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tabRatio="500"/>
  </bookViews>
  <sheets>
    <sheet name="Лист1" sheetId="1" r:id="rId1"/>
  </sheets>
  <definedNames>
    <definedName name="_xlnm._FilterDatabase" localSheetId="0" hidden="1">Лист1!$A$10:$AJG$13</definedName>
    <definedName name="_xlnm.Print_Area" localSheetId="0">Лист1!$A$1:$T$33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2" i="1" l="1"/>
  <c r="T13" i="1"/>
  <c r="T14" i="1"/>
  <c r="T15" i="1"/>
  <c r="T16" i="1"/>
  <c r="T17" i="1"/>
  <c r="T18" i="1"/>
  <c r="T19" i="1"/>
  <c r="T20" i="1"/>
  <c r="T21" i="1"/>
  <c r="T22" i="1"/>
  <c r="T23" i="1"/>
  <c r="T24" i="1"/>
  <c r="T11" i="1"/>
  <c r="S23" i="1"/>
  <c r="Q23" i="1"/>
  <c r="P23" i="1"/>
  <c r="O23" i="1"/>
  <c r="K23" i="1"/>
  <c r="L23" i="1" s="1"/>
  <c r="N23" i="1"/>
  <c r="N22" i="1"/>
  <c r="K22" i="1"/>
  <c r="L22" i="1" s="1"/>
  <c r="Q22" i="1" s="1"/>
  <c r="S22" i="1" s="1"/>
  <c r="O22" i="1" l="1"/>
  <c r="P22" i="1" s="1"/>
  <c r="N21" i="1"/>
  <c r="K21" i="1"/>
  <c r="L21" i="1" s="1"/>
  <c r="Q21" i="1" s="1"/>
  <c r="S21" i="1" s="1"/>
  <c r="O21" i="1" l="1"/>
  <c r="P21" i="1" s="1"/>
  <c r="N20" i="1"/>
  <c r="K20" i="1"/>
  <c r="L20" i="1" s="1"/>
  <c r="Q20" i="1" s="1"/>
  <c r="S20" i="1" s="1"/>
  <c r="O20" i="1" l="1"/>
  <c r="P20" i="1" s="1"/>
  <c r="K15" i="1"/>
  <c r="L15" i="1" s="1"/>
  <c r="Q15" i="1" s="1"/>
  <c r="S15" i="1" s="1"/>
  <c r="K16" i="1"/>
  <c r="L16" i="1" s="1"/>
  <c r="Q16" i="1" s="1"/>
  <c r="S16" i="1" s="1"/>
  <c r="K17" i="1"/>
  <c r="L17" i="1" s="1"/>
  <c r="Q17" i="1" s="1"/>
  <c r="S17" i="1" s="1"/>
  <c r="K18" i="1"/>
  <c r="L18" i="1" s="1"/>
  <c r="Q18" i="1" s="1"/>
  <c r="S18" i="1" s="1"/>
  <c r="K19" i="1"/>
  <c r="L19" i="1" s="1"/>
  <c r="Q19" i="1" s="1"/>
  <c r="S19" i="1" s="1"/>
  <c r="K24" i="1"/>
  <c r="L24" i="1" s="1"/>
  <c r="Q24" i="1" s="1"/>
  <c r="S24" i="1" s="1"/>
  <c r="N24" i="1"/>
  <c r="N19" i="1"/>
  <c r="N18" i="1"/>
  <c r="N17" i="1"/>
  <c r="N16" i="1"/>
  <c r="N15" i="1"/>
  <c r="O24" i="1" l="1"/>
  <c r="P24" i="1" s="1"/>
  <c r="O16" i="1"/>
  <c r="P16" i="1" s="1"/>
  <c r="O18" i="1"/>
  <c r="P18" i="1" s="1"/>
  <c r="O15" i="1"/>
  <c r="P15" i="1" s="1"/>
  <c r="O19" i="1"/>
  <c r="P19" i="1" s="1"/>
  <c r="O17" i="1"/>
  <c r="P17" i="1" s="1"/>
  <c r="K11" i="1"/>
  <c r="L11" i="1" s="1"/>
  <c r="Q11" i="1" s="1"/>
  <c r="S11" i="1" s="1"/>
  <c r="K12" i="1"/>
  <c r="L12" i="1" s="1"/>
  <c r="Q12" i="1" s="1"/>
  <c r="S12" i="1" s="1"/>
  <c r="K13" i="1"/>
  <c r="L13" i="1" s="1"/>
  <c r="Q13" i="1" s="1"/>
  <c r="S13" i="1" s="1"/>
  <c r="K14" i="1"/>
  <c r="L14" i="1" s="1"/>
  <c r="Q14" i="1" s="1"/>
  <c r="S14" i="1" s="1"/>
  <c r="N14" i="1"/>
  <c r="N11" i="1"/>
  <c r="N12" i="1"/>
  <c r="N13" i="1"/>
  <c r="O14" i="1" l="1"/>
  <c r="P14" i="1" s="1"/>
  <c r="O13" i="1"/>
  <c r="P13" i="1" s="1"/>
  <c r="O12" i="1"/>
  <c r="P12" i="1" s="1"/>
  <c r="O11" i="1"/>
  <c r="P11" i="1" s="1"/>
  <c r="T25" i="1" l="1"/>
  <c r="S5" i="1" s="1"/>
</calcChain>
</file>

<file path=xl/sharedStrings.xml><?xml version="1.0" encoding="utf-8"?>
<sst xmlns="http://schemas.openxmlformats.org/spreadsheetml/2006/main" count="71" uniqueCount="55">
  <si>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</si>
  <si>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</si>
  <si>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</si>
  <si>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</si>
  <si>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</si>
  <si>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</si>
  <si>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</si>
  <si>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</si>
  <si>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</si>
  <si>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</si>
  <si>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без НДС</t>
    </r>
  </si>
  <si>
    <t>Цена за единицу "Цi", руб. без НДС</t>
  </si>
  <si>
    <t>n - кол-во значений информации о цене единицы i-го медицинского изделия</t>
  </si>
  <si>
    <t>НМЦК, руб.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</si>
  <si>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без НДС 
</t>
    </r>
  </si>
  <si>
    <t>РАСЧЕТ-ОБОСНОВАНИЕ НАЧАЛЬНОЙ (МАКСИМАЛЬНОЙ) ЦЕНЫ КОНТРАКТА</t>
  </si>
  <si>
    <t xml:space="preserve">Начальная (максимальная) цена Контракта определяется и обосновывается заказчиком посредством применения метода сопоставимых рыночных цен (анализа рынка) в соответствии с частями 2 - 6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и рассчитана в соответствии с пп. а п. 9 порядка, утвержденного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N 450н).  </t>
  </si>
  <si>
    <t xml:space="preserve">Сбор информации о действующих ценах осуществлялся путем получения коммерческих предложений. Цена устанавливается в российских рублях, с учетом стоимости упаковки, маркировки, транспортных и погрузочно-разгрузочных расходов, расходов по таможенному оформлению и страхованию и других обязательных платежей, которые Поставщик должен выплатить в связи с выполнением обязательств по Контракту в соответствии с законодательством Российской Федерации,  в том числе НДС и других затрат, необходимых для исполнения контракта. Не включенных в цену  товара расходов нет. </t>
  </si>
  <si>
    <t xml:space="preserve">Используемый метод определения НМЦК с обоснованием:      </t>
  </si>
  <si>
    <t xml:space="preserve">Объект закупки: </t>
  </si>
  <si>
    <t>Дата подготовки обоснования НМЦК:</t>
  </si>
  <si>
    <r>
      <t>Цена за единицу</t>
    </r>
    <r>
      <rPr>
        <sz val="9"/>
        <rFont val="Times New Roman"/>
        <family val="1"/>
        <charset val="204"/>
      </rPr>
      <t xml:space="preserve">, руб.с НДС 
</t>
    </r>
  </si>
  <si>
    <t>НДС, %</t>
  </si>
  <si>
    <t xml:space="preserve"> Кол-во "Vi"</t>
  </si>
  <si>
    <t xml:space="preserve">Источник № 1      </t>
  </si>
  <si>
    <t xml:space="preserve">Источник № 2       </t>
  </si>
  <si>
    <t xml:space="preserve">Источник № 3  </t>
  </si>
  <si>
    <t>шт</t>
  </si>
  <si>
    <t>Зайнутдинова Р.Р.</t>
  </si>
  <si>
    <t>1 шт= 1 упак     1 шт =1 флак</t>
  </si>
  <si>
    <t>Кондратова О.В.</t>
  </si>
  <si>
    <t xml:space="preserve">Зам гл.врача по ЭВ                                                                                                      </t>
  </si>
  <si>
    <t xml:space="preserve">Специалист по закупкам                                                          </t>
  </si>
  <si>
    <t xml:space="preserve">Старшая медсестра                                                                             </t>
  </si>
  <si>
    <t>Мухаметзянова А.А.</t>
  </si>
  <si>
    <t>341  ПДД</t>
  </si>
  <si>
    <r>
      <t>Цена за единицу</t>
    </r>
    <r>
      <rPr>
        <sz val="9"/>
        <rFont val="Times New Roman"/>
        <family val="1"/>
        <charset val="204"/>
      </rPr>
      <t xml:space="preserve">, руб. C НДС , округленная до 2х знаков после запятой
</t>
    </r>
  </si>
  <si>
    <t xml:space="preserve"> Поставка  расходного   стоматологического  материала </t>
  </si>
  <si>
    <t>Стоматологический материал (гель для расш каналов)</t>
  </si>
  <si>
    <t>Стоматологический материал ( травекс)</t>
  </si>
  <si>
    <t>Стоматологический материал   (гемостаб)</t>
  </si>
  <si>
    <t>Стоматологический материал ( кальцепт)</t>
  </si>
  <si>
    <t>Стоматологический материал ( кальсепт с йодом)</t>
  </si>
  <si>
    <t>Стоматологический материал (полирпаст)</t>
  </si>
  <si>
    <t>Стоматологический материал (фторлак)</t>
  </si>
  <si>
    <t>Стоматологический материал (девит-с)</t>
  </si>
  <si>
    <t>Стоматологический материал ( девитАРС)</t>
  </si>
  <si>
    <t>Стоматологический материал (жидкость для обработки кааналов)</t>
  </si>
  <si>
    <t>Стоматологический материал ( глуфторэд)</t>
  </si>
  <si>
    <t>Стоматологический материал ( пульпевит)</t>
  </si>
  <si>
    <t>Стоматологический материал ( аргенат)</t>
  </si>
  <si>
    <t>05.03.2026г.</t>
  </si>
  <si>
    <t>В результате расчета НМЦК составила:  295 817, 28 руб.</t>
  </si>
  <si>
    <t xml:space="preserve">Стоматологический материал ( белодез) </t>
  </si>
  <si>
    <t>ОКПД 32.50.11.110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</si>
</sst>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</numFmts>
  <fonts count="37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b/>
      <sz val="11"/>
      <name val="Times New Roman"/>
      <family val="1"/>
      <charset val="1"/>
    </font>
    <font>
      <sz val="6"/>
      <name val="Times New Roman"/>
      <family val="1"/>
      <charset val="204"/>
    </font>
    <font>
      <i/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i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right" vertical="top"/>
    </xf>
    <xf numFmtId="164" fontId="2" fillId="0" borderId="0" applyBorder="0" applyProtection="0"/>
    <xf numFmtId="165" fontId="10" fillId="0" borderId="0" applyBorder="0" applyProtection="0"/>
    <xf numFmtId="0" fontId="3" fillId="0" borderId="0"/>
    <xf numFmtId="0" fontId="2" fillId="0" borderId="0"/>
    <xf numFmtId="0" fontId="25" fillId="0" borderId="0"/>
  </cellStyleXfs>
  <cellXfs count="69">
    <xf numFmtId="0" fontId="0" fillId="0" borderId="0" xfId="0"/>
    <xf numFmtId="0" fontId="4" fillId="0" borderId="0" xfId="0" applyFont="1"/>
    <xf numFmtId="166" fontId="6" fillId="2" borderId="2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0" fontId="20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1" xfId="0" applyFont="1" applyFill="1" applyBorder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22" fillId="2" borderId="8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top" wrapText="1"/>
    </xf>
    <xf numFmtId="4" fontId="12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0" fontId="2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9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9" fillId="2" borderId="0" xfId="0" applyFont="1" applyFill="1"/>
    <xf numFmtId="0" fontId="29" fillId="2" borderId="0" xfId="0" applyFont="1" applyFill="1" applyAlignment="1">
      <alignment horizontal="center"/>
    </xf>
    <xf numFmtId="0" fontId="12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30" fillId="2" borderId="0" xfId="0" applyFont="1" applyFill="1"/>
    <xf numFmtId="0" fontId="30" fillId="2" borderId="0" xfId="0" applyFont="1" applyFill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4" fontId="31" fillId="2" borderId="2" xfId="0" applyNumberFormat="1" applyFont="1" applyFill="1" applyBorder="1" applyAlignment="1">
      <alignment horizontal="left" vertical="top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9" fillId="2" borderId="1" xfId="0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0" fontId="21" fillId="2" borderId="2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0" fillId="2" borderId="7" xfId="0" applyFill="1" applyBorder="1" applyAlignment="1"/>
    <xf numFmtId="0" fontId="0" fillId="2" borderId="8" xfId="0" applyFill="1" applyBorder="1" applyAlignment="1"/>
    <xf numFmtId="0" fontId="31" fillId="2" borderId="2" xfId="0" applyFont="1" applyFill="1" applyBorder="1" applyAlignment="1">
      <alignment wrapText="1"/>
    </xf>
  </cellXfs>
  <cellStyles count="7">
    <cellStyle name="S8" xfId="1"/>
    <cellStyle name="TableStyleLight1" xfId="2"/>
    <cellStyle name="Денежный 2" xfId="3"/>
    <cellStyle name="Обычный" xfId="0" builtinId="0"/>
    <cellStyle name="Обычный 2" xfId="4"/>
    <cellStyle name="Обычный 2 2" xfId="6"/>
    <cellStyle name="Обычный 3" xf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G33"/>
  <sheetViews>
    <sheetView tabSelected="1" topLeftCell="B16" zoomScaleNormal="100" zoomScaleSheetLayoutView="100" workbookViewId="0">
      <selection activeCell="T38" sqref="T38"/>
    </sheetView>
  </sheetViews>
  <sheetFormatPr defaultColWidth="9.140625" defaultRowHeight="15" x14ac:dyDescent="0.25"/>
  <cols>
    <col min="1" max="1" width="5.85546875" hidden="1" customWidth="1"/>
    <col min="2" max="2" width="3.42578125" customWidth="1"/>
    <col min="3" max="3" width="3.85546875" style="8" customWidth="1"/>
    <col min="4" max="4" width="0.28515625" style="6" hidden="1" customWidth="1"/>
    <col min="5" max="5" width="37.5703125" style="6" customWidth="1"/>
    <col min="6" max="6" width="6.85546875" style="9" customWidth="1"/>
    <col min="7" max="7" width="5.28515625" style="6" customWidth="1"/>
    <col min="8" max="8" width="9" style="6" customWidth="1"/>
    <col min="9" max="9" width="9.7109375" style="6" customWidth="1"/>
    <col min="10" max="10" width="9.140625" style="6" customWidth="1"/>
    <col min="11" max="11" width="8" style="6" customWidth="1"/>
    <col min="12" max="12" width="8.28515625" style="6" customWidth="1"/>
    <col min="13" max="13" width="5.28515625" style="6" customWidth="1"/>
    <col min="14" max="14" width="7.7109375" style="6" customWidth="1"/>
    <col min="15" max="15" width="7.5703125" style="6" customWidth="1"/>
    <col min="16" max="16" width="7" style="6" customWidth="1"/>
    <col min="17" max="17" width="11.42578125" style="6" customWidth="1"/>
    <col min="18" max="18" width="4.28515625" style="6" customWidth="1"/>
    <col min="19" max="19" width="9.5703125" style="6" customWidth="1"/>
    <col min="20" max="20" width="15.5703125" style="6" customWidth="1"/>
    <col min="21" max="21" width="9.140625" style="1"/>
    <col min="22" max="22" width="12.85546875" style="1" customWidth="1"/>
    <col min="23" max="943" width="9.140625" style="1"/>
  </cols>
  <sheetData>
    <row r="2" spans="1:20" ht="15" customHeight="1" x14ac:dyDescent="0.25">
      <c r="D2" s="48" t="s">
        <v>15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6" customHeight="1" x14ac:dyDescent="0.25"/>
    <row r="4" spans="1:20" ht="21" customHeight="1" x14ac:dyDescent="0.25">
      <c r="E4" s="10" t="s">
        <v>19</v>
      </c>
      <c r="F4" s="65" t="s">
        <v>37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93" customHeight="1" x14ac:dyDescent="0.25">
      <c r="E5" s="11" t="s">
        <v>18</v>
      </c>
      <c r="F5" s="49" t="s">
        <v>16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63">
        <f>T25</f>
        <v>295817.27999999997</v>
      </c>
      <c r="T5" s="64"/>
    </row>
    <row r="6" spans="1:20" ht="78.75" customHeight="1" x14ac:dyDescent="0.3">
      <c r="E6" s="11"/>
      <c r="F6" s="49" t="s">
        <v>17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12"/>
      <c r="T6" s="13"/>
    </row>
    <row r="7" spans="1:20" ht="15" customHeight="1" x14ac:dyDescent="0.25">
      <c r="D7" s="14"/>
      <c r="E7" s="15" t="s">
        <v>20</v>
      </c>
      <c r="F7" s="51" t="s">
        <v>51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68"/>
      <c r="T7" s="53"/>
    </row>
    <row r="8" spans="1:20" ht="12.75" customHeight="1" x14ac:dyDescent="0.25">
      <c r="C8" s="60" t="s">
        <v>0</v>
      </c>
      <c r="D8" s="56" t="s">
        <v>0</v>
      </c>
      <c r="E8" s="56" t="s">
        <v>1</v>
      </c>
      <c r="F8" s="56" t="s">
        <v>2</v>
      </c>
      <c r="G8" s="56"/>
      <c r="H8" s="56" t="s">
        <v>3</v>
      </c>
      <c r="I8" s="56"/>
      <c r="J8" s="56"/>
      <c r="K8" s="55" t="s">
        <v>4</v>
      </c>
      <c r="L8" s="55"/>
      <c r="M8" s="55"/>
      <c r="N8" s="55"/>
      <c r="O8" s="55"/>
      <c r="P8" s="55"/>
      <c r="Q8" s="57" t="s">
        <v>36</v>
      </c>
      <c r="R8" s="56" t="s">
        <v>22</v>
      </c>
      <c r="S8" s="57" t="s">
        <v>21</v>
      </c>
      <c r="T8" s="55" t="s">
        <v>13</v>
      </c>
    </row>
    <row r="9" spans="1:20" ht="45" customHeight="1" x14ac:dyDescent="0.25">
      <c r="C9" s="61"/>
      <c r="D9" s="56"/>
      <c r="E9" s="56"/>
      <c r="F9" s="56"/>
      <c r="G9" s="56"/>
      <c r="H9" s="2" t="s">
        <v>24</v>
      </c>
      <c r="I9" s="2" t="s">
        <v>25</v>
      </c>
      <c r="J9" s="2" t="s">
        <v>26</v>
      </c>
      <c r="K9" s="55" t="s">
        <v>10</v>
      </c>
      <c r="L9" s="55" t="s">
        <v>14</v>
      </c>
      <c r="M9" s="56" t="s">
        <v>12</v>
      </c>
      <c r="N9" s="56" t="s">
        <v>5</v>
      </c>
      <c r="O9" s="56" t="s">
        <v>6</v>
      </c>
      <c r="P9" s="56" t="s">
        <v>7</v>
      </c>
      <c r="Q9" s="58"/>
      <c r="R9" s="56"/>
      <c r="S9" s="58"/>
      <c r="T9" s="55"/>
    </row>
    <row r="10" spans="1:20" ht="62.25" customHeight="1" x14ac:dyDescent="0.25">
      <c r="C10" s="62"/>
      <c r="D10" s="56"/>
      <c r="E10" s="56"/>
      <c r="F10" s="39" t="s">
        <v>8</v>
      </c>
      <c r="G10" s="39" t="s">
        <v>23</v>
      </c>
      <c r="H10" s="31" t="s">
        <v>11</v>
      </c>
      <c r="I10" s="31" t="s">
        <v>11</v>
      </c>
      <c r="J10" s="31" t="s">
        <v>11</v>
      </c>
      <c r="K10" s="55"/>
      <c r="L10" s="55"/>
      <c r="M10" s="56"/>
      <c r="N10" s="56"/>
      <c r="O10" s="56"/>
      <c r="P10" s="56"/>
      <c r="Q10" s="59"/>
      <c r="R10" s="56"/>
      <c r="S10" s="59"/>
      <c r="T10" s="55"/>
    </row>
    <row r="11" spans="1:20" ht="40.5" customHeight="1" x14ac:dyDescent="0.25">
      <c r="A11" s="3">
        <v>5</v>
      </c>
      <c r="B11" s="3"/>
      <c r="C11" s="36">
        <v>1</v>
      </c>
      <c r="D11" s="32">
        <v>5</v>
      </c>
      <c r="E11" s="40" t="s">
        <v>53</v>
      </c>
      <c r="F11" s="33" t="s">
        <v>27</v>
      </c>
      <c r="G11" s="33">
        <v>104</v>
      </c>
      <c r="H11" s="34">
        <v>132</v>
      </c>
      <c r="I11" s="34">
        <v>132.65</v>
      </c>
      <c r="J11" s="34">
        <v>141.79</v>
      </c>
      <c r="K11" s="35">
        <f t="shared" ref="K11:K24" si="0">SUM(H11+I11+J11)/M11</f>
        <v>135.47999999999999</v>
      </c>
      <c r="L11" s="35">
        <f t="shared" ref="L11:L24" si="1">ROUND(K11,2)</f>
        <v>135.47999999999999</v>
      </c>
      <c r="M11" s="36">
        <v>3</v>
      </c>
      <c r="N11" s="35">
        <f t="shared" ref="N11:N24" si="2">STDEV(H11,I11,J11)</f>
        <v>5.4742762078652856</v>
      </c>
      <c r="O11" s="35">
        <f t="shared" ref="O11:O24" si="3">N11/K11*100</f>
        <v>4.0406526482619469</v>
      </c>
      <c r="P11" s="37" t="str">
        <f t="shared" ref="P11:P24" si="4">IF(O11&lt;33,"ОДНОРОДНЫЕ","НЕОДНОРОДНЫЕ")</f>
        <v>ОДНОРОДНЫЕ</v>
      </c>
      <c r="Q11" s="34">
        <f>L11</f>
        <v>135.47999999999999</v>
      </c>
      <c r="R11" s="36">
        <v>10</v>
      </c>
      <c r="S11" s="34">
        <f>Q11</f>
        <v>135.47999999999999</v>
      </c>
      <c r="T11" s="38">
        <f>G11*S11</f>
        <v>14089.919999999998</v>
      </c>
    </row>
    <row r="12" spans="1:20" ht="38.25" customHeight="1" x14ac:dyDescent="0.25">
      <c r="A12" s="3">
        <v>6</v>
      </c>
      <c r="B12" s="3"/>
      <c r="C12" s="36">
        <v>2</v>
      </c>
      <c r="D12" s="32">
        <v>6</v>
      </c>
      <c r="E12" s="40" t="s">
        <v>38</v>
      </c>
      <c r="F12" s="33" t="s">
        <v>27</v>
      </c>
      <c r="G12" s="33">
        <v>37</v>
      </c>
      <c r="H12" s="34">
        <v>444</v>
      </c>
      <c r="I12" s="34">
        <v>506.99</v>
      </c>
      <c r="J12" s="34">
        <v>541.96</v>
      </c>
      <c r="K12" s="35">
        <f t="shared" si="0"/>
        <v>497.65000000000003</v>
      </c>
      <c r="L12" s="35">
        <f t="shared" si="1"/>
        <v>497.65</v>
      </c>
      <c r="M12" s="36">
        <v>3</v>
      </c>
      <c r="N12" s="35">
        <f t="shared" si="2"/>
        <v>49.643399359834348</v>
      </c>
      <c r="O12" s="35">
        <f t="shared" si="3"/>
        <v>9.9755650275965717</v>
      </c>
      <c r="P12" s="37" t="str">
        <f t="shared" si="4"/>
        <v>ОДНОРОДНЫЕ</v>
      </c>
      <c r="Q12" s="34">
        <f t="shared" ref="Q12:Q24" si="5">L12</f>
        <v>497.65</v>
      </c>
      <c r="R12" s="36">
        <v>22</v>
      </c>
      <c r="S12" s="34">
        <f t="shared" ref="S12:S24" si="6">Q12</f>
        <v>497.65</v>
      </c>
      <c r="T12" s="38">
        <f t="shared" ref="T12:T24" si="7">G12*S12</f>
        <v>18413.05</v>
      </c>
    </row>
    <row r="13" spans="1:20" ht="39" customHeight="1" x14ac:dyDescent="0.25">
      <c r="A13" s="3">
        <v>8</v>
      </c>
      <c r="B13" s="3"/>
      <c r="C13" s="36">
        <v>3</v>
      </c>
      <c r="D13" s="32">
        <v>8</v>
      </c>
      <c r="E13" s="40" t="s">
        <v>39</v>
      </c>
      <c r="F13" s="33" t="s">
        <v>27</v>
      </c>
      <c r="G13" s="33">
        <v>60</v>
      </c>
      <c r="H13" s="34">
        <v>541</v>
      </c>
      <c r="I13" s="34">
        <v>609</v>
      </c>
      <c r="J13" s="34">
        <v>651</v>
      </c>
      <c r="K13" s="35">
        <f t="shared" si="0"/>
        <v>600.33333333333337</v>
      </c>
      <c r="L13" s="35">
        <f t="shared" si="1"/>
        <v>600.33000000000004</v>
      </c>
      <c r="M13" s="36">
        <v>3</v>
      </c>
      <c r="N13" s="35">
        <f t="shared" si="2"/>
        <v>55.509758901776301</v>
      </c>
      <c r="O13" s="35">
        <f t="shared" si="3"/>
        <v>9.246489544993274</v>
      </c>
      <c r="P13" s="37" t="str">
        <f t="shared" si="4"/>
        <v>ОДНОРОДНЫЕ</v>
      </c>
      <c r="Q13" s="34">
        <f t="shared" si="5"/>
        <v>600.33000000000004</v>
      </c>
      <c r="R13" s="36">
        <v>22</v>
      </c>
      <c r="S13" s="34">
        <f t="shared" si="6"/>
        <v>600.33000000000004</v>
      </c>
      <c r="T13" s="38">
        <f t="shared" si="7"/>
        <v>36019.800000000003</v>
      </c>
    </row>
    <row r="14" spans="1:20" ht="37.5" customHeight="1" x14ac:dyDescent="0.25">
      <c r="A14" s="3"/>
      <c r="B14" s="3"/>
      <c r="C14" s="36">
        <v>4</v>
      </c>
      <c r="D14" s="32"/>
      <c r="E14" s="40" t="s">
        <v>40</v>
      </c>
      <c r="F14" s="33" t="s">
        <v>27</v>
      </c>
      <c r="G14" s="33">
        <v>60</v>
      </c>
      <c r="H14" s="34">
        <v>407</v>
      </c>
      <c r="I14" s="34">
        <v>454.58</v>
      </c>
      <c r="J14" s="34">
        <v>485.93</v>
      </c>
      <c r="K14" s="35">
        <f t="shared" si="0"/>
        <v>449.17</v>
      </c>
      <c r="L14" s="35">
        <f t="shared" si="1"/>
        <v>449.17</v>
      </c>
      <c r="M14" s="36">
        <v>3</v>
      </c>
      <c r="N14" s="35">
        <f t="shared" si="2"/>
        <v>39.742135070979771</v>
      </c>
      <c r="O14" s="35">
        <f t="shared" si="3"/>
        <v>8.8479050406259923</v>
      </c>
      <c r="P14" s="37" t="str">
        <f t="shared" si="4"/>
        <v>ОДНОРОДНЫЕ</v>
      </c>
      <c r="Q14" s="34">
        <f t="shared" si="5"/>
        <v>449.17</v>
      </c>
      <c r="R14" s="36">
        <v>22</v>
      </c>
      <c r="S14" s="34">
        <f t="shared" si="6"/>
        <v>449.17</v>
      </c>
      <c r="T14" s="38">
        <f t="shared" si="7"/>
        <v>26950.2</v>
      </c>
    </row>
    <row r="15" spans="1:20" ht="27.75" customHeight="1" x14ac:dyDescent="0.25">
      <c r="A15" s="3"/>
      <c r="B15" s="3"/>
      <c r="C15" s="36">
        <v>5</v>
      </c>
      <c r="D15" s="32"/>
      <c r="E15" s="40" t="s">
        <v>41</v>
      </c>
      <c r="F15" s="33" t="s">
        <v>27</v>
      </c>
      <c r="G15" s="33">
        <v>25</v>
      </c>
      <c r="H15" s="34">
        <v>1117</v>
      </c>
      <c r="I15" s="34">
        <v>1247.29</v>
      </c>
      <c r="J15" s="34">
        <v>1333.31</v>
      </c>
      <c r="K15" s="35">
        <f t="shared" si="0"/>
        <v>1232.5333333333333</v>
      </c>
      <c r="L15" s="35">
        <f t="shared" si="1"/>
        <v>1232.53</v>
      </c>
      <c r="M15" s="36">
        <v>3</v>
      </c>
      <c r="N15" s="35">
        <f t="shared" si="2"/>
        <v>108.90740761460319</v>
      </c>
      <c r="O15" s="35">
        <f t="shared" si="3"/>
        <v>8.8360618467062313</v>
      </c>
      <c r="P15" s="37" t="str">
        <f t="shared" si="4"/>
        <v>ОДНОРОДНЫЕ</v>
      </c>
      <c r="Q15" s="34">
        <f t="shared" si="5"/>
        <v>1232.53</v>
      </c>
      <c r="R15" s="36">
        <v>22</v>
      </c>
      <c r="S15" s="34">
        <f t="shared" si="6"/>
        <v>1232.53</v>
      </c>
      <c r="T15" s="38">
        <f t="shared" si="7"/>
        <v>30813.25</v>
      </c>
    </row>
    <row r="16" spans="1:20" ht="36" customHeight="1" x14ac:dyDescent="0.25">
      <c r="A16" s="3"/>
      <c r="B16" s="3"/>
      <c r="C16" s="36">
        <v>6</v>
      </c>
      <c r="D16" s="32"/>
      <c r="E16" s="40" t="s">
        <v>42</v>
      </c>
      <c r="F16" s="33" t="s">
        <v>27</v>
      </c>
      <c r="G16" s="33">
        <v>6</v>
      </c>
      <c r="H16" s="34">
        <v>1140</v>
      </c>
      <c r="I16" s="34">
        <v>1290.5</v>
      </c>
      <c r="J16" s="34">
        <v>1379.5</v>
      </c>
      <c r="K16" s="35">
        <f t="shared" si="0"/>
        <v>1270</v>
      </c>
      <c r="L16" s="35">
        <f t="shared" si="1"/>
        <v>1270</v>
      </c>
      <c r="M16" s="36">
        <v>3</v>
      </c>
      <c r="N16" s="35">
        <f t="shared" si="2"/>
        <v>121.05886997655314</v>
      </c>
      <c r="O16" s="35">
        <f t="shared" si="3"/>
        <v>9.5321944863427674</v>
      </c>
      <c r="P16" s="37" t="str">
        <f t="shared" si="4"/>
        <v>ОДНОРОДНЫЕ</v>
      </c>
      <c r="Q16" s="34">
        <f t="shared" si="5"/>
        <v>1270</v>
      </c>
      <c r="R16" s="36">
        <v>22</v>
      </c>
      <c r="S16" s="34">
        <f t="shared" si="6"/>
        <v>1270</v>
      </c>
      <c r="T16" s="38">
        <f t="shared" si="7"/>
        <v>7620</v>
      </c>
    </row>
    <row r="17" spans="1:20" ht="31.5" customHeight="1" x14ac:dyDescent="0.25">
      <c r="A17" s="3"/>
      <c r="B17" s="3"/>
      <c r="C17" s="36">
        <v>7</v>
      </c>
      <c r="D17" s="32"/>
      <c r="E17" s="40" t="s">
        <v>43</v>
      </c>
      <c r="F17" s="33" t="s">
        <v>27</v>
      </c>
      <c r="G17" s="33">
        <v>57</v>
      </c>
      <c r="H17" s="34">
        <v>604</v>
      </c>
      <c r="I17" s="34">
        <v>674.25</v>
      </c>
      <c r="J17" s="34">
        <v>720.75</v>
      </c>
      <c r="K17" s="35">
        <f t="shared" si="0"/>
        <v>666.33333333333337</v>
      </c>
      <c r="L17" s="35">
        <f t="shared" si="1"/>
        <v>666.33</v>
      </c>
      <c r="M17" s="36">
        <v>3</v>
      </c>
      <c r="N17" s="35">
        <f t="shared" si="2"/>
        <v>58.776235276966602</v>
      </c>
      <c r="O17" s="35">
        <f t="shared" si="3"/>
        <v>8.820845714402191</v>
      </c>
      <c r="P17" s="37" t="str">
        <f t="shared" si="4"/>
        <v>ОДНОРОДНЫЕ</v>
      </c>
      <c r="Q17" s="34">
        <f t="shared" si="5"/>
        <v>666.33</v>
      </c>
      <c r="R17" s="36">
        <v>10</v>
      </c>
      <c r="S17" s="34">
        <f t="shared" si="6"/>
        <v>666.33</v>
      </c>
      <c r="T17" s="38">
        <f t="shared" si="7"/>
        <v>37980.810000000005</v>
      </c>
    </row>
    <row r="18" spans="1:20" ht="25.5" customHeight="1" x14ac:dyDescent="0.25">
      <c r="A18" s="3"/>
      <c r="B18" s="3"/>
      <c r="C18" s="36">
        <v>8</v>
      </c>
      <c r="D18" s="32"/>
      <c r="E18" s="40" t="s">
        <v>44</v>
      </c>
      <c r="F18" s="33" t="s">
        <v>27</v>
      </c>
      <c r="G18" s="33">
        <v>75</v>
      </c>
      <c r="H18" s="34">
        <v>556</v>
      </c>
      <c r="I18" s="34">
        <v>620.46</v>
      </c>
      <c r="J18" s="34">
        <v>663.25</v>
      </c>
      <c r="K18" s="35">
        <f t="shared" si="0"/>
        <v>613.23666666666668</v>
      </c>
      <c r="L18" s="35">
        <f t="shared" si="1"/>
        <v>613.24</v>
      </c>
      <c r="M18" s="36">
        <v>3</v>
      </c>
      <c r="N18" s="35">
        <f t="shared" si="2"/>
        <v>53.988638002206855</v>
      </c>
      <c r="O18" s="35">
        <f t="shared" si="3"/>
        <v>8.8038828949465167</v>
      </c>
      <c r="P18" s="37" t="str">
        <f t="shared" si="4"/>
        <v>ОДНОРОДНЫЕ</v>
      </c>
      <c r="Q18" s="34">
        <f t="shared" si="5"/>
        <v>613.24</v>
      </c>
      <c r="R18" s="36">
        <v>10</v>
      </c>
      <c r="S18" s="34">
        <f t="shared" si="6"/>
        <v>613.24</v>
      </c>
      <c r="T18" s="38">
        <f t="shared" si="7"/>
        <v>45993</v>
      </c>
    </row>
    <row r="19" spans="1:20" ht="43.5" customHeight="1" x14ac:dyDescent="0.25">
      <c r="A19" s="3"/>
      <c r="B19" s="3"/>
      <c r="C19" s="36">
        <v>9</v>
      </c>
      <c r="D19" s="32"/>
      <c r="E19" s="40" t="s">
        <v>45</v>
      </c>
      <c r="F19" s="33" t="s">
        <v>27</v>
      </c>
      <c r="G19" s="33">
        <v>20</v>
      </c>
      <c r="H19" s="34">
        <v>240</v>
      </c>
      <c r="I19" s="34">
        <v>238.54</v>
      </c>
      <c r="J19" s="34">
        <v>254.99</v>
      </c>
      <c r="K19" s="35">
        <f t="shared" si="0"/>
        <v>244.51</v>
      </c>
      <c r="L19" s="35">
        <f t="shared" si="1"/>
        <v>244.51</v>
      </c>
      <c r="M19" s="36">
        <v>3</v>
      </c>
      <c r="N19" s="35">
        <f t="shared" si="2"/>
        <v>9.1052567234537722</v>
      </c>
      <c r="O19" s="35">
        <f t="shared" si="3"/>
        <v>3.7238790738431038</v>
      </c>
      <c r="P19" s="37" t="str">
        <f t="shared" si="4"/>
        <v>ОДНОРОДНЫЕ</v>
      </c>
      <c r="Q19" s="34">
        <f t="shared" si="5"/>
        <v>244.51</v>
      </c>
      <c r="R19" s="36">
        <v>10</v>
      </c>
      <c r="S19" s="34">
        <f t="shared" si="6"/>
        <v>244.51</v>
      </c>
      <c r="T19" s="38">
        <f t="shared" si="7"/>
        <v>4890.2</v>
      </c>
    </row>
    <row r="20" spans="1:20" ht="30.75" customHeight="1" x14ac:dyDescent="0.25">
      <c r="A20" s="3"/>
      <c r="B20" s="3"/>
      <c r="C20" s="36">
        <v>10</v>
      </c>
      <c r="D20" s="32"/>
      <c r="E20" s="40" t="s">
        <v>46</v>
      </c>
      <c r="F20" s="33" t="s">
        <v>27</v>
      </c>
      <c r="G20" s="33">
        <v>4</v>
      </c>
      <c r="H20" s="34">
        <v>770</v>
      </c>
      <c r="I20" s="34">
        <v>970.05</v>
      </c>
      <c r="J20" s="34">
        <v>1036.95</v>
      </c>
      <c r="K20" s="35">
        <f t="shared" ref="K20" si="8">SUM(H20+I20+J20)/M20</f>
        <v>925.66666666666663</v>
      </c>
      <c r="L20" s="35">
        <f t="shared" ref="L20:L23" si="9">ROUND(K20,2)</f>
        <v>925.67</v>
      </c>
      <c r="M20" s="36">
        <v>3</v>
      </c>
      <c r="N20" s="35">
        <f t="shared" ref="N20:N23" si="10">STDEV(H20,I20,J20)</f>
        <v>138.89919306221006</v>
      </c>
      <c r="O20" s="35">
        <f t="shared" ref="O20:O23" si="11">N20/K20*100</f>
        <v>15.005314338733534</v>
      </c>
      <c r="P20" s="37" t="str">
        <f t="shared" ref="P20:P23" si="12">IF(O20&lt;33,"ОДНОРОДНЫЕ","НЕОДНОРОДНЫЕ")</f>
        <v>ОДНОРОДНЫЕ</v>
      </c>
      <c r="Q20" s="34">
        <f t="shared" ref="Q20:Q23" si="13">L20</f>
        <v>925.67</v>
      </c>
      <c r="R20" s="36">
        <v>10</v>
      </c>
      <c r="S20" s="34">
        <f t="shared" ref="S20:S23" si="14">Q20</f>
        <v>925.67</v>
      </c>
      <c r="T20" s="38">
        <f t="shared" si="7"/>
        <v>3702.68</v>
      </c>
    </row>
    <row r="21" spans="1:20" ht="30.75" customHeight="1" x14ac:dyDescent="0.25">
      <c r="A21" s="3"/>
      <c r="B21" s="3"/>
      <c r="C21" s="36">
        <v>11</v>
      </c>
      <c r="D21" s="32"/>
      <c r="E21" s="40" t="s">
        <v>47</v>
      </c>
      <c r="F21" s="33" t="s">
        <v>27</v>
      </c>
      <c r="G21" s="33">
        <v>69</v>
      </c>
      <c r="H21" s="34">
        <v>349</v>
      </c>
      <c r="I21" s="34">
        <v>404.55</v>
      </c>
      <c r="J21" s="34">
        <v>432.45</v>
      </c>
      <c r="K21" s="35">
        <f t="shared" ref="K21" si="15">SUM(H21+I21+J21)/M21</f>
        <v>395.33333333333331</v>
      </c>
      <c r="L21" s="35">
        <f t="shared" si="9"/>
        <v>395.33</v>
      </c>
      <c r="M21" s="36">
        <v>3</v>
      </c>
      <c r="N21" s="35">
        <f t="shared" si="10"/>
        <v>42.481594053581993</v>
      </c>
      <c r="O21" s="35">
        <f t="shared" si="11"/>
        <v>10.745765780838616</v>
      </c>
      <c r="P21" s="37" t="str">
        <f t="shared" si="12"/>
        <v>ОДНОРОДНЫЕ</v>
      </c>
      <c r="Q21" s="34">
        <f t="shared" si="13"/>
        <v>395.33</v>
      </c>
      <c r="R21" s="36">
        <v>22</v>
      </c>
      <c r="S21" s="34">
        <f t="shared" si="14"/>
        <v>395.33</v>
      </c>
      <c r="T21" s="38">
        <f t="shared" si="7"/>
        <v>27277.77</v>
      </c>
    </row>
    <row r="22" spans="1:20" ht="30.75" customHeight="1" x14ac:dyDescent="0.25">
      <c r="A22" s="3"/>
      <c r="B22" s="3"/>
      <c r="C22" s="36">
        <v>12</v>
      </c>
      <c r="D22" s="32"/>
      <c r="E22" s="40" t="s">
        <v>48</v>
      </c>
      <c r="F22" s="33" t="s">
        <v>27</v>
      </c>
      <c r="G22" s="33">
        <v>45</v>
      </c>
      <c r="H22" s="34">
        <v>880</v>
      </c>
      <c r="I22" s="34">
        <v>893.71</v>
      </c>
      <c r="J22" s="34">
        <v>955.34</v>
      </c>
      <c r="K22" s="35">
        <f t="shared" ref="K22:K23" si="16">SUM(H22+I22+J22)/M22</f>
        <v>909.68333333333339</v>
      </c>
      <c r="L22" s="35">
        <f t="shared" si="9"/>
        <v>909.68</v>
      </c>
      <c r="M22" s="36">
        <v>3</v>
      </c>
      <c r="N22" s="35">
        <f t="shared" si="10"/>
        <v>40.12965777742609</v>
      </c>
      <c r="O22" s="35">
        <f t="shared" si="11"/>
        <v>4.411387601263379</v>
      </c>
      <c r="P22" s="37" t="str">
        <f t="shared" si="12"/>
        <v>ОДНОРОДНЫЕ</v>
      </c>
      <c r="Q22" s="34">
        <f t="shared" si="13"/>
        <v>909.68</v>
      </c>
      <c r="R22" s="36">
        <v>10</v>
      </c>
      <c r="S22" s="34">
        <f t="shared" si="14"/>
        <v>909.68</v>
      </c>
      <c r="T22" s="38">
        <f t="shared" si="7"/>
        <v>40935.599999999999</v>
      </c>
    </row>
    <row r="23" spans="1:20" ht="30.75" customHeight="1" x14ac:dyDescent="0.25">
      <c r="A23" s="3"/>
      <c r="B23" s="3"/>
      <c r="C23" s="36">
        <v>13</v>
      </c>
      <c r="D23" s="32"/>
      <c r="E23" s="40" t="s">
        <v>49</v>
      </c>
      <c r="F23" s="33" t="s">
        <v>27</v>
      </c>
      <c r="G23" s="33">
        <v>1</v>
      </c>
      <c r="H23" s="34">
        <v>330</v>
      </c>
      <c r="I23" s="34">
        <v>427.75</v>
      </c>
      <c r="J23" s="34">
        <v>457.25</v>
      </c>
      <c r="K23" s="35">
        <f t="shared" si="16"/>
        <v>405</v>
      </c>
      <c r="L23" s="35">
        <f t="shared" si="9"/>
        <v>405</v>
      </c>
      <c r="M23" s="36">
        <v>3</v>
      </c>
      <c r="N23" s="35">
        <f t="shared" si="10"/>
        <v>66.605649159812259</v>
      </c>
      <c r="O23" s="35">
        <f t="shared" si="11"/>
        <v>16.445839298719076</v>
      </c>
      <c r="P23" s="37" t="str">
        <f t="shared" si="12"/>
        <v>ОДНОРОДНЫЕ</v>
      </c>
      <c r="Q23" s="34">
        <f t="shared" si="13"/>
        <v>405</v>
      </c>
      <c r="R23" s="36">
        <v>10</v>
      </c>
      <c r="S23" s="34">
        <f t="shared" si="14"/>
        <v>405</v>
      </c>
      <c r="T23" s="38">
        <f t="shared" si="7"/>
        <v>405</v>
      </c>
    </row>
    <row r="24" spans="1:20" ht="39" customHeight="1" x14ac:dyDescent="0.25">
      <c r="A24" s="3"/>
      <c r="B24" s="3"/>
      <c r="C24" s="36">
        <v>14</v>
      </c>
      <c r="D24" s="32"/>
      <c r="E24" s="40" t="s">
        <v>50</v>
      </c>
      <c r="F24" s="33" t="s">
        <v>27</v>
      </c>
      <c r="G24" s="33">
        <v>1</v>
      </c>
      <c r="H24" s="34">
        <v>693</v>
      </c>
      <c r="I24" s="34">
        <v>717.75</v>
      </c>
      <c r="J24" s="34">
        <v>767.25</v>
      </c>
      <c r="K24" s="35">
        <f t="shared" si="0"/>
        <v>726</v>
      </c>
      <c r="L24" s="35">
        <f t="shared" si="1"/>
        <v>726</v>
      </c>
      <c r="M24" s="36">
        <v>3</v>
      </c>
      <c r="N24" s="35">
        <f t="shared" si="2"/>
        <v>37.806249483385677</v>
      </c>
      <c r="O24" s="35">
        <f t="shared" si="3"/>
        <v>5.2074723806316356</v>
      </c>
      <c r="P24" s="37" t="str">
        <f t="shared" si="4"/>
        <v>ОДНОРОДНЫЕ</v>
      </c>
      <c r="Q24" s="34">
        <f t="shared" si="5"/>
        <v>726</v>
      </c>
      <c r="R24" s="36">
        <v>10</v>
      </c>
      <c r="S24" s="34">
        <f t="shared" si="6"/>
        <v>726</v>
      </c>
      <c r="T24" s="38">
        <f t="shared" si="7"/>
        <v>726</v>
      </c>
    </row>
    <row r="25" spans="1:20" ht="15.75" x14ac:dyDescent="0.25">
      <c r="D25" s="54" t="s">
        <v>9</v>
      </c>
      <c r="E25" s="54"/>
      <c r="F25" s="7"/>
      <c r="G25" s="41">
        <v>1</v>
      </c>
      <c r="H25" s="16"/>
      <c r="I25" s="17"/>
      <c r="J25" s="18"/>
      <c r="K25" s="7"/>
      <c r="L25" s="7"/>
      <c r="M25" s="7"/>
      <c r="N25" s="7"/>
      <c r="O25" s="7"/>
      <c r="P25" s="7"/>
      <c r="Q25" s="7"/>
      <c r="R25" s="7"/>
      <c r="S25" s="7"/>
      <c r="T25" s="19">
        <f>SUBTOTAL(9,T11:T24)</f>
        <v>295817.27999999997</v>
      </c>
    </row>
    <row r="26" spans="1:20" ht="16.5" customHeight="1" x14ac:dyDescent="0.25">
      <c r="E26" s="30"/>
    </row>
    <row r="27" spans="1:20" ht="14.25" customHeight="1" x14ac:dyDescent="0.25">
      <c r="E27" s="42" t="s">
        <v>52</v>
      </c>
      <c r="F27" s="43"/>
      <c r="G27" s="43"/>
      <c r="H27" s="43"/>
      <c r="I27" s="43"/>
      <c r="J27" s="43"/>
      <c r="K27" s="43"/>
      <c r="L27" s="20"/>
      <c r="M27" s="20"/>
      <c r="N27" s="20"/>
      <c r="O27" s="44" t="s">
        <v>29</v>
      </c>
      <c r="P27" s="45"/>
      <c r="Q27" s="45"/>
      <c r="R27" s="45"/>
      <c r="S27" s="45"/>
      <c r="T27" s="21"/>
    </row>
    <row r="28" spans="1:20" ht="14.25" customHeight="1" x14ac:dyDescent="0.25">
      <c r="E28" s="4"/>
      <c r="F28" s="5"/>
      <c r="G28" s="5"/>
      <c r="H28" s="5"/>
      <c r="I28" s="5"/>
      <c r="J28" s="5"/>
      <c r="K28" s="5"/>
      <c r="L28" s="20"/>
      <c r="M28" s="20"/>
      <c r="N28" s="20"/>
      <c r="O28" s="20"/>
      <c r="P28" s="22"/>
      <c r="Q28" s="22"/>
      <c r="R28" s="22"/>
      <c r="S28" s="22"/>
      <c r="T28" s="29"/>
    </row>
    <row r="29" spans="1:20" ht="18.75" x14ac:dyDescent="0.3">
      <c r="E29" s="23" t="s">
        <v>31</v>
      </c>
      <c r="F29" s="23"/>
      <c r="G29" s="24"/>
      <c r="H29" s="23"/>
      <c r="I29" s="23"/>
      <c r="J29" s="23" t="s">
        <v>30</v>
      </c>
      <c r="K29" s="23"/>
      <c r="L29" s="25"/>
      <c r="M29" s="25" t="s">
        <v>35</v>
      </c>
      <c r="N29" s="26"/>
      <c r="O29" s="26"/>
      <c r="P29" s="26"/>
      <c r="Q29" s="46"/>
      <c r="R29" s="47"/>
      <c r="S29" s="47"/>
      <c r="T29" s="47"/>
    </row>
    <row r="30" spans="1:20" ht="15.75" x14ac:dyDescent="0.25">
      <c r="E30" s="23"/>
      <c r="F30" s="23"/>
      <c r="G30" s="24"/>
      <c r="H30" s="23"/>
      <c r="I30" s="23"/>
      <c r="J30" s="23"/>
      <c r="K30" s="23"/>
      <c r="L30" s="25"/>
      <c r="M30" s="25"/>
      <c r="N30" s="26"/>
      <c r="O30" s="26"/>
      <c r="P30" s="26"/>
      <c r="Q30" s="26"/>
      <c r="R30" s="26"/>
      <c r="S30" s="26"/>
      <c r="T30" s="26"/>
    </row>
    <row r="31" spans="1:20" ht="15.75" x14ac:dyDescent="0.25">
      <c r="E31" s="27" t="s">
        <v>32</v>
      </c>
      <c r="F31" s="28"/>
      <c r="G31" s="27"/>
      <c r="H31" s="27"/>
      <c r="I31" s="27"/>
      <c r="J31" s="27" t="s">
        <v>28</v>
      </c>
      <c r="K31" s="27"/>
      <c r="M31" s="6" t="s">
        <v>54</v>
      </c>
    </row>
    <row r="32" spans="1:20" ht="15.75" x14ac:dyDescent="0.25">
      <c r="E32" s="27"/>
      <c r="F32" s="28"/>
      <c r="G32" s="27"/>
      <c r="H32" s="27"/>
      <c r="I32" s="27"/>
      <c r="J32" s="27"/>
      <c r="K32" s="27"/>
    </row>
    <row r="33" spans="5:11" ht="15.75" x14ac:dyDescent="0.25">
      <c r="E33" s="27" t="s">
        <v>33</v>
      </c>
      <c r="F33" s="28"/>
      <c r="G33" s="27"/>
      <c r="H33" s="27"/>
      <c r="I33" s="27"/>
      <c r="J33" s="27" t="s">
        <v>34</v>
      </c>
      <c r="K33" s="27"/>
    </row>
  </sheetData>
  <autoFilter ref="A10:AJG13"/>
  <mergeCells count="27">
    <mergeCell ref="C8:C10"/>
    <mergeCell ref="E8:E10"/>
    <mergeCell ref="F5:R5"/>
    <mergeCell ref="S5:T5"/>
    <mergeCell ref="F4:T4"/>
    <mergeCell ref="H8:J8"/>
    <mergeCell ref="K8:P8"/>
    <mergeCell ref="F8:G9"/>
    <mergeCell ref="S8:S10"/>
    <mergeCell ref="D8:D10"/>
    <mergeCell ref="S7:T7"/>
    <mergeCell ref="E27:K27"/>
    <mergeCell ref="O27:S27"/>
    <mergeCell ref="Q29:T29"/>
    <mergeCell ref="D2:T2"/>
    <mergeCell ref="F6:R6"/>
    <mergeCell ref="F7:R7"/>
    <mergeCell ref="D25:E25"/>
    <mergeCell ref="T8:T10"/>
    <mergeCell ref="K9:K10"/>
    <mergeCell ref="L9:L10"/>
    <mergeCell ref="M9:M10"/>
    <mergeCell ref="N9:N10"/>
    <mergeCell ref="O9:O10"/>
    <mergeCell ref="P9:P10"/>
    <mergeCell ref="R8:R10"/>
    <mergeCell ref="Q8:Q10"/>
  </mergeCells>
  <phoneticPr fontId="23" type="noConversion"/>
  <conditionalFormatting sqref="P11:P19 R11:R19 R24 P24">
    <cfRule type="containsText" dxfId="11" priority="26" operator="containsText" text="НЕОДНОРОДНЫЕ">
      <formula>NOT(ISERROR(SEARCH("НЕОДНОРОДНЫЕ",P11)))</formula>
    </cfRule>
    <cfRule type="containsText" dxfId="10" priority="27" operator="containsText" text="ОДНОРОДНЫЕ">
      <formula>NOT(ISERROR(SEARCH("ОДНОРОДНЫЕ",P11)))</formula>
    </cfRule>
    <cfRule type="containsText" dxfId="9" priority="28" operator="containsText" text="НЕОДНОРОДНЫЕ">
      <formula>NOT(ISERROR(SEARCH("НЕОДНОРОДНЫЕ",P11)))</formula>
    </cfRule>
  </conditionalFormatting>
  <conditionalFormatting sqref="R20 P20">
    <cfRule type="containsText" dxfId="8" priority="7" operator="containsText" text="НЕОДНОРОДНЫЕ">
      <formula>NOT(ISERROR(SEARCH("НЕОДНОРОДНЫЕ",P20)))</formula>
    </cfRule>
    <cfRule type="containsText" dxfId="7" priority="8" operator="containsText" text="ОДНОРОДНЫЕ">
      <formula>NOT(ISERROR(SEARCH("ОДНОРОДНЫЕ",P20)))</formula>
    </cfRule>
    <cfRule type="containsText" dxfId="6" priority="9" operator="containsText" text="НЕОДНОРОДНЫЕ">
      <formula>NOT(ISERROR(SEARCH("НЕОДНОРОДНЫЕ",P20)))</formula>
    </cfRule>
  </conditionalFormatting>
  <conditionalFormatting sqref="R21 P21">
    <cfRule type="containsText" dxfId="5" priority="4" operator="containsText" text="НЕОДНОРОДНЫЕ">
      <formula>NOT(ISERROR(SEARCH("НЕОДНОРОДНЫЕ",P21)))</formula>
    </cfRule>
    <cfRule type="containsText" dxfId="4" priority="5" operator="containsText" text="ОДНОРОДНЫЕ">
      <formula>NOT(ISERROR(SEARCH("ОДНОРОДНЫЕ",P21)))</formula>
    </cfRule>
    <cfRule type="containsText" dxfId="3" priority="6" operator="containsText" text="НЕОДНОРОДНЫЕ">
      <formula>NOT(ISERROR(SEARCH("НЕОДНОРОДНЫЕ",P21)))</formula>
    </cfRule>
  </conditionalFormatting>
  <conditionalFormatting sqref="R22:R23 P22:P23">
    <cfRule type="containsText" dxfId="2" priority="1" operator="containsText" text="НЕОДНОРОДНЫЕ">
      <formula>NOT(ISERROR(SEARCH("НЕОДНОРОДНЫЕ",P22)))</formula>
    </cfRule>
    <cfRule type="containsText" dxfId="1" priority="2" operator="containsText" text="ОДНОРОДНЫЕ">
      <formula>NOT(ISERROR(SEARCH("ОДНОРОДНЫЕ",P22)))</formula>
    </cfRule>
    <cfRule type="containsText" dxfId="0" priority="3" operator="containsText" text="НЕОДНОРОДНЫЕ">
      <formula>NOT(ISERROR(SEARCH("НЕОДНОРОДНЫЕ",P22)))</formula>
    </cfRule>
  </conditionalFormatting>
  <pageMargins left="0.25" right="0.25" top="0.75" bottom="0.75" header="0.51180555555555496" footer="0.51180555555555496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Яглинская Ксения Александровна</dc:creator>
  <cp:lastModifiedBy>user</cp:lastModifiedBy>
  <cp:revision>9</cp:revision>
  <cp:lastPrinted>2026-03-05T12:39:01Z</cp:lastPrinted>
  <dcterms:created xsi:type="dcterms:W3CDTF">2006-09-28T05:33:49Z</dcterms:created>
  <dcterms:modified xsi:type="dcterms:W3CDTF">2026-03-10T13:25:01Z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