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179C8FAC-473D-4808-A1C0-89A76D15074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с подъездами" sheetId="4" r:id="rId1"/>
    <sheet name="с подъездами без лифтов и ауп" sheetId="8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8" l="1"/>
  <c r="J29" i="8"/>
  <c r="J28" i="8"/>
  <c r="J27" i="8"/>
  <c r="J26" i="8"/>
  <c r="J23" i="8" s="1"/>
  <c r="J25" i="8"/>
  <c r="J24" i="8"/>
  <c r="J22" i="8"/>
  <c r="J19" i="8" s="1"/>
  <c r="J21" i="8"/>
  <c r="J20" i="8"/>
  <c r="J18" i="8"/>
  <c r="J29" i="4"/>
  <c r="J28" i="4"/>
  <c r="J27" i="4"/>
  <c r="J26" i="4"/>
  <c r="J25" i="4"/>
  <c r="J24" i="4"/>
  <c r="J22" i="4"/>
  <c r="J21" i="4"/>
  <c r="J20" i="4"/>
  <c r="J18" i="4"/>
  <c r="D30" i="8"/>
  <c r="H29" i="8"/>
  <c r="F29" i="8"/>
  <c r="D29" i="8"/>
  <c r="H28" i="8"/>
  <c r="F28" i="8"/>
  <c r="D28" i="8"/>
  <c r="H27" i="8"/>
  <c r="F27" i="8"/>
  <c r="D27" i="8"/>
  <c r="H26" i="8"/>
  <c r="F26" i="8"/>
  <c r="D26" i="8"/>
  <c r="H25" i="8"/>
  <c r="F25" i="8"/>
  <c r="F23" i="8" s="1"/>
  <c r="D25" i="8"/>
  <c r="D23" i="8" s="1"/>
  <c r="H24" i="8"/>
  <c r="F24" i="8"/>
  <c r="D24" i="8"/>
  <c r="I23" i="8"/>
  <c r="G23" i="8"/>
  <c r="E23" i="8"/>
  <c r="C23" i="8"/>
  <c r="H22" i="8"/>
  <c r="F22" i="8"/>
  <c r="D22" i="8"/>
  <c r="H21" i="8"/>
  <c r="F21" i="8"/>
  <c r="D21" i="8"/>
  <c r="H20" i="8"/>
  <c r="F20" i="8"/>
  <c r="F19" i="8" s="1"/>
  <c r="D20" i="8"/>
  <c r="I19" i="8"/>
  <c r="I31" i="8" s="1"/>
  <c r="G19" i="8"/>
  <c r="G31" i="8" s="1"/>
  <c r="E19" i="8"/>
  <c r="E31" i="8" s="1"/>
  <c r="C19" i="8"/>
  <c r="C31" i="8" s="1"/>
  <c r="H18" i="8"/>
  <c r="F18" i="8"/>
  <c r="D18" i="8"/>
  <c r="K10" i="8"/>
  <c r="H29" i="4"/>
  <c r="H28" i="4"/>
  <c r="H27" i="4"/>
  <c r="H26" i="4"/>
  <c r="H25" i="4"/>
  <c r="H24" i="4"/>
  <c r="H22" i="4"/>
  <c r="H20" i="4"/>
  <c r="H18" i="4"/>
  <c r="F29" i="4"/>
  <c r="F28" i="4"/>
  <c r="F27" i="4"/>
  <c r="F26" i="4"/>
  <c r="F25" i="4"/>
  <c r="F24" i="4"/>
  <c r="F22" i="4"/>
  <c r="F21" i="4"/>
  <c r="F20" i="4"/>
  <c r="F18" i="4"/>
  <c r="D30" i="4"/>
  <c r="D29" i="4"/>
  <c r="D28" i="4"/>
  <c r="D27" i="4"/>
  <c r="D26" i="4"/>
  <c r="D25" i="4"/>
  <c r="D24" i="4"/>
  <c r="D22" i="4"/>
  <c r="D21" i="4"/>
  <c r="D20" i="4"/>
  <c r="D18" i="4"/>
  <c r="D19" i="8" l="1"/>
  <c r="D31" i="8" s="1"/>
  <c r="H19" i="8"/>
  <c r="H31" i="8" s="1"/>
  <c r="F31" i="8"/>
  <c r="H23" i="8"/>
  <c r="J31" i="8"/>
  <c r="K31" i="8"/>
  <c r="D23" i="4"/>
  <c r="E23" i="4"/>
  <c r="F23" i="4"/>
  <c r="G23" i="4"/>
  <c r="H23" i="4"/>
  <c r="I23" i="4"/>
  <c r="J23" i="4"/>
  <c r="D19" i="4"/>
  <c r="E19" i="4"/>
  <c r="F19" i="4"/>
  <c r="G19" i="4"/>
  <c r="G31" i="4" s="1"/>
  <c r="H19" i="4"/>
  <c r="I19" i="4"/>
  <c r="J19" i="4"/>
  <c r="C23" i="4"/>
  <c r="H21" i="4"/>
  <c r="C19" i="4"/>
  <c r="C31" i="4" s="1"/>
  <c r="K10" i="4"/>
  <c r="D31" i="4" l="1"/>
  <c r="J31" i="4"/>
  <c r="I31" i="4"/>
  <c r="H31" i="4"/>
  <c r="F31" i="4"/>
  <c r="E31" i="4"/>
  <c r="K31" i="4" s="1"/>
</calcChain>
</file>

<file path=xl/sharedStrings.xml><?xml version="1.0" encoding="utf-8"?>
<sst xmlns="http://schemas.openxmlformats.org/spreadsheetml/2006/main" count="82" uniqueCount="41">
  <si>
    <t>Расчет  расходов</t>
  </si>
  <si>
    <t>на содержание общего имущества в МКД</t>
  </si>
  <si>
    <t>Адрес МКД</t>
  </si>
  <si>
    <t>Наименование работ:</t>
  </si>
  <si>
    <t>1.</t>
  </si>
  <si>
    <t>Работы по содержанию и ремонту конструктивных элементов МКД</t>
  </si>
  <si>
    <t>2.</t>
  </si>
  <si>
    <t>3.</t>
  </si>
  <si>
    <t>Уборка мест общего пользования</t>
  </si>
  <si>
    <t>Работы по содержанию придомовой территории</t>
  </si>
  <si>
    <t>Текущий ремонт</t>
  </si>
  <si>
    <t>Работы по дератизации и дезинфекции помещений, входящих в состав общего имущества в многоквартирном доме</t>
  </si>
  <si>
    <t>4.</t>
  </si>
  <si>
    <t>ИТОГО по МКД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</si>
  <si>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МКД: техническое обслуживание и ремонт инженерных систем</t>
  </si>
  <si>
    <t>Содержание лифтов</t>
  </si>
  <si>
    <t>П О К А З А Т Е Л И</t>
  </si>
  <si>
    <t>ИТОГО</t>
  </si>
  <si>
    <t>Общая площадь жилых помещений в Михнево, м2</t>
  </si>
  <si>
    <r>
      <t xml:space="preserve">Общая площадь жилых помещений в МКД </t>
    </r>
    <r>
      <rPr>
        <b/>
        <u/>
        <sz val="10"/>
        <rFont val="Times New Roman"/>
        <family val="1"/>
        <charset val="204"/>
      </rPr>
      <t>п.Усады</t>
    </r>
    <r>
      <rPr>
        <b/>
        <sz val="10"/>
        <rFont val="Times New Roman"/>
        <family val="1"/>
        <charset val="204"/>
      </rPr>
      <t xml:space="preserve"> без лифта и мусоропровода, м2</t>
    </r>
  </si>
  <si>
    <r>
      <t xml:space="preserve">Общая площадь жилых помещений в МКД  </t>
    </r>
    <r>
      <rPr>
        <b/>
        <u/>
        <sz val="10"/>
        <rFont val="Times New Roman"/>
        <family val="1"/>
        <charset val="204"/>
      </rPr>
      <t>с.Татариново</t>
    </r>
    <r>
      <rPr>
        <b/>
        <sz val="10"/>
        <rFont val="Times New Roman"/>
        <family val="1"/>
        <charset val="204"/>
      </rPr>
      <t xml:space="preserve"> без лифта и мусоропровода, м2</t>
    </r>
  </si>
  <si>
    <r>
      <t xml:space="preserve">Общая площадь жилых помещений в МКД </t>
    </r>
    <r>
      <rPr>
        <b/>
        <u/>
        <sz val="10"/>
        <rFont val="Times New Roman"/>
        <family val="1"/>
        <charset val="204"/>
      </rPr>
      <t xml:space="preserve"> п. Михнево</t>
    </r>
    <r>
      <rPr>
        <b/>
        <sz val="10"/>
        <rFont val="Times New Roman"/>
        <family val="1"/>
        <charset val="204"/>
      </rPr>
      <t xml:space="preserve"> с лифтом, м2</t>
    </r>
  </si>
  <si>
    <r>
      <t xml:space="preserve">Общая площадь жилых помещений в МКД </t>
    </r>
    <r>
      <rPr>
        <b/>
        <u/>
        <sz val="10"/>
        <rFont val="Times New Roman"/>
        <family val="1"/>
        <charset val="204"/>
      </rPr>
      <t>п.Михнево</t>
    </r>
    <r>
      <rPr>
        <b/>
        <sz val="10"/>
        <rFont val="Times New Roman"/>
        <family val="1"/>
        <charset val="204"/>
      </rPr>
      <t xml:space="preserve"> без лифта и мусоропровода, м2</t>
    </r>
  </si>
  <si>
    <r>
      <t xml:space="preserve">Общая площадь жилых помещений в МКД </t>
    </r>
    <r>
      <rPr>
        <b/>
        <u/>
        <sz val="10"/>
        <rFont val="Times New Roman"/>
        <family val="1"/>
        <charset val="204"/>
      </rPr>
      <t>с.Аксиньино, д.Алфимово, п.Новоеганово, д.Беспятово, с.Б.Алексеевское, д.Госконюшня, д.Леонтьево, с.Мещерино</t>
    </r>
    <r>
      <rPr>
        <b/>
        <sz val="10"/>
        <rFont val="Times New Roman"/>
        <family val="1"/>
        <charset val="204"/>
      </rPr>
      <t xml:space="preserve"> без лифта и мусоропровода, м2</t>
    </r>
  </si>
  <si>
    <t>Михнево 68МКД</t>
  </si>
  <si>
    <t>Всего площадь жилых помещений, м2</t>
  </si>
  <si>
    <t xml:space="preserve">Работы и услуги по содержанию помещений </t>
  </si>
  <si>
    <t>План.расходы  с НДС (руб.)</t>
  </si>
  <si>
    <t>№   п/п</t>
  </si>
  <si>
    <t>Техническое обслуживание и ремонт инженерных систем</t>
  </si>
  <si>
    <t>Содержание и ремонт систем дымоудаления и вентиляции</t>
  </si>
  <si>
    <t>Работы по обеспечению пожаной безопасности</t>
  </si>
  <si>
    <t>5.</t>
  </si>
  <si>
    <t>Услуги и работы по управлению МКД</t>
  </si>
  <si>
    <t>Итого расходов на содержание общего имущества в МКД :</t>
  </si>
  <si>
    <t>Село 50 МКД</t>
  </si>
  <si>
    <t xml:space="preserve">Татариново 13 МКД </t>
  </si>
  <si>
    <t>Усады 16 МКД</t>
  </si>
  <si>
    <t>147 МКД</t>
  </si>
  <si>
    <t>Ремонт подъездов</t>
  </si>
  <si>
    <t>на  1 месяц (2-го полугодия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</si>
</sst>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b/>
      <sz val="10"/>
      <name val="Arial Rounded MT Bold"/>
      <family val="2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 Cyr"/>
      <charset val="204"/>
    </font>
    <font>
      <b/>
      <sz val="1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 wrapText="1"/>
    </xf>
    <xf numFmtId="4" fontId="10" fillId="0" borderId="1" xfId="1" applyNumberFormat="1" applyFont="1" applyBorder="1"/>
    <xf numFmtId="0" fontId="10" fillId="0" borderId="1" xfId="1" applyFont="1" applyBorder="1"/>
    <xf numFmtId="0" fontId="9" fillId="0" borderId="1" xfId="3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4" fontId="9" fillId="2" borderId="1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top"/>
    </xf>
    <xf numFmtId="0" fontId="9" fillId="0" borderId="3" xfId="2" applyFont="1" applyBorder="1" applyAlignment="1">
      <alignment horizontal="left" vertical="center"/>
    </xf>
    <xf numFmtId="0" fontId="9" fillId="0" borderId="1" xfId="2" applyFont="1" applyBorder="1" applyAlignment="1">
      <alignment vertical="center" wrapText="1"/>
    </xf>
    <xf numFmtId="0" fontId="10" fillId="0" borderId="1" xfId="1" applyFont="1" applyBorder="1" applyAlignment="1">
      <alignment wrapText="1"/>
    </xf>
    <xf numFmtId="164" fontId="9" fillId="4" borderId="3" xfId="4" applyNumberFormat="1" applyFont="1" applyFill="1" applyBorder="1" applyAlignment="1" applyProtection="1">
      <alignment horizontal="center" vertical="center" wrapText="1"/>
      <protection locked="0" hidden="1"/>
    </xf>
    <xf numFmtId="164" fontId="9" fillId="4" borderId="1" xfId="4" applyNumberFormat="1" applyFont="1" applyFill="1" applyBorder="1" applyAlignment="1" applyProtection="1">
      <alignment horizontal="center" vertical="top" wrapText="1"/>
      <protection locked="0" hidden="1"/>
    </xf>
    <xf numFmtId="4" fontId="9" fillId="4" borderId="1" xfId="1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4" fontId="10" fillId="4" borderId="1" xfId="2" applyNumberFormat="1" applyFont="1" applyFill="1" applyBorder="1" applyAlignment="1">
      <alignment horizontal="center" vertical="center"/>
    </xf>
    <xf numFmtId="4" fontId="14" fillId="4" borderId="1" xfId="1" applyNumberFormat="1" applyFont="1" applyFill="1" applyBorder="1" applyAlignment="1">
      <alignment horizontal="center" vertical="center"/>
    </xf>
    <xf numFmtId="4" fontId="10" fillId="4" borderId="1" xfId="1" applyNumberFormat="1" applyFont="1" applyFill="1" applyBorder="1" applyAlignment="1">
      <alignment horizontal="center" vertical="center"/>
    </xf>
    <xf numFmtId="164" fontId="10" fillId="5" borderId="1" xfId="4" applyNumberFormat="1" applyFont="1" applyFill="1" applyBorder="1" applyAlignment="1" applyProtection="1">
      <alignment horizontal="center" vertical="top"/>
      <protection locked="0" hidden="1"/>
    </xf>
    <xf numFmtId="0" fontId="10" fillId="5" borderId="1" xfId="2" applyFont="1" applyFill="1" applyBorder="1" applyAlignment="1">
      <alignment horizontal="center" vertical="center"/>
    </xf>
    <xf numFmtId="4" fontId="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4" fontId="14" fillId="5" borderId="1" xfId="1" applyNumberFormat="1" applyFont="1" applyFill="1" applyBorder="1" applyAlignment="1">
      <alignment horizontal="center" vertical="center"/>
    </xf>
    <xf numFmtId="4" fontId="9" fillId="6" borderId="1" xfId="1" applyNumberFormat="1" applyFont="1" applyFill="1" applyBorder="1" applyAlignment="1">
      <alignment horizontal="center" vertical="center"/>
    </xf>
    <xf numFmtId="4" fontId="10" fillId="6" borderId="1" xfId="1" applyNumberFormat="1" applyFont="1" applyFill="1" applyBorder="1" applyAlignment="1">
      <alignment horizontal="center" vertical="center"/>
    </xf>
    <xf numFmtId="4" fontId="14" fillId="6" borderId="1" xfId="1" applyNumberFormat="1" applyFont="1" applyFill="1" applyBorder="1" applyAlignment="1">
      <alignment horizontal="center" vertical="center"/>
    </xf>
    <xf numFmtId="164" fontId="9" fillId="2" borderId="3" xfId="4" applyNumberFormat="1" applyFont="1" applyFill="1" applyBorder="1" applyAlignment="1" applyProtection="1">
      <alignment horizontal="center" vertical="center" wrapText="1"/>
      <protection locked="0" hidden="1"/>
    </xf>
    <xf numFmtId="0" fontId="11" fillId="2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wrapText="1"/>
    </xf>
    <xf numFmtId="4" fontId="9" fillId="7" borderId="1" xfId="1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4" fontId="9" fillId="8" borderId="1" xfId="1" applyNumberFormat="1" applyFont="1" applyFill="1" applyBorder="1" applyAlignment="1">
      <alignment horizontal="center" vertical="center"/>
    </xf>
    <xf numFmtId="4" fontId="14" fillId="8" borderId="1" xfId="1" applyNumberFormat="1" applyFont="1" applyFill="1" applyBorder="1" applyAlignment="1">
      <alignment horizontal="center" vertical="center"/>
    </xf>
    <xf numFmtId="4" fontId="10" fillId="8" borderId="1" xfId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16" fillId="0" borderId="0" xfId="1" applyFont="1"/>
    <xf numFmtId="4" fontId="14" fillId="9" borderId="1" xfId="1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4" fontId="17" fillId="2" borderId="1" xfId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64" fontId="9" fillId="2" borderId="5" xfId="4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6" xfId="4" applyNumberFormat="1" applyFont="1" applyFill="1" applyBorder="1" applyAlignment="1" applyProtection="1">
      <alignment horizontal="center" vertical="center" wrapText="1"/>
      <protection locked="0" hidden="1"/>
    </xf>
    <xf numFmtId="164" fontId="9" fillId="2" borderId="7" xfId="4" applyNumberFormat="1" applyFont="1" applyFill="1" applyBorder="1" applyAlignment="1" applyProtection="1">
      <alignment horizontal="center" vertical="center" wrapText="1"/>
      <protection locked="0" hidden="1"/>
    </xf>
    <xf numFmtId="164" fontId="9" fillId="4" borderId="8" xfId="4" applyNumberFormat="1" applyFont="1" applyFill="1" applyBorder="1" applyAlignment="1" applyProtection="1">
      <alignment horizontal="center" vertical="top" wrapText="1"/>
      <protection locked="0" hidden="1"/>
    </xf>
    <xf numFmtId="164" fontId="9" fillId="4" borderId="9" xfId="4" applyNumberFormat="1" applyFont="1" applyFill="1" applyBorder="1" applyAlignment="1" applyProtection="1">
      <alignment horizontal="center" vertical="top" wrapText="1"/>
      <protection locked="0" hidden="1"/>
    </xf>
    <xf numFmtId="0" fontId="14" fillId="5" borderId="8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9" xfId="0" applyFont="1" applyFill="1" applyBorder="1" applyAlignment="1">
      <alignment horizontal="center" vertical="top" wrapText="1"/>
    </xf>
    <xf numFmtId="0" fontId="14" fillId="8" borderId="8" xfId="0" applyFont="1" applyFill="1" applyBorder="1" applyAlignment="1">
      <alignment horizontal="center" vertical="top" wrapText="1"/>
    </xf>
    <xf numFmtId="0" fontId="14" fillId="8" borderId="9" xfId="0" applyFont="1" applyFill="1" applyBorder="1" applyAlignment="1">
      <alignment horizontal="center" vertical="top" wrapText="1"/>
    </xf>
    <xf numFmtId="4" fontId="18" fillId="0" borderId="0" xfId="0" applyNumberFormat="1" applyFont="1"/>
  </cellXfs>
  <cellStyles count="6">
    <cellStyle name="Обычный" xfId="0" builtinId="0"/>
    <cellStyle name="Обычный_ЖЭУ1" xfId="5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  <cellStyle name="Обычный_Сводная по углю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opLeftCell="C23" zoomScale="112" zoomScaleNormal="112" workbookViewId="0">
      <selection activeCell="K31" sqref="K31"/>
    </sheetView>
  </sheetViews>
  <sheetFormatPr defaultRowHeight="14.5" x14ac:dyDescent="0.35"/>
  <cols>
    <col min="1" max="1" width="5.81640625" customWidth="1"/>
    <col min="2" max="2" width="65.1796875" customWidth="1"/>
    <col min="3" max="3" width="14" customWidth="1"/>
    <col min="4" max="4" width="9" customWidth="1"/>
    <col min="5" max="5" width="13" customWidth="1"/>
    <col min="6" max="6" width="9.81640625" customWidth="1"/>
    <col min="7" max="7" width="11.54296875" customWidth="1"/>
    <col min="8" max="8" width="9.1796875" customWidth="1"/>
    <col min="9" max="9" width="12.453125" customWidth="1"/>
    <col min="11" max="11" width="13.54296875" customWidth="1"/>
    <col min="13" max="13" width="10.1796875" bestFit="1" customWidth="1"/>
  </cols>
  <sheetData>
    <row r="1" spans="1:11" ht="16" x14ac:dyDescent="0.5">
      <c r="A1" s="2"/>
      <c r="B1" s="2"/>
      <c r="C1" s="1"/>
      <c r="D1" s="1"/>
      <c r="E1" s="1"/>
    </row>
    <row r="2" spans="1:11" x14ac:dyDescent="0.35">
      <c r="A2" s="3"/>
      <c r="B2" s="4" t="s">
        <v>0</v>
      </c>
      <c r="C2" s="1"/>
      <c r="D2" s="1"/>
      <c r="E2" s="1"/>
    </row>
    <row r="3" spans="1:11" x14ac:dyDescent="0.35">
      <c r="A3" s="3"/>
      <c r="B3" s="4" t="s">
        <v>1</v>
      </c>
      <c r="C3" s="57" t="s">
        <v>38</v>
      </c>
      <c r="D3" s="1"/>
      <c r="E3" s="1"/>
    </row>
    <row r="4" spans="1:11" x14ac:dyDescent="0.35">
      <c r="A4" s="3"/>
      <c r="B4" s="5" t="s">
        <v>40</v>
      </c>
      <c r="C4" s="1"/>
      <c r="D4" s="1"/>
      <c r="E4" s="1"/>
    </row>
    <row r="5" spans="1:11" x14ac:dyDescent="0.35">
      <c r="A5" s="1"/>
      <c r="B5" s="1"/>
      <c r="C5" s="67"/>
      <c r="D5" s="67"/>
      <c r="E5" s="55"/>
    </row>
    <row r="6" spans="1:11" x14ac:dyDescent="0.35">
      <c r="A6" s="3"/>
      <c r="B6" s="6"/>
      <c r="C6" s="1"/>
      <c r="D6" s="1"/>
      <c r="E6" s="1"/>
    </row>
    <row r="7" spans="1:11" ht="15" customHeight="1" x14ac:dyDescent="0.35">
      <c r="A7" s="68" t="s">
        <v>28</v>
      </c>
      <c r="B7" s="56" t="s">
        <v>2</v>
      </c>
      <c r="C7" s="71" t="s">
        <v>13</v>
      </c>
      <c r="D7" s="71"/>
      <c r="E7" s="71"/>
      <c r="F7" s="71"/>
      <c r="G7" s="71"/>
      <c r="H7" s="71"/>
      <c r="I7" s="71"/>
      <c r="J7" s="71"/>
      <c r="K7" s="71"/>
    </row>
    <row r="8" spans="1:11" ht="18" customHeight="1" x14ac:dyDescent="0.35">
      <c r="A8" s="69"/>
      <c r="B8" s="72" t="s">
        <v>16</v>
      </c>
      <c r="C8" s="74" t="s">
        <v>27</v>
      </c>
      <c r="D8" s="75"/>
      <c r="E8" s="75"/>
      <c r="F8" s="75"/>
      <c r="G8" s="75"/>
      <c r="H8" s="75"/>
      <c r="I8" s="75"/>
      <c r="J8" s="75"/>
      <c r="K8" s="76"/>
    </row>
    <row r="9" spans="1:11" ht="18.75" customHeight="1" x14ac:dyDescent="0.35">
      <c r="A9" s="70"/>
      <c r="B9" s="73"/>
      <c r="C9" s="77" t="s">
        <v>24</v>
      </c>
      <c r="D9" s="78"/>
      <c r="E9" s="79" t="s">
        <v>35</v>
      </c>
      <c r="F9" s="80"/>
      <c r="G9" s="81" t="s">
        <v>36</v>
      </c>
      <c r="H9" s="82"/>
      <c r="I9" s="83" t="s">
        <v>37</v>
      </c>
      <c r="J9" s="84"/>
      <c r="K9" s="20" t="s">
        <v>17</v>
      </c>
    </row>
    <row r="10" spans="1:11" ht="19.5" customHeight="1" x14ac:dyDescent="0.35">
      <c r="A10" s="21"/>
      <c r="B10" s="22" t="s">
        <v>25</v>
      </c>
      <c r="C10" s="25"/>
      <c r="D10" s="26"/>
      <c r="E10" s="32"/>
      <c r="F10" s="44"/>
      <c r="G10" s="45"/>
      <c r="H10" s="46"/>
      <c r="I10" s="47"/>
      <c r="J10" s="48"/>
      <c r="K10" s="40">
        <f>K11+K14+K15+K16</f>
        <v>269077.62</v>
      </c>
    </row>
    <row r="11" spans="1:11" x14ac:dyDescent="0.35">
      <c r="A11" s="10"/>
      <c r="B11" s="18" t="s">
        <v>18</v>
      </c>
      <c r="C11" s="27"/>
      <c r="D11" s="28"/>
      <c r="E11" s="33"/>
      <c r="F11" s="49"/>
      <c r="G11" s="50"/>
      <c r="H11" s="50"/>
      <c r="I11" s="51"/>
      <c r="J11" s="51"/>
      <c r="K11" s="15">
        <v>158723.82</v>
      </c>
    </row>
    <row r="12" spans="1:11" ht="26.5" x14ac:dyDescent="0.35">
      <c r="A12" s="10"/>
      <c r="B12" s="19" t="s">
        <v>22</v>
      </c>
      <c r="C12" s="27"/>
      <c r="D12" s="28"/>
      <c r="E12" s="33"/>
      <c r="F12" s="49"/>
      <c r="G12" s="50"/>
      <c r="H12" s="50"/>
      <c r="I12" s="51"/>
      <c r="J12" s="51"/>
      <c r="K12" s="43">
        <v>140510.81</v>
      </c>
    </row>
    <row r="13" spans="1:11" ht="16.5" customHeight="1" x14ac:dyDescent="0.35">
      <c r="A13" s="10"/>
      <c r="B13" s="19" t="s">
        <v>21</v>
      </c>
      <c r="C13" s="27"/>
      <c r="D13" s="28"/>
      <c r="E13" s="33"/>
      <c r="F13" s="49"/>
      <c r="G13" s="50"/>
      <c r="H13" s="50"/>
      <c r="I13" s="51"/>
      <c r="J13" s="51"/>
      <c r="K13" s="43">
        <v>18213.009999999998</v>
      </c>
    </row>
    <row r="14" spans="1:11" ht="26.5" x14ac:dyDescent="0.35">
      <c r="A14" s="10"/>
      <c r="B14" s="19" t="s">
        <v>20</v>
      </c>
      <c r="C14" s="27"/>
      <c r="D14" s="28"/>
      <c r="E14" s="33"/>
      <c r="F14" s="49"/>
      <c r="G14" s="50"/>
      <c r="H14" s="50"/>
      <c r="I14" s="51"/>
      <c r="J14" s="51"/>
      <c r="K14" s="15">
        <v>10230</v>
      </c>
    </row>
    <row r="15" spans="1:11" ht="26.5" x14ac:dyDescent="0.35">
      <c r="A15" s="10"/>
      <c r="B15" s="19" t="s">
        <v>19</v>
      </c>
      <c r="C15" s="27"/>
      <c r="D15" s="28"/>
      <c r="E15" s="33"/>
      <c r="F15" s="49"/>
      <c r="G15" s="50"/>
      <c r="H15" s="50"/>
      <c r="I15" s="51"/>
      <c r="J15" s="51"/>
      <c r="K15" s="15">
        <v>33527.4</v>
      </c>
    </row>
    <row r="16" spans="1:11" ht="42.75" customHeight="1" x14ac:dyDescent="0.35">
      <c r="A16" s="10"/>
      <c r="B16" s="23" t="s">
        <v>23</v>
      </c>
      <c r="C16" s="27"/>
      <c r="D16" s="28"/>
      <c r="E16" s="33"/>
      <c r="F16" s="49"/>
      <c r="G16" s="50"/>
      <c r="H16" s="50"/>
      <c r="I16" s="51"/>
      <c r="J16" s="51"/>
      <c r="K16" s="15">
        <v>66596.399999999994</v>
      </c>
    </row>
    <row r="17" spans="1:13" ht="19.5" customHeight="1" x14ac:dyDescent="0.35">
      <c r="A17" s="10"/>
      <c r="B17" s="12" t="s">
        <v>3</v>
      </c>
      <c r="C17" s="29"/>
      <c r="D17" s="28"/>
      <c r="E17" s="33"/>
      <c r="F17" s="49"/>
      <c r="G17" s="50"/>
      <c r="H17" s="50"/>
      <c r="I17" s="51"/>
      <c r="J17" s="51"/>
      <c r="K17" s="41"/>
    </row>
    <row r="18" spans="1:13" ht="16.5" customHeight="1" x14ac:dyDescent="0.35">
      <c r="A18" s="11" t="s">
        <v>4</v>
      </c>
      <c r="B18" s="13" t="s">
        <v>5</v>
      </c>
      <c r="C18" s="27">
        <v>467705.76</v>
      </c>
      <c r="D18" s="30">
        <f>2.46*1.2</f>
        <v>2.952</v>
      </c>
      <c r="E18" s="34">
        <v>199123.23</v>
      </c>
      <c r="F18" s="59">
        <f>2.49*1.2</f>
        <v>2.988</v>
      </c>
      <c r="G18" s="60">
        <v>30587.7</v>
      </c>
      <c r="H18" s="60">
        <f>2.49*1.2</f>
        <v>2.988</v>
      </c>
      <c r="I18" s="61">
        <v>97889.01</v>
      </c>
      <c r="J18" s="61">
        <f>2.49*1.2</f>
        <v>2.988</v>
      </c>
      <c r="K18" s="41"/>
    </row>
    <row r="19" spans="1:13" ht="51.75" customHeight="1" x14ac:dyDescent="0.35">
      <c r="A19" s="11" t="s">
        <v>6</v>
      </c>
      <c r="B19" s="13" t="s">
        <v>14</v>
      </c>
      <c r="C19" s="30">
        <f>C20+C21+C22</f>
        <v>719207.27</v>
      </c>
      <c r="D19" s="30">
        <f t="shared" ref="D19:J19" si="0">D20+D21+D22</f>
        <v>4.5360000000000005</v>
      </c>
      <c r="E19" s="58">
        <f t="shared" si="0"/>
        <v>305677.48</v>
      </c>
      <c r="F19" s="58">
        <f t="shared" si="0"/>
        <v>4.5840000000000005</v>
      </c>
      <c r="G19" s="39">
        <f t="shared" si="0"/>
        <v>46955.7</v>
      </c>
      <c r="H19" s="39">
        <f t="shared" si="0"/>
        <v>4.5840000000000005</v>
      </c>
      <c r="I19" s="53">
        <f t="shared" si="0"/>
        <v>150271.09</v>
      </c>
      <c r="J19" s="53">
        <f t="shared" si="0"/>
        <v>4.5840000000000005</v>
      </c>
      <c r="K19" s="41"/>
    </row>
    <row r="20" spans="1:13" ht="18" customHeight="1" x14ac:dyDescent="0.35">
      <c r="A20" s="11"/>
      <c r="B20" s="24" t="s">
        <v>29</v>
      </c>
      <c r="C20" s="31">
        <v>626815.81000000006</v>
      </c>
      <c r="D20" s="31">
        <f>3.29*1.2</f>
        <v>3.948</v>
      </c>
      <c r="E20" s="35">
        <v>266385.59999999998</v>
      </c>
      <c r="F20" s="62">
        <f>3.33*1.2</f>
        <v>3.996</v>
      </c>
      <c r="G20" s="63">
        <v>40920</v>
      </c>
      <c r="H20" s="63">
        <f>3.33*1.2</f>
        <v>3.996</v>
      </c>
      <c r="I20" s="64">
        <v>130955.2</v>
      </c>
      <c r="J20" s="64">
        <f>3.33*1.2</f>
        <v>3.996</v>
      </c>
      <c r="K20" s="41"/>
    </row>
    <row r="21" spans="1:13" ht="18.75" customHeight="1" x14ac:dyDescent="0.35">
      <c r="A21" s="11"/>
      <c r="B21" s="24" t="s">
        <v>30</v>
      </c>
      <c r="C21" s="31">
        <v>62616.07</v>
      </c>
      <c r="D21" s="31">
        <f>0.33*1.2</f>
        <v>0.39600000000000002</v>
      </c>
      <c r="E21" s="35">
        <v>26638.560000000001</v>
      </c>
      <c r="F21" s="62">
        <f>0.33*1.2</f>
        <v>0.39600000000000002</v>
      </c>
      <c r="G21" s="63">
        <v>4092</v>
      </c>
      <c r="H21" s="63">
        <f>0.33*1.2</f>
        <v>0.39600000000000002</v>
      </c>
      <c r="I21" s="64">
        <v>13095.52</v>
      </c>
      <c r="J21" s="64">
        <f>0.33*1.2</f>
        <v>0.39600000000000002</v>
      </c>
      <c r="K21" s="41"/>
    </row>
    <row r="22" spans="1:13" ht="18" customHeight="1" x14ac:dyDescent="0.35">
      <c r="A22" s="11"/>
      <c r="B22" s="24" t="s">
        <v>31</v>
      </c>
      <c r="C22" s="31">
        <v>29775.39</v>
      </c>
      <c r="D22" s="31">
        <f>0.16*1.2</f>
        <v>0.192</v>
      </c>
      <c r="E22" s="35">
        <v>12653.32</v>
      </c>
      <c r="F22" s="62">
        <f>0.16*1.2</f>
        <v>0.192</v>
      </c>
      <c r="G22" s="63">
        <v>1943.7</v>
      </c>
      <c r="H22" s="63">
        <f>0.16*1.2</f>
        <v>0.192</v>
      </c>
      <c r="I22" s="64">
        <v>6220.37</v>
      </c>
      <c r="J22" s="64">
        <f>0.16*1.2</f>
        <v>0.192</v>
      </c>
      <c r="K22" s="41"/>
    </row>
    <row r="23" spans="1:13" ht="17.25" customHeight="1" x14ac:dyDescent="0.35">
      <c r="A23" s="11" t="s">
        <v>7</v>
      </c>
      <c r="B23" s="13" t="s">
        <v>26</v>
      </c>
      <c r="C23" s="30">
        <f>C24+C25+C26+C27+C28</f>
        <v>2600494.0900000003</v>
      </c>
      <c r="D23" s="30">
        <f t="shared" ref="D23:J23" si="1">D24+D25+D26+D27+D28</f>
        <v>16.404</v>
      </c>
      <c r="E23" s="36">
        <f t="shared" si="1"/>
        <v>1108164.0899999999</v>
      </c>
      <c r="F23" s="36">
        <f t="shared" si="1"/>
        <v>16.655999999999999</v>
      </c>
      <c r="G23" s="39">
        <f t="shared" si="1"/>
        <v>153756.90000000002</v>
      </c>
      <c r="H23" s="39">
        <f t="shared" si="1"/>
        <v>16.655999999999999</v>
      </c>
      <c r="I23" s="53">
        <f t="shared" si="1"/>
        <v>544773.63</v>
      </c>
      <c r="J23" s="53">
        <f t="shared" si="1"/>
        <v>16.655999999999999</v>
      </c>
      <c r="K23" s="41"/>
    </row>
    <row r="24" spans="1:13" x14ac:dyDescent="0.35">
      <c r="A24" s="7"/>
      <c r="B24" s="14" t="s">
        <v>8</v>
      </c>
      <c r="C24" s="31">
        <v>803229.92</v>
      </c>
      <c r="D24" s="31">
        <f>4.22*1.2</f>
        <v>5.0639999999999992</v>
      </c>
      <c r="E24" s="35">
        <v>342305.49</v>
      </c>
      <c r="F24" s="62">
        <f>4.28*1.2</f>
        <v>5.1360000000000001</v>
      </c>
      <c r="G24" s="38">
        <v>47364.9</v>
      </c>
      <c r="H24" s="63">
        <f>4.28*1.2</f>
        <v>5.1360000000000001</v>
      </c>
      <c r="I24" s="54">
        <v>168277.43</v>
      </c>
      <c r="J24" s="64">
        <f>4.28*1.2</f>
        <v>5.1360000000000001</v>
      </c>
      <c r="K24" s="41"/>
      <c r="M24" s="65"/>
    </row>
    <row r="25" spans="1:13" x14ac:dyDescent="0.35">
      <c r="A25" s="7"/>
      <c r="B25" s="14" t="s">
        <v>9</v>
      </c>
      <c r="C25" s="31">
        <v>892778.55</v>
      </c>
      <c r="D25" s="31">
        <f>4.69*1.2</f>
        <v>5.6280000000000001</v>
      </c>
      <c r="E25" s="35">
        <v>380931.4</v>
      </c>
      <c r="F25" s="62">
        <f>4.77*1.2</f>
        <v>5.7239999999999993</v>
      </c>
      <c r="G25" s="38">
        <v>49410.9</v>
      </c>
      <c r="H25" s="63">
        <f>4.77*1.2</f>
        <v>5.7239999999999993</v>
      </c>
      <c r="I25" s="54">
        <v>187265.93</v>
      </c>
      <c r="J25" s="64">
        <f>4.77*1.2</f>
        <v>5.7239999999999993</v>
      </c>
      <c r="K25" s="41"/>
      <c r="M25" s="16"/>
    </row>
    <row r="26" spans="1:13" x14ac:dyDescent="0.35">
      <c r="A26" s="7"/>
      <c r="B26" s="14" t="s">
        <v>39</v>
      </c>
      <c r="C26" s="31">
        <v>528763.29</v>
      </c>
      <c r="D26" s="31">
        <f>2.78*1.2</f>
        <v>3.3359999999999999</v>
      </c>
      <c r="E26" s="35">
        <v>229757.58</v>
      </c>
      <c r="F26" s="62">
        <f>2.88*1.2</f>
        <v>3.456</v>
      </c>
      <c r="G26" s="38">
        <v>32838.300000000003</v>
      </c>
      <c r="H26" s="63">
        <f>2.88*1.2</f>
        <v>3.456</v>
      </c>
      <c r="I26" s="54">
        <v>112948.86</v>
      </c>
      <c r="J26" s="64">
        <f>2.88*1.2</f>
        <v>3.456</v>
      </c>
      <c r="K26" s="41"/>
    </row>
    <row r="27" spans="1:13" x14ac:dyDescent="0.35">
      <c r="A27" s="7"/>
      <c r="B27" s="8" t="s">
        <v>10</v>
      </c>
      <c r="C27" s="31">
        <v>363242.79</v>
      </c>
      <c r="D27" s="31">
        <f>1.91*1.2</f>
        <v>2.2919999999999998</v>
      </c>
      <c r="E27" s="35">
        <v>149841.9</v>
      </c>
      <c r="F27" s="62">
        <f>1.88*1.2</f>
        <v>2.2559999999999998</v>
      </c>
      <c r="G27" s="38">
        <v>23426.7</v>
      </c>
      <c r="H27" s="63">
        <f>1.88*1.2</f>
        <v>2.2559999999999998</v>
      </c>
      <c r="I27" s="54">
        <v>73662.3</v>
      </c>
      <c r="J27" s="64">
        <f>1.88*1.2</f>
        <v>2.2559999999999998</v>
      </c>
      <c r="K27" s="41"/>
    </row>
    <row r="28" spans="1:13" ht="26" x14ac:dyDescent="0.35">
      <c r="A28" s="7"/>
      <c r="B28" s="14" t="s">
        <v>11</v>
      </c>
      <c r="C28" s="31">
        <v>12479.54</v>
      </c>
      <c r="D28" s="31">
        <f>0.07*1.2</f>
        <v>8.4000000000000005E-2</v>
      </c>
      <c r="E28" s="35">
        <v>5327.72</v>
      </c>
      <c r="F28" s="62">
        <f>0.07*1.2</f>
        <v>8.4000000000000005E-2</v>
      </c>
      <c r="G28" s="38">
        <v>716.1</v>
      </c>
      <c r="H28" s="63">
        <f>0.07*1.2</f>
        <v>8.4000000000000005E-2</v>
      </c>
      <c r="I28" s="54">
        <v>2619.11</v>
      </c>
      <c r="J28" s="64">
        <f>0.07*1.2</f>
        <v>8.4000000000000005E-2</v>
      </c>
      <c r="K28" s="41"/>
    </row>
    <row r="29" spans="1:13" x14ac:dyDescent="0.35">
      <c r="A29" s="11" t="s">
        <v>12</v>
      </c>
      <c r="B29" s="13" t="s">
        <v>33</v>
      </c>
      <c r="C29" s="27">
        <v>803834.52</v>
      </c>
      <c r="D29" s="30">
        <f>4.22*1.2</f>
        <v>5.0639999999999992</v>
      </c>
      <c r="E29" s="34">
        <v>342971.46</v>
      </c>
      <c r="F29" s="59">
        <f>4.29*1.2</f>
        <v>5.1479999999999997</v>
      </c>
      <c r="G29" s="37">
        <v>44602.8</v>
      </c>
      <c r="H29" s="60">
        <f>4.29*1.2</f>
        <v>5.1479999999999997</v>
      </c>
      <c r="I29" s="52">
        <v>168604.82</v>
      </c>
      <c r="J29" s="61">
        <f>4.29*1.2</f>
        <v>5.1479999999999997</v>
      </c>
      <c r="K29" s="41"/>
    </row>
    <row r="30" spans="1:13" x14ac:dyDescent="0.35">
      <c r="A30" s="11" t="s">
        <v>32</v>
      </c>
      <c r="B30" s="13" t="s">
        <v>15</v>
      </c>
      <c r="C30" s="27">
        <v>136961.83660000001</v>
      </c>
      <c r="D30" s="30">
        <f>6.27*1.2</f>
        <v>7.5239999999999991</v>
      </c>
      <c r="E30" s="34">
        <v>0</v>
      </c>
      <c r="F30" s="59">
        <v>0</v>
      </c>
      <c r="G30" s="60">
        <v>0</v>
      </c>
      <c r="H30" s="60">
        <v>0</v>
      </c>
      <c r="I30" s="61">
        <v>0</v>
      </c>
      <c r="J30" s="61">
        <v>0</v>
      </c>
      <c r="K30" s="41"/>
    </row>
    <row r="31" spans="1:13" x14ac:dyDescent="0.35">
      <c r="A31" s="9"/>
      <c r="B31" s="42" t="s">
        <v>34</v>
      </c>
      <c r="C31" s="30">
        <f>C18+C19+C23+C29+C30</f>
        <v>4728203.4766000006</v>
      </c>
      <c r="D31" s="30">
        <f t="shared" ref="D31:J31" si="2">D18+D19+D23+D29+D30</f>
        <v>36.479999999999997</v>
      </c>
      <c r="E31" s="36">
        <f t="shared" si="2"/>
        <v>1955936.2599999998</v>
      </c>
      <c r="F31" s="36">
        <f t="shared" si="2"/>
        <v>29.376000000000001</v>
      </c>
      <c r="G31" s="39">
        <f t="shared" si="2"/>
        <v>275903.10000000003</v>
      </c>
      <c r="H31" s="39">
        <f t="shared" si="2"/>
        <v>29.376000000000001</v>
      </c>
      <c r="I31" s="53">
        <f t="shared" si="2"/>
        <v>961538.55</v>
      </c>
      <c r="J31" s="53">
        <f t="shared" si="2"/>
        <v>29.376000000000001</v>
      </c>
      <c r="K31" s="15">
        <f>C31+E31+G31+I31</f>
        <v>7921581.3865999999</v>
      </c>
    </row>
    <row r="34" spans="3:5" x14ac:dyDescent="0.35">
      <c r="C34" s="16"/>
      <c r="D34" s="17"/>
      <c r="E34" s="17"/>
    </row>
    <row r="35" spans="3:5" x14ac:dyDescent="0.35">
      <c r="C35" s="16"/>
      <c r="D35" s="17"/>
      <c r="E35" s="17"/>
    </row>
    <row r="36" spans="3:5" x14ac:dyDescent="0.35">
      <c r="C36" s="16"/>
      <c r="D36" s="17"/>
      <c r="E36" s="17"/>
    </row>
    <row r="37" spans="3:5" x14ac:dyDescent="0.35">
      <c r="C37" s="16"/>
      <c r="D37" s="17"/>
      <c r="E37" s="17"/>
    </row>
  </sheetData>
  <mergeCells count="9">
    <mergeCell ref="C5:D5"/>
    <mergeCell ref="A7:A9"/>
    <mergeCell ref="C7:K7"/>
    <mergeCell ref="B8:B9"/>
    <mergeCell ref="C8:K8"/>
    <mergeCell ref="C9:D9"/>
    <mergeCell ref="E9:F9"/>
    <mergeCell ref="G9:H9"/>
    <mergeCell ref="I9:J9"/>
  </mergeCells>
  <pageMargins left="0" right="0" top="0.7480314960629921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topLeftCell="C28" zoomScale="112" zoomScaleNormal="112" workbookViewId="0">
      <selection activeCell="K33" sqref="K33"/>
    </sheetView>
  </sheetViews>
  <sheetFormatPr defaultRowHeight="14.5" x14ac:dyDescent="0.35"/>
  <cols>
    <col min="1" max="1" width="5.81640625" customWidth="1"/>
    <col min="2" max="2" width="65.1796875" customWidth="1"/>
    <col min="3" max="3" width="14" customWidth="1"/>
    <col min="4" max="4" width="9" customWidth="1"/>
    <col min="5" max="5" width="13" customWidth="1"/>
    <col min="6" max="6" width="9.81640625" customWidth="1"/>
    <col min="7" max="7" width="11.54296875" customWidth="1"/>
    <col min="8" max="8" width="9.1796875" customWidth="1"/>
    <col min="9" max="9" width="12.453125" customWidth="1"/>
    <col min="11" max="11" width="13.54296875" customWidth="1"/>
    <col min="13" max="13" width="10.1796875" bestFit="1" customWidth="1"/>
  </cols>
  <sheetData>
    <row r="1" spans="1:11" ht="16" x14ac:dyDescent="0.5">
      <c r="A1" s="2"/>
      <c r="B1" s="2"/>
      <c r="C1" s="1"/>
      <c r="D1" s="1"/>
      <c r="E1" s="1"/>
    </row>
    <row r="2" spans="1:11" x14ac:dyDescent="0.35">
      <c r="A2" s="3"/>
      <c r="B2" s="4" t="s">
        <v>0</v>
      </c>
      <c r="C2" s="1"/>
      <c r="D2" s="1"/>
      <c r="E2" s="1"/>
    </row>
    <row r="3" spans="1:11" x14ac:dyDescent="0.35">
      <c r="A3" s="3"/>
      <c r="B3" s="4" t="s">
        <v>1</v>
      </c>
      <c r="C3" s="57" t="s">
        <v>38</v>
      </c>
      <c r="D3" s="1"/>
      <c r="E3" s="1"/>
    </row>
    <row r="4" spans="1:11" x14ac:dyDescent="0.35">
      <c r="A4" s="3"/>
      <c r="B4" s="5" t="s">
        <v>40</v>
      </c>
      <c r="C4" s="1"/>
      <c r="D4" s="1"/>
      <c r="E4" s="1"/>
    </row>
    <row r="5" spans="1:11" x14ac:dyDescent="0.35">
      <c r="A5" s="1"/>
      <c r="B5" s="1"/>
      <c r="C5" s="67"/>
      <c r="D5" s="67"/>
      <c r="E5" s="55"/>
    </row>
    <row r="6" spans="1:11" x14ac:dyDescent="0.35">
      <c r="A6" s="3"/>
      <c r="B6" s="6"/>
      <c r="C6" s="1"/>
      <c r="D6" s="1"/>
      <c r="E6" s="1"/>
    </row>
    <row r="7" spans="1:11" ht="15" customHeight="1" x14ac:dyDescent="0.35">
      <c r="A7" s="68" t="s">
        <v>28</v>
      </c>
      <c r="B7" s="56" t="s">
        <v>2</v>
      </c>
      <c r="C7" s="71" t="s">
        <v>13</v>
      </c>
      <c r="D7" s="71"/>
      <c r="E7" s="71"/>
      <c r="F7" s="71"/>
      <c r="G7" s="71"/>
      <c r="H7" s="71"/>
      <c r="I7" s="71"/>
      <c r="J7" s="71"/>
      <c r="K7" s="71"/>
    </row>
    <row r="8" spans="1:11" ht="18" customHeight="1" x14ac:dyDescent="0.35">
      <c r="A8" s="69"/>
      <c r="B8" s="72" t="s">
        <v>16</v>
      </c>
      <c r="C8" s="74" t="s">
        <v>27</v>
      </c>
      <c r="D8" s="75"/>
      <c r="E8" s="75"/>
      <c r="F8" s="75"/>
      <c r="G8" s="75"/>
      <c r="H8" s="75"/>
      <c r="I8" s="75"/>
      <c r="J8" s="75"/>
      <c r="K8" s="76"/>
    </row>
    <row r="9" spans="1:11" ht="18.75" customHeight="1" x14ac:dyDescent="0.35">
      <c r="A9" s="70"/>
      <c r="B9" s="73"/>
      <c r="C9" s="77" t="s">
        <v>24</v>
      </c>
      <c r="D9" s="78"/>
      <c r="E9" s="79" t="s">
        <v>35</v>
      </c>
      <c r="F9" s="80"/>
      <c r="G9" s="81" t="s">
        <v>36</v>
      </c>
      <c r="H9" s="82"/>
      <c r="I9" s="83" t="s">
        <v>37</v>
      </c>
      <c r="J9" s="84"/>
      <c r="K9" s="20" t="s">
        <v>17</v>
      </c>
    </row>
    <row r="10" spans="1:11" ht="19.5" customHeight="1" x14ac:dyDescent="0.35">
      <c r="A10" s="21"/>
      <c r="B10" s="22" t="s">
        <v>25</v>
      </c>
      <c r="C10" s="25"/>
      <c r="D10" s="26"/>
      <c r="E10" s="32"/>
      <c r="F10" s="44"/>
      <c r="G10" s="45"/>
      <c r="H10" s="46"/>
      <c r="I10" s="47"/>
      <c r="J10" s="48"/>
      <c r="K10" s="40">
        <f>K11+K14+K15+K16</f>
        <v>269077.62</v>
      </c>
    </row>
    <row r="11" spans="1:11" x14ac:dyDescent="0.35">
      <c r="A11" s="10"/>
      <c r="B11" s="18" t="s">
        <v>18</v>
      </c>
      <c r="C11" s="27"/>
      <c r="D11" s="28"/>
      <c r="E11" s="33"/>
      <c r="F11" s="49"/>
      <c r="G11" s="50"/>
      <c r="H11" s="50"/>
      <c r="I11" s="51"/>
      <c r="J11" s="51"/>
      <c r="K11" s="15">
        <v>158723.82</v>
      </c>
    </row>
    <row r="12" spans="1:11" ht="26.5" x14ac:dyDescent="0.35">
      <c r="A12" s="10"/>
      <c r="B12" s="19" t="s">
        <v>22</v>
      </c>
      <c r="C12" s="27"/>
      <c r="D12" s="28"/>
      <c r="E12" s="33"/>
      <c r="F12" s="49"/>
      <c r="G12" s="50"/>
      <c r="H12" s="50"/>
      <c r="I12" s="51"/>
      <c r="J12" s="51"/>
      <c r="K12" s="43">
        <v>140510.81</v>
      </c>
    </row>
    <row r="13" spans="1:11" ht="16.5" customHeight="1" x14ac:dyDescent="0.35">
      <c r="A13" s="10"/>
      <c r="B13" s="19" t="s">
        <v>21</v>
      </c>
      <c r="C13" s="27"/>
      <c r="D13" s="28"/>
      <c r="E13" s="33"/>
      <c r="F13" s="49"/>
      <c r="G13" s="50"/>
      <c r="H13" s="50"/>
      <c r="I13" s="51"/>
      <c r="J13" s="51"/>
      <c r="K13" s="43">
        <v>18213.009999999998</v>
      </c>
    </row>
    <row r="14" spans="1:11" ht="26.5" x14ac:dyDescent="0.35">
      <c r="A14" s="10"/>
      <c r="B14" s="19" t="s">
        <v>20</v>
      </c>
      <c r="C14" s="27"/>
      <c r="D14" s="28"/>
      <c r="E14" s="33"/>
      <c r="F14" s="49"/>
      <c r="G14" s="50"/>
      <c r="H14" s="50"/>
      <c r="I14" s="51"/>
      <c r="J14" s="51"/>
      <c r="K14" s="15">
        <v>10230</v>
      </c>
    </row>
    <row r="15" spans="1:11" ht="26.5" x14ac:dyDescent="0.35">
      <c r="A15" s="10"/>
      <c r="B15" s="19" t="s">
        <v>19</v>
      </c>
      <c r="C15" s="27"/>
      <c r="D15" s="28"/>
      <c r="E15" s="33"/>
      <c r="F15" s="49"/>
      <c r="G15" s="50"/>
      <c r="H15" s="50"/>
      <c r="I15" s="51"/>
      <c r="J15" s="51"/>
      <c r="K15" s="15">
        <v>33527.4</v>
      </c>
    </row>
    <row r="16" spans="1:11" ht="42.75" customHeight="1" x14ac:dyDescent="0.35">
      <c r="A16" s="10"/>
      <c r="B16" s="23" t="s">
        <v>23</v>
      </c>
      <c r="C16" s="27"/>
      <c r="D16" s="28"/>
      <c r="E16" s="33"/>
      <c r="F16" s="49"/>
      <c r="G16" s="50"/>
      <c r="H16" s="50"/>
      <c r="I16" s="51"/>
      <c r="J16" s="51"/>
      <c r="K16" s="15">
        <v>66596.399999999994</v>
      </c>
    </row>
    <row r="17" spans="1:13" ht="19.5" customHeight="1" x14ac:dyDescent="0.35">
      <c r="A17" s="10"/>
      <c r="B17" s="12" t="s">
        <v>3</v>
      </c>
      <c r="C17" s="29"/>
      <c r="D17" s="28"/>
      <c r="E17" s="33"/>
      <c r="F17" s="49"/>
      <c r="G17" s="50"/>
      <c r="H17" s="50"/>
      <c r="I17" s="51"/>
      <c r="J17" s="51"/>
      <c r="K17" s="41"/>
    </row>
    <row r="18" spans="1:13" ht="16.5" customHeight="1" x14ac:dyDescent="0.35">
      <c r="A18" s="11" t="s">
        <v>4</v>
      </c>
      <c r="B18" s="13" t="s">
        <v>5</v>
      </c>
      <c r="C18" s="27">
        <v>467705.76</v>
      </c>
      <c r="D18" s="30">
        <f>2.46*1.2</f>
        <v>2.952</v>
      </c>
      <c r="E18" s="34">
        <v>199123.23</v>
      </c>
      <c r="F18" s="59">
        <f>2.49*1.2</f>
        <v>2.988</v>
      </c>
      <c r="G18" s="60">
        <v>30587.7</v>
      </c>
      <c r="H18" s="60">
        <f>2.49*1.2</f>
        <v>2.988</v>
      </c>
      <c r="I18" s="61">
        <v>97889.01</v>
      </c>
      <c r="J18" s="61">
        <f>2.49*1.2</f>
        <v>2.988</v>
      </c>
      <c r="K18" s="41"/>
    </row>
    <row r="19" spans="1:13" ht="51.75" customHeight="1" x14ac:dyDescent="0.35">
      <c r="A19" s="11" t="s">
        <v>6</v>
      </c>
      <c r="B19" s="13" t="s">
        <v>14</v>
      </c>
      <c r="C19" s="30">
        <f>C20+C21+C22</f>
        <v>719207.27</v>
      </c>
      <c r="D19" s="30">
        <f t="shared" ref="D19:J19" si="0">D20+D21+D22</f>
        <v>4.5360000000000005</v>
      </c>
      <c r="E19" s="58">
        <f t="shared" si="0"/>
        <v>305677.48</v>
      </c>
      <c r="F19" s="58">
        <f t="shared" si="0"/>
        <v>4.5840000000000005</v>
      </c>
      <c r="G19" s="39">
        <f t="shared" si="0"/>
        <v>46955.7</v>
      </c>
      <c r="H19" s="39">
        <f t="shared" si="0"/>
        <v>4.5840000000000005</v>
      </c>
      <c r="I19" s="53">
        <f t="shared" si="0"/>
        <v>150271.09</v>
      </c>
      <c r="J19" s="53">
        <f t="shared" si="0"/>
        <v>4.5840000000000005</v>
      </c>
      <c r="K19" s="41"/>
    </row>
    <row r="20" spans="1:13" ht="18" customHeight="1" x14ac:dyDescent="0.35">
      <c r="A20" s="11"/>
      <c r="B20" s="24" t="s">
        <v>29</v>
      </c>
      <c r="C20" s="31">
        <v>626815.81000000006</v>
      </c>
      <c r="D20" s="31">
        <f>3.29*1.2</f>
        <v>3.948</v>
      </c>
      <c r="E20" s="35">
        <v>266385.59999999998</v>
      </c>
      <c r="F20" s="62">
        <f>3.33*1.2</f>
        <v>3.996</v>
      </c>
      <c r="G20" s="63">
        <v>40920</v>
      </c>
      <c r="H20" s="63">
        <f>3.33*1.2</f>
        <v>3.996</v>
      </c>
      <c r="I20" s="64">
        <v>130955.2</v>
      </c>
      <c r="J20" s="64">
        <f>3.33*1.2</f>
        <v>3.996</v>
      </c>
      <c r="K20" s="41"/>
    </row>
    <row r="21" spans="1:13" ht="18.75" customHeight="1" x14ac:dyDescent="0.35">
      <c r="A21" s="11"/>
      <c r="B21" s="24" t="s">
        <v>30</v>
      </c>
      <c r="C21" s="31">
        <v>62616.07</v>
      </c>
      <c r="D21" s="31">
        <f>0.33*1.2</f>
        <v>0.39600000000000002</v>
      </c>
      <c r="E21" s="35">
        <v>26638.560000000001</v>
      </c>
      <c r="F21" s="62">
        <f>0.33*1.2</f>
        <v>0.39600000000000002</v>
      </c>
      <c r="G21" s="63">
        <v>4092</v>
      </c>
      <c r="H21" s="63">
        <f>0.33*1.2</f>
        <v>0.39600000000000002</v>
      </c>
      <c r="I21" s="64">
        <v>13095.52</v>
      </c>
      <c r="J21" s="64">
        <f>0.33*1.2</f>
        <v>0.39600000000000002</v>
      </c>
      <c r="K21" s="41"/>
    </row>
    <row r="22" spans="1:13" ht="18" customHeight="1" x14ac:dyDescent="0.35">
      <c r="A22" s="11"/>
      <c r="B22" s="24" t="s">
        <v>31</v>
      </c>
      <c r="C22" s="31">
        <v>29775.39</v>
      </c>
      <c r="D22" s="31">
        <f>0.16*1.2</f>
        <v>0.192</v>
      </c>
      <c r="E22" s="35">
        <v>12653.32</v>
      </c>
      <c r="F22" s="62">
        <f>0.16*1.2</f>
        <v>0.192</v>
      </c>
      <c r="G22" s="63">
        <v>1943.7</v>
      </c>
      <c r="H22" s="63">
        <f>0.16*1.2</f>
        <v>0.192</v>
      </c>
      <c r="I22" s="64">
        <v>6220.37</v>
      </c>
      <c r="J22" s="64">
        <f>0.16*1.2</f>
        <v>0.192</v>
      </c>
      <c r="K22" s="41"/>
    </row>
    <row r="23" spans="1:13" ht="17.25" customHeight="1" x14ac:dyDescent="0.35">
      <c r="A23" s="11" t="s">
        <v>7</v>
      </c>
      <c r="B23" s="13" t="s">
        <v>26</v>
      </c>
      <c r="C23" s="30">
        <f>C24+C25+C26+C27+C28</f>
        <v>2600494.0900000003</v>
      </c>
      <c r="D23" s="30">
        <f t="shared" ref="D23:J23" si="1">D24+D25+D26+D27+D28</f>
        <v>16.404</v>
      </c>
      <c r="E23" s="36">
        <f t="shared" si="1"/>
        <v>1108164.0899999999</v>
      </c>
      <c r="F23" s="36">
        <f t="shared" si="1"/>
        <v>16.655999999999999</v>
      </c>
      <c r="G23" s="39">
        <f t="shared" si="1"/>
        <v>153756.90000000002</v>
      </c>
      <c r="H23" s="39">
        <f t="shared" si="1"/>
        <v>16.655999999999999</v>
      </c>
      <c r="I23" s="53">
        <f t="shared" si="1"/>
        <v>544773.63</v>
      </c>
      <c r="J23" s="53">
        <f t="shared" si="1"/>
        <v>16.655999999999999</v>
      </c>
      <c r="K23" s="41"/>
    </row>
    <row r="24" spans="1:13" x14ac:dyDescent="0.35">
      <c r="A24" s="7"/>
      <c r="B24" s="14" t="s">
        <v>8</v>
      </c>
      <c r="C24" s="31">
        <v>803229.92</v>
      </c>
      <c r="D24" s="31">
        <f>4.22*1.2</f>
        <v>5.0639999999999992</v>
      </c>
      <c r="E24" s="35">
        <v>342305.49</v>
      </c>
      <c r="F24" s="62">
        <f>4.28*1.2</f>
        <v>5.1360000000000001</v>
      </c>
      <c r="G24" s="38">
        <v>47364.9</v>
      </c>
      <c r="H24" s="63">
        <f>4.28*1.2</f>
        <v>5.1360000000000001</v>
      </c>
      <c r="I24" s="54">
        <v>168277.43</v>
      </c>
      <c r="J24" s="64">
        <f>4.28*1.2</f>
        <v>5.1360000000000001</v>
      </c>
      <c r="K24" s="41"/>
      <c r="M24" s="65"/>
    </row>
    <row r="25" spans="1:13" x14ac:dyDescent="0.35">
      <c r="A25" s="7"/>
      <c r="B25" s="14" t="s">
        <v>9</v>
      </c>
      <c r="C25" s="31">
        <v>892778.55</v>
      </c>
      <c r="D25" s="31">
        <f>4.69*1.2</f>
        <v>5.6280000000000001</v>
      </c>
      <c r="E25" s="35">
        <v>380931.4</v>
      </c>
      <c r="F25" s="62">
        <f>4.77*1.2</f>
        <v>5.7239999999999993</v>
      </c>
      <c r="G25" s="38">
        <v>49410.9</v>
      </c>
      <c r="H25" s="63">
        <f>4.77*1.2</f>
        <v>5.7239999999999993</v>
      </c>
      <c r="I25" s="54">
        <v>187265.93</v>
      </c>
      <c r="J25" s="64">
        <f>4.77*1.2</f>
        <v>5.7239999999999993</v>
      </c>
      <c r="K25" s="41"/>
      <c r="M25" s="16"/>
    </row>
    <row r="26" spans="1:13" x14ac:dyDescent="0.35">
      <c r="A26" s="7"/>
      <c r="B26" s="14" t="s">
        <v>39</v>
      </c>
      <c r="C26" s="31">
        <v>528763.29</v>
      </c>
      <c r="D26" s="31">
        <f>2.78*1.2</f>
        <v>3.3359999999999999</v>
      </c>
      <c r="E26" s="35">
        <v>229757.58</v>
      </c>
      <c r="F26" s="62">
        <f>2.88*1.2</f>
        <v>3.456</v>
      </c>
      <c r="G26" s="38">
        <v>32838.300000000003</v>
      </c>
      <c r="H26" s="63">
        <f>2.88*1.2</f>
        <v>3.456</v>
      </c>
      <c r="I26" s="54">
        <v>112948.86</v>
      </c>
      <c r="J26" s="64">
        <f>2.88*1.2</f>
        <v>3.456</v>
      </c>
      <c r="K26" s="41"/>
    </row>
    <row r="27" spans="1:13" x14ac:dyDescent="0.35">
      <c r="A27" s="7"/>
      <c r="B27" s="8" t="s">
        <v>10</v>
      </c>
      <c r="C27" s="31">
        <v>363242.79</v>
      </c>
      <c r="D27" s="31">
        <f>1.91*1.2</f>
        <v>2.2919999999999998</v>
      </c>
      <c r="E27" s="35">
        <v>149841.9</v>
      </c>
      <c r="F27" s="62">
        <f>1.88*1.2</f>
        <v>2.2559999999999998</v>
      </c>
      <c r="G27" s="38">
        <v>23426.7</v>
      </c>
      <c r="H27" s="63">
        <f>1.88*1.2</f>
        <v>2.2559999999999998</v>
      </c>
      <c r="I27" s="54">
        <v>73662.3</v>
      </c>
      <c r="J27" s="64">
        <f>1.88*1.2</f>
        <v>2.2559999999999998</v>
      </c>
      <c r="K27" s="41"/>
    </row>
    <row r="28" spans="1:13" ht="26" x14ac:dyDescent="0.35">
      <c r="A28" s="7"/>
      <c r="B28" s="14" t="s">
        <v>11</v>
      </c>
      <c r="C28" s="31">
        <v>12479.54</v>
      </c>
      <c r="D28" s="31">
        <f>0.07*1.2</f>
        <v>8.4000000000000005E-2</v>
      </c>
      <c r="E28" s="35">
        <v>5327.72</v>
      </c>
      <c r="F28" s="62">
        <f>0.07*1.2</f>
        <v>8.4000000000000005E-2</v>
      </c>
      <c r="G28" s="38">
        <v>716.1</v>
      </c>
      <c r="H28" s="63">
        <f>0.07*1.2</f>
        <v>8.4000000000000005E-2</v>
      </c>
      <c r="I28" s="54">
        <v>2619.11</v>
      </c>
      <c r="J28" s="64">
        <f>0.07*1.2</f>
        <v>8.4000000000000005E-2</v>
      </c>
      <c r="K28" s="41"/>
    </row>
    <row r="29" spans="1:13" x14ac:dyDescent="0.35">
      <c r="A29" s="11" t="s">
        <v>12</v>
      </c>
      <c r="B29" s="13" t="s">
        <v>33</v>
      </c>
      <c r="C29" s="27"/>
      <c r="D29" s="30">
        <f>4.22*1.2</f>
        <v>5.0639999999999992</v>
      </c>
      <c r="E29" s="34"/>
      <c r="F29" s="59">
        <f>4.29*1.2</f>
        <v>5.1479999999999997</v>
      </c>
      <c r="G29" s="37"/>
      <c r="H29" s="60">
        <f>4.29*1.2</f>
        <v>5.1479999999999997</v>
      </c>
      <c r="I29" s="52"/>
      <c r="J29" s="61">
        <f>4.29*1.2</f>
        <v>5.1479999999999997</v>
      </c>
      <c r="K29" s="41"/>
    </row>
    <row r="30" spans="1:13" x14ac:dyDescent="0.35">
      <c r="A30" s="11" t="s">
        <v>32</v>
      </c>
      <c r="B30" s="13" t="s">
        <v>15</v>
      </c>
      <c r="C30" s="27">
        <v>136961.83660000001</v>
      </c>
      <c r="D30" s="30">
        <f>6.27*1.2</f>
        <v>7.5239999999999991</v>
      </c>
      <c r="E30" s="34">
        <v>0</v>
      </c>
      <c r="F30" s="59">
        <v>0</v>
      </c>
      <c r="G30" s="60">
        <v>0</v>
      </c>
      <c r="H30" s="60">
        <v>0</v>
      </c>
      <c r="I30" s="61">
        <v>0</v>
      </c>
      <c r="J30" s="61">
        <v>0</v>
      </c>
      <c r="K30" s="41"/>
    </row>
    <row r="31" spans="1:13" x14ac:dyDescent="0.35">
      <c r="A31" s="9"/>
      <c r="B31" s="42" t="s">
        <v>34</v>
      </c>
      <c r="C31" s="30">
        <f>C18+C19+C23+C29+C30</f>
        <v>3924368.9566000002</v>
      </c>
      <c r="D31" s="30">
        <f t="shared" ref="D31:J31" si="2">D18+D19+D23+D29+D30</f>
        <v>36.479999999999997</v>
      </c>
      <c r="E31" s="36">
        <f t="shared" si="2"/>
        <v>1612964.7999999998</v>
      </c>
      <c r="F31" s="36">
        <f t="shared" si="2"/>
        <v>29.376000000000001</v>
      </c>
      <c r="G31" s="39">
        <f t="shared" si="2"/>
        <v>231300.30000000002</v>
      </c>
      <c r="H31" s="39">
        <f t="shared" si="2"/>
        <v>29.376000000000001</v>
      </c>
      <c r="I31" s="53">
        <f t="shared" si="2"/>
        <v>792933.73</v>
      </c>
      <c r="J31" s="53">
        <f t="shared" si="2"/>
        <v>29.376000000000001</v>
      </c>
      <c r="K31" s="66">
        <f>C31+E31+G31+I31</f>
        <v>6561567.7865999993</v>
      </c>
    </row>
    <row r="33" spans="3:11" x14ac:dyDescent="0.35">
      <c r="K33" s="85">
        <f>K31*3</f>
        <v>19684703.359799996</v>
      </c>
    </row>
    <row r="34" spans="3:11" x14ac:dyDescent="0.35">
      <c r="C34" s="16"/>
      <c r="D34" s="17"/>
      <c r="E34" s="17"/>
    </row>
    <row r="35" spans="3:11" x14ac:dyDescent="0.35">
      <c r="C35" s="16"/>
      <c r="D35" s="17"/>
      <c r="E35" s="17"/>
    </row>
    <row r="36" spans="3:11" x14ac:dyDescent="0.35">
      <c r="C36" s="16"/>
      <c r="D36" s="17"/>
      <c r="E36" s="17"/>
    </row>
    <row r="37" spans="3:11" x14ac:dyDescent="0.35">
      <c r="C37" s="16"/>
      <c r="D37" s="17"/>
      <c r="E37" s="17"/>
    </row>
  </sheetData>
  <mergeCells count="9">
    <mergeCell ref="C5:D5"/>
    <mergeCell ref="A7:A9"/>
    <mergeCell ref="C7:K7"/>
    <mergeCell ref="B8:B9"/>
    <mergeCell ref="C8:K8"/>
    <mergeCell ref="C9:D9"/>
    <mergeCell ref="E9:F9"/>
    <mergeCell ref="G9:H9"/>
    <mergeCell ref="I9:J9"/>
  </mergeCells>
  <pageMargins left="0" right="0" top="0.74803149606299213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подъездами</vt:lpstr>
      <vt:lpstr>с подъездами без лифтов и ауп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2024-12-04T07:34:52Z</cp:lastPrinted>
  <dcterms:created xsi:type="dcterms:W3CDTF">2023-06-21T11:32:48Z</dcterms:created>
  <dcterms:modified xsi:type="dcterms:W3CDTF">2026-02-15T18:02:26Z</dcterms:modified>
</cp:coreProperties>
</file>