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orgiOnline\Desktop\Гузель\! ЗК_овощи Козульский ПНИ\Исходники\"/>
    </mc:Choice>
  </mc:AlternateContent>
  <xr:revisionPtr revIDLastSave="0" documentId="13_ncr:1_{FA61D363-84A0-4834-BBBB-4F5B89CA9A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Д " sheetId="2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2" i="2"/>
  <c r="L12" i="2"/>
  <c r="M12" i="2"/>
  <c r="I11" i="2"/>
  <c r="J11" i="2"/>
  <c r="K11" i="2"/>
  <c r="I10" i="2"/>
  <c r="L10" i="2"/>
  <c r="M10" i="2"/>
  <c r="J12" i="2"/>
  <c r="K12" i="2"/>
  <c r="L11" i="2"/>
  <c r="M11" i="2"/>
  <c r="J10" i="2"/>
  <c r="K10" i="2"/>
  <c r="I7" i="2"/>
  <c r="L7" i="2"/>
  <c r="M7" i="2"/>
  <c r="I8" i="2"/>
  <c r="L8" i="2"/>
  <c r="M8" i="2"/>
  <c r="L9" i="2"/>
  <c r="M9" i="2"/>
  <c r="J7" i="2"/>
  <c r="K7" i="2"/>
  <c r="J9" i="2"/>
  <c r="K9" i="2"/>
  <c r="J8" i="2"/>
  <c r="K8" i="2"/>
  <c r="I6" i="2"/>
  <c r="J6" i="2"/>
  <c r="K6" i="2"/>
  <c r="L6" i="2"/>
  <c r="M6" i="2"/>
  <c r="I5" i="2"/>
  <c r="L5" i="2"/>
  <c r="M5" i="2"/>
  <c r="M13" i="2"/>
  <c r="J5" i="2"/>
  <c r="K5" i="2"/>
  <c r="I15" i="2"/>
</calcChain>
</file>

<file path=xl/sharedStrings.xml><?xml version="1.0" encoding="utf-8"?>
<sst xmlns="http://schemas.openxmlformats.org/spreadsheetml/2006/main" count="46" uniqueCount="32">
  <si>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</si>
  <si>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</si>
  <si>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</si>
  <si>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</si>
  <si>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</si>
  <si>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</si>
  <si>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</si>
  <si>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</si>
  <si>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</si>
  <si>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</si>
  <si>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</si>
  <si>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В результате проведенного расчета Н(М)Ц договора составила:</t>
  </si>
  <si>
    <t>рублей</t>
  </si>
  <si>
    <t>в соответствии с Техническим заданием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</si>
  <si>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</si>
  <si>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</si>
  <si>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</si>
  <si>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</si>
  <si>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</si>
  <si>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</si>
  <si>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Приложение № 2
к ________ в электронной форме 
от «___» ________ 202_ г. № ___</t>
  </si>
  <si>
    <t xml:space="preserve">Обоснование начальной (максимальной) цены Договора на поставку овощей </t>
  </si>
  <si>
    <t xml:space="preserve">Капуста белокочанная свежая </t>
  </si>
  <si>
    <t>Картофель свежий</t>
  </si>
  <si>
    <r>
      <t>Лук репчатый свежий</t>
    </r>
    <r>
      <rPr>
        <sz val="11"/>
        <color rgb="FF00000A"/>
        <rFont val="Times New Roman"/>
        <family val="1"/>
        <charset val="204"/>
      </rPr>
      <t xml:space="preserve"> </t>
    </r>
  </si>
  <si>
    <t xml:space="preserve">Морковь столовая свежая </t>
  </si>
  <si>
    <t xml:space="preserve">Свекла столовая </t>
  </si>
  <si>
    <t xml:space="preserve">Чеснок свежий </t>
  </si>
  <si>
    <t>Огурцы свежие</t>
  </si>
  <si>
    <t>Томаты свежие.</t>
  </si>
  <si>
    <t>кг</t>
  </si>
  <si>
    <t xml:space="preserve">При определениеии начальной (максимальной) цены Договора на поставку овощей применен метод сопоставимых рыночных цен (анализ рынка).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</si>
</sst>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000"/>
  </numFmts>
  <fonts count="13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3</xdr:row>
      <xdr:rowOff>1750218</xdr:rowOff>
    </xdr:from>
    <xdr:to>
      <xdr:col>10</xdr:col>
      <xdr:colOff>865260</xdr:colOff>
      <xdr:row>3</xdr:row>
      <xdr:rowOff>2190750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332244" y="4798218"/>
          <a:ext cx="712860" cy="440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145397</xdr:colOff>
      <xdr:row>3</xdr:row>
      <xdr:rowOff>1428749</xdr:rowOff>
    </xdr:from>
    <xdr:to>
      <xdr:col>9</xdr:col>
      <xdr:colOff>738189</xdr:colOff>
      <xdr:row>3</xdr:row>
      <xdr:rowOff>2098170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444178" y="4476749"/>
          <a:ext cx="592792" cy="669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zoomScale="80" zoomScaleNormal="80" workbookViewId="0">
      <selection activeCell="M13" sqref="M13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4.140625" style="1" customWidth="1"/>
    <col min="4" max="4" width="9.42578125" style="1" customWidth="1"/>
    <col min="5" max="5" width="11" style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6.42578125" style="1" customWidth="1"/>
    <col min="10" max="10" width="15.42578125" style="1" customWidth="1"/>
    <col min="11" max="11" width="15.28515625" style="1" customWidth="1"/>
    <col min="12" max="12" width="11" style="1" customWidth="1"/>
    <col min="13" max="13" width="16.28515625" style="1" customWidth="1"/>
    <col min="14" max="16384" width="9.140625" style="1"/>
  </cols>
  <sheetData>
    <row r="1" spans="1:13" ht="67.5" customHeight="1" x14ac:dyDescent="0.2">
      <c r="I1" s="33" t="s">
        <v>20</v>
      </c>
      <c r="J1" s="32"/>
      <c r="K1" s="32"/>
      <c r="L1" s="32"/>
      <c r="M1" s="32"/>
    </row>
    <row r="2" spans="1:13" ht="39" customHeight="1" x14ac:dyDescent="0.2">
      <c r="A2" s="34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33.5" customHeight="1" x14ac:dyDescent="0.2">
      <c r="A3" s="36" t="s">
        <v>0</v>
      </c>
      <c r="B3" s="36" t="s">
        <v>1</v>
      </c>
      <c r="C3" s="36" t="s">
        <v>2</v>
      </c>
      <c r="D3" s="36" t="s">
        <v>3</v>
      </c>
      <c r="E3" s="36" t="s">
        <v>17</v>
      </c>
      <c r="F3" s="36" t="s">
        <v>4</v>
      </c>
      <c r="G3" s="36"/>
      <c r="H3" s="36"/>
      <c r="I3" s="38" t="s">
        <v>5</v>
      </c>
      <c r="J3" s="38"/>
      <c r="K3" s="38"/>
      <c r="L3" s="39" t="s">
        <v>6</v>
      </c>
      <c r="M3" s="39"/>
    </row>
    <row r="4" spans="1:13" ht="180" customHeight="1" x14ac:dyDescent="0.2">
      <c r="A4" s="36"/>
      <c r="B4" s="37"/>
      <c r="C4" s="36"/>
      <c r="D4" s="37"/>
      <c r="E4" s="37"/>
      <c r="F4" s="16" t="s">
        <v>14</v>
      </c>
      <c r="G4" s="16" t="s">
        <v>15</v>
      </c>
      <c r="H4" s="16" t="s">
        <v>16</v>
      </c>
      <c r="I4" s="16" t="s">
        <v>7</v>
      </c>
      <c r="J4" s="16" t="s">
        <v>8</v>
      </c>
      <c r="K4" s="16" t="s">
        <v>9</v>
      </c>
      <c r="L4" s="17" t="s">
        <v>10</v>
      </c>
      <c r="M4" s="17" t="s">
        <v>19</v>
      </c>
    </row>
    <row r="5" spans="1:13" s="2" customFormat="1" ht="31.5" x14ac:dyDescent="0.25">
      <c r="A5" s="21">
        <v>1</v>
      </c>
      <c r="B5" s="28" t="s">
        <v>22</v>
      </c>
      <c r="C5" s="22" t="s">
        <v>13</v>
      </c>
      <c r="D5" s="27" t="s">
        <v>30</v>
      </c>
      <c r="E5" s="27">
        <v>12246</v>
      </c>
      <c r="F5" s="26">
        <v>75</v>
      </c>
      <c r="G5" s="26">
        <v>48</v>
      </c>
      <c r="H5" s="27">
        <v>70</v>
      </c>
      <c r="I5" s="5">
        <f>AVERAGE(F5:H5)</f>
        <v>64.333333333333329</v>
      </c>
      <c r="J5" s="6">
        <f>SQRT(((SUM((POWER(H5-I5,2)),(POWER(G5-I5,2)),(POWER(F5-I5,2)))/(COLUMNS(F5:H5)-1))))</f>
        <v>14.364307617610162</v>
      </c>
      <c r="K5" s="6">
        <f>J5/I5*100</f>
        <v>22.32793930198471</v>
      </c>
      <c r="L5" s="7">
        <f>ROUND(I5,2)</f>
        <v>64.33</v>
      </c>
      <c r="M5" s="7">
        <f>L5*E5</f>
        <v>787785.17999999993</v>
      </c>
    </row>
    <row r="6" spans="1:13" s="2" customFormat="1" ht="31.5" x14ac:dyDescent="0.25">
      <c r="A6" s="21">
        <v>2</v>
      </c>
      <c r="B6" s="28" t="s">
        <v>23</v>
      </c>
      <c r="C6" s="22" t="s">
        <v>13</v>
      </c>
      <c r="D6" s="5" t="s">
        <v>30</v>
      </c>
      <c r="E6" s="5">
        <v>40150</v>
      </c>
      <c r="F6" s="23">
        <v>60</v>
      </c>
      <c r="G6" s="23">
        <v>42</v>
      </c>
      <c r="H6" s="5">
        <v>55</v>
      </c>
      <c r="I6" s="5">
        <f t="shared" ref="I6:I12" si="0">AVERAGE(F6:H6)</f>
        <v>52.333333333333336</v>
      </c>
      <c r="J6" s="6">
        <f t="shared" ref="J6:J12" si="1">SQRT(((SUM((POWER(H6-I6,2)),(POWER(G6-I6,2)),(POWER(F6-I6,2)))/(COLUMNS(F6:H6)-1))))</f>
        <v>9.2915732431775702</v>
      </c>
      <c r="K6" s="6">
        <f t="shared" ref="K6:K12" si="2">J6/I6*100</f>
        <v>17.754598553842492</v>
      </c>
      <c r="L6" s="7">
        <f t="shared" ref="L6:L12" si="3">ROUND(I6,2)</f>
        <v>52.33</v>
      </c>
      <c r="M6" s="7">
        <f t="shared" ref="M6:M12" si="4">L6*E6</f>
        <v>2101049.5</v>
      </c>
    </row>
    <row r="7" spans="1:13" s="2" customFormat="1" ht="31.5" x14ac:dyDescent="0.25">
      <c r="A7" s="21">
        <v>3</v>
      </c>
      <c r="B7" s="28" t="s">
        <v>24</v>
      </c>
      <c r="C7" s="22" t="s">
        <v>13</v>
      </c>
      <c r="D7" s="5" t="s">
        <v>30</v>
      </c>
      <c r="E7" s="5">
        <v>6424</v>
      </c>
      <c r="F7" s="23">
        <v>65</v>
      </c>
      <c r="G7" s="23">
        <v>48</v>
      </c>
      <c r="H7" s="5">
        <v>60</v>
      </c>
      <c r="I7" s="5">
        <f t="shared" si="0"/>
        <v>57.666666666666664</v>
      </c>
      <c r="J7" s="6">
        <f t="shared" si="1"/>
        <v>8.7368949480541058</v>
      </c>
      <c r="K7" s="6">
        <f t="shared" si="2"/>
        <v>15.15068488101868</v>
      </c>
      <c r="L7" s="7">
        <f t="shared" si="3"/>
        <v>57.67</v>
      </c>
      <c r="M7" s="7">
        <f t="shared" si="4"/>
        <v>370472.08</v>
      </c>
    </row>
    <row r="8" spans="1:13" s="2" customFormat="1" ht="31.5" x14ac:dyDescent="0.25">
      <c r="A8" s="21">
        <v>4</v>
      </c>
      <c r="B8" s="28" t="s">
        <v>25</v>
      </c>
      <c r="C8" s="22" t="s">
        <v>13</v>
      </c>
      <c r="D8" s="5" t="s">
        <v>30</v>
      </c>
      <c r="E8" s="5">
        <v>6424</v>
      </c>
      <c r="F8" s="23">
        <v>60</v>
      </c>
      <c r="G8" s="23">
        <v>48</v>
      </c>
      <c r="H8" s="5">
        <v>56</v>
      </c>
      <c r="I8" s="5">
        <f t="shared" si="0"/>
        <v>54.666666666666664</v>
      </c>
      <c r="J8" s="6">
        <f t="shared" si="1"/>
        <v>6.110100926607787</v>
      </c>
      <c r="K8" s="6">
        <f t="shared" si="2"/>
        <v>11.177013890136196</v>
      </c>
      <c r="L8" s="7">
        <f t="shared" si="3"/>
        <v>54.67</v>
      </c>
      <c r="M8" s="7">
        <f t="shared" si="4"/>
        <v>351200.08</v>
      </c>
    </row>
    <row r="9" spans="1:13" s="2" customFormat="1" ht="31.5" x14ac:dyDescent="0.25">
      <c r="A9" s="21">
        <v>5</v>
      </c>
      <c r="B9" s="28" t="s">
        <v>26</v>
      </c>
      <c r="C9" s="22" t="s">
        <v>13</v>
      </c>
      <c r="D9" s="5" t="s">
        <v>30</v>
      </c>
      <c r="E9" s="5">
        <v>1305</v>
      </c>
      <c r="F9" s="23">
        <v>61</v>
      </c>
      <c r="G9" s="23">
        <v>46</v>
      </c>
      <c r="H9" s="5">
        <v>56</v>
      </c>
      <c r="I9" s="5">
        <f t="shared" si="0"/>
        <v>54.333333333333336</v>
      </c>
      <c r="J9" s="6">
        <f t="shared" si="1"/>
        <v>7.6376261582597333</v>
      </c>
      <c r="K9" s="6">
        <f t="shared" si="2"/>
        <v>14.056980659373741</v>
      </c>
      <c r="L9" s="7">
        <f t="shared" si="3"/>
        <v>54.33</v>
      </c>
      <c r="M9" s="7">
        <f t="shared" si="4"/>
        <v>70900.649999999994</v>
      </c>
    </row>
    <row r="10" spans="1:13" s="2" customFormat="1" ht="31.5" x14ac:dyDescent="0.25">
      <c r="A10" s="21">
        <v>6</v>
      </c>
      <c r="B10" s="28" t="s">
        <v>27</v>
      </c>
      <c r="C10" s="22" t="s">
        <v>13</v>
      </c>
      <c r="D10" s="5" t="s">
        <v>30</v>
      </c>
      <c r="E10" s="5">
        <v>76</v>
      </c>
      <c r="F10" s="23">
        <v>315</v>
      </c>
      <c r="G10" s="23">
        <v>310</v>
      </c>
      <c r="H10" s="5">
        <v>300</v>
      </c>
      <c r="I10" s="5">
        <f t="shared" si="0"/>
        <v>308.33333333333331</v>
      </c>
      <c r="J10" s="6">
        <f t="shared" si="1"/>
        <v>7.6376261582597333</v>
      </c>
      <c r="K10" s="6">
        <f t="shared" si="2"/>
        <v>2.4770679432193732</v>
      </c>
      <c r="L10" s="7">
        <f t="shared" si="3"/>
        <v>308.33</v>
      </c>
      <c r="M10" s="7">
        <f t="shared" si="4"/>
        <v>23433.079999999998</v>
      </c>
    </row>
    <row r="11" spans="1:13" s="2" customFormat="1" ht="31.5" x14ac:dyDescent="0.25">
      <c r="A11" s="21">
        <v>7</v>
      </c>
      <c r="B11" s="28" t="s">
        <v>28</v>
      </c>
      <c r="C11" s="22" t="s">
        <v>13</v>
      </c>
      <c r="D11" s="5" t="s">
        <v>30</v>
      </c>
      <c r="E11" s="5">
        <v>2233</v>
      </c>
      <c r="F11" s="23">
        <v>330</v>
      </c>
      <c r="G11" s="23">
        <v>270</v>
      </c>
      <c r="H11" s="5">
        <v>320</v>
      </c>
      <c r="I11" s="5">
        <f t="shared" si="0"/>
        <v>306.66666666666669</v>
      </c>
      <c r="J11" s="6">
        <f t="shared" si="1"/>
        <v>32.145502536643185</v>
      </c>
      <c r="K11" s="6">
        <f t="shared" si="2"/>
        <v>10.482229088035821</v>
      </c>
      <c r="L11" s="7">
        <f t="shared" si="3"/>
        <v>306.67</v>
      </c>
      <c r="M11" s="7">
        <f t="shared" si="4"/>
        <v>684794.11</v>
      </c>
    </row>
    <row r="12" spans="1:13" s="2" customFormat="1" ht="31.5" x14ac:dyDescent="0.25">
      <c r="A12" s="21">
        <v>8</v>
      </c>
      <c r="B12" s="28" t="s">
        <v>29</v>
      </c>
      <c r="C12" s="22" t="s">
        <v>13</v>
      </c>
      <c r="D12" s="5" t="s">
        <v>30</v>
      </c>
      <c r="E12" s="5">
        <v>2258</v>
      </c>
      <c r="F12" s="23">
        <v>340</v>
      </c>
      <c r="G12" s="23">
        <v>270</v>
      </c>
      <c r="H12" s="5">
        <v>320</v>
      </c>
      <c r="I12" s="5">
        <f t="shared" si="0"/>
        <v>310</v>
      </c>
      <c r="J12" s="6">
        <f t="shared" si="1"/>
        <v>36.055512754639892</v>
      </c>
      <c r="K12" s="6">
        <f t="shared" si="2"/>
        <v>11.630810566012869</v>
      </c>
      <c r="L12" s="7">
        <f t="shared" si="3"/>
        <v>310</v>
      </c>
      <c r="M12" s="7">
        <f t="shared" si="4"/>
        <v>699980</v>
      </c>
    </row>
    <row r="13" spans="1:13" s="2" customFormat="1" ht="21" customHeight="1" x14ac:dyDescent="0.25">
      <c r="A13" s="3"/>
      <c r="B13" s="25"/>
      <c r="C13" s="4"/>
      <c r="D13" s="24"/>
      <c r="E13" s="25"/>
      <c r="F13" s="18"/>
      <c r="G13" s="18"/>
      <c r="H13" s="18"/>
      <c r="I13" s="18"/>
      <c r="J13" s="18"/>
      <c r="K13" s="18"/>
      <c r="L13" s="18"/>
      <c r="M13" s="18">
        <f>SUM(M5:M12)</f>
        <v>5089614.68</v>
      </c>
    </row>
    <row r="14" spans="1:13" s="2" customFormat="1" ht="21" customHeight="1" x14ac:dyDescent="0.25">
      <c r="A14" s="3"/>
    </row>
    <row r="15" spans="1:13" ht="15.75" customHeight="1" x14ac:dyDescent="0.2">
      <c r="A15" s="29" t="s">
        <v>11</v>
      </c>
      <c r="B15" s="29"/>
      <c r="C15" s="29"/>
      <c r="D15" s="29"/>
      <c r="E15" s="29"/>
      <c r="F15" s="29"/>
      <c r="G15" s="29"/>
      <c r="H15" s="29"/>
      <c r="I15" s="19">
        <f>M13</f>
        <v>5089614.68</v>
      </c>
      <c r="J15" s="8" t="s">
        <v>12</v>
      </c>
      <c r="K15" s="20" t="s">
        <v>18</v>
      </c>
      <c r="L15" s="8"/>
      <c r="M15" s="9"/>
    </row>
    <row r="16" spans="1:13" ht="36" customHeight="1" x14ac:dyDescent="0.25">
      <c r="A16" s="30" t="s">
        <v>31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ht="15.75" x14ac:dyDescent="0.25">
      <c r="A17" s="32"/>
      <c r="B17" s="32"/>
      <c r="C17" s="32"/>
      <c r="D17" s="32"/>
      <c r="E17" s="10"/>
      <c r="F17" s="11"/>
      <c r="G17" s="12"/>
      <c r="H17" s="13"/>
      <c r="I17" s="14"/>
      <c r="J17" s="14"/>
      <c r="K17" s="14"/>
      <c r="L17" s="14"/>
      <c r="M17" s="14"/>
    </row>
    <row r="18" spans="1:13" ht="15.75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15.7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1" spans="1:13" x14ac:dyDescent="0.2">
      <c r="I21" s="15"/>
    </row>
  </sheetData>
  <mergeCells count="13">
    <mergeCell ref="A15:H15"/>
    <mergeCell ref="A16:M16"/>
    <mergeCell ref="A17:D17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TorgiOnline</cp:lastModifiedBy>
  <cp:revision>3</cp:revision>
  <cp:lastPrinted>2024-03-20T11:15:45Z</cp:lastPrinted>
  <dcterms:created xsi:type="dcterms:W3CDTF">2014-05-19T23:28:21Z</dcterms:created>
  <dcterms:modified xsi:type="dcterms:W3CDTF">2025-11-01T08:32:41Z</dcterms:modified>
</cp:coreProperties>
</file>