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 tabRatio="500"/>
  </bookViews>
  <sheets>
    <sheet name="НМЦД анестезия " sheetId="10" r:id="rId1"/>
    <sheet name="Лист1" sheetId="9" r:id="rId2"/>
  </sheets>
  <definedNames>
    <definedName name="_xlnm.Print_Area" localSheetId="0">'НМЦД анестезия '!$A$1:$S$24</definedName>
  </definedNames>
  <calcPr calcId="145621" iterate="1"/>
</workbook>
</file>

<file path=xl/calcChain.xml><?xml version="1.0" encoding="utf-8"?>
<calcChain xmlns="http://schemas.openxmlformats.org/spreadsheetml/2006/main">
  <c r="AA15" i="10" l="1"/>
  <c r="AA18" i="10" s="1"/>
  <c r="Y15" i="10"/>
  <c r="Y18" i="10" s="1"/>
  <c r="AC18" i="10" s="1"/>
  <c r="S15" i="10"/>
  <c r="S16" i="10" s="1"/>
  <c r="G22" i="10" s="1"/>
  <c r="O15" i="10"/>
  <c r="L15" i="10"/>
  <c r="M15" i="10" s="1"/>
  <c r="K15" i="10"/>
  <c r="I15" i="10"/>
  <c r="G15" i="10"/>
  <c r="G16" i="10" s="1"/>
  <c r="P15" i="10" l="1"/>
  <c r="K16" i="10"/>
  <c r="I16" i="10"/>
  <c r="D8" i="10"/>
</calcChain>
</file>

<file path=xl/sharedStrings.xml><?xml version="1.0" encoding="utf-8"?>
<sst xmlns="http://schemas.openxmlformats.org/spreadsheetml/2006/main" count="52" uniqueCount="46">
  <si>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</si>
  <si>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</si>
  <si>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</si>
  <si>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</si>
  <si>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</si>
  <si>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</si>
  <si>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</si>
  <si>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</si>
  <si>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</si>
  <si>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</si>
  <si>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НМЦК, руб.</t>
  </si>
  <si>
    <t>Кол-во "Vi"</t>
  </si>
  <si>
    <t>______________ / С.В. Стяжкина/</t>
  </si>
  <si>
    <t xml:space="preserve">       (подпись  /   расшифровка подписи)</t>
  </si>
  <si>
    <t xml:space="preserve">Сбор информации о действующих ценах осуществлялся путем получения коммерческих предложений. Цена устанавливается в российских рублях, с учетом стоимости упаковки, маркировки, транспортных и погрузочно-разгрузочных расходов, расходов по таможенному оформлению и страхованию и других обязательных платежей, которые Поставщик должен выплатить в связи с выполнением обязательств по Контракту в соответствии с законодательством Российской Федерации,  в том числе НДС и других затрат, необходимых для исполнения контракта. Не включенных в цену  товара расходов нет. </t>
  </si>
  <si>
    <t xml:space="preserve">Используемый метод определения НМЦК с обоснованием:      </t>
  </si>
  <si>
    <t xml:space="preserve">Объект закупки: </t>
  </si>
  <si>
    <t>Дата подготовки обоснования НМЦК:</t>
  </si>
  <si>
    <t>Стоимость  всего, руб. с НДС/без НДС</t>
  </si>
  <si>
    <t>Цена за единицу "Цi", руб. с НДС/без НДС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</si>
  <si>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с НДС/без НДС</t>
    </r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</si>
  <si>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с НДС/без НДС
</t>
    </r>
  </si>
  <si>
    <t>n - кол-во значений информации о цене единицы товара</t>
  </si>
  <si>
    <t>РАСЧЕТ-ОБОСНОВАНИЕ НАЧАЛЬНОЙ (МАКСИМАЛЬНОЙ) ЦЕНЫ ДОГОВОРА</t>
  </si>
  <si>
    <t>НМЦД</t>
  </si>
  <si>
    <t xml:space="preserve">ОКПД2/ КТРУ </t>
  </si>
  <si>
    <t>В результате расчета НМЦК составила:</t>
  </si>
  <si>
    <t>21.20.10.231</t>
  </si>
  <si>
    <t>ОДНОРОДНЫЕ</t>
  </si>
  <si>
    <t xml:space="preserve">Поставка лекарственных средств для анестезии </t>
  </si>
  <si>
    <t>Метод сопоставимых рыночных цен (анализа рынка)
В соответствии с ч.2.4.2  Положения о закупке товаров, работ, услуг ГАУЗ РБ Стоматологическая поликлиника № 8 г. Уфа, метод сопоставимых рыночных цен (анализа рынка) является приоритетным для определения и обоснования начальной (максимальной) цены договора</t>
  </si>
  <si>
    <t>КБК, Источник финансирования</t>
  </si>
  <si>
    <t>упак</t>
  </si>
  <si>
    <t>Ведущий специалист по закупкам</t>
  </si>
  <si>
    <t>ОМС</t>
  </si>
  <si>
    <t>ПД</t>
  </si>
  <si>
    <t>КОЛ-ВО</t>
  </si>
  <si>
    <t>СУММА</t>
  </si>
  <si>
    <t>341, средства ПДД</t>
  </si>
  <si>
    <t>* с целью обеспечения эффективности осуществления закупок НМЦД определена в размере минимального значения цены товара, в соответствии с письмом Минфина России от 16.06.2017г. № 24-01-10/37713</t>
  </si>
  <si>
    <t>16.10.2025г.</t>
  </si>
  <si>
    <t>Источник№ 1  № б/н, вход. № 86 от15.10.2025</t>
  </si>
  <si>
    <t>Источник№2 № б/н, вход. №87 от15.10.2025</t>
  </si>
  <si>
    <t>Источник№ 3 № 230374 от 15.10.2025, вход. № 88 от15.10.2025</t>
  </si>
  <si>
    <t>АРТИКАИН с адреналином форте р-р д/инъекций 1:100 000/40мг+0,01мг/мл - упаковка/  не менее 50 картриджей по не менее 1,7мл</t>
  </si>
  <si>
    <r>
      <t>Цена за единицу</t>
    </r>
    <r>
      <rPr>
        <sz val="9"/>
        <color rgb="FFFF0000"/>
        <rFont val="Times New Roman"/>
        <family val="1"/>
        <charset val="1"/>
      </rPr>
      <t>, руб.с НДС /без НДС</t>
    </r>
    <r>
      <rPr>
        <b/>
        <sz val="9"/>
        <color rgb="FFFF0000"/>
        <rFont val="Times New Roman"/>
        <family val="1"/>
        <charset val="1"/>
      </rPr>
      <t xml:space="preserve"> *</t>
    </r>
    <r>
      <rPr>
        <sz val="9"/>
        <color rgb="FFFF0000"/>
        <rFont val="Times New Roman"/>
        <family val="1"/>
        <charset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</si>
</sst>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  <numFmt numFmtId="168" formatCode="#,##0.00_ ;[Red]\-#,##0.00\ "/>
  </numFmts>
  <fonts count="38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indexed="55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55"/>
      <name val="Times New Roman"/>
      <family val="1"/>
      <charset val="1"/>
    </font>
    <font>
      <sz val="10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9"/>
      <color indexed="55"/>
      <name val="Times New Roman"/>
      <family val="1"/>
      <charset val="1"/>
    </font>
    <font>
      <b/>
      <sz val="11"/>
      <name val="Times New Roman"/>
      <family val="1"/>
      <charset val="1"/>
    </font>
    <font>
      <b/>
      <sz val="14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1"/>
    </font>
    <font>
      <sz val="12"/>
      <color indexed="55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name val="Times New Roman"/>
      <family val="1"/>
      <charset val="1"/>
    </font>
    <font>
      <sz val="11"/>
      <color indexed="55"/>
      <name val="Times New Roman"/>
      <family val="1"/>
      <charset val="204"/>
    </font>
    <font>
      <sz val="10"/>
      <name val="Times New Roman"/>
      <family val="1"/>
      <charset val="1"/>
    </font>
    <font>
      <sz val="11"/>
      <color indexed="55"/>
      <name val="Times New Roman"/>
      <family val="1"/>
      <charset val="1"/>
    </font>
    <font>
      <sz val="11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0"/>
      <color indexed="55"/>
      <name val="Calibri"/>
      <family val="2"/>
      <charset val="204"/>
    </font>
    <font>
      <b/>
      <sz val="10"/>
      <color indexed="55"/>
      <name val="Times New Roman"/>
      <family val="1"/>
      <charset val="1"/>
    </font>
    <font>
      <sz val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Calibri"/>
      <family val="2"/>
      <charset val="204"/>
    </font>
    <font>
      <b/>
      <sz val="10"/>
      <color indexed="55"/>
      <name val="Times New Roman"/>
      <family val="1"/>
      <charset val="204"/>
    </font>
    <font>
      <b/>
      <sz val="10"/>
      <color rgb="FFFF0000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9"/>
      <color rgb="FFFF0000"/>
      <name val="Times New Roman"/>
      <family val="1"/>
      <charset val="1"/>
    </font>
    <font>
      <b/>
      <sz val="9"/>
      <color rgb="FFFF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7" fillId="0" borderId="0">
      <alignment horizontal="right" vertical="top"/>
    </xf>
    <xf numFmtId="164" fontId="1" fillId="0" borderId="0" applyBorder="0" applyProtection="0"/>
    <xf numFmtId="165" fontId="28" fillId="0" borderId="0" applyBorder="0" applyProtection="0"/>
    <xf numFmtId="0" fontId="2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15" fillId="0" borderId="2" xfId="0" applyFont="1" applyBorder="1"/>
    <xf numFmtId="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6" fillId="0" borderId="0" xfId="0" applyNumberFormat="1" applyFont="1" applyBorder="1" applyAlignment="1">
      <alignment vertical="center" wrapText="1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center" vertical="center" wrapText="1"/>
    </xf>
    <xf numFmtId="168" fontId="5" fillId="0" borderId="0" xfId="0" applyNumberFormat="1" applyFont="1" applyBorder="1"/>
    <xf numFmtId="0" fontId="15" fillId="0" borderId="4" xfId="0" applyFont="1" applyBorder="1"/>
    <xf numFmtId="3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" fontId="21" fillId="0" borderId="2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/>
    </xf>
    <xf numFmtId="4" fontId="18" fillId="0" borderId="6" xfId="0" applyNumberFormat="1" applyFont="1" applyFill="1" applyBorder="1" applyAlignment="1">
      <alignment horizontal="center" vertical="top" wrapText="1"/>
    </xf>
    <xf numFmtId="4" fontId="18" fillId="0" borderId="2" xfId="0" applyNumberFormat="1" applyFont="1" applyFill="1" applyBorder="1" applyAlignment="1">
      <alignment horizontal="center" vertical="top" wrapText="1"/>
    </xf>
    <xf numFmtId="4" fontId="18" fillId="0" borderId="5" xfId="0" applyNumberFormat="1" applyFont="1" applyFill="1" applyBorder="1" applyAlignment="1">
      <alignment horizontal="center" vertical="top" wrapText="1"/>
    </xf>
    <xf numFmtId="40" fontId="21" fillId="2" borderId="2" xfId="0" applyNumberFormat="1" applyFont="1" applyFill="1" applyBorder="1" applyAlignment="1">
      <alignment horizontal="center" vertical="top" wrapText="1"/>
    </xf>
    <xf numFmtId="40" fontId="14" fillId="2" borderId="2" xfId="0" applyNumberFormat="1" applyFont="1" applyFill="1" applyBorder="1" applyAlignment="1">
      <alignment horizontal="center" wrapText="1"/>
    </xf>
    <xf numFmtId="0" fontId="29" fillId="0" borderId="2" xfId="0" applyFont="1" applyBorder="1" applyAlignment="1">
      <alignment wrapText="1"/>
    </xf>
    <xf numFmtId="3" fontId="30" fillId="0" borderId="2" xfId="0" applyNumberFormat="1" applyFont="1" applyBorder="1" applyAlignment="1">
      <alignment horizontal="center" vertical="top" wrapText="1"/>
    </xf>
    <xf numFmtId="166" fontId="30" fillId="0" borderId="2" xfId="0" applyNumberFormat="1" applyFont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24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/>
    </xf>
    <xf numFmtId="0" fontId="23" fillId="0" borderId="5" xfId="0" applyFont="1" applyBorder="1" applyAlignment="1">
      <alignment horizontal="left" vertical="top" wrapText="1"/>
    </xf>
    <xf numFmtId="0" fontId="3" fillId="4" borderId="2" xfId="0" applyFont="1" applyFill="1" applyBorder="1"/>
    <xf numFmtId="4" fontId="16" fillId="2" borderId="0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2" fontId="33" fillId="0" borderId="0" xfId="0" applyNumberFormat="1" applyFont="1" applyBorder="1" applyAlignment="1">
      <alignment wrapText="1"/>
    </xf>
    <xf numFmtId="0" fontId="25" fillId="0" borderId="0" xfId="0" applyFont="1" applyBorder="1" applyAlignment="1">
      <alignment horizontal="right" wrapText="1"/>
    </xf>
    <xf numFmtId="0" fontId="19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25" fillId="0" borderId="0" xfId="0" applyFont="1" applyBorder="1" applyAlignment="1">
      <alignment horizontal="right" wrapText="1"/>
    </xf>
    <xf numFmtId="0" fontId="25" fillId="0" borderId="0" xfId="0" applyFont="1" applyBorder="1" applyAlignment="1">
      <alignment horizontal="right" wrapText="1"/>
    </xf>
    <xf numFmtId="0" fontId="12" fillId="0" borderId="2" xfId="0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center" vertical="top" wrapText="1"/>
    </xf>
    <xf numFmtId="4" fontId="16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top" wrapText="1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49" fontId="31" fillId="2" borderId="2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3" fillId="2" borderId="2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4" fontId="31" fillId="0" borderId="5" xfId="0" applyNumberFormat="1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4" fontId="31" fillId="0" borderId="5" xfId="0" applyNumberFormat="1" applyFont="1" applyBorder="1" applyAlignment="1">
      <alignment horizontal="left" vertical="top"/>
    </xf>
    <xf numFmtId="4" fontId="31" fillId="0" borderId="7" xfId="0" applyNumberFormat="1" applyFont="1" applyBorder="1" applyAlignment="1">
      <alignment horizontal="left" vertical="top"/>
    </xf>
    <xf numFmtId="4" fontId="31" fillId="0" borderId="6" xfId="0" applyNumberFormat="1" applyFont="1" applyBorder="1" applyAlignment="1">
      <alignment horizontal="left" vertical="top"/>
    </xf>
    <xf numFmtId="0" fontId="34" fillId="0" borderId="0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right" vertical="center" wrapText="1"/>
    </xf>
    <xf numFmtId="166" fontId="35" fillId="0" borderId="3" xfId="0" applyNumberFormat="1" applyFont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 wrapText="1"/>
    </xf>
    <xf numFmtId="166" fontId="35" fillId="0" borderId="4" xfId="0" applyNumberFormat="1" applyFont="1" applyBorder="1" applyAlignment="1">
      <alignment horizontal="center" vertical="center" wrapText="1"/>
    </xf>
  </cellXfs>
  <cellStyles count="5">
    <cellStyle name="S8" xfId="1"/>
    <cellStyle name="TableStyleLight1" xfId="2"/>
    <cellStyle name="Денежный 2" xfId="3"/>
    <cellStyle name="Обычный" xfId="0" builtinId="0"/>
    <cellStyle name="Обычный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12</xdr:row>
      <xdr:rowOff>514350</xdr:rowOff>
    </xdr:from>
    <xdr:to>
      <xdr:col>14</xdr:col>
      <xdr:colOff>990600</xdr:colOff>
      <xdr:row>14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91950" y="4657725"/>
          <a:ext cx="1095375" cy="36195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171450</xdr:colOff>
      <xdr:row>13</xdr:row>
      <xdr:rowOff>285750</xdr:rowOff>
    </xdr:from>
    <xdr:to>
      <xdr:col>16</xdr:col>
      <xdr:colOff>19050</xdr:colOff>
      <xdr:row>14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73075" y="5000625"/>
          <a:ext cx="723900" cy="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5"/>
  <sheetViews>
    <sheetView tabSelected="1" view="pageBreakPreview" topLeftCell="A13" zoomScaleNormal="100" zoomScaleSheetLayoutView="100" workbookViewId="0">
      <selection activeCell="B15" sqref="B15"/>
    </sheetView>
  </sheetViews>
  <sheetFormatPr defaultRowHeight="11.25" x14ac:dyDescent="0.2"/>
  <cols>
    <col min="1" max="1" width="3.28515625" style="1" customWidth="1"/>
    <col min="2" max="2" width="28.7109375" style="1" customWidth="1"/>
    <col min="3" max="3" width="13.28515625" style="1" customWidth="1"/>
    <col min="4" max="4" width="7.85546875" style="2" customWidth="1"/>
    <col min="5" max="5" width="8.7109375" style="1" customWidth="1"/>
    <col min="6" max="6" width="10.7109375" style="1" customWidth="1"/>
    <col min="7" max="7" width="12.7109375" style="1" customWidth="1"/>
    <col min="8" max="8" width="10.7109375" style="1" customWidth="1"/>
    <col min="9" max="9" width="15.7109375" style="1" customWidth="1"/>
    <col min="10" max="10" width="10.7109375" style="1" customWidth="1"/>
    <col min="11" max="11" width="12.7109375" style="1" customWidth="1"/>
    <col min="12" max="13" width="10.7109375" style="1" customWidth="1"/>
    <col min="14" max="14" width="8.7109375" style="1" customWidth="1"/>
    <col min="15" max="15" width="16.5703125" style="1" customWidth="1"/>
    <col min="16" max="16" width="13.140625" style="1" customWidth="1"/>
    <col min="17" max="17" width="8.7109375" style="1" customWidth="1"/>
    <col min="18" max="18" width="10" style="1" customWidth="1"/>
    <col min="19" max="19" width="15.7109375" style="1" customWidth="1"/>
    <col min="20" max="16384" width="9.140625" style="1"/>
  </cols>
  <sheetData>
    <row r="1" spans="1:244" ht="11.25" customHeight="1" x14ac:dyDescent="0.25">
      <c r="B1" s="72"/>
      <c r="C1" s="72"/>
      <c r="D1" s="72"/>
      <c r="E1" s="72"/>
      <c r="F1" s="72"/>
      <c r="G1" s="72"/>
      <c r="H1" s="72"/>
      <c r="I1" s="72"/>
      <c r="O1" s="73"/>
      <c r="P1" s="73"/>
      <c r="Q1" s="73"/>
      <c r="R1" s="73"/>
      <c r="S1" s="73"/>
    </row>
    <row r="2" spans="1:244" ht="6.75" customHeight="1" x14ac:dyDescent="0.2"/>
    <row r="3" spans="1:244" ht="15" customHeight="1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5" spans="1:244" ht="50.1" customHeight="1" x14ac:dyDescent="0.2">
      <c r="B5" s="75" t="s">
        <v>16</v>
      </c>
      <c r="C5" s="76"/>
      <c r="D5" s="77" t="s">
        <v>29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44" ht="51" customHeight="1" x14ac:dyDescent="0.2">
      <c r="A6" s="15"/>
      <c r="B6" s="78" t="s">
        <v>15</v>
      </c>
      <c r="C6" s="79"/>
      <c r="D6" s="80" t="s">
        <v>30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"/>
      <c r="S6" s="3"/>
    </row>
    <row r="7" spans="1:244" s="14" customFormat="1" ht="59.25" customHeight="1" x14ac:dyDescent="0.25">
      <c r="A7" s="16"/>
      <c r="B7" s="83"/>
      <c r="C7" s="84"/>
      <c r="D7" s="85" t="s">
        <v>14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  <c r="R7" s="16"/>
      <c r="S7" s="16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</row>
    <row r="8" spans="1:244" s="14" customFormat="1" ht="30" customHeight="1" x14ac:dyDescent="0.25">
      <c r="A8" s="16"/>
      <c r="B8" s="88" t="s">
        <v>24</v>
      </c>
      <c r="C8" s="89"/>
      <c r="D8" s="90">
        <f>SUM(S16)</f>
        <v>172000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2"/>
      <c r="R8" s="16"/>
      <c r="S8" s="16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</row>
    <row r="9" spans="1:244" s="14" customFormat="1" ht="30" customHeight="1" x14ac:dyDescent="0.25">
      <c r="A9" s="16"/>
      <c r="B9" s="45" t="s">
        <v>31</v>
      </c>
      <c r="C9" s="41"/>
      <c r="D9" s="93" t="s">
        <v>38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  <c r="R9" s="16"/>
      <c r="S9" s="16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</row>
    <row r="10" spans="1:244" s="14" customFormat="1" ht="39.950000000000003" customHeight="1" x14ac:dyDescent="0.25">
      <c r="A10" s="16"/>
      <c r="B10" s="69" t="s">
        <v>17</v>
      </c>
      <c r="C10" s="70"/>
      <c r="D10" s="71" t="s">
        <v>40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16"/>
      <c r="S10" s="16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</row>
    <row r="11" spans="1:244" ht="9.75" customHeight="1" x14ac:dyDescent="0.2">
      <c r="A11" s="4"/>
      <c r="B11" s="4"/>
      <c r="C11" s="4"/>
      <c r="D11" s="4"/>
      <c r="E11" s="4"/>
      <c r="F11" s="5"/>
      <c r="G11" s="6"/>
      <c r="H11" s="7"/>
      <c r="I11" s="5"/>
      <c r="J11" s="7"/>
      <c r="K11" s="5"/>
      <c r="L11" s="5"/>
      <c r="M11" s="5"/>
      <c r="N11" s="4"/>
      <c r="O11" s="4"/>
      <c r="P11" s="4"/>
      <c r="Q11" s="4"/>
      <c r="R11" s="4"/>
      <c r="S11" s="5"/>
    </row>
    <row r="12" spans="1:244" ht="12.75" customHeight="1" x14ac:dyDescent="0.2">
      <c r="A12" s="63" t="s">
        <v>0</v>
      </c>
      <c r="B12" s="63" t="s">
        <v>1</v>
      </c>
      <c r="C12" s="64" t="s">
        <v>25</v>
      </c>
      <c r="D12" s="63" t="s">
        <v>2</v>
      </c>
      <c r="E12" s="63"/>
      <c r="F12" s="63" t="s">
        <v>3</v>
      </c>
      <c r="G12" s="63"/>
      <c r="H12" s="63"/>
      <c r="I12" s="63"/>
      <c r="J12" s="63"/>
      <c r="K12" s="63"/>
      <c r="L12" s="67" t="s">
        <v>4</v>
      </c>
      <c r="M12" s="67"/>
      <c r="N12" s="67"/>
      <c r="O12" s="67"/>
      <c r="P12" s="67"/>
      <c r="Q12" s="67"/>
      <c r="R12" s="99" t="s">
        <v>45</v>
      </c>
      <c r="S12" s="67" t="s">
        <v>10</v>
      </c>
    </row>
    <row r="13" spans="1:244" ht="45" customHeight="1" x14ac:dyDescent="0.2">
      <c r="A13" s="63"/>
      <c r="B13" s="63"/>
      <c r="C13" s="65"/>
      <c r="D13" s="63"/>
      <c r="E13" s="63"/>
      <c r="F13" s="68" t="s">
        <v>41</v>
      </c>
      <c r="G13" s="68"/>
      <c r="H13" s="68" t="s">
        <v>42</v>
      </c>
      <c r="I13" s="68"/>
      <c r="J13" s="68" t="s">
        <v>43</v>
      </c>
      <c r="K13" s="68"/>
      <c r="L13" s="67" t="s">
        <v>20</v>
      </c>
      <c r="M13" s="67" t="s">
        <v>21</v>
      </c>
      <c r="N13" s="64" t="s">
        <v>22</v>
      </c>
      <c r="O13" s="63" t="s">
        <v>5</v>
      </c>
      <c r="P13" s="63" t="s">
        <v>6</v>
      </c>
      <c r="Q13" s="63" t="s">
        <v>7</v>
      </c>
      <c r="R13" s="100"/>
      <c r="S13" s="67"/>
      <c r="X13" s="59" t="s">
        <v>34</v>
      </c>
      <c r="Y13" s="60"/>
      <c r="Z13" s="59" t="s">
        <v>35</v>
      </c>
      <c r="AA13" s="60"/>
    </row>
    <row r="14" spans="1:244" ht="22.5" customHeight="1" x14ac:dyDescent="0.2">
      <c r="A14" s="63"/>
      <c r="B14" s="64"/>
      <c r="C14" s="66"/>
      <c r="D14" s="42" t="s">
        <v>8</v>
      </c>
      <c r="E14" s="42" t="s">
        <v>11</v>
      </c>
      <c r="F14" s="43" t="s">
        <v>19</v>
      </c>
      <c r="G14" s="43" t="s">
        <v>18</v>
      </c>
      <c r="H14" s="43" t="s">
        <v>19</v>
      </c>
      <c r="I14" s="43" t="s">
        <v>18</v>
      </c>
      <c r="J14" s="42" t="s">
        <v>19</v>
      </c>
      <c r="K14" s="43" t="s">
        <v>18</v>
      </c>
      <c r="L14" s="67"/>
      <c r="M14" s="67"/>
      <c r="N14" s="66"/>
      <c r="O14" s="63"/>
      <c r="P14" s="63"/>
      <c r="Q14" s="63"/>
      <c r="R14" s="101"/>
      <c r="S14" s="67"/>
      <c r="X14" s="46" t="s">
        <v>36</v>
      </c>
      <c r="Y14" s="46" t="s">
        <v>37</v>
      </c>
      <c r="Z14" s="46" t="s">
        <v>36</v>
      </c>
      <c r="AA14" s="46" t="s">
        <v>37</v>
      </c>
    </row>
    <row r="15" spans="1:244" ht="75" x14ac:dyDescent="0.25">
      <c r="A15" s="51">
        <v>1</v>
      </c>
      <c r="B15" s="37" t="s">
        <v>44</v>
      </c>
      <c r="C15" s="52" t="s">
        <v>27</v>
      </c>
      <c r="D15" s="97" t="s">
        <v>32</v>
      </c>
      <c r="E15" s="38">
        <v>40</v>
      </c>
      <c r="F15" s="39">
        <v>4500</v>
      </c>
      <c r="G15" s="33">
        <f>F15*E15</f>
        <v>180000</v>
      </c>
      <c r="H15" s="39">
        <v>4900</v>
      </c>
      <c r="I15" s="34">
        <f>H15*E15</f>
        <v>196000</v>
      </c>
      <c r="J15" s="39">
        <v>4300</v>
      </c>
      <c r="K15" s="32">
        <f>J15*E15</f>
        <v>172000</v>
      </c>
      <c r="L15" s="29">
        <f>SUM(F15,H15,J15)/N15</f>
        <v>4566.666666666667</v>
      </c>
      <c r="M15" s="29">
        <f>ROUND(L15,2)</f>
        <v>4566.67</v>
      </c>
      <c r="N15" s="30">
        <v>3</v>
      </c>
      <c r="O15" s="29">
        <f>STDEV(F15,H15,J15)</f>
        <v>305.50504633038935</v>
      </c>
      <c r="P15" s="29">
        <f>O15/L15*100</f>
        <v>6.6898915254829783</v>
      </c>
      <c r="Q15" s="40" t="s">
        <v>28</v>
      </c>
      <c r="R15" s="29">
        <v>4300</v>
      </c>
      <c r="S15" s="35">
        <f>SUM(E15)*R15</f>
        <v>172000</v>
      </c>
      <c r="X15" s="46">
        <v>300</v>
      </c>
      <c r="Y15" s="46">
        <f>SUM(X15)*AC15</f>
        <v>33000</v>
      </c>
      <c r="Z15" s="46">
        <v>5000</v>
      </c>
      <c r="AA15" s="46">
        <f>SUM(Z15)*AC15</f>
        <v>550000</v>
      </c>
      <c r="AC15" s="1">
        <v>110</v>
      </c>
    </row>
    <row r="16" spans="1:244" ht="15.75" x14ac:dyDescent="0.25">
      <c r="A16" s="61" t="s">
        <v>9</v>
      </c>
      <c r="B16" s="62"/>
      <c r="C16" s="44"/>
      <c r="D16" s="26"/>
      <c r="E16" s="27"/>
      <c r="F16" s="17"/>
      <c r="G16" s="18">
        <f>SUM(G15:G15)</f>
        <v>180000</v>
      </c>
      <c r="H16" s="19"/>
      <c r="I16" s="18">
        <f>SUM(I15:I15)</f>
        <v>196000</v>
      </c>
      <c r="J16" s="28"/>
      <c r="K16" s="31">
        <f>SUM(K15:K15)</f>
        <v>172000</v>
      </c>
      <c r="L16" s="17"/>
      <c r="M16" s="17"/>
      <c r="N16" s="17"/>
      <c r="O16" s="17"/>
      <c r="P16" s="17"/>
      <c r="Q16" s="17"/>
      <c r="R16" s="17"/>
      <c r="S16" s="36">
        <f>SUM(S15:S15)</f>
        <v>172000</v>
      </c>
    </row>
    <row r="17" spans="1:29" x14ac:dyDescent="0.2">
      <c r="A17" s="8"/>
      <c r="B17" s="8"/>
      <c r="C17" s="8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9"/>
    </row>
    <row r="18" spans="1:29" ht="18.75" x14ac:dyDescent="0.2">
      <c r="A18" s="8"/>
      <c r="B18" s="98"/>
      <c r="C18" s="8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54"/>
      <c r="Q18" s="54"/>
      <c r="R18" s="54"/>
      <c r="S18" s="49"/>
      <c r="Y18" s="1">
        <f>SUM(Y15:Y17)</f>
        <v>33000</v>
      </c>
      <c r="AA18" s="1">
        <f>SUM(AA15:AA17)</f>
        <v>550000</v>
      </c>
      <c r="AC18" s="1">
        <f>SUM(Y18:AA18)</f>
        <v>583000</v>
      </c>
    </row>
    <row r="19" spans="1:29" ht="3" customHeight="1" x14ac:dyDescent="0.2">
      <c r="A19" s="8"/>
      <c r="B19" s="8"/>
      <c r="C19" s="8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50"/>
      <c r="Q19" s="50"/>
      <c r="R19" s="50"/>
      <c r="S19" s="49"/>
    </row>
    <row r="20" spans="1:29" ht="22.5" customHeight="1" x14ac:dyDescent="0.2">
      <c r="A20" s="8"/>
      <c r="B20" s="96" t="s">
        <v>39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54"/>
      <c r="Q20" s="54"/>
      <c r="R20" s="54"/>
      <c r="S20" s="49"/>
    </row>
    <row r="21" spans="1:29" ht="22.5" customHeight="1" x14ac:dyDescent="0.2">
      <c r="A21" s="8"/>
      <c r="B21" s="8"/>
      <c r="C21" s="8"/>
      <c r="D21" s="11"/>
      <c r="E21" s="10"/>
      <c r="F21" s="10"/>
      <c r="G21" s="12"/>
      <c r="H21" s="12"/>
      <c r="I21" s="12"/>
      <c r="J21" s="10"/>
      <c r="K21" s="10"/>
      <c r="L21" s="10"/>
      <c r="M21" s="10"/>
      <c r="N21" s="10"/>
      <c r="O21" s="10"/>
      <c r="P21" s="53"/>
      <c r="Q21" s="53"/>
      <c r="R21" s="53"/>
      <c r="S21" s="49"/>
    </row>
    <row r="22" spans="1:29" ht="50.1" customHeight="1" x14ac:dyDescent="0.2">
      <c r="A22" s="55" t="s">
        <v>26</v>
      </c>
      <c r="B22" s="55"/>
      <c r="C22" s="55"/>
      <c r="D22" s="55"/>
      <c r="E22" s="55"/>
      <c r="F22" s="55"/>
      <c r="G22" s="56">
        <f>S16</f>
        <v>172000</v>
      </c>
      <c r="H22" s="56"/>
      <c r="I22" s="56"/>
      <c r="J22" s="20"/>
      <c r="K22" s="47"/>
      <c r="L22" s="47"/>
      <c r="M22" s="47"/>
      <c r="N22" s="47"/>
      <c r="O22" s="47"/>
      <c r="P22" s="57"/>
      <c r="Q22" s="57"/>
      <c r="R22" s="57"/>
      <c r="S22" s="25"/>
    </row>
    <row r="23" spans="1:29" ht="28.5" customHeight="1" x14ac:dyDescent="0.3">
      <c r="A23" s="21"/>
      <c r="B23" s="21" t="s">
        <v>33</v>
      </c>
      <c r="C23" s="21"/>
      <c r="D23" s="21"/>
      <c r="E23" s="23" t="s">
        <v>12</v>
      </c>
      <c r="F23" s="21"/>
      <c r="G23" s="21"/>
      <c r="H23" s="24"/>
      <c r="I23" s="48"/>
      <c r="J23" s="21"/>
      <c r="K23" s="21"/>
      <c r="L23" s="21"/>
      <c r="M23" s="21"/>
      <c r="N23" s="21"/>
      <c r="O23" s="24"/>
      <c r="P23" s="58"/>
      <c r="Q23" s="58"/>
      <c r="R23" s="58"/>
      <c r="S23" s="48"/>
    </row>
    <row r="24" spans="1:29" ht="18.75" x14ac:dyDescent="0.3">
      <c r="A24" s="21"/>
      <c r="B24" s="21"/>
      <c r="C24" s="21"/>
      <c r="D24" s="21"/>
      <c r="E24" s="21" t="s">
        <v>13</v>
      </c>
      <c r="F24" s="21"/>
      <c r="G24" s="21"/>
      <c r="H24" s="24"/>
      <c r="I24" s="48"/>
      <c r="J24" s="21"/>
      <c r="K24" s="21"/>
      <c r="L24" s="21"/>
      <c r="M24" s="21"/>
      <c r="N24" s="21"/>
      <c r="O24" s="24"/>
      <c r="P24" s="48"/>
      <c r="Q24" s="48"/>
      <c r="R24" s="48"/>
      <c r="S24" s="48"/>
    </row>
    <row r="25" spans="1:29" ht="18.75" x14ac:dyDescent="0.3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3"/>
      <c r="M25" s="21"/>
      <c r="N25" s="21"/>
      <c r="O25" s="24"/>
      <c r="P25" s="48"/>
      <c r="Q25" s="48"/>
      <c r="R25" s="48"/>
      <c r="S25" s="48"/>
    </row>
  </sheetData>
  <mergeCells count="41">
    <mergeCell ref="B10:C10"/>
    <mergeCell ref="D10:Q10"/>
    <mergeCell ref="B1:I1"/>
    <mergeCell ref="O1:S1"/>
    <mergeCell ref="A3:S3"/>
    <mergeCell ref="B5:C5"/>
    <mergeCell ref="D5:Q5"/>
    <mergeCell ref="B6:C6"/>
    <mergeCell ref="D6:Q6"/>
    <mergeCell ref="B7:C7"/>
    <mergeCell ref="D7:Q7"/>
    <mergeCell ref="B8:C8"/>
    <mergeCell ref="D8:Q8"/>
    <mergeCell ref="D9:Q9"/>
    <mergeCell ref="P18:R18"/>
    <mergeCell ref="L12:Q12"/>
    <mergeCell ref="R12:R14"/>
    <mergeCell ref="S12:S14"/>
    <mergeCell ref="F13:G13"/>
    <mergeCell ref="H13:I13"/>
    <mergeCell ref="J13:K13"/>
    <mergeCell ref="L13:L14"/>
    <mergeCell ref="M13:M14"/>
    <mergeCell ref="N13:N14"/>
    <mergeCell ref="O13:O14"/>
    <mergeCell ref="F12:K12"/>
    <mergeCell ref="P13:P14"/>
    <mergeCell ref="Q13:Q14"/>
    <mergeCell ref="X13:Y13"/>
    <mergeCell ref="Z13:AA13"/>
    <mergeCell ref="A16:B16"/>
    <mergeCell ref="A12:A14"/>
    <mergeCell ref="B12:B14"/>
    <mergeCell ref="C12:C14"/>
    <mergeCell ref="D12:E13"/>
    <mergeCell ref="P20:R20"/>
    <mergeCell ref="A22:F22"/>
    <mergeCell ref="G22:I22"/>
    <mergeCell ref="P22:R22"/>
    <mergeCell ref="P23:R23"/>
    <mergeCell ref="B20:O20"/>
  </mergeCells>
  <conditionalFormatting sqref="Q15:R15">
    <cfRule type="containsText" dxfId="2" priority="4" operator="containsText" text="НЕОДНОРОДНЫЕ">
      <formula>NOT(ISERROR(SEARCH("НЕОДНОРОДНЫЕ",Q15)))</formula>
    </cfRule>
    <cfRule type="containsText" dxfId="1" priority="5" operator="containsText" text="ОДНОРОДНЫЕ">
      <formula>NOT(ISERROR(SEARCH("ОДНОРОДНЫЕ",Q15)))</formula>
    </cfRule>
    <cfRule type="containsText" dxfId="0" priority="6" operator="containsText" text="НЕОДНОРОДНЫЕ">
      <formula>NOT(ISERROR(SEARCH("НЕОДНОРОДНЫЕ",Q15)))</formula>
    </cfRule>
  </conditionalFormatting>
  <pageMargins left="0.23622047244094491" right="0.23622047244094491" top="0.74803149606299213" bottom="0.74803149606299213" header="0.51181102362204722" footer="0.51181102362204722"/>
  <pageSetup paperSize="9" scale="58" firstPageNumber="0" orientation="landscape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НМЦД анестезия </vt:lpstr>
      <vt:lpstr>Лист1</vt:lpstr>
      <vt:lpstr>'НМЦД анестезия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Яглинская Ксения Александровна</dc:creator>
  <dc:description/>
  <cp:lastModifiedBy>1</cp:lastModifiedBy>
  <cp:revision>9</cp:revision>
  <cp:lastPrinted>2025-10-16T06:54:03Z</cp:lastPrinted>
  <dcterms:created xsi:type="dcterms:W3CDTF">2006-09-28T05:33:49Z</dcterms:created>
  <dcterms:modified xsi:type="dcterms:W3CDTF">2025-10-16T06:55:56Z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