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тдел закупок\2025 год\Закупки 2025\25. Ангар г. Новочебоксарск\"/>
    </mc:Choice>
  </mc:AlternateContent>
  <bookViews>
    <workbookView xWindow="0" yWindow="0" windowWidth="28800" windowHeight="12330"/>
  </bookViews>
  <sheets>
    <sheet name="Смета для ТЕР ЧР" sheetId="7" r:id="rId1"/>
    <sheet name="Акт КС-2 для ТЕР ЧР" sheetId="8" state="hidden" r:id="rId2"/>
    <sheet name="Макет форма-3" sheetId="9" state="hidden" r:id="rId3"/>
    <sheet name="Source" sheetId="1" state="hidden" r:id="rId4"/>
    <sheet name="SourceObSm" sheetId="2" state="hidden" r:id="rId5"/>
    <sheet name="SmtRes" sheetId="3" state="hidden" r:id="rId6"/>
    <sheet name="EtalonRes" sheetId="4" state="hidden" r:id="rId7"/>
    <sheet name="SrcPoprs" sheetId="5" state="hidden" r:id="rId8"/>
    <sheet name="SrcKA" sheetId="6" state="hidden" r:id="rId9"/>
  </sheets>
  <definedNames>
    <definedName name="_xlnm.Print_Titles" localSheetId="1">'Акт КС-2 для ТЕР ЧР'!$34:$34</definedName>
    <definedName name="_xlnm.Print_Titles" localSheetId="0">'Смета для ТЕР ЧР'!$18:$18</definedName>
    <definedName name="_xlnm.Print_Area" localSheetId="1">'Акт КС-2 для ТЕР ЧР'!$A$1:$M$309</definedName>
    <definedName name="_xlnm.Print_Area" localSheetId="0">'Смета для ТЕР ЧР'!$A$1:$L$281</definedName>
  </definedNames>
  <calcPr calcId="162913" iterate="1"/>
</workbook>
</file>

<file path=xl/calcChain.xml><?xml version="1.0" encoding="utf-8"?>
<calcChain xmlns="http://schemas.openxmlformats.org/spreadsheetml/2006/main">
  <c r="F190" i="1" l="1"/>
  <c r="K295" i="8"/>
  <c r="A1" i="9"/>
  <c r="I307" i="8"/>
  <c r="I303" i="8"/>
  <c r="D307" i="8"/>
  <c r="D303" i="8"/>
  <c r="D299" i="8"/>
  <c r="D298" i="8"/>
  <c r="AM297" i="8"/>
  <c r="E297" i="8"/>
  <c r="D297" i="8"/>
  <c r="K296" i="8"/>
  <c r="D296" i="8"/>
  <c r="D295" i="8"/>
  <c r="K294" i="8"/>
  <c r="D294" i="8"/>
  <c r="K293" i="8"/>
  <c r="D293" i="8"/>
  <c r="K292" i="8"/>
  <c r="D292" i="8"/>
  <c r="AG290" i="8"/>
  <c r="A290" i="8"/>
  <c r="K287" i="8"/>
  <c r="AM287" i="8"/>
  <c r="E287" i="8"/>
  <c r="D287" i="8"/>
  <c r="K286" i="8"/>
  <c r="AM286" i="8"/>
  <c r="E286" i="8"/>
  <c r="D286" i="8"/>
  <c r="K285" i="8"/>
  <c r="AM285" i="8"/>
  <c r="E285" i="8"/>
  <c r="D285" i="8"/>
  <c r="K284" i="8"/>
  <c r="D284" i="8"/>
  <c r="K283" i="8"/>
  <c r="D283" i="8"/>
  <c r="K282" i="8"/>
  <c r="D282" i="8"/>
  <c r="K281" i="8"/>
  <c r="D281" i="8"/>
  <c r="K280" i="8"/>
  <c r="D280" i="8"/>
  <c r="AG278" i="8"/>
  <c r="A278" i="8"/>
  <c r="Z276" i="8"/>
  <c r="Y276" i="8"/>
  <c r="X276" i="8"/>
  <c r="O276" i="8"/>
  <c r="M276" i="8"/>
  <c r="Q276" i="8" s="1"/>
  <c r="K276" i="8"/>
  <c r="P276" i="8" s="1"/>
  <c r="H276" i="8"/>
  <c r="W276" i="8" s="1"/>
  <c r="L275" i="8"/>
  <c r="K275" i="8"/>
  <c r="I275" i="8"/>
  <c r="H275" i="8"/>
  <c r="G275" i="8"/>
  <c r="V274" i="8"/>
  <c r="T274" i="8"/>
  <c r="U274" i="8"/>
  <c r="S274" i="8"/>
  <c r="G274" i="8"/>
  <c r="F274" i="8"/>
  <c r="E274" i="8"/>
  <c r="J274" i="8"/>
  <c r="C274" i="8"/>
  <c r="B274" i="8"/>
  <c r="Z273" i="8"/>
  <c r="Y273" i="8"/>
  <c r="X273" i="8"/>
  <c r="P273" i="8"/>
  <c r="M273" i="8"/>
  <c r="Q273" i="8" s="1"/>
  <c r="K273" i="8"/>
  <c r="H273" i="8"/>
  <c r="W273" i="8" s="1"/>
  <c r="L272" i="8"/>
  <c r="K272" i="8"/>
  <c r="I272" i="8"/>
  <c r="H272" i="8"/>
  <c r="G272" i="8"/>
  <c r="V271" i="8"/>
  <c r="T271" i="8"/>
  <c r="U271" i="8"/>
  <c r="S271" i="8"/>
  <c r="G271" i="8"/>
  <c r="F271" i="8"/>
  <c r="E271" i="8"/>
  <c r="J271" i="8"/>
  <c r="C271" i="8"/>
  <c r="B271" i="8"/>
  <c r="Z270" i="8"/>
  <c r="Y270" i="8"/>
  <c r="X270" i="8"/>
  <c r="W270" i="8"/>
  <c r="Q270" i="8"/>
  <c r="O270" i="8"/>
  <c r="M270" i="8"/>
  <c r="K270" i="8"/>
  <c r="P270" i="8" s="1"/>
  <c r="H270" i="8"/>
  <c r="L269" i="8"/>
  <c r="K269" i="8"/>
  <c r="I269" i="8"/>
  <c r="H269" i="8"/>
  <c r="G269" i="8"/>
  <c r="V268" i="8"/>
  <c r="T268" i="8"/>
  <c r="U268" i="8"/>
  <c r="S268" i="8"/>
  <c r="G268" i="8"/>
  <c r="F268" i="8"/>
  <c r="E268" i="8"/>
  <c r="J268" i="8"/>
  <c r="C268" i="8"/>
  <c r="B268" i="8"/>
  <c r="Z267" i="8"/>
  <c r="Y267" i="8"/>
  <c r="X267" i="8"/>
  <c r="W267" i="8"/>
  <c r="P267" i="8"/>
  <c r="M267" i="8"/>
  <c r="Q267" i="8" s="1"/>
  <c r="K267" i="8"/>
  <c r="H267" i="8"/>
  <c r="O267" i="8" s="1"/>
  <c r="L266" i="8"/>
  <c r="K266" i="8"/>
  <c r="I266" i="8"/>
  <c r="H266" i="8"/>
  <c r="G266" i="8"/>
  <c r="V265" i="8"/>
  <c r="T265" i="8"/>
  <c r="U265" i="8"/>
  <c r="S265" i="8"/>
  <c r="G265" i="8"/>
  <c r="F265" i="8"/>
  <c r="E265" i="8"/>
  <c r="J265" i="8"/>
  <c r="C265" i="8"/>
  <c r="B265" i="8"/>
  <c r="Z264" i="8"/>
  <c r="Y264" i="8"/>
  <c r="X264" i="8"/>
  <c r="Q264" i="8"/>
  <c r="M264" i="8"/>
  <c r="K264" i="8"/>
  <c r="P264" i="8" s="1"/>
  <c r="H264" i="8"/>
  <c r="W264" i="8" s="1"/>
  <c r="L263" i="8"/>
  <c r="K263" i="8"/>
  <c r="I263" i="8"/>
  <c r="H263" i="8"/>
  <c r="G263" i="8"/>
  <c r="V262" i="8"/>
  <c r="T262" i="8"/>
  <c r="U262" i="8"/>
  <c r="S262" i="8"/>
  <c r="G262" i="8"/>
  <c r="F262" i="8"/>
  <c r="E262" i="8"/>
  <c r="J262" i="8"/>
  <c r="C262" i="8"/>
  <c r="B262" i="8"/>
  <c r="Z261" i="8"/>
  <c r="Y261" i="8"/>
  <c r="X261" i="8"/>
  <c r="W261" i="8"/>
  <c r="O261" i="8"/>
  <c r="M261" i="8"/>
  <c r="Q261" i="8" s="1"/>
  <c r="K261" i="8"/>
  <c r="P261" i="8" s="1"/>
  <c r="H261" i="8"/>
  <c r="L260" i="8"/>
  <c r="K260" i="8"/>
  <c r="I260" i="8"/>
  <c r="H260" i="8"/>
  <c r="G260" i="8"/>
  <c r="V259" i="8"/>
  <c r="T259" i="8"/>
  <c r="U259" i="8"/>
  <c r="S259" i="8"/>
  <c r="G259" i="8"/>
  <c r="F259" i="8"/>
  <c r="E259" i="8"/>
  <c r="J259" i="8"/>
  <c r="C259" i="8"/>
  <c r="B259" i="8"/>
  <c r="Z258" i="8"/>
  <c r="Y258" i="8"/>
  <c r="X258" i="8"/>
  <c r="W258" i="8"/>
  <c r="P258" i="8"/>
  <c r="O258" i="8"/>
  <c r="M258" i="8"/>
  <c r="Q258" i="8" s="1"/>
  <c r="K258" i="8"/>
  <c r="H258" i="8"/>
  <c r="L257" i="8"/>
  <c r="K257" i="8"/>
  <c r="I257" i="8"/>
  <c r="H257" i="8"/>
  <c r="G257" i="8"/>
  <c r="V256" i="8"/>
  <c r="T256" i="8"/>
  <c r="U256" i="8"/>
  <c r="S256" i="8"/>
  <c r="G256" i="8"/>
  <c r="F256" i="8"/>
  <c r="E256" i="8"/>
  <c r="J256" i="8"/>
  <c r="C256" i="8"/>
  <c r="B256" i="8"/>
  <c r="Z255" i="8"/>
  <c r="Y255" i="8"/>
  <c r="X255" i="8"/>
  <c r="W255" i="8"/>
  <c r="Q255" i="8"/>
  <c r="P255" i="8"/>
  <c r="O255" i="8"/>
  <c r="M255" i="8"/>
  <c r="K255" i="8"/>
  <c r="H255" i="8"/>
  <c r="L254" i="8"/>
  <c r="K254" i="8"/>
  <c r="I254" i="8"/>
  <c r="H254" i="8"/>
  <c r="G254" i="8"/>
  <c r="V253" i="8"/>
  <c r="T253" i="8"/>
  <c r="U253" i="8"/>
  <c r="S253" i="8"/>
  <c r="G253" i="8"/>
  <c r="F253" i="8"/>
  <c r="E253" i="8"/>
  <c r="J253" i="8"/>
  <c r="C253" i="8"/>
  <c r="B253" i="8"/>
  <c r="Z252" i="8"/>
  <c r="Y252" i="8"/>
  <c r="X252" i="8"/>
  <c r="Q252" i="8"/>
  <c r="P252" i="8"/>
  <c r="M252" i="8"/>
  <c r="K252" i="8"/>
  <c r="H252" i="8"/>
  <c r="O252" i="8" s="1"/>
  <c r="L251" i="8"/>
  <c r="K251" i="8"/>
  <c r="I251" i="8"/>
  <c r="H251" i="8"/>
  <c r="G251" i="8"/>
  <c r="V250" i="8"/>
  <c r="T250" i="8"/>
  <c r="U250" i="8"/>
  <c r="S250" i="8"/>
  <c r="G250" i="8"/>
  <c r="F250" i="8"/>
  <c r="E250" i="8"/>
  <c r="J250" i="8"/>
  <c r="C250" i="8"/>
  <c r="B250" i="8"/>
  <c r="Z249" i="8"/>
  <c r="Y249" i="8"/>
  <c r="X249" i="8"/>
  <c r="Q249" i="8"/>
  <c r="M249" i="8"/>
  <c r="K249" i="8"/>
  <c r="P249" i="8" s="1"/>
  <c r="H249" i="8"/>
  <c r="O249" i="8" s="1"/>
  <c r="L248" i="8"/>
  <c r="K248" i="8"/>
  <c r="I248" i="8"/>
  <c r="H248" i="8"/>
  <c r="G248" i="8"/>
  <c r="V247" i="8"/>
  <c r="T247" i="8"/>
  <c r="U247" i="8"/>
  <c r="S247" i="8"/>
  <c r="G247" i="8"/>
  <c r="F247" i="8"/>
  <c r="E247" i="8"/>
  <c r="J247" i="8"/>
  <c r="C247" i="8"/>
  <c r="B247" i="8"/>
  <c r="Z246" i="8"/>
  <c r="Y246" i="8"/>
  <c r="X246" i="8"/>
  <c r="W246" i="8"/>
  <c r="M246" i="8"/>
  <c r="Q246" i="8" s="1"/>
  <c r="K246" i="8"/>
  <c r="P246" i="8" s="1"/>
  <c r="H246" i="8"/>
  <c r="O246" i="8" s="1"/>
  <c r="L245" i="8"/>
  <c r="K245" i="8"/>
  <c r="I245" i="8"/>
  <c r="H245" i="8"/>
  <c r="G245" i="8"/>
  <c r="V244" i="8"/>
  <c r="T244" i="8"/>
  <c r="U244" i="8"/>
  <c r="S244" i="8"/>
  <c r="G244" i="8"/>
  <c r="F244" i="8"/>
  <c r="E244" i="8"/>
  <c r="J244" i="8"/>
  <c r="C244" i="8"/>
  <c r="B244" i="8"/>
  <c r="Z243" i="8"/>
  <c r="Y243" i="8"/>
  <c r="X243" i="8"/>
  <c r="M243" i="8"/>
  <c r="Q243" i="8" s="1"/>
  <c r="K243" i="8"/>
  <c r="P243" i="8" s="1"/>
  <c r="H243" i="8"/>
  <c r="W243" i="8" s="1"/>
  <c r="L242" i="8"/>
  <c r="K242" i="8"/>
  <c r="I242" i="8"/>
  <c r="H242" i="8"/>
  <c r="G242" i="8"/>
  <c r="V241" i="8"/>
  <c r="T241" i="8"/>
  <c r="U241" i="8"/>
  <c r="S241" i="8"/>
  <c r="G241" i="8"/>
  <c r="F241" i="8"/>
  <c r="E241" i="8"/>
  <c r="J241" i="8"/>
  <c r="C241" i="8"/>
  <c r="B241" i="8"/>
  <c r="Z240" i="8"/>
  <c r="Y240" i="8"/>
  <c r="X240" i="8"/>
  <c r="O240" i="8"/>
  <c r="M240" i="8"/>
  <c r="Q240" i="8" s="1"/>
  <c r="K240" i="8"/>
  <c r="P240" i="8" s="1"/>
  <c r="H240" i="8"/>
  <c r="W240" i="8" s="1"/>
  <c r="L239" i="8"/>
  <c r="K239" i="8"/>
  <c r="I239" i="8"/>
  <c r="H239" i="8"/>
  <c r="G239" i="8"/>
  <c r="V238" i="8"/>
  <c r="T238" i="8"/>
  <c r="U238" i="8"/>
  <c r="S238" i="8"/>
  <c r="G238" i="8"/>
  <c r="F238" i="8"/>
  <c r="E238" i="8"/>
  <c r="J238" i="8"/>
  <c r="C238" i="8"/>
  <c r="B238" i="8"/>
  <c r="Z237" i="8"/>
  <c r="Y237" i="8"/>
  <c r="X237" i="8"/>
  <c r="P237" i="8"/>
  <c r="M237" i="8"/>
  <c r="Q237" i="8" s="1"/>
  <c r="K237" i="8"/>
  <c r="H237" i="8"/>
  <c r="W237" i="8" s="1"/>
  <c r="L236" i="8"/>
  <c r="K236" i="8"/>
  <c r="I236" i="8"/>
  <c r="H236" i="8"/>
  <c r="G236" i="8"/>
  <c r="V235" i="8"/>
  <c r="T235" i="8"/>
  <c r="U235" i="8"/>
  <c r="S235" i="8"/>
  <c r="G235" i="8"/>
  <c r="F235" i="8"/>
  <c r="E235" i="8"/>
  <c r="J235" i="8"/>
  <c r="C235" i="8"/>
  <c r="B235" i="8"/>
  <c r="Z234" i="8"/>
  <c r="Y234" i="8"/>
  <c r="X234" i="8"/>
  <c r="W234" i="8"/>
  <c r="Q234" i="8"/>
  <c r="O234" i="8"/>
  <c r="M234" i="8"/>
  <c r="K234" i="8"/>
  <c r="P234" i="8" s="1"/>
  <c r="H234" i="8"/>
  <c r="L233" i="8"/>
  <c r="K233" i="8"/>
  <c r="I233" i="8"/>
  <c r="H233" i="8"/>
  <c r="G233" i="8"/>
  <c r="V232" i="8"/>
  <c r="T232" i="8"/>
  <c r="U232" i="8"/>
  <c r="S232" i="8"/>
  <c r="G232" i="8"/>
  <c r="F232" i="8"/>
  <c r="E232" i="8"/>
  <c r="J232" i="8"/>
  <c r="C232" i="8"/>
  <c r="B232" i="8"/>
  <c r="Z231" i="8"/>
  <c r="Y231" i="8"/>
  <c r="X231" i="8"/>
  <c r="W231" i="8"/>
  <c r="P231" i="8"/>
  <c r="M231" i="8"/>
  <c r="Q231" i="8" s="1"/>
  <c r="K231" i="8"/>
  <c r="H231" i="8"/>
  <c r="O231" i="8" s="1"/>
  <c r="L230" i="8"/>
  <c r="K230" i="8"/>
  <c r="I230" i="8"/>
  <c r="H230" i="8"/>
  <c r="G230" i="8"/>
  <c r="V229" i="8"/>
  <c r="T229" i="8"/>
  <c r="U229" i="8"/>
  <c r="S229" i="8"/>
  <c r="G229" i="8"/>
  <c r="F229" i="8"/>
  <c r="E229" i="8"/>
  <c r="J229" i="8"/>
  <c r="D229" i="8"/>
  <c r="C229" i="8"/>
  <c r="B229" i="8"/>
  <c r="Z228" i="8"/>
  <c r="Y228" i="8"/>
  <c r="X228" i="8"/>
  <c r="W228" i="8"/>
  <c r="O228" i="8"/>
  <c r="M228" i="8"/>
  <c r="Q228" i="8" s="1"/>
  <c r="K228" i="8"/>
  <c r="P228" i="8" s="1"/>
  <c r="H228" i="8"/>
  <c r="L227" i="8"/>
  <c r="K227" i="8"/>
  <c r="I227" i="8"/>
  <c r="H227" i="8"/>
  <c r="G227" i="8"/>
  <c r="V226" i="8"/>
  <c r="T226" i="8"/>
  <c r="U226" i="8"/>
  <c r="S226" i="8"/>
  <c r="G226" i="8"/>
  <c r="F226" i="8"/>
  <c r="E226" i="8"/>
  <c r="J226" i="8"/>
  <c r="C226" i="8"/>
  <c r="B226" i="8"/>
  <c r="Z225" i="8"/>
  <c r="Y225" i="8"/>
  <c r="X225" i="8"/>
  <c r="W225" i="8"/>
  <c r="P225" i="8"/>
  <c r="O225" i="8"/>
  <c r="M225" i="8"/>
  <c r="Q225" i="8" s="1"/>
  <c r="K225" i="8"/>
  <c r="H225" i="8"/>
  <c r="L224" i="8"/>
  <c r="K224" i="8"/>
  <c r="I224" i="8"/>
  <c r="H224" i="8"/>
  <c r="G224" i="8"/>
  <c r="V223" i="8"/>
  <c r="T223" i="8"/>
  <c r="U223" i="8"/>
  <c r="S223" i="8"/>
  <c r="G223" i="8"/>
  <c r="F223" i="8"/>
  <c r="E223" i="8"/>
  <c r="J223" i="8"/>
  <c r="C223" i="8"/>
  <c r="B223" i="8"/>
  <c r="Z222" i="8"/>
  <c r="Y222" i="8"/>
  <c r="X222" i="8"/>
  <c r="W222" i="8"/>
  <c r="Q222" i="8"/>
  <c r="P222" i="8"/>
  <c r="O222" i="8"/>
  <c r="M222" i="8"/>
  <c r="K222" i="8"/>
  <c r="H222" i="8"/>
  <c r="L221" i="8"/>
  <c r="K221" i="8"/>
  <c r="I221" i="8"/>
  <c r="H221" i="8"/>
  <c r="G221" i="8"/>
  <c r="V220" i="8"/>
  <c r="T220" i="8"/>
  <c r="U220" i="8"/>
  <c r="S220" i="8"/>
  <c r="G220" i="8"/>
  <c r="F220" i="8"/>
  <c r="E220" i="8"/>
  <c r="J220" i="8"/>
  <c r="C220" i="8"/>
  <c r="B220" i="8"/>
  <c r="Z219" i="8"/>
  <c r="Y219" i="8"/>
  <c r="X219" i="8"/>
  <c r="Q219" i="8"/>
  <c r="P219" i="8"/>
  <c r="M219" i="8"/>
  <c r="K219" i="8"/>
  <c r="H219" i="8"/>
  <c r="O219" i="8" s="1"/>
  <c r="L218" i="8"/>
  <c r="K218" i="8"/>
  <c r="I218" i="8"/>
  <c r="H218" i="8"/>
  <c r="G218" i="8"/>
  <c r="V217" i="8"/>
  <c r="T217" i="8"/>
  <c r="U217" i="8"/>
  <c r="S217" i="8"/>
  <c r="G217" i="8"/>
  <c r="F217" i="8"/>
  <c r="E217" i="8"/>
  <c r="J217" i="8"/>
  <c r="C217" i="8"/>
  <c r="B217" i="8"/>
  <c r="Z216" i="8"/>
  <c r="Y216" i="8"/>
  <c r="X216" i="8"/>
  <c r="Q216" i="8"/>
  <c r="M216" i="8"/>
  <c r="K216" i="8"/>
  <c r="P216" i="8" s="1"/>
  <c r="H216" i="8"/>
  <c r="O216" i="8" s="1"/>
  <c r="L215" i="8"/>
  <c r="K215" i="8"/>
  <c r="I215" i="8"/>
  <c r="H215" i="8"/>
  <c r="G215" i="8"/>
  <c r="V214" i="8"/>
  <c r="T214" i="8"/>
  <c r="U214" i="8"/>
  <c r="S214" i="8"/>
  <c r="G214" i="8"/>
  <c r="F214" i="8"/>
  <c r="E214" i="8"/>
  <c r="J214" i="8"/>
  <c r="C214" i="8"/>
  <c r="B214" i="8"/>
  <c r="Z213" i="8"/>
  <c r="Y213" i="8"/>
  <c r="X213" i="8"/>
  <c r="W213" i="8"/>
  <c r="M213" i="8"/>
  <c r="Q213" i="8" s="1"/>
  <c r="K213" i="8"/>
  <c r="P213" i="8" s="1"/>
  <c r="H213" i="8"/>
  <c r="O213" i="8" s="1"/>
  <c r="L212" i="8"/>
  <c r="K212" i="8"/>
  <c r="I212" i="8"/>
  <c r="H212" i="8"/>
  <c r="G212" i="8"/>
  <c r="V211" i="8"/>
  <c r="T211" i="8"/>
  <c r="U211" i="8"/>
  <c r="S211" i="8"/>
  <c r="G211" i="8"/>
  <c r="F211" i="8"/>
  <c r="E211" i="8"/>
  <c r="J211" i="8"/>
  <c r="C211" i="8"/>
  <c r="B211" i="8"/>
  <c r="Z210" i="8"/>
  <c r="Y210" i="8"/>
  <c r="X210" i="8"/>
  <c r="M210" i="8"/>
  <c r="Q210" i="8" s="1"/>
  <c r="K210" i="8"/>
  <c r="P210" i="8" s="1"/>
  <c r="H210" i="8"/>
  <c r="W210" i="8" s="1"/>
  <c r="L209" i="8"/>
  <c r="K209" i="8"/>
  <c r="I209" i="8"/>
  <c r="H209" i="8"/>
  <c r="G209" i="8"/>
  <c r="V208" i="8"/>
  <c r="T208" i="8"/>
  <c r="U208" i="8"/>
  <c r="S208" i="8"/>
  <c r="G208" i="8"/>
  <c r="F208" i="8"/>
  <c r="E208" i="8"/>
  <c r="J208" i="8"/>
  <c r="C208" i="8"/>
  <c r="B208" i="8"/>
  <c r="Z207" i="8"/>
  <c r="Y207" i="8"/>
  <c r="X207" i="8"/>
  <c r="O207" i="8"/>
  <c r="M207" i="8"/>
  <c r="Q207" i="8" s="1"/>
  <c r="K207" i="8"/>
  <c r="P207" i="8" s="1"/>
  <c r="H207" i="8"/>
  <c r="W207" i="8" s="1"/>
  <c r="L206" i="8"/>
  <c r="K206" i="8"/>
  <c r="I206" i="8"/>
  <c r="H206" i="8"/>
  <c r="G206" i="8"/>
  <c r="V205" i="8"/>
  <c r="T205" i="8"/>
  <c r="U205" i="8"/>
  <c r="S205" i="8"/>
  <c r="G205" i="8"/>
  <c r="F205" i="8"/>
  <c r="E205" i="8"/>
  <c r="J205" i="8"/>
  <c r="C205" i="8"/>
  <c r="B205" i="8"/>
  <c r="Z204" i="8"/>
  <c r="Y204" i="8"/>
  <c r="X204" i="8"/>
  <c r="P204" i="8"/>
  <c r="M204" i="8"/>
  <c r="Q204" i="8" s="1"/>
  <c r="K204" i="8"/>
  <c r="H204" i="8"/>
  <c r="W204" i="8" s="1"/>
  <c r="L203" i="8"/>
  <c r="K203" i="8"/>
  <c r="I203" i="8"/>
  <c r="H203" i="8"/>
  <c r="G203" i="8"/>
  <c r="V202" i="8"/>
  <c r="T202" i="8"/>
  <c r="U202" i="8"/>
  <c r="S202" i="8"/>
  <c r="G202" i="8"/>
  <c r="F202" i="8"/>
  <c r="E202" i="8"/>
  <c r="J202" i="8"/>
  <c r="D202" i="8"/>
  <c r="C202" i="8"/>
  <c r="B202" i="8"/>
  <c r="Y201" i="8"/>
  <c r="X201" i="8"/>
  <c r="W201" i="8"/>
  <c r="M201" i="8"/>
  <c r="Q201" i="8" s="1"/>
  <c r="L199" i="8"/>
  <c r="M200" i="8"/>
  <c r="H200" i="8"/>
  <c r="F200" i="8"/>
  <c r="K199" i="8"/>
  <c r="F199" i="8"/>
  <c r="K198" i="8"/>
  <c r="F198" i="8"/>
  <c r="L197" i="8"/>
  <c r="K197" i="8"/>
  <c r="I197" i="8"/>
  <c r="R197" i="8" s="1"/>
  <c r="H197" i="8"/>
  <c r="G197" i="8"/>
  <c r="V196" i="8"/>
  <c r="T196" i="8"/>
  <c r="L198" i="8" s="1"/>
  <c r="K201" i="8" s="1"/>
  <c r="P201" i="8" s="1"/>
  <c r="U196" i="8"/>
  <c r="I199" i="8" s="1"/>
  <c r="S196" i="8"/>
  <c r="I198" i="8" s="1"/>
  <c r="H201" i="8" s="1"/>
  <c r="G196" i="8"/>
  <c r="F196" i="8"/>
  <c r="E196" i="8"/>
  <c r="J196" i="8"/>
  <c r="D196" i="8"/>
  <c r="C196" i="8"/>
  <c r="B196" i="8"/>
  <c r="Y195" i="8"/>
  <c r="X195" i="8"/>
  <c r="W195" i="8"/>
  <c r="M195" i="8"/>
  <c r="Q195" i="8" s="1"/>
  <c r="L192" i="8"/>
  <c r="I192" i="8"/>
  <c r="M194" i="8"/>
  <c r="H194" i="8"/>
  <c r="F194" i="8"/>
  <c r="K193" i="8"/>
  <c r="F193" i="8"/>
  <c r="K192" i="8"/>
  <c r="F192" i="8"/>
  <c r="L191" i="8"/>
  <c r="K191" i="8"/>
  <c r="I191" i="8"/>
  <c r="R191" i="8" s="1"/>
  <c r="H191" i="8"/>
  <c r="G191" i="8"/>
  <c r="D190" i="8"/>
  <c r="V189" i="8"/>
  <c r="L193" i="8" s="1"/>
  <c r="K195" i="8" s="1"/>
  <c r="P195" i="8" s="1"/>
  <c r="T189" i="8"/>
  <c r="U189" i="8"/>
  <c r="I193" i="8" s="1"/>
  <c r="S189" i="8"/>
  <c r="G189" i="8"/>
  <c r="F189" i="8"/>
  <c r="E189" i="8"/>
  <c r="J189" i="8"/>
  <c r="D189" i="8"/>
  <c r="C189" i="8"/>
  <c r="B189" i="8"/>
  <c r="Y188" i="8"/>
  <c r="X188" i="8"/>
  <c r="W188" i="8"/>
  <c r="Q188" i="8"/>
  <c r="M188" i="8"/>
  <c r="L186" i="8"/>
  <c r="M187" i="8"/>
  <c r="H187" i="8"/>
  <c r="F187" i="8"/>
  <c r="K186" i="8"/>
  <c r="F186" i="8"/>
  <c r="K185" i="8"/>
  <c r="F185" i="8"/>
  <c r="L184" i="8"/>
  <c r="K184" i="8"/>
  <c r="I184" i="8"/>
  <c r="R184" i="8" s="1"/>
  <c r="H184" i="8"/>
  <c r="G184" i="8"/>
  <c r="V183" i="8"/>
  <c r="T183" i="8"/>
  <c r="L185" i="8" s="1"/>
  <c r="K188" i="8" s="1"/>
  <c r="P188" i="8" s="1"/>
  <c r="U183" i="8"/>
  <c r="I186" i="8" s="1"/>
  <c r="S183" i="8"/>
  <c r="I185" i="8" s="1"/>
  <c r="H188" i="8" s="1"/>
  <c r="G183" i="8"/>
  <c r="F183" i="8"/>
  <c r="E183" i="8"/>
  <c r="J183" i="8"/>
  <c r="D183" i="8"/>
  <c r="C183" i="8"/>
  <c r="B183" i="8"/>
  <c r="Y182" i="8"/>
  <c r="X182" i="8"/>
  <c r="W182" i="8"/>
  <c r="M182" i="8"/>
  <c r="Q182" i="8" s="1"/>
  <c r="I180" i="8"/>
  <c r="L179" i="8"/>
  <c r="I179" i="8"/>
  <c r="H182" i="8" s="1"/>
  <c r="M181" i="8"/>
  <c r="H181" i="8"/>
  <c r="F181" i="8"/>
  <c r="K180" i="8"/>
  <c r="F180" i="8"/>
  <c r="K179" i="8"/>
  <c r="F179" i="8"/>
  <c r="L178" i="8"/>
  <c r="K178" i="8"/>
  <c r="I178" i="8"/>
  <c r="R178" i="8" s="1"/>
  <c r="H178" i="8"/>
  <c r="G178" i="8"/>
  <c r="V177" i="8"/>
  <c r="L180" i="8" s="1"/>
  <c r="K182" i="8" s="1"/>
  <c r="P182" i="8" s="1"/>
  <c r="T177" i="8"/>
  <c r="U177" i="8"/>
  <c r="S177" i="8"/>
  <c r="G177" i="8"/>
  <c r="F177" i="8"/>
  <c r="E177" i="8"/>
  <c r="J177" i="8"/>
  <c r="D177" i="8"/>
  <c r="C177" i="8"/>
  <c r="B177" i="8"/>
  <c r="Y176" i="8"/>
  <c r="X176" i="8"/>
  <c r="W176" i="8"/>
  <c r="M176" i="8"/>
  <c r="Q176" i="8" s="1"/>
  <c r="L174" i="8"/>
  <c r="L173" i="8"/>
  <c r="K176" i="8" s="1"/>
  <c r="P176" i="8" s="1"/>
  <c r="I173" i="8"/>
  <c r="M175" i="8"/>
  <c r="H175" i="8"/>
  <c r="F175" i="8"/>
  <c r="K174" i="8"/>
  <c r="F174" i="8"/>
  <c r="K173" i="8"/>
  <c r="F173" i="8"/>
  <c r="L172" i="8"/>
  <c r="K172" i="8"/>
  <c r="I172" i="8"/>
  <c r="R172" i="8" s="1"/>
  <c r="H172" i="8"/>
  <c r="G172" i="8"/>
  <c r="V171" i="8"/>
  <c r="T171" i="8"/>
  <c r="U171" i="8"/>
  <c r="I174" i="8" s="1"/>
  <c r="S171" i="8"/>
  <c r="G171" i="8"/>
  <c r="F171" i="8"/>
  <c r="E171" i="8"/>
  <c r="J171" i="8"/>
  <c r="D171" i="8"/>
  <c r="C171" i="8"/>
  <c r="B171" i="8"/>
  <c r="Z170" i="8"/>
  <c r="Y170" i="8"/>
  <c r="W170" i="8"/>
  <c r="Q170" i="8"/>
  <c r="M170" i="8"/>
  <c r="L168" i="8"/>
  <c r="I168" i="8"/>
  <c r="M169" i="8"/>
  <c r="H169" i="8"/>
  <c r="F169" i="8"/>
  <c r="K168" i="8"/>
  <c r="F168" i="8"/>
  <c r="K167" i="8"/>
  <c r="F167" i="8"/>
  <c r="L166" i="8"/>
  <c r="K166" i="8"/>
  <c r="I166" i="8"/>
  <c r="H166" i="8"/>
  <c r="G166" i="8"/>
  <c r="L165" i="8"/>
  <c r="K165" i="8"/>
  <c r="R165" i="8"/>
  <c r="I165" i="8"/>
  <c r="H165" i="8"/>
  <c r="G165" i="8"/>
  <c r="L164" i="8"/>
  <c r="K164" i="8"/>
  <c r="I164" i="8"/>
  <c r="H164" i="8"/>
  <c r="G164" i="8"/>
  <c r="L163" i="8"/>
  <c r="K163" i="8"/>
  <c r="I163" i="8"/>
  <c r="R163" i="8" s="1"/>
  <c r="H163" i="8"/>
  <c r="G163" i="8"/>
  <c r="V162" i="8"/>
  <c r="T162" i="8"/>
  <c r="L167" i="8" s="1"/>
  <c r="K170" i="8" s="1"/>
  <c r="P170" i="8" s="1"/>
  <c r="U162" i="8"/>
  <c r="S162" i="8"/>
  <c r="I167" i="8" s="1"/>
  <c r="H170" i="8" s="1"/>
  <c r="G162" i="8"/>
  <c r="F162" i="8"/>
  <c r="E162" i="8"/>
  <c r="J162" i="8"/>
  <c r="D162" i="8"/>
  <c r="C162" i="8"/>
  <c r="B162" i="8"/>
  <c r="Z161" i="8"/>
  <c r="Y161" i="8"/>
  <c r="W161" i="8"/>
  <c r="Q161" i="8"/>
  <c r="M161" i="8"/>
  <c r="L159" i="8"/>
  <c r="L158" i="8"/>
  <c r="K161" i="8" s="1"/>
  <c r="P161" i="8" s="1"/>
  <c r="M160" i="8"/>
  <c r="H160" i="8"/>
  <c r="F160" i="8"/>
  <c r="K159" i="8"/>
  <c r="F159" i="8"/>
  <c r="K158" i="8"/>
  <c r="F158" i="8"/>
  <c r="L157" i="8"/>
  <c r="K157" i="8"/>
  <c r="I157" i="8"/>
  <c r="H157" i="8"/>
  <c r="G157" i="8"/>
  <c r="L156" i="8"/>
  <c r="K156" i="8"/>
  <c r="I156" i="8"/>
  <c r="R156" i="8" s="1"/>
  <c r="H156" i="8"/>
  <c r="G156" i="8"/>
  <c r="L155" i="8"/>
  <c r="K155" i="8"/>
  <c r="I155" i="8"/>
  <c r="H155" i="8"/>
  <c r="G155" i="8"/>
  <c r="L154" i="8"/>
  <c r="K154" i="8"/>
  <c r="I154" i="8"/>
  <c r="R154" i="8" s="1"/>
  <c r="H154" i="8"/>
  <c r="G154" i="8"/>
  <c r="V153" i="8"/>
  <c r="T153" i="8"/>
  <c r="U153" i="8"/>
  <c r="I159" i="8" s="1"/>
  <c r="S153" i="8"/>
  <c r="I158" i="8" s="1"/>
  <c r="G153" i="8"/>
  <c r="F153" i="8"/>
  <c r="E153" i="8"/>
  <c r="J153" i="8"/>
  <c r="D153" i="8"/>
  <c r="C153" i="8"/>
  <c r="B153" i="8"/>
  <c r="Z152" i="8"/>
  <c r="Y152" i="8"/>
  <c r="W152" i="8"/>
  <c r="Q152" i="8"/>
  <c r="M152" i="8"/>
  <c r="L150" i="8"/>
  <c r="I150" i="8"/>
  <c r="M151" i="8"/>
  <c r="H151" i="8"/>
  <c r="F151" i="8"/>
  <c r="K150" i="8"/>
  <c r="F150" i="8"/>
  <c r="K149" i="8"/>
  <c r="F149" i="8"/>
  <c r="L148" i="8"/>
  <c r="K148" i="8"/>
  <c r="I148" i="8"/>
  <c r="H148" i="8"/>
  <c r="G148" i="8"/>
  <c r="L147" i="8"/>
  <c r="K147" i="8"/>
  <c r="R147" i="8"/>
  <c r="I147" i="8"/>
  <c r="H147" i="8"/>
  <c r="G147" i="8"/>
  <c r="L146" i="8"/>
  <c r="K146" i="8"/>
  <c r="I146" i="8"/>
  <c r="H146" i="8"/>
  <c r="G146" i="8"/>
  <c r="L145" i="8"/>
  <c r="K145" i="8"/>
  <c r="I145" i="8"/>
  <c r="R145" i="8" s="1"/>
  <c r="H145" i="8"/>
  <c r="G145" i="8"/>
  <c r="V144" i="8"/>
  <c r="T144" i="8"/>
  <c r="L149" i="8" s="1"/>
  <c r="K152" i="8" s="1"/>
  <c r="P152" i="8" s="1"/>
  <c r="U144" i="8"/>
  <c r="S144" i="8"/>
  <c r="I149" i="8" s="1"/>
  <c r="H152" i="8" s="1"/>
  <c r="G144" i="8"/>
  <c r="F144" i="8"/>
  <c r="E144" i="8"/>
  <c r="J144" i="8"/>
  <c r="D144" i="8"/>
  <c r="C144" i="8"/>
  <c r="B144" i="8"/>
  <c r="Z143" i="8"/>
  <c r="Y143" i="8"/>
  <c r="X143" i="8"/>
  <c r="Q143" i="8"/>
  <c r="M143" i="8"/>
  <c r="L140" i="8"/>
  <c r="AB142" i="8"/>
  <c r="L142" i="8"/>
  <c r="K142" i="8"/>
  <c r="Y142" i="8"/>
  <c r="AA142" i="8"/>
  <c r="I142" i="8"/>
  <c r="G142" i="8"/>
  <c r="V142" i="8"/>
  <c r="T142" i="8"/>
  <c r="L139" i="8" s="1"/>
  <c r="K143" i="8" s="1"/>
  <c r="P143" i="8" s="1"/>
  <c r="U142" i="8"/>
  <c r="I140" i="8" s="1"/>
  <c r="S142" i="8"/>
  <c r="F142" i="8"/>
  <c r="E142" i="8"/>
  <c r="D142" i="8"/>
  <c r="C142" i="8"/>
  <c r="B142" i="8"/>
  <c r="M141" i="8"/>
  <c r="H141" i="8"/>
  <c r="F141" i="8"/>
  <c r="K140" i="8"/>
  <c r="F140" i="8"/>
  <c r="K139" i="8"/>
  <c r="F139" i="8"/>
  <c r="L138" i="8"/>
  <c r="K138" i="8"/>
  <c r="I138" i="8"/>
  <c r="H138" i="8"/>
  <c r="G138" i="8"/>
  <c r="L137" i="8"/>
  <c r="K137" i="8"/>
  <c r="I137" i="8"/>
  <c r="H137" i="8"/>
  <c r="G137" i="8"/>
  <c r="L136" i="8"/>
  <c r="K136" i="8"/>
  <c r="I136" i="8"/>
  <c r="R136" i="8" s="1"/>
  <c r="H136" i="8"/>
  <c r="G136" i="8"/>
  <c r="D135" i="8"/>
  <c r="V134" i="8"/>
  <c r="T134" i="8"/>
  <c r="U134" i="8"/>
  <c r="S134" i="8"/>
  <c r="I139" i="8" s="1"/>
  <c r="G134" i="8"/>
  <c r="F134" i="8"/>
  <c r="E134" i="8"/>
  <c r="J134" i="8"/>
  <c r="D134" i="8"/>
  <c r="C134" i="8"/>
  <c r="B134" i="8"/>
  <c r="Z133" i="8"/>
  <c r="Y133" i="8"/>
  <c r="X133" i="8"/>
  <c r="M133" i="8"/>
  <c r="Q133" i="8" s="1"/>
  <c r="L125" i="8"/>
  <c r="AB132" i="8"/>
  <c r="L132" i="8"/>
  <c r="K132" i="8"/>
  <c r="Y132" i="8"/>
  <c r="AA132" i="8"/>
  <c r="I132" i="8"/>
  <c r="G132" i="8"/>
  <c r="V132" i="8"/>
  <c r="T132" i="8"/>
  <c r="U132" i="8"/>
  <c r="S132" i="8"/>
  <c r="F132" i="8"/>
  <c r="E132" i="8"/>
  <c r="D132" i="8"/>
  <c r="C132" i="8"/>
  <c r="B132" i="8"/>
  <c r="AB131" i="8"/>
  <c r="L131" i="8"/>
  <c r="K131" i="8"/>
  <c r="Y131" i="8"/>
  <c r="AA131" i="8"/>
  <c r="I131" i="8"/>
  <c r="G131" i="8"/>
  <c r="V131" i="8"/>
  <c r="T131" i="8"/>
  <c r="U131" i="8"/>
  <c r="S131" i="8"/>
  <c r="F131" i="8"/>
  <c r="E131" i="8"/>
  <c r="D131" i="8"/>
  <c r="C131" i="8"/>
  <c r="B131" i="8"/>
  <c r="AB130" i="8"/>
  <c r="L130" i="8"/>
  <c r="K130" i="8"/>
  <c r="Y130" i="8"/>
  <c r="AA130" i="8"/>
  <c r="I130" i="8"/>
  <c r="G130" i="8"/>
  <c r="V130" i="8"/>
  <c r="L126" i="8" s="1"/>
  <c r="T130" i="8"/>
  <c r="U130" i="8"/>
  <c r="S130" i="8"/>
  <c r="F130" i="8"/>
  <c r="E130" i="8"/>
  <c r="D130" i="8"/>
  <c r="C130" i="8"/>
  <c r="B130" i="8"/>
  <c r="AB129" i="8"/>
  <c r="L129" i="8"/>
  <c r="K129" i="8"/>
  <c r="Y129" i="8"/>
  <c r="AA129" i="8"/>
  <c r="I129" i="8"/>
  <c r="G129" i="8"/>
  <c r="V129" i="8"/>
  <c r="T129" i="8"/>
  <c r="U129" i="8"/>
  <c r="S129" i="8"/>
  <c r="F129" i="8"/>
  <c r="E129" i="8"/>
  <c r="D129" i="8"/>
  <c r="C129" i="8"/>
  <c r="B129" i="8"/>
  <c r="AB128" i="8"/>
  <c r="L128" i="8"/>
  <c r="K128" i="8"/>
  <c r="Y128" i="8"/>
  <c r="AA128" i="8"/>
  <c r="I128" i="8"/>
  <c r="G128" i="8"/>
  <c r="V128" i="8"/>
  <c r="T128" i="8"/>
  <c r="U128" i="8"/>
  <c r="S128" i="8"/>
  <c r="F128" i="8"/>
  <c r="E128" i="8"/>
  <c r="D128" i="8"/>
  <c r="C128" i="8"/>
  <c r="B128" i="8"/>
  <c r="M127" i="8"/>
  <c r="H127" i="8"/>
  <c r="F127" i="8"/>
  <c r="K126" i="8"/>
  <c r="F126" i="8"/>
  <c r="K125" i="8"/>
  <c r="F125" i="8"/>
  <c r="L124" i="8"/>
  <c r="K124" i="8"/>
  <c r="I124" i="8"/>
  <c r="H124" i="8"/>
  <c r="G124" i="8"/>
  <c r="L123" i="8"/>
  <c r="K123" i="8"/>
  <c r="R123" i="8"/>
  <c r="I123" i="8"/>
  <c r="H123" i="8"/>
  <c r="G123" i="8"/>
  <c r="L122" i="8"/>
  <c r="K122" i="8"/>
  <c r="I122" i="8"/>
  <c r="H122" i="8"/>
  <c r="G122" i="8"/>
  <c r="L121" i="8"/>
  <c r="K121" i="8"/>
  <c r="I121" i="8"/>
  <c r="R121" i="8" s="1"/>
  <c r="H121" i="8"/>
  <c r="G121" i="8"/>
  <c r="V120" i="8"/>
  <c r="T120" i="8"/>
  <c r="U120" i="8"/>
  <c r="I126" i="8" s="1"/>
  <c r="S120" i="8"/>
  <c r="I125" i="8" s="1"/>
  <c r="H133" i="8" s="1"/>
  <c r="G120" i="8"/>
  <c r="F120" i="8"/>
  <c r="E120" i="8"/>
  <c r="J120" i="8"/>
  <c r="D120" i="8"/>
  <c r="C120" i="8"/>
  <c r="B120" i="8"/>
  <c r="Z119" i="8"/>
  <c r="Y119" i="8"/>
  <c r="W119" i="8"/>
  <c r="M119" i="8"/>
  <c r="Q119" i="8" s="1"/>
  <c r="L117" i="8"/>
  <c r="M118" i="8"/>
  <c r="H118" i="8"/>
  <c r="F118" i="8"/>
  <c r="K117" i="8"/>
  <c r="F117" i="8"/>
  <c r="K116" i="8"/>
  <c r="F116" i="8"/>
  <c r="L115" i="8"/>
  <c r="K115" i="8"/>
  <c r="I115" i="8"/>
  <c r="H115" i="8"/>
  <c r="G115" i="8"/>
  <c r="L114" i="8"/>
  <c r="K114" i="8"/>
  <c r="I114" i="8"/>
  <c r="R114" i="8" s="1"/>
  <c r="H114" i="8"/>
  <c r="G114" i="8"/>
  <c r="L113" i="8"/>
  <c r="K113" i="8"/>
  <c r="I113" i="8"/>
  <c r="H113" i="8"/>
  <c r="G113" i="8"/>
  <c r="L112" i="8"/>
  <c r="K112" i="8"/>
  <c r="R112" i="8"/>
  <c r="I112" i="8"/>
  <c r="H112" i="8"/>
  <c r="G112" i="8"/>
  <c r="D111" i="8"/>
  <c r="V110" i="8"/>
  <c r="T110" i="8"/>
  <c r="L116" i="8" s="1"/>
  <c r="K119" i="8" s="1"/>
  <c r="P119" i="8" s="1"/>
  <c r="U110" i="8"/>
  <c r="I117" i="8" s="1"/>
  <c r="S110" i="8"/>
  <c r="I116" i="8" s="1"/>
  <c r="G110" i="8"/>
  <c r="F110" i="8"/>
  <c r="E110" i="8"/>
  <c r="J110" i="8"/>
  <c r="D110" i="8"/>
  <c r="C110" i="8"/>
  <c r="B110" i="8"/>
  <c r="Z109" i="8"/>
  <c r="Y109" i="8"/>
  <c r="X109" i="8"/>
  <c r="M109" i="8"/>
  <c r="Q109" i="8" s="1"/>
  <c r="L102" i="8"/>
  <c r="AB108" i="8"/>
  <c r="L108" i="8"/>
  <c r="K108" i="8"/>
  <c r="Y108" i="8"/>
  <c r="AA108" i="8"/>
  <c r="I108" i="8"/>
  <c r="G108" i="8"/>
  <c r="V108" i="8"/>
  <c r="T108" i="8"/>
  <c r="U108" i="8"/>
  <c r="S108" i="8"/>
  <c r="F108" i="8"/>
  <c r="E108" i="8"/>
  <c r="D108" i="8"/>
  <c r="C108" i="8"/>
  <c r="B108" i="8"/>
  <c r="AB107" i="8"/>
  <c r="L107" i="8"/>
  <c r="K107" i="8"/>
  <c r="Y107" i="8"/>
  <c r="AA107" i="8"/>
  <c r="I107" i="8"/>
  <c r="G107" i="8"/>
  <c r="V107" i="8"/>
  <c r="T107" i="8"/>
  <c r="U107" i="8"/>
  <c r="S107" i="8"/>
  <c r="F107" i="8"/>
  <c r="E107" i="8"/>
  <c r="D107" i="8"/>
  <c r="C107" i="8"/>
  <c r="B107" i="8"/>
  <c r="AB106" i="8"/>
  <c r="L106" i="8"/>
  <c r="K106" i="8"/>
  <c r="Y106" i="8"/>
  <c r="AA106" i="8"/>
  <c r="I106" i="8"/>
  <c r="G106" i="8"/>
  <c r="V106" i="8"/>
  <c r="T106" i="8"/>
  <c r="U106" i="8"/>
  <c r="S106" i="8"/>
  <c r="F106" i="8"/>
  <c r="E106" i="8"/>
  <c r="D106" i="8"/>
  <c r="C106" i="8"/>
  <c r="B106" i="8"/>
  <c r="AB105" i="8"/>
  <c r="L105" i="8"/>
  <c r="K105" i="8"/>
  <c r="Y105" i="8"/>
  <c r="AA105" i="8"/>
  <c r="I105" i="8"/>
  <c r="G105" i="8"/>
  <c r="V105" i="8"/>
  <c r="T105" i="8"/>
  <c r="U105" i="8"/>
  <c r="S105" i="8"/>
  <c r="F105" i="8"/>
  <c r="E105" i="8"/>
  <c r="D105" i="8"/>
  <c r="C105" i="8"/>
  <c r="B105" i="8"/>
  <c r="AB104" i="8"/>
  <c r="L104" i="8"/>
  <c r="K104" i="8"/>
  <c r="Y104" i="8"/>
  <c r="AA104" i="8"/>
  <c r="I104" i="8"/>
  <c r="G104" i="8"/>
  <c r="V104" i="8"/>
  <c r="T104" i="8"/>
  <c r="L101" i="8" s="1"/>
  <c r="K109" i="8" s="1"/>
  <c r="P109" i="8" s="1"/>
  <c r="U104" i="8"/>
  <c r="S104" i="8"/>
  <c r="F104" i="8"/>
  <c r="E104" i="8"/>
  <c r="D104" i="8"/>
  <c r="C104" i="8"/>
  <c r="B104" i="8"/>
  <c r="M103" i="8"/>
  <c r="H103" i="8"/>
  <c r="F103" i="8"/>
  <c r="K102" i="8"/>
  <c r="F102" i="8"/>
  <c r="K101" i="8"/>
  <c r="F101" i="8"/>
  <c r="L100" i="8"/>
  <c r="K100" i="8"/>
  <c r="I100" i="8"/>
  <c r="H100" i="8"/>
  <c r="G100" i="8"/>
  <c r="L99" i="8"/>
  <c r="K99" i="8"/>
  <c r="I99" i="8"/>
  <c r="R99" i="8" s="1"/>
  <c r="H99" i="8"/>
  <c r="G99" i="8"/>
  <c r="L98" i="8"/>
  <c r="K98" i="8"/>
  <c r="I98" i="8"/>
  <c r="H98" i="8"/>
  <c r="G98" i="8"/>
  <c r="L97" i="8"/>
  <c r="K97" i="8"/>
  <c r="I97" i="8"/>
  <c r="R97" i="8" s="1"/>
  <c r="H97" i="8"/>
  <c r="G97" i="8"/>
  <c r="D96" i="8"/>
  <c r="V95" i="8"/>
  <c r="T95" i="8"/>
  <c r="U95" i="8"/>
  <c r="I102" i="8" s="1"/>
  <c r="S95" i="8"/>
  <c r="I101" i="8" s="1"/>
  <c r="H109" i="8" s="1"/>
  <c r="G95" i="8"/>
  <c r="F95" i="8"/>
  <c r="E95" i="8"/>
  <c r="J95" i="8"/>
  <c r="D95" i="8"/>
  <c r="C95" i="8"/>
  <c r="B95" i="8"/>
  <c r="Z94" i="8"/>
  <c r="Y94" i="8"/>
  <c r="X94" i="8"/>
  <c r="M94" i="8"/>
  <c r="Q94" i="8" s="1"/>
  <c r="AB93" i="8"/>
  <c r="L93" i="8"/>
  <c r="K93" i="8"/>
  <c r="Y93" i="8"/>
  <c r="AA93" i="8"/>
  <c r="I93" i="8"/>
  <c r="G93" i="8"/>
  <c r="V93" i="8"/>
  <c r="T93" i="8"/>
  <c r="U93" i="8"/>
  <c r="I91" i="8" s="1"/>
  <c r="S93" i="8"/>
  <c r="F93" i="8"/>
  <c r="E93" i="8"/>
  <c r="D93" i="8"/>
  <c r="C93" i="8"/>
  <c r="B93" i="8"/>
  <c r="M92" i="8"/>
  <c r="H92" i="8"/>
  <c r="F92" i="8"/>
  <c r="K91" i="8"/>
  <c r="F91" i="8"/>
  <c r="K90" i="8"/>
  <c r="F90" i="8"/>
  <c r="L89" i="8"/>
  <c r="K89" i="8"/>
  <c r="I89" i="8"/>
  <c r="H89" i="8"/>
  <c r="G89" i="8"/>
  <c r="L88" i="8"/>
  <c r="K88" i="8"/>
  <c r="I88" i="8"/>
  <c r="R88" i="8" s="1"/>
  <c r="H88" i="8"/>
  <c r="G88" i="8"/>
  <c r="L87" i="8"/>
  <c r="K87" i="8"/>
  <c r="I87" i="8"/>
  <c r="H87" i="8"/>
  <c r="G87" i="8"/>
  <c r="L86" i="8"/>
  <c r="K86" i="8"/>
  <c r="R86" i="8"/>
  <c r="I86" i="8"/>
  <c r="H86" i="8"/>
  <c r="G86" i="8"/>
  <c r="V85" i="8"/>
  <c r="L91" i="8" s="1"/>
  <c r="T85" i="8"/>
  <c r="L90" i="8" s="1"/>
  <c r="K94" i="8" s="1"/>
  <c r="P94" i="8" s="1"/>
  <c r="U85" i="8"/>
  <c r="S85" i="8"/>
  <c r="I90" i="8" s="1"/>
  <c r="H94" i="8" s="1"/>
  <c r="G85" i="8"/>
  <c r="F85" i="8"/>
  <c r="E85" i="8"/>
  <c r="J85" i="8"/>
  <c r="D85" i="8"/>
  <c r="C85" i="8"/>
  <c r="B85" i="8"/>
  <c r="Z84" i="8"/>
  <c r="Y84" i="8"/>
  <c r="X84" i="8"/>
  <c r="M84" i="8"/>
  <c r="Q84" i="8" s="1"/>
  <c r="AB83" i="8"/>
  <c r="L83" i="8"/>
  <c r="K83" i="8"/>
  <c r="Y83" i="8"/>
  <c r="AA83" i="8"/>
  <c r="I83" i="8"/>
  <c r="G83" i="8"/>
  <c r="V83" i="8"/>
  <c r="T83" i="8"/>
  <c r="U83" i="8"/>
  <c r="S83" i="8"/>
  <c r="F83" i="8"/>
  <c r="E83" i="8"/>
  <c r="D83" i="8"/>
  <c r="C83" i="8"/>
  <c r="B83" i="8"/>
  <c r="M82" i="8"/>
  <c r="H82" i="8"/>
  <c r="F82" i="8"/>
  <c r="K81" i="8"/>
  <c r="F81" i="8"/>
  <c r="K80" i="8"/>
  <c r="F80" i="8"/>
  <c r="L79" i="8"/>
  <c r="K79" i="8"/>
  <c r="I79" i="8"/>
  <c r="H79" i="8"/>
  <c r="G79" i="8"/>
  <c r="L78" i="8"/>
  <c r="K78" i="8"/>
  <c r="I78" i="8"/>
  <c r="R78" i="8" s="1"/>
  <c r="H78" i="8"/>
  <c r="G78" i="8"/>
  <c r="L77" i="8"/>
  <c r="K77" i="8"/>
  <c r="I77" i="8"/>
  <c r="H77" i="8"/>
  <c r="G77" i="8"/>
  <c r="L76" i="8"/>
  <c r="K76" i="8"/>
  <c r="R76" i="8"/>
  <c r="I76" i="8"/>
  <c r="H76" i="8"/>
  <c r="G76" i="8"/>
  <c r="V75" i="8"/>
  <c r="L81" i="8" s="1"/>
  <c r="T75" i="8"/>
  <c r="L80" i="8" s="1"/>
  <c r="U75" i="8"/>
  <c r="I81" i="8" s="1"/>
  <c r="S75" i="8"/>
  <c r="I80" i="8" s="1"/>
  <c r="G75" i="8"/>
  <c r="F75" i="8"/>
  <c r="E75" i="8"/>
  <c r="J75" i="8"/>
  <c r="D75" i="8"/>
  <c r="C75" i="8"/>
  <c r="B75" i="8"/>
  <c r="Z74" i="8"/>
  <c r="Y74" i="8"/>
  <c r="X74" i="8"/>
  <c r="Q74" i="8"/>
  <c r="M74" i="8"/>
  <c r="AB73" i="8"/>
  <c r="L73" i="8"/>
  <c r="K73" i="8"/>
  <c r="Y73" i="8"/>
  <c r="AA73" i="8"/>
  <c r="I73" i="8"/>
  <c r="G73" i="8"/>
  <c r="V73" i="8"/>
  <c r="T73" i="8"/>
  <c r="U73" i="8"/>
  <c r="S73" i="8"/>
  <c r="F73" i="8"/>
  <c r="E73" i="8"/>
  <c r="D73" i="8"/>
  <c r="C73" i="8"/>
  <c r="B73" i="8"/>
  <c r="AB72" i="8"/>
  <c r="L72" i="8"/>
  <c r="K72" i="8"/>
  <c r="Y72" i="8"/>
  <c r="AA72" i="8"/>
  <c r="I72" i="8"/>
  <c r="G72" i="8"/>
  <c r="V72" i="8"/>
  <c r="T72" i="8"/>
  <c r="U72" i="8"/>
  <c r="S72" i="8"/>
  <c r="F72" i="8"/>
  <c r="E72" i="8"/>
  <c r="D72" i="8"/>
  <c r="C72" i="8"/>
  <c r="B72" i="8"/>
  <c r="AB71" i="8"/>
  <c r="L71" i="8"/>
  <c r="K71" i="8"/>
  <c r="Y71" i="8"/>
  <c r="AA71" i="8"/>
  <c r="I71" i="8"/>
  <c r="G71" i="8"/>
  <c r="V71" i="8"/>
  <c r="T71" i="8"/>
  <c r="U71" i="8"/>
  <c r="S71" i="8"/>
  <c r="F71" i="8"/>
  <c r="E71" i="8"/>
  <c r="D71" i="8"/>
  <c r="C71" i="8"/>
  <c r="B71" i="8"/>
  <c r="AB70" i="8"/>
  <c r="L70" i="8"/>
  <c r="K70" i="8"/>
  <c r="Y70" i="8"/>
  <c r="AA70" i="8"/>
  <c r="I70" i="8"/>
  <c r="G70" i="8"/>
  <c r="V70" i="8"/>
  <c r="T70" i="8"/>
  <c r="U70" i="8"/>
  <c r="S70" i="8"/>
  <c r="F70" i="8"/>
  <c r="E70" i="8"/>
  <c r="D70" i="8"/>
  <c r="C70" i="8"/>
  <c r="B70" i="8"/>
  <c r="AB69" i="8"/>
  <c r="L69" i="8"/>
  <c r="K69" i="8"/>
  <c r="Y69" i="8"/>
  <c r="AA69" i="8"/>
  <c r="I69" i="8"/>
  <c r="G69" i="8"/>
  <c r="V69" i="8"/>
  <c r="T69" i="8"/>
  <c r="U69" i="8"/>
  <c r="S69" i="8"/>
  <c r="F69" i="8"/>
  <c r="E69" i="8"/>
  <c r="D69" i="8"/>
  <c r="C69" i="8"/>
  <c r="B69" i="8"/>
  <c r="AB68" i="8"/>
  <c r="L68" i="8"/>
  <c r="K68" i="8"/>
  <c r="Y68" i="8"/>
  <c r="AA68" i="8"/>
  <c r="I68" i="8"/>
  <c r="G68" i="8"/>
  <c r="V68" i="8"/>
  <c r="T68" i="8"/>
  <c r="U68" i="8"/>
  <c r="S68" i="8"/>
  <c r="F68" i="8"/>
  <c r="E68" i="8"/>
  <c r="D68" i="8"/>
  <c r="C68" i="8"/>
  <c r="B68" i="8"/>
  <c r="AB67" i="8"/>
  <c r="L67" i="8"/>
  <c r="K67" i="8"/>
  <c r="Y67" i="8"/>
  <c r="AA67" i="8"/>
  <c r="I67" i="8"/>
  <c r="G67" i="8"/>
  <c r="V67" i="8"/>
  <c r="T67" i="8"/>
  <c r="U67" i="8"/>
  <c r="I65" i="8" s="1"/>
  <c r="S67" i="8"/>
  <c r="F67" i="8"/>
  <c r="E67" i="8"/>
  <c r="D67" i="8"/>
  <c r="C67" i="8"/>
  <c r="B67" i="8"/>
  <c r="M66" i="8"/>
  <c r="H66" i="8"/>
  <c r="F66" i="8"/>
  <c r="K65" i="8"/>
  <c r="F65" i="8"/>
  <c r="K64" i="8"/>
  <c r="F64" i="8"/>
  <c r="L63" i="8"/>
  <c r="K63" i="8"/>
  <c r="I63" i="8"/>
  <c r="H63" i="8"/>
  <c r="G63" i="8"/>
  <c r="L62" i="8"/>
  <c r="K62" i="8"/>
  <c r="I62" i="8"/>
  <c r="R62" i="8" s="1"/>
  <c r="H62" i="8"/>
  <c r="G62" i="8"/>
  <c r="L61" i="8"/>
  <c r="K61" i="8"/>
  <c r="I61" i="8"/>
  <c r="H61" i="8"/>
  <c r="G61" i="8"/>
  <c r="L60" i="8"/>
  <c r="K60" i="8"/>
  <c r="I60" i="8"/>
  <c r="R60" i="8" s="1"/>
  <c r="H60" i="8"/>
  <c r="G60" i="8"/>
  <c r="V59" i="8"/>
  <c r="L65" i="8" s="1"/>
  <c r="T59" i="8"/>
  <c r="L64" i="8" s="1"/>
  <c r="K74" i="8" s="1"/>
  <c r="P74" i="8" s="1"/>
  <c r="U59" i="8"/>
  <c r="S59" i="8"/>
  <c r="I64" i="8" s="1"/>
  <c r="H74" i="8" s="1"/>
  <c r="G59" i="8"/>
  <c r="F59" i="8"/>
  <c r="E59" i="8"/>
  <c r="J59" i="8"/>
  <c r="D59" i="8"/>
  <c r="C59" i="8"/>
  <c r="B59" i="8"/>
  <c r="Z58" i="8"/>
  <c r="Y58" i="8"/>
  <c r="X58" i="8"/>
  <c r="Q58" i="8"/>
  <c r="M58" i="8"/>
  <c r="L56" i="8"/>
  <c r="I56" i="8"/>
  <c r="L55" i="8"/>
  <c r="K58" i="8" s="1"/>
  <c r="P58" i="8" s="1"/>
  <c r="M57" i="8"/>
  <c r="H57" i="8"/>
  <c r="F57" i="8"/>
  <c r="K56" i="8"/>
  <c r="F56" i="8"/>
  <c r="K55" i="8"/>
  <c r="F55" i="8"/>
  <c r="L54" i="8"/>
  <c r="K54" i="8"/>
  <c r="R54" i="8"/>
  <c r="I54" i="8"/>
  <c r="H54" i="8"/>
  <c r="G54" i="8"/>
  <c r="L53" i="8"/>
  <c r="K53" i="8"/>
  <c r="I53" i="8"/>
  <c r="H53" i="8"/>
  <c r="G53" i="8"/>
  <c r="L52" i="8"/>
  <c r="K52" i="8"/>
  <c r="I52" i="8"/>
  <c r="R52" i="8" s="1"/>
  <c r="H52" i="8"/>
  <c r="G52" i="8"/>
  <c r="V51" i="8"/>
  <c r="T51" i="8"/>
  <c r="U51" i="8"/>
  <c r="S51" i="8"/>
  <c r="I55" i="8" s="1"/>
  <c r="H58" i="8" s="1"/>
  <c r="G51" i="8"/>
  <c r="F51" i="8"/>
  <c r="E51" i="8"/>
  <c r="J51" i="8"/>
  <c r="D51" i="8"/>
  <c r="C51" i="8"/>
  <c r="B51" i="8"/>
  <c r="Z50" i="8"/>
  <c r="Y50" i="8"/>
  <c r="X50" i="8"/>
  <c r="Q50" i="8"/>
  <c r="M50" i="8"/>
  <c r="L48" i="8"/>
  <c r="L47" i="8"/>
  <c r="K50" i="8" s="1"/>
  <c r="P50" i="8" s="1"/>
  <c r="M49" i="8"/>
  <c r="H49" i="8"/>
  <c r="F49" i="8"/>
  <c r="K48" i="8"/>
  <c r="F48" i="8"/>
  <c r="K47" i="8"/>
  <c r="F47" i="8"/>
  <c r="L46" i="8"/>
  <c r="K46" i="8"/>
  <c r="I46" i="8"/>
  <c r="R46" i="8" s="1"/>
  <c r="H46" i="8"/>
  <c r="G46" i="8"/>
  <c r="L45" i="8"/>
  <c r="K45" i="8"/>
  <c r="I45" i="8"/>
  <c r="H45" i="8"/>
  <c r="G45" i="8"/>
  <c r="L44" i="8"/>
  <c r="K44" i="8"/>
  <c r="R44" i="8"/>
  <c r="I44" i="8"/>
  <c r="H44" i="8"/>
  <c r="G44" i="8"/>
  <c r="V43" i="8"/>
  <c r="T43" i="8"/>
  <c r="U43" i="8"/>
  <c r="I48" i="8" s="1"/>
  <c r="S43" i="8"/>
  <c r="I47" i="8" s="1"/>
  <c r="G43" i="8"/>
  <c r="F43" i="8"/>
  <c r="E43" i="8"/>
  <c r="J43" i="8"/>
  <c r="D43" i="8"/>
  <c r="C43" i="8"/>
  <c r="B43" i="8"/>
  <c r="Z42" i="8"/>
  <c r="Y42" i="8"/>
  <c r="X42" i="8"/>
  <c r="Q42" i="8"/>
  <c r="M42" i="8"/>
  <c r="I39" i="8"/>
  <c r="M41" i="8"/>
  <c r="H41" i="8"/>
  <c r="F41" i="8"/>
  <c r="K40" i="8"/>
  <c r="F40" i="8"/>
  <c r="K39" i="8"/>
  <c r="F39" i="8"/>
  <c r="L38" i="8"/>
  <c r="K38" i="8"/>
  <c r="R38" i="8"/>
  <c r="I38" i="8"/>
  <c r="H38" i="8"/>
  <c r="G38" i="8"/>
  <c r="L37" i="8"/>
  <c r="K37" i="8"/>
  <c r="I37" i="8"/>
  <c r="H37" i="8"/>
  <c r="G37" i="8"/>
  <c r="L36" i="8"/>
  <c r="K36" i="8"/>
  <c r="I36" i="8"/>
  <c r="R36" i="8" s="1"/>
  <c r="H36" i="8"/>
  <c r="G36" i="8"/>
  <c r="V35" i="8"/>
  <c r="L40" i="8" s="1"/>
  <c r="T35" i="8"/>
  <c r="L39" i="8" s="1"/>
  <c r="K42" i="8" s="1"/>
  <c r="P42" i="8" s="1"/>
  <c r="U35" i="8"/>
  <c r="I40" i="8" s="1"/>
  <c r="H42" i="8" s="1"/>
  <c r="S35" i="8"/>
  <c r="G35" i="8"/>
  <c r="F35" i="8"/>
  <c r="E35" i="8"/>
  <c r="J35" i="8"/>
  <c r="D35" i="8"/>
  <c r="C35" i="8"/>
  <c r="B35" i="8"/>
  <c r="G26" i="8"/>
  <c r="K22" i="8"/>
  <c r="K21" i="8"/>
  <c r="K20" i="8"/>
  <c r="K19" i="8"/>
  <c r="K16" i="8"/>
  <c r="AD17" i="8"/>
  <c r="C17" i="8"/>
  <c r="K14" i="8"/>
  <c r="AD13" i="8"/>
  <c r="K12" i="8"/>
  <c r="C13" i="8"/>
  <c r="AD11" i="8"/>
  <c r="K10" i="8"/>
  <c r="C11" i="8"/>
  <c r="AD9" i="8"/>
  <c r="K8" i="8"/>
  <c r="C9" i="8"/>
  <c r="A1" i="8"/>
  <c r="C272" i="7"/>
  <c r="C271" i="7"/>
  <c r="C270" i="7"/>
  <c r="J269" i="7"/>
  <c r="C269" i="7"/>
  <c r="J268" i="7"/>
  <c r="C268" i="7"/>
  <c r="J267" i="7"/>
  <c r="C267" i="7"/>
  <c r="J266" i="7"/>
  <c r="C266" i="7"/>
  <c r="J265" i="7"/>
  <c r="C265" i="7"/>
  <c r="AG263" i="7"/>
  <c r="A263" i="7"/>
  <c r="Z260" i="7"/>
  <c r="Y260" i="7"/>
  <c r="X260" i="7"/>
  <c r="L260" i="7"/>
  <c r="Q260" i="7" s="1"/>
  <c r="J260" i="7"/>
  <c r="P260" i="7" s="1"/>
  <c r="G260" i="7"/>
  <c r="W260" i="7" s="1"/>
  <c r="K259" i="7"/>
  <c r="J259" i="7"/>
  <c r="H259" i="7"/>
  <c r="G259" i="7"/>
  <c r="F259" i="7"/>
  <c r="V258" i="7"/>
  <c r="T258" i="7"/>
  <c r="U258" i="7"/>
  <c r="S258" i="7"/>
  <c r="F258" i="7"/>
  <c r="E258" i="7"/>
  <c r="D258" i="7"/>
  <c r="I258" i="7"/>
  <c r="B258" i="7"/>
  <c r="A258" i="7"/>
  <c r="Z257" i="7"/>
  <c r="Y257" i="7"/>
  <c r="X257" i="7"/>
  <c r="L257" i="7"/>
  <c r="Q257" i="7" s="1"/>
  <c r="J257" i="7"/>
  <c r="P257" i="7" s="1"/>
  <c r="G257" i="7"/>
  <c r="W257" i="7" s="1"/>
  <c r="K256" i="7"/>
  <c r="J256" i="7"/>
  <c r="H256" i="7"/>
  <c r="G256" i="7"/>
  <c r="F256" i="7"/>
  <c r="V255" i="7"/>
  <c r="T255" i="7"/>
  <c r="U255" i="7"/>
  <c r="S255" i="7"/>
  <c r="F255" i="7"/>
  <c r="E255" i="7"/>
  <c r="D255" i="7"/>
  <c r="I255" i="7"/>
  <c r="B255" i="7"/>
  <c r="A255" i="7"/>
  <c r="Z254" i="7"/>
  <c r="Y254" i="7"/>
  <c r="X254" i="7"/>
  <c r="L254" i="7"/>
  <c r="Q254" i="7" s="1"/>
  <c r="J254" i="7"/>
  <c r="P254" i="7" s="1"/>
  <c r="G254" i="7"/>
  <c r="W254" i="7" s="1"/>
  <c r="K253" i="7"/>
  <c r="J253" i="7"/>
  <c r="H253" i="7"/>
  <c r="G253" i="7"/>
  <c r="F253" i="7"/>
  <c r="V252" i="7"/>
  <c r="T252" i="7"/>
  <c r="U252" i="7"/>
  <c r="S252" i="7"/>
  <c r="F252" i="7"/>
  <c r="E252" i="7"/>
  <c r="D252" i="7"/>
  <c r="I252" i="7"/>
  <c r="B252" i="7"/>
  <c r="A252" i="7"/>
  <c r="Z251" i="7"/>
  <c r="Y251" i="7"/>
  <c r="X251" i="7"/>
  <c r="L251" i="7"/>
  <c r="Q251" i="7" s="1"/>
  <c r="J251" i="7"/>
  <c r="P251" i="7" s="1"/>
  <c r="G251" i="7"/>
  <c r="O251" i="7" s="1"/>
  <c r="K250" i="7"/>
  <c r="J250" i="7"/>
  <c r="H250" i="7"/>
  <c r="G250" i="7"/>
  <c r="F250" i="7"/>
  <c r="V249" i="7"/>
  <c r="T249" i="7"/>
  <c r="U249" i="7"/>
  <c r="S249" i="7"/>
  <c r="F249" i="7"/>
  <c r="E249" i="7"/>
  <c r="D249" i="7"/>
  <c r="I249" i="7"/>
  <c r="B249" i="7"/>
  <c r="A249" i="7"/>
  <c r="Z248" i="7"/>
  <c r="Y248" i="7"/>
  <c r="X248" i="7"/>
  <c r="P248" i="7"/>
  <c r="L248" i="7"/>
  <c r="Q248" i="7" s="1"/>
  <c r="J248" i="7"/>
  <c r="G248" i="7"/>
  <c r="W248" i="7" s="1"/>
  <c r="K247" i="7"/>
  <c r="J247" i="7"/>
  <c r="H247" i="7"/>
  <c r="G247" i="7"/>
  <c r="F247" i="7"/>
  <c r="V246" i="7"/>
  <c r="T246" i="7"/>
  <c r="U246" i="7"/>
  <c r="S246" i="7"/>
  <c r="F246" i="7"/>
  <c r="E246" i="7"/>
  <c r="D246" i="7"/>
  <c r="I246" i="7"/>
  <c r="B246" i="7"/>
  <c r="A246" i="7"/>
  <c r="Z245" i="7"/>
  <c r="Y245" i="7"/>
  <c r="X245" i="7"/>
  <c r="P245" i="7"/>
  <c r="O245" i="7"/>
  <c r="L245" i="7"/>
  <c r="Q245" i="7" s="1"/>
  <c r="J245" i="7"/>
  <c r="G245" i="7"/>
  <c r="W245" i="7" s="1"/>
  <c r="K244" i="7"/>
  <c r="J244" i="7"/>
  <c r="H244" i="7"/>
  <c r="G244" i="7"/>
  <c r="F244" i="7"/>
  <c r="V243" i="7"/>
  <c r="T243" i="7"/>
  <c r="U243" i="7"/>
  <c r="S243" i="7"/>
  <c r="F243" i="7"/>
  <c r="E243" i="7"/>
  <c r="D243" i="7"/>
  <c r="I243" i="7"/>
  <c r="B243" i="7"/>
  <c r="A243" i="7"/>
  <c r="Z242" i="7"/>
  <c r="Y242" i="7"/>
  <c r="X242" i="7"/>
  <c r="L242" i="7"/>
  <c r="Q242" i="7" s="1"/>
  <c r="J242" i="7"/>
  <c r="P242" i="7" s="1"/>
  <c r="G242" i="7"/>
  <c r="O242" i="7" s="1"/>
  <c r="K241" i="7"/>
  <c r="J241" i="7"/>
  <c r="H241" i="7"/>
  <c r="G241" i="7"/>
  <c r="F241" i="7"/>
  <c r="V240" i="7"/>
  <c r="T240" i="7"/>
  <c r="U240" i="7"/>
  <c r="S240" i="7"/>
  <c r="F240" i="7"/>
  <c r="E240" i="7"/>
  <c r="D240" i="7"/>
  <c r="I240" i="7"/>
  <c r="B240" i="7"/>
  <c r="A240" i="7"/>
  <c r="Z239" i="7"/>
  <c r="Y239" i="7"/>
  <c r="X239" i="7"/>
  <c r="L239" i="7"/>
  <c r="Q239" i="7" s="1"/>
  <c r="J239" i="7"/>
  <c r="P239" i="7" s="1"/>
  <c r="G239" i="7"/>
  <c r="O239" i="7" s="1"/>
  <c r="K238" i="7"/>
  <c r="J238" i="7"/>
  <c r="H238" i="7"/>
  <c r="G238" i="7"/>
  <c r="F238" i="7"/>
  <c r="V237" i="7"/>
  <c r="T237" i="7"/>
  <c r="U237" i="7"/>
  <c r="S237" i="7"/>
  <c r="F237" i="7"/>
  <c r="E237" i="7"/>
  <c r="D237" i="7"/>
  <c r="I237" i="7"/>
  <c r="B237" i="7"/>
  <c r="A237" i="7"/>
  <c r="Z236" i="7"/>
  <c r="Y236" i="7"/>
  <c r="X236" i="7"/>
  <c r="L236" i="7"/>
  <c r="Q236" i="7" s="1"/>
  <c r="J236" i="7"/>
  <c r="P236" i="7" s="1"/>
  <c r="G236" i="7"/>
  <c r="W236" i="7" s="1"/>
  <c r="K235" i="7"/>
  <c r="J235" i="7"/>
  <c r="H235" i="7"/>
  <c r="G235" i="7"/>
  <c r="F235" i="7"/>
  <c r="V234" i="7"/>
  <c r="T234" i="7"/>
  <c r="U234" i="7"/>
  <c r="S234" i="7"/>
  <c r="F234" i="7"/>
  <c r="E234" i="7"/>
  <c r="D234" i="7"/>
  <c r="I234" i="7"/>
  <c r="B234" i="7"/>
  <c r="A234" i="7"/>
  <c r="Z233" i="7"/>
  <c r="Y233" i="7"/>
  <c r="X233" i="7"/>
  <c r="L233" i="7"/>
  <c r="Q233" i="7" s="1"/>
  <c r="J233" i="7"/>
  <c r="P233" i="7" s="1"/>
  <c r="G233" i="7"/>
  <c r="W233" i="7" s="1"/>
  <c r="K232" i="7"/>
  <c r="J232" i="7"/>
  <c r="H232" i="7"/>
  <c r="G232" i="7"/>
  <c r="F232" i="7"/>
  <c r="V231" i="7"/>
  <c r="T231" i="7"/>
  <c r="U231" i="7"/>
  <c r="S231" i="7"/>
  <c r="F231" i="7"/>
  <c r="E231" i="7"/>
  <c r="D231" i="7"/>
  <c r="I231" i="7"/>
  <c r="B231" i="7"/>
  <c r="A231" i="7"/>
  <c r="Z230" i="7"/>
  <c r="Y230" i="7"/>
  <c r="X230" i="7"/>
  <c r="L230" i="7"/>
  <c r="Q230" i="7" s="1"/>
  <c r="J230" i="7"/>
  <c r="P230" i="7" s="1"/>
  <c r="G230" i="7"/>
  <c r="W230" i="7" s="1"/>
  <c r="K229" i="7"/>
  <c r="J229" i="7"/>
  <c r="H229" i="7"/>
  <c r="G229" i="7"/>
  <c r="F229" i="7"/>
  <c r="V228" i="7"/>
  <c r="T228" i="7"/>
  <c r="U228" i="7"/>
  <c r="S228" i="7"/>
  <c r="F228" i="7"/>
  <c r="E228" i="7"/>
  <c r="D228" i="7"/>
  <c r="I228" i="7"/>
  <c r="B228" i="7"/>
  <c r="A228" i="7"/>
  <c r="Z227" i="7"/>
  <c r="Y227" i="7"/>
  <c r="X227" i="7"/>
  <c r="L227" i="7"/>
  <c r="Q227" i="7" s="1"/>
  <c r="J227" i="7"/>
  <c r="P227" i="7" s="1"/>
  <c r="G227" i="7"/>
  <c r="W227" i="7" s="1"/>
  <c r="K226" i="7"/>
  <c r="J226" i="7"/>
  <c r="H226" i="7"/>
  <c r="G226" i="7"/>
  <c r="F226" i="7"/>
  <c r="V225" i="7"/>
  <c r="T225" i="7"/>
  <c r="U225" i="7"/>
  <c r="S225" i="7"/>
  <c r="F225" i="7"/>
  <c r="E225" i="7"/>
  <c r="D225" i="7"/>
  <c r="I225" i="7"/>
  <c r="B225" i="7"/>
  <c r="A225" i="7"/>
  <c r="Z224" i="7"/>
  <c r="Y224" i="7"/>
  <c r="X224" i="7"/>
  <c r="L224" i="7"/>
  <c r="Q224" i="7" s="1"/>
  <c r="J224" i="7"/>
  <c r="P224" i="7" s="1"/>
  <c r="G224" i="7"/>
  <c r="W224" i="7" s="1"/>
  <c r="K223" i="7"/>
  <c r="J223" i="7"/>
  <c r="H223" i="7"/>
  <c r="G223" i="7"/>
  <c r="F223" i="7"/>
  <c r="V222" i="7"/>
  <c r="T222" i="7"/>
  <c r="U222" i="7"/>
  <c r="S222" i="7"/>
  <c r="F222" i="7"/>
  <c r="E222" i="7"/>
  <c r="D222" i="7"/>
  <c r="I222" i="7"/>
  <c r="B222" i="7"/>
  <c r="A222" i="7"/>
  <c r="Z221" i="7"/>
  <c r="Y221" i="7"/>
  <c r="X221" i="7"/>
  <c r="L221" i="7"/>
  <c r="Q221" i="7" s="1"/>
  <c r="J221" i="7"/>
  <c r="P221" i="7" s="1"/>
  <c r="G221" i="7"/>
  <c r="W221" i="7" s="1"/>
  <c r="K220" i="7"/>
  <c r="J220" i="7"/>
  <c r="H220" i="7"/>
  <c r="G220" i="7"/>
  <c r="F220" i="7"/>
  <c r="V219" i="7"/>
  <c r="T219" i="7"/>
  <c r="U219" i="7"/>
  <c r="S219" i="7"/>
  <c r="F219" i="7"/>
  <c r="E219" i="7"/>
  <c r="D219" i="7"/>
  <c r="I219" i="7"/>
  <c r="B219" i="7"/>
  <c r="A219" i="7"/>
  <c r="Z218" i="7"/>
  <c r="Y218" i="7"/>
  <c r="X218" i="7"/>
  <c r="L218" i="7"/>
  <c r="Q218" i="7" s="1"/>
  <c r="J218" i="7"/>
  <c r="P218" i="7" s="1"/>
  <c r="G218" i="7"/>
  <c r="W218" i="7" s="1"/>
  <c r="K217" i="7"/>
  <c r="J217" i="7"/>
  <c r="H217" i="7"/>
  <c r="G217" i="7"/>
  <c r="F217" i="7"/>
  <c r="V216" i="7"/>
  <c r="T216" i="7"/>
  <c r="U216" i="7"/>
  <c r="S216" i="7"/>
  <c r="F216" i="7"/>
  <c r="E216" i="7"/>
  <c r="D216" i="7"/>
  <c r="I216" i="7"/>
  <c r="B216" i="7"/>
  <c r="A216" i="7"/>
  <c r="Z215" i="7"/>
  <c r="Y215" i="7"/>
  <c r="X215" i="7"/>
  <c r="L215" i="7"/>
  <c r="Q215" i="7" s="1"/>
  <c r="J215" i="7"/>
  <c r="P215" i="7" s="1"/>
  <c r="G215" i="7"/>
  <c r="W215" i="7" s="1"/>
  <c r="K214" i="7"/>
  <c r="J214" i="7"/>
  <c r="H214" i="7"/>
  <c r="G214" i="7"/>
  <c r="F214" i="7"/>
  <c r="V213" i="7"/>
  <c r="T213" i="7"/>
  <c r="U213" i="7"/>
  <c r="S213" i="7"/>
  <c r="F213" i="7"/>
  <c r="E213" i="7"/>
  <c r="D213" i="7"/>
  <c r="I213" i="7"/>
  <c r="C213" i="7"/>
  <c r="B213" i="7"/>
  <c r="A213" i="7"/>
  <c r="Z212" i="7"/>
  <c r="Y212" i="7"/>
  <c r="X212" i="7"/>
  <c r="O212" i="7"/>
  <c r="L212" i="7"/>
  <c r="Q212" i="7" s="1"/>
  <c r="J212" i="7"/>
  <c r="P212" i="7" s="1"/>
  <c r="G212" i="7"/>
  <c r="W212" i="7" s="1"/>
  <c r="K211" i="7"/>
  <c r="J211" i="7"/>
  <c r="H211" i="7"/>
  <c r="G211" i="7"/>
  <c r="F211" i="7"/>
  <c r="V210" i="7"/>
  <c r="T210" i="7"/>
  <c r="U210" i="7"/>
  <c r="S210" i="7"/>
  <c r="F210" i="7"/>
  <c r="E210" i="7"/>
  <c r="D210" i="7"/>
  <c r="I210" i="7"/>
  <c r="B210" i="7"/>
  <c r="A210" i="7"/>
  <c r="Z209" i="7"/>
  <c r="Y209" i="7"/>
  <c r="X209" i="7"/>
  <c r="Q209" i="7"/>
  <c r="L209" i="7"/>
  <c r="J209" i="7"/>
  <c r="P209" i="7" s="1"/>
  <c r="G209" i="7"/>
  <c r="O209" i="7" s="1"/>
  <c r="K208" i="7"/>
  <c r="J208" i="7"/>
  <c r="H208" i="7"/>
  <c r="G208" i="7"/>
  <c r="F208" i="7"/>
  <c r="V207" i="7"/>
  <c r="T207" i="7"/>
  <c r="U207" i="7"/>
  <c r="S207" i="7"/>
  <c r="F207" i="7"/>
  <c r="E207" i="7"/>
  <c r="D207" i="7"/>
  <c r="I207" i="7"/>
  <c r="B207" i="7"/>
  <c r="A207" i="7"/>
  <c r="Z206" i="7"/>
  <c r="Y206" i="7"/>
  <c r="X206" i="7"/>
  <c r="L206" i="7"/>
  <c r="Q206" i="7" s="1"/>
  <c r="J206" i="7"/>
  <c r="P206" i="7" s="1"/>
  <c r="G206" i="7"/>
  <c r="O206" i="7" s="1"/>
  <c r="K205" i="7"/>
  <c r="J205" i="7"/>
  <c r="H205" i="7"/>
  <c r="G205" i="7"/>
  <c r="F205" i="7"/>
  <c r="V204" i="7"/>
  <c r="T204" i="7"/>
  <c r="U204" i="7"/>
  <c r="S204" i="7"/>
  <c r="F204" i="7"/>
  <c r="E204" i="7"/>
  <c r="D204" i="7"/>
  <c r="I204" i="7"/>
  <c r="B204" i="7"/>
  <c r="A204" i="7"/>
  <c r="Z203" i="7"/>
  <c r="Y203" i="7"/>
  <c r="X203" i="7"/>
  <c r="L203" i="7"/>
  <c r="Q203" i="7" s="1"/>
  <c r="J203" i="7"/>
  <c r="P203" i="7" s="1"/>
  <c r="G203" i="7"/>
  <c r="O203" i="7" s="1"/>
  <c r="K202" i="7"/>
  <c r="J202" i="7"/>
  <c r="H202" i="7"/>
  <c r="G202" i="7"/>
  <c r="F202" i="7"/>
  <c r="V201" i="7"/>
  <c r="T201" i="7"/>
  <c r="U201" i="7"/>
  <c r="S201" i="7"/>
  <c r="F201" i="7"/>
  <c r="E201" i="7"/>
  <c r="D201" i="7"/>
  <c r="I201" i="7"/>
  <c r="B201" i="7"/>
  <c r="A201" i="7"/>
  <c r="Z200" i="7"/>
  <c r="Y200" i="7"/>
  <c r="X200" i="7"/>
  <c r="L200" i="7"/>
  <c r="Q200" i="7" s="1"/>
  <c r="J200" i="7"/>
  <c r="P200" i="7" s="1"/>
  <c r="G200" i="7"/>
  <c r="W200" i="7" s="1"/>
  <c r="K199" i="7"/>
  <c r="J199" i="7"/>
  <c r="H199" i="7"/>
  <c r="G199" i="7"/>
  <c r="F199" i="7"/>
  <c r="V198" i="7"/>
  <c r="T198" i="7"/>
  <c r="U198" i="7"/>
  <c r="S198" i="7"/>
  <c r="F198" i="7"/>
  <c r="E198" i="7"/>
  <c r="D198" i="7"/>
  <c r="I198" i="7"/>
  <c r="B198" i="7"/>
  <c r="A198" i="7"/>
  <c r="Z197" i="7"/>
  <c r="Y197" i="7"/>
  <c r="X197" i="7"/>
  <c r="L197" i="7"/>
  <c r="Q197" i="7" s="1"/>
  <c r="J197" i="7"/>
  <c r="P197" i="7" s="1"/>
  <c r="G197" i="7"/>
  <c r="W197" i="7" s="1"/>
  <c r="K196" i="7"/>
  <c r="J196" i="7"/>
  <c r="H196" i="7"/>
  <c r="G196" i="7"/>
  <c r="F196" i="7"/>
  <c r="V195" i="7"/>
  <c r="T195" i="7"/>
  <c r="U195" i="7"/>
  <c r="S195" i="7"/>
  <c r="F195" i="7"/>
  <c r="E195" i="7"/>
  <c r="D195" i="7"/>
  <c r="I195" i="7"/>
  <c r="B195" i="7"/>
  <c r="A195" i="7"/>
  <c r="Z194" i="7"/>
  <c r="Y194" i="7"/>
  <c r="X194" i="7"/>
  <c r="L194" i="7"/>
  <c r="Q194" i="7" s="1"/>
  <c r="J194" i="7"/>
  <c r="P194" i="7" s="1"/>
  <c r="G194" i="7"/>
  <c r="W194" i="7" s="1"/>
  <c r="K193" i="7"/>
  <c r="J193" i="7"/>
  <c r="H193" i="7"/>
  <c r="G193" i="7"/>
  <c r="F193" i="7"/>
  <c r="V192" i="7"/>
  <c r="T192" i="7"/>
  <c r="U192" i="7"/>
  <c r="S192" i="7"/>
  <c r="F192" i="7"/>
  <c r="E192" i="7"/>
  <c r="D192" i="7"/>
  <c r="I192" i="7"/>
  <c r="B192" i="7"/>
  <c r="A192" i="7"/>
  <c r="Z191" i="7"/>
  <c r="Y191" i="7"/>
  <c r="X191" i="7"/>
  <c r="L191" i="7"/>
  <c r="Q191" i="7" s="1"/>
  <c r="J191" i="7"/>
  <c r="P191" i="7" s="1"/>
  <c r="G191" i="7"/>
  <c r="W191" i="7" s="1"/>
  <c r="K190" i="7"/>
  <c r="J190" i="7"/>
  <c r="H190" i="7"/>
  <c r="G190" i="7"/>
  <c r="F190" i="7"/>
  <c r="V189" i="7"/>
  <c r="T189" i="7"/>
  <c r="U189" i="7"/>
  <c r="S189" i="7"/>
  <c r="F189" i="7"/>
  <c r="E189" i="7"/>
  <c r="D189" i="7"/>
  <c r="I189" i="7"/>
  <c r="B189" i="7"/>
  <c r="A189" i="7"/>
  <c r="Z188" i="7"/>
  <c r="Y188" i="7"/>
  <c r="X188" i="7"/>
  <c r="L188" i="7"/>
  <c r="Q188" i="7" s="1"/>
  <c r="J188" i="7"/>
  <c r="P188" i="7" s="1"/>
  <c r="G188" i="7"/>
  <c r="W188" i="7" s="1"/>
  <c r="K187" i="7"/>
  <c r="J187" i="7"/>
  <c r="H187" i="7"/>
  <c r="G187" i="7"/>
  <c r="F187" i="7"/>
  <c r="V186" i="7"/>
  <c r="T186" i="7"/>
  <c r="U186" i="7"/>
  <c r="S186" i="7"/>
  <c r="F186" i="7"/>
  <c r="E186" i="7"/>
  <c r="D186" i="7"/>
  <c r="I186" i="7"/>
  <c r="C186" i="7"/>
  <c r="B186" i="7"/>
  <c r="A186" i="7"/>
  <c r="Y185" i="7"/>
  <c r="X185" i="7"/>
  <c r="W185" i="7"/>
  <c r="L185" i="7"/>
  <c r="Q185" i="7" s="1"/>
  <c r="L184" i="7"/>
  <c r="G184" i="7"/>
  <c r="E184" i="7"/>
  <c r="J183" i="7"/>
  <c r="E183" i="7"/>
  <c r="J182" i="7"/>
  <c r="E182" i="7"/>
  <c r="K181" i="7"/>
  <c r="J181" i="7"/>
  <c r="H181" i="7"/>
  <c r="R181" i="7" s="1"/>
  <c r="G181" i="7"/>
  <c r="F181" i="7"/>
  <c r="V180" i="7"/>
  <c r="K183" i="7" s="1"/>
  <c r="T180" i="7"/>
  <c r="K182" i="7" s="1"/>
  <c r="U180" i="7"/>
  <c r="H183" i="7" s="1"/>
  <c r="S180" i="7"/>
  <c r="H182" i="7" s="1"/>
  <c r="F180" i="7"/>
  <c r="E180" i="7"/>
  <c r="D180" i="7"/>
  <c r="I180" i="7"/>
  <c r="C180" i="7"/>
  <c r="B180" i="7"/>
  <c r="A180" i="7"/>
  <c r="Y179" i="7"/>
  <c r="X179" i="7"/>
  <c r="W179" i="7"/>
  <c r="L179" i="7"/>
  <c r="Q179" i="7" s="1"/>
  <c r="L178" i="7"/>
  <c r="G178" i="7"/>
  <c r="E178" i="7"/>
  <c r="J177" i="7"/>
  <c r="E177" i="7"/>
  <c r="J176" i="7"/>
  <c r="E176" i="7"/>
  <c r="K175" i="7"/>
  <c r="J175" i="7"/>
  <c r="H175" i="7"/>
  <c r="R175" i="7" s="1"/>
  <c r="G175" i="7"/>
  <c r="F175" i="7"/>
  <c r="C174" i="7"/>
  <c r="V173" i="7"/>
  <c r="K177" i="7" s="1"/>
  <c r="T173" i="7"/>
  <c r="K176" i="7" s="1"/>
  <c r="U173" i="7"/>
  <c r="H177" i="7" s="1"/>
  <c r="S173" i="7"/>
  <c r="H176" i="7" s="1"/>
  <c r="G179" i="7" s="1"/>
  <c r="F173" i="7"/>
  <c r="E173" i="7"/>
  <c r="D173" i="7"/>
  <c r="I173" i="7"/>
  <c r="C173" i="7"/>
  <c r="B173" i="7"/>
  <c r="A173" i="7"/>
  <c r="Y172" i="7"/>
  <c r="X172" i="7"/>
  <c r="W172" i="7"/>
  <c r="L172" i="7"/>
  <c r="Q172" i="7" s="1"/>
  <c r="L171" i="7"/>
  <c r="G171" i="7"/>
  <c r="E171" i="7"/>
  <c r="J170" i="7"/>
  <c r="E170" i="7"/>
  <c r="J169" i="7"/>
  <c r="E169" i="7"/>
  <c r="K168" i="7"/>
  <c r="J168" i="7"/>
  <c r="H168" i="7"/>
  <c r="R168" i="7" s="1"/>
  <c r="G168" i="7"/>
  <c r="F168" i="7"/>
  <c r="V167" i="7"/>
  <c r="K170" i="7" s="1"/>
  <c r="T167" i="7"/>
  <c r="K169" i="7" s="1"/>
  <c r="J172" i="7" s="1"/>
  <c r="P172" i="7" s="1"/>
  <c r="U167" i="7"/>
  <c r="H170" i="7" s="1"/>
  <c r="S167" i="7"/>
  <c r="H169" i="7" s="1"/>
  <c r="F167" i="7"/>
  <c r="E167" i="7"/>
  <c r="D167" i="7"/>
  <c r="I167" i="7"/>
  <c r="C167" i="7"/>
  <c r="B167" i="7"/>
  <c r="A167" i="7"/>
  <c r="Y166" i="7"/>
  <c r="X166" i="7"/>
  <c r="W166" i="7"/>
  <c r="L166" i="7"/>
  <c r="Q166" i="7" s="1"/>
  <c r="H163" i="7"/>
  <c r="L165" i="7"/>
  <c r="G165" i="7"/>
  <c r="E165" i="7"/>
  <c r="J164" i="7"/>
  <c r="E164" i="7"/>
  <c r="J163" i="7"/>
  <c r="E163" i="7"/>
  <c r="K162" i="7"/>
  <c r="J162" i="7"/>
  <c r="H162" i="7"/>
  <c r="R162" i="7" s="1"/>
  <c r="G162" i="7"/>
  <c r="F162" i="7"/>
  <c r="V161" i="7"/>
  <c r="K164" i="7" s="1"/>
  <c r="T161" i="7"/>
  <c r="K163" i="7" s="1"/>
  <c r="U161" i="7"/>
  <c r="H164" i="7" s="1"/>
  <c r="S161" i="7"/>
  <c r="F161" i="7"/>
  <c r="E161" i="7"/>
  <c r="D161" i="7"/>
  <c r="I161" i="7"/>
  <c r="C161" i="7"/>
  <c r="B161" i="7"/>
  <c r="A161" i="7"/>
  <c r="Y160" i="7"/>
  <c r="X160" i="7"/>
  <c r="W160" i="7"/>
  <c r="L160" i="7"/>
  <c r="Q160" i="7" s="1"/>
  <c r="L159" i="7"/>
  <c r="G159" i="7"/>
  <c r="E159" i="7"/>
  <c r="J158" i="7"/>
  <c r="E158" i="7"/>
  <c r="J157" i="7"/>
  <c r="E157" i="7"/>
  <c r="K156" i="7"/>
  <c r="J156" i="7"/>
  <c r="H156" i="7"/>
  <c r="R156" i="7" s="1"/>
  <c r="G156" i="7"/>
  <c r="F156" i="7"/>
  <c r="V155" i="7"/>
  <c r="K158" i="7" s="1"/>
  <c r="T155" i="7"/>
  <c r="K157" i="7" s="1"/>
  <c r="U155" i="7"/>
  <c r="H158" i="7" s="1"/>
  <c r="S155" i="7"/>
  <c r="H157" i="7" s="1"/>
  <c r="F155" i="7"/>
  <c r="E155" i="7"/>
  <c r="D155" i="7"/>
  <c r="I155" i="7"/>
  <c r="C155" i="7"/>
  <c r="B155" i="7"/>
  <c r="A155" i="7"/>
  <c r="Z154" i="7"/>
  <c r="Y154" i="7"/>
  <c r="W154" i="7"/>
  <c r="L154" i="7"/>
  <c r="Q154" i="7" s="1"/>
  <c r="L153" i="7"/>
  <c r="G153" i="7"/>
  <c r="E153" i="7"/>
  <c r="J152" i="7"/>
  <c r="E152" i="7"/>
  <c r="J151" i="7"/>
  <c r="E151" i="7"/>
  <c r="K150" i="7"/>
  <c r="J150" i="7"/>
  <c r="H150" i="7"/>
  <c r="G150" i="7"/>
  <c r="F150" i="7"/>
  <c r="K149" i="7"/>
  <c r="J149" i="7"/>
  <c r="H149" i="7"/>
  <c r="R149" i="7" s="1"/>
  <c r="G149" i="7"/>
  <c r="F149" i="7"/>
  <c r="K148" i="7"/>
  <c r="J148" i="7"/>
  <c r="H148" i="7"/>
  <c r="G148" i="7"/>
  <c r="F148" i="7"/>
  <c r="K147" i="7"/>
  <c r="J147" i="7"/>
  <c r="H147" i="7"/>
  <c r="R147" i="7" s="1"/>
  <c r="G147" i="7"/>
  <c r="F147" i="7"/>
  <c r="V146" i="7"/>
  <c r="K152" i="7" s="1"/>
  <c r="T146" i="7"/>
  <c r="K151" i="7" s="1"/>
  <c r="U146" i="7"/>
  <c r="H152" i="7" s="1"/>
  <c r="S146" i="7"/>
  <c r="H151" i="7" s="1"/>
  <c r="F146" i="7"/>
  <c r="E146" i="7"/>
  <c r="D146" i="7"/>
  <c r="I146" i="7"/>
  <c r="C146" i="7"/>
  <c r="B146" i="7"/>
  <c r="A146" i="7"/>
  <c r="Z145" i="7"/>
  <c r="Y145" i="7"/>
  <c r="W145" i="7"/>
  <c r="L145" i="7"/>
  <c r="Q145" i="7" s="1"/>
  <c r="L144" i="7"/>
  <c r="G144" i="7"/>
  <c r="E144" i="7"/>
  <c r="J143" i="7"/>
  <c r="E143" i="7"/>
  <c r="J142" i="7"/>
  <c r="E142" i="7"/>
  <c r="K141" i="7"/>
  <c r="J141" i="7"/>
  <c r="H141" i="7"/>
  <c r="G141" i="7"/>
  <c r="F141" i="7"/>
  <c r="K140" i="7"/>
  <c r="J140" i="7"/>
  <c r="R140" i="7"/>
  <c r="H140" i="7"/>
  <c r="G140" i="7"/>
  <c r="F140" i="7"/>
  <c r="K139" i="7"/>
  <c r="J139" i="7"/>
  <c r="H139" i="7"/>
  <c r="G139" i="7"/>
  <c r="F139" i="7"/>
  <c r="K138" i="7"/>
  <c r="J138" i="7"/>
  <c r="H138" i="7"/>
  <c r="R138" i="7" s="1"/>
  <c r="G138" i="7"/>
  <c r="F138" i="7"/>
  <c r="V137" i="7"/>
  <c r="K143" i="7" s="1"/>
  <c r="T137" i="7"/>
  <c r="K142" i="7" s="1"/>
  <c r="U137" i="7"/>
  <c r="H143" i="7" s="1"/>
  <c r="S137" i="7"/>
  <c r="H142" i="7" s="1"/>
  <c r="G145" i="7" s="1"/>
  <c r="F137" i="7"/>
  <c r="E137" i="7"/>
  <c r="D137" i="7"/>
  <c r="I137" i="7"/>
  <c r="C137" i="7"/>
  <c r="B137" i="7"/>
  <c r="A137" i="7"/>
  <c r="Z136" i="7"/>
  <c r="Y136" i="7"/>
  <c r="W136" i="7"/>
  <c r="L136" i="7"/>
  <c r="Q136" i="7" s="1"/>
  <c r="L135" i="7"/>
  <c r="G135" i="7"/>
  <c r="E135" i="7"/>
  <c r="J134" i="7"/>
  <c r="E134" i="7"/>
  <c r="J133" i="7"/>
  <c r="E133" i="7"/>
  <c r="K132" i="7"/>
  <c r="J132" i="7"/>
  <c r="H132" i="7"/>
  <c r="G132" i="7"/>
  <c r="F132" i="7"/>
  <c r="K131" i="7"/>
  <c r="J131" i="7"/>
  <c r="R131" i="7"/>
  <c r="H131" i="7"/>
  <c r="G131" i="7"/>
  <c r="F131" i="7"/>
  <c r="K130" i="7"/>
  <c r="J130" i="7"/>
  <c r="H130" i="7"/>
  <c r="G130" i="7"/>
  <c r="F130" i="7"/>
  <c r="K129" i="7"/>
  <c r="J129" i="7"/>
  <c r="H129" i="7"/>
  <c r="R129" i="7" s="1"/>
  <c r="G129" i="7"/>
  <c r="F129" i="7"/>
  <c r="V128" i="7"/>
  <c r="K134" i="7" s="1"/>
  <c r="T128" i="7"/>
  <c r="K133" i="7" s="1"/>
  <c r="U128" i="7"/>
  <c r="H134" i="7" s="1"/>
  <c r="S128" i="7"/>
  <c r="H133" i="7" s="1"/>
  <c r="F128" i="7"/>
  <c r="E128" i="7"/>
  <c r="D128" i="7"/>
  <c r="I128" i="7"/>
  <c r="C128" i="7"/>
  <c r="B128" i="7"/>
  <c r="A128" i="7"/>
  <c r="Z127" i="7"/>
  <c r="Y127" i="7"/>
  <c r="X127" i="7"/>
  <c r="L127" i="7"/>
  <c r="Q127" i="7" s="1"/>
  <c r="AB126" i="7"/>
  <c r="K126" i="7"/>
  <c r="J126" i="7"/>
  <c r="Y126" i="7"/>
  <c r="AA126" i="7"/>
  <c r="H126" i="7"/>
  <c r="F126" i="7"/>
  <c r="V126" i="7"/>
  <c r="T126" i="7"/>
  <c r="U126" i="7"/>
  <c r="S126" i="7"/>
  <c r="E126" i="7"/>
  <c r="D126" i="7"/>
  <c r="C126" i="7"/>
  <c r="B126" i="7"/>
  <c r="A126" i="7"/>
  <c r="L125" i="7"/>
  <c r="G125" i="7"/>
  <c r="E125" i="7"/>
  <c r="J124" i="7"/>
  <c r="E124" i="7"/>
  <c r="J123" i="7"/>
  <c r="E123" i="7"/>
  <c r="K122" i="7"/>
  <c r="J122" i="7"/>
  <c r="H122" i="7"/>
  <c r="G122" i="7"/>
  <c r="F122" i="7"/>
  <c r="K121" i="7"/>
  <c r="J121" i="7"/>
  <c r="H121" i="7"/>
  <c r="G121" i="7"/>
  <c r="F121" i="7"/>
  <c r="K120" i="7"/>
  <c r="J120" i="7"/>
  <c r="H120" i="7"/>
  <c r="R120" i="7" s="1"/>
  <c r="G120" i="7"/>
  <c r="F120" i="7"/>
  <c r="C119" i="7"/>
  <c r="V118" i="7"/>
  <c r="T118" i="7"/>
  <c r="K123" i="7" s="1"/>
  <c r="U118" i="7"/>
  <c r="S118" i="7"/>
  <c r="F118" i="7"/>
  <c r="E118" i="7"/>
  <c r="D118" i="7"/>
  <c r="I118" i="7"/>
  <c r="C118" i="7"/>
  <c r="B118" i="7"/>
  <c r="A118" i="7"/>
  <c r="Z117" i="7"/>
  <c r="Y117" i="7"/>
  <c r="X117" i="7"/>
  <c r="L117" i="7"/>
  <c r="Q117" i="7" s="1"/>
  <c r="AB116" i="7"/>
  <c r="K116" i="7"/>
  <c r="J116" i="7"/>
  <c r="Y116" i="7"/>
  <c r="AA116" i="7"/>
  <c r="H116" i="7"/>
  <c r="F116" i="7"/>
  <c r="V116" i="7"/>
  <c r="T116" i="7"/>
  <c r="U116" i="7"/>
  <c r="S116" i="7"/>
  <c r="E116" i="7"/>
  <c r="D116" i="7"/>
  <c r="C116" i="7"/>
  <c r="B116" i="7"/>
  <c r="A116" i="7"/>
  <c r="AB115" i="7"/>
  <c r="K115" i="7"/>
  <c r="J115" i="7"/>
  <c r="Y115" i="7"/>
  <c r="AA115" i="7"/>
  <c r="H115" i="7"/>
  <c r="F115" i="7"/>
  <c r="V115" i="7"/>
  <c r="T115" i="7"/>
  <c r="U115" i="7"/>
  <c r="S115" i="7"/>
  <c r="E115" i="7"/>
  <c r="D115" i="7"/>
  <c r="C115" i="7"/>
  <c r="B115" i="7"/>
  <c r="A115" i="7"/>
  <c r="AB114" i="7"/>
  <c r="K114" i="7"/>
  <c r="J114" i="7"/>
  <c r="Y114" i="7"/>
  <c r="AA114" i="7"/>
  <c r="H114" i="7"/>
  <c r="F114" i="7"/>
  <c r="V114" i="7"/>
  <c r="T114" i="7"/>
  <c r="U114" i="7"/>
  <c r="S114" i="7"/>
  <c r="E114" i="7"/>
  <c r="D114" i="7"/>
  <c r="C114" i="7"/>
  <c r="B114" i="7"/>
  <c r="A114" i="7"/>
  <c r="AB113" i="7"/>
  <c r="K113" i="7"/>
  <c r="J113" i="7"/>
  <c r="Y113" i="7"/>
  <c r="AA113" i="7"/>
  <c r="H113" i="7"/>
  <c r="F113" i="7"/>
  <c r="V113" i="7"/>
  <c r="T113" i="7"/>
  <c r="U113" i="7"/>
  <c r="S113" i="7"/>
  <c r="E113" i="7"/>
  <c r="D113" i="7"/>
  <c r="C113" i="7"/>
  <c r="B113" i="7"/>
  <c r="A113" i="7"/>
  <c r="AB112" i="7"/>
  <c r="K112" i="7"/>
  <c r="J112" i="7"/>
  <c r="Y112" i="7"/>
  <c r="AA112" i="7"/>
  <c r="H112" i="7"/>
  <c r="F112" i="7"/>
  <c r="V112" i="7"/>
  <c r="T112" i="7"/>
  <c r="U112" i="7"/>
  <c r="S112" i="7"/>
  <c r="E112" i="7"/>
  <c r="D112" i="7"/>
  <c r="C112" i="7"/>
  <c r="B112" i="7"/>
  <c r="A112" i="7"/>
  <c r="L111" i="7"/>
  <c r="G111" i="7"/>
  <c r="E111" i="7"/>
  <c r="J110" i="7"/>
  <c r="E110" i="7"/>
  <c r="J109" i="7"/>
  <c r="E109" i="7"/>
  <c r="K108" i="7"/>
  <c r="J108" i="7"/>
  <c r="H108" i="7"/>
  <c r="G108" i="7"/>
  <c r="F108" i="7"/>
  <c r="K107" i="7"/>
  <c r="J107" i="7"/>
  <c r="H107" i="7"/>
  <c r="R107" i="7" s="1"/>
  <c r="G107" i="7"/>
  <c r="F107" i="7"/>
  <c r="K106" i="7"/>
  <c r="J106" i="7"/>
  <c r="H106" i="7"/>
  <c r="G106" i="7"/>
  <c r="F106" i="7"/>
  <c r="K105" i="7"/>
  <c r="J105" i="7"/>
  <c r="H105" i="7"/>
  <c r="R105" i="7" s="1"/>
  <c r="G105" i="7"/>
  <c r="F105" i="7"/>
  <c r="V104" i="7"/>
  <c r="T104" i="7"/>
  <c r="U104" i="7"/>
  <c r="S104" i="7"/>
  <c r="F104" i="7"/>
  <c r="E104" i="7"/>
  <c r="D104" i="7"/>
  <c r="I104" i="7"/>
  <c r="C104" i="7"/>
  <c r="B104" i="7"/>
  <c r="A104" i="7"/>
  <c r="Z103" i="7"/>
  <c r="Y103" i="7"/>
  <c r="W103" i="7"/>
  <c r="L103" i="7"/>
  <c r="Q103" i="7" s="1"/>
  <c r="L102" i="7"/>
  <c r="G102" i="7"/>
  <c r="E102" i="7"/>
  <c r="J101" i="7"/>
  <c r="E101" i="7"/>
  <c r="J100" i="7"/>
  <c r="E100" i="7"/>
  <c r="K99" i="7"/>
  <c r="J99" i="7"/>
  <c r="H99" i="7"/>
  <c r="G99" i="7"/>
  <c r="F99" i="7"/>
  <c r="K98" i="7"/>
  <c r="J98" i="7"/>
  <c r="H98" i="7"/>
  <c r="R98" i="7" s="1"/>
  <c r="G98" i="7"/>
  <c r="F98" i="7"/>
  <c r="K97" i="7"/>
  <c r="J97" i="7"/>
  <c r="H97" i="7"/>
  <c r="G97" i="7"/>
  <c r="F97" i="7"/>
  <c r="K96" i="7"/>
  <c r="J96" i="7"/>
  <c r="H96" i="7"/>
  <c r="R96" i="7" s="1"/>
  <c r="G96" i="7"/>
  <c r="F96" i="7"/>
  <c r="C95" i="7"/>
  <c r="V94" i="7"/>
  <c r="K101" i="7" s="1"/>
  <c r="T94" i="7"/>
  <c r="K100" i="7" s="1"/>
  <c r="U94" i="7"/>
  <c r="H101" i="7" s="1"/>
  <c r="S94" i="7"/>
  <c r="H100" i="7" s="1"/>
  <c r="F94" i="7"/>
  <c r="E94" i="7"/>
  <c r="D94" i="7"/>
  <c r="I94" i="7"/>
  <c r="C94" i="7"/>
  <c r="B94" i="7"/>
  <c r="A94" i="7"/>
  <c r="Z93" i="7"/>
  <c r="Y93" i="7"/>
  <c r="X93" i="7"/>
  <c r="L93" i="7"/>
  <c r="Q93" i="7" s="1"/>
  <c r="AB92" i="7"/>
  <c r="K92" i="7"/>
  <c r="J92" i="7"/>
  <c r="Y92" i="7"/>
  <c r="AA92" i="7"/>
  <c r="H92" i="7"/>
  <c r="F92" i="7"/>
  <c r="V92" i="7"/>
  <c r="T92" i="7"/>
  <c r="U92" i="7"/>
  <c r="S92" i="7"/>
  <c r="E92" i="7"/>
  <c r="D92" i="7"/>
  <c r="C92" i="7"/>
  <c r="B92" i="7"/>
  <c r="A92" i="7"/>
  <c r="AB91" i="7"/>
  <c r="K91" i="7"/>
  <c r="J91" i="7"/>
  <c r="Y91" i="7"/>
  <c r="AA91" i="7"/>
  <c r="H91" i="7"/>
  <c r="F91" i="7"/>
  <c r="V91" i="7"/>
  <c r="T91" i="7"/>
  <c r="U91" i="7"/>
  <c r="S91" i="7"/>
  <c r="E91" i="7"/>
  <c r="D91" i="7"/>
  <c r="C91" i="7"/>
  <c r="B91" i="7"/>
  <c r="A91" i="7"/>
  <c r="AB90" i="7"/>
  <c r="K90" i="7"/>
  <c r="J90" i="7"/>
  <c r="Y90" i="7"/>
  <c r="AA90" i="7"/>
  <c r="H90" i="7"/>
  <c r="F90" i="7"/>
  <c r="V90" i="7"/>
  <c r="T90" i="7"/>
  <c r="U90" i="7"/>
  <c r="S90" i="7"/>
  <c r="E90" i="7"/>
  <c r="D90" i="7"/>
  <c r="C90" i="7"/>
  <c r="B90" i="7"/>
  <c r="A90" i="7"/>
  <c r="AB89" i="7"/>
  <c r="K89" i="7"/>
  <c r="J89" i="7"/>
  <c r="Y89" i="7"/>
  <c r="AA89" i="7"/>
  <c r="H89" i="7"/>
  <c r="F89" i="7"/>
  <c r="V89" i="7"/>
  <c r="T89" i="7"/>
  <c r="U89" i="7"/>
  <c r="S89" i="7"/>
  <c r="E89" i="7"/>
  <c r="D89" i="7"/>
  <c r="C89" i="7"/>
  <c r="B89" i="7"/>
  <c r="A89" i="7"/>
  <c r="AB88" i="7"/>
  <c r="K88" i="7"/>
  <c r="J88" i="7"/>
  <c r="Y88" i="7"/>
  <c r="AA88" i="7"/>
  <c r="H88" i="7"/>
  <c r="F88" i="7"/>
  <c r="V88" i="7"/>
  <c r="T88" i="7"/>
  <c r="U88" i="7"/>
  <c r="S88" i="7"/>
  <c r="E88" i="7"/>
  <c r="D88" i="7"/>
  <c r="C88" i="7"/>
  <c r="B88" i="7"/>
  <c r="A88" i="7"/>
  <c r="L87" i="7"/>
  <c r="G87" i="7"/>
  <c r="E87" i="7"/>
  <c r="J86" i="7"/>
  <c r="E86" i="7"/>
  <c r="J85" i="7"/>
  <c r="E85" i="7"/>
  <c r="K84" i="7"/>
  <c r="J84" i="7"/>
  <c r="H84" i="7"/>
  <c r="G84" i="7"/>
  <c r="F84" i="7"/>
  <c r="K83" i="7"/>
  <c r="J83" i="7"/>
  <c r="H83" i="7"/>
  <c r="R83" i="7" s="1"/>
  <c r="G83" i="7"/>
  <c r="F83" i="7"/>
  <c r="K82" i="7"/>
  <c r="J82" i="7"/>
  <c r="H82" i="7"/>
  <c r="G82" i="7"/>
  <c r="F82" i="7"/>
  <c r="K81" i="7"/>
  <c r="J81" i="7"/>
  <c r="H81" i="7"/>
  <c r="R81" i="7" s="1"/>
  <c r="G81" i="7"/>
  <c r="F81" i="7"/>
  <c r="C80" i="7"/>
  <c r="V79" i="7"/>
  <c r="T79" i="7"/>
  <c r="U79" i="7"/>
  <c r="S79" i="7"/>
  <c r="F79" i="7"/>
  <c r="E79" i="7"/>
  <c r="D79" i="7"/>
  <c r="I79" i="7"/>
  <c r="C79" i="7"/>
  <c r="B79" i="7"/>
  <c r="A79" i="7"/>
  <c r="Z78" i="7"/>
  <c r="Y78" i="7"/>
  <c r="X78" i="7"/>
  <c r="L78" i="7"/>
  <c r="Q78" i="7" s="1"/>
  <c r="AB77" i="7"/>
  <c r="K77" i="7"/>
  <c r="J77" i="7"/>
  <c r="Y77" i="7"/>
  <c r="AA77" i="7"/>
  <c r="H77" i="7"/>
  <c r="F77" i="7"/>
  <c r="V77" i="7"/>
  <c r="T77" i="7"/>
  <c r="U77" i="7"/>
  <c r="S77" i="7"/>
  <c r="E77" i="7"/>
  <c r="D77" i="7"/>
  <c r="C77" i="7"/>
  <c r="B77" i="7"/>
  <c r="A77" i="7"/>
  <c r="L76" i="7"/>
  <c r="G76" i="7"/>
  <c r="E76" i="7"/>
  <c r="J75" i="7"/>
  <c r="E75" i="7"/>
  <c r="J74" i="7"/>
  <c r="E74" i="7"/>
  <c r="K73" i="7"/>
  <c r="J73" i="7"/>
  <c r="H73" i="7"/>
  <c r="G73" i="7"/>
  <c r="F73" i="7"/>
  <c r="K72" i="7"/>
  <c r="J72" i="7"/>
  <c r="H72" i="7"/>
  <c r="R72" i="7" s="1"/>
  <c r="G72" i="7"/>
  <c r="F72" i="7"/>
  <c r="K71" i="7"/>
  <c r="J71" i="7"/>
  <c r="H71" i="7"/>
  <c r="G71" i="7"/>
  <c r="F71" i="7"/>
  <c r="K70" i="7"/>
  <c r="J70" i="7"/>
  <c r="H70" i="7"/>
  <c r="R70" i="7" s="1"/>
  <c r="G70" i="7"/>
  <c r="F70" i="7"/>
  <c r="V69" i="7"/>
  <c r="K75" i="7" s="1"/>
  <c r="T69" i="7"/>
  <c r="U69" i="7"/>
  <c r="S69" i="7"/>
  <c r="F69" i="7"/>
  <c r="E69" i="7"/>
  <c r="D69" i="7"/>
  <c r="I69" i="7"/>
  <c r="C69" i="7"/>
  <c r="B69" i="7"/>
  <c r="A69" i="7"/>
  <c r="Z68" i="7"/>
  <c r="Y68" i="7"/>
  <c r="X68" i="7"/>
  <c r="L68" i="7"/>
  <c r="Q68" i="7" s="1"/>
  <c r="AB67" i="7"/>
  <c r="K67" i="7"/>
  <c r="J67" i="7"/>
  <c r="Y67" i="7"/>
  <c r="AA67" i="7"/>
  <c r="H67" i="7"/>
  <c r="F67" i="7"/>
  <c r="V67" i="7"/>
  <c r="T67" i="7"/>
  <c r="U67" i="7"/>
  <c r="S67" i="7"/>
  <c r="E67" i="7"/>
  <c r="D67" i="7"/>
  <c r="C67" i="7"/>
  <c r="B67" i="7"/>
  <c r="A67" i="7"/>
  <c r="L66" i="7"/>
  <c r="G66" i="7"/>
  <c r="E66" i="7"/>
  <c r="J65" i="7"/>
  <c r="E65" i="7"/>
  <c r="J64" i="7"/>
  <c r="E64" i="7"/>
  <c r="K63" i="7"/>
  <c r="J63" i="7"/>
  <c r="H63" i="7"/>
  <c r="G63" i="7"/>
  <c r="F63" i="7"/>
  <c r="K62" i="7"/>
  <c r="J62" i="7"/>
  <c r="H62" i="7"/>
  <c r="R62" i="7" s="1"/>
  <c r="G62" i="7"/>
  <c r="F62" i="7"/>
  <c r="K61" i="7"/>
  <c r="J61" i="7"/>
  <c r="H61" i="7"/>
  <c r="G61" i="7"/>
  <c r="F61" i="7"/>
  <c r="K60" i="7"/>
  <c r="J60" i="7"/>
  <c r="H60" i="7"/>
  <c r="R60" i="7" s="1"/>
  <c r="G60" i="7"/>
  <c r="F60" i="7"/>
  <c r="V59" i="7"/>
  <c r="K65" i="7" s="1"/>
  <c r="T59" i="7"/>
  <c r="K64" i="7" s="1"/>
  <c r="U59" i="7"/>
  <c r="S59" i="7"/>
  <c r="H64" i="7" s="1"/>
  <c r="F59" i="7"/>
  <c r="E59" i="7"/>
  <c r="D59" i="7"/>
  <c r="I59" i="7"/>
  <c r="C59" i="7"/>
  <c r="B59" i="7"/>
  <c r="A59" i="7"/>
  <c r="Z58" i="7"/>
  <c r="Y58" i="7"/>
  <c r="X58" i="7"/>
  <c r="L58" i="7"/>
  <c r="Q58" i="7" s="1"/>
  <c r="AB57" i="7"/>
  <c r="K57" i="7"/>
  <c r="J57" i="7"/>
  <c r="Y57" i="7"/>
  <c r="AA57" i="7"/>
  <c r="H57" i="7"/>
  <c r="F57" i="7"/>
  <c r="V57" i="7"/>
  <c r="T57" i="7"/>
  <c r="U57" i="7"/>
  <c r="S57" i="7"/>
  <c r="E57" i="7"/>
  <c r="D57" i="7"/>
  <c r="C57" i="7"/>
  <c r="B57" i="7"/>
  <c r="A57" i="7"/>
  <c r="AB56" i="7"/>
  <c r="K56" i="7"/>
  <c r="J56" i="7"/>
  <c r="Y56" i="7"/>
  <c r="AA56" i="7"/>
  <c r="H56" i="7"/>
  <c r="F56" i="7"/>
  <c r="V56" i="7"/>
  <c r="T56" i="7"/>
  <c r="U56" i="7"/>
  <c r="S56" i="7"/>
  <c r="E56" i="7"/>
  <c r="D56" i="7"/>
  <c r="C56" i="7"/>
  <c r="B56" i="7"/>
  <c r="A56" i="7"/>
  <c r="AB55" i="7"/>
  <c r="K55" i="7"/>
  <c r="J55" i="7"/>
  <c r="Y55" i="7"/>
  <c r="AA55" i="7"/>
  <c r="H55" i="7"/>
  <c r="F55" i="7"/>
  <c r="V55" i="7"/>
  <c r="T55" i="7"/>
  <c r="U55" i="7"/>
  <c r="S55" i="7"/>
  <c r="E55" i="7"/>
  <c r="D55" i="7"/>
  <c r="C55" i="7"/>
  <c r="B55" i="7"/>
  <c r="A55" i="7"/>
  <c r="AB54" i="7"/>
  <c r="K54" i="7"/>
  <c r="J54" i="7"/>
  <c r="Y54" i="7"/>
  <c r="AA54" i="7"/>
  <c r="H54" i="7"/>
  <c r="F54" i="7"/>
  <c r="V54" i="7"/>
  <c r="T54" i="7"/>
  <c r="U54" i="7"/>
  <c r="S54" i="7"/>
  <c r="E54" i="7"/>
  <c r="D54" i="7"/>
  <c r="C54" i="7"/>
  <c r="B54" i="7"/>
  <c r="A54" i="7"/>
  <c r="AB53" i="7"/>
  <c r="K53" i="7"/>
  <c r="J53" i="7"/>
  <c r="Y53" i="7"/>
  <c r="AA53" i="7"/>
  <c r="H53" i="7"/>
  <c r="F53" i="7"/>
  <c r="V53" i="7"/>
  <c r="T53" i="7"/>
  <c r="U53" i="7"/>
  <c r="S53" i="7"/>
  <c r="E53" i="7"/>
  <c r="D53" i="7"/>
  <c r="C53" i="7"/>
  <c r="B53" i="7"/>
  <c r="A53" i="7"/>
  <c r="AB52" i="7"/>
  <c r="K52" i="7"/>
  <c r="J52" i="7"/>
  <c r="Y52" i="7"/>
  <c r="AA52" i="7"/>
  <c r="H52" i="7"/>
  <c r="F52" i="7"/>
  <c r="V52" i="7"/>
  <c r="T52" i="7"/>
  <c r="U52" i="7"/>
  <c r="S52" i="7"/>
  <c r="E52" i="7"/>
  <c r="D52" i="7"/>
  <c r="C52" i="7"/>
  <c r="B52" i="7"/>
  <c r="A52" i="7"/>
  <c r="AB51" i="7"/>
  <c r="K51" i="7"/>
  <c r="J51" i="7"/>
  <c r="Y51" i="7"/>
  <c r="AA51" i="7"/>
  <c r="H51" i="7"/>
  <c r="F51" i="7"/>
  <c r="V51" i="7"/>
  <c r="T51" i="7"/>
  <c r="U51" i="7"/>
  <c r="S51" i="7"/>
  <c r="E51" i="7"/>
  <c r="D51" i="7"/>
  <c r="C51" i="7"/>
  <c r="B51" i="7"/>
  <c r="A51" i="7"/>
  <c r="L50" i="7"/>
  <c r="G50" i="7"/>
  <c r="E50" i="7"/>
  <c r="J49" i="7"/>
  <c r="E49" i="7"/>
  <c r="J48" i="7"/>
  <c r="E48" i="7"/>
  <c r="K47" i="7"/>
  <c r="J47" i="7"/>
  <c r="H47" i="7"/>
  <c r="G47" i="7"/>
  <c r="F47" i="7"/>
  <c r="K46" i="7"/>
  <c r="J46" i="7"/>
  <c r="H46" i="7"/>
  <c r="R46" i="7" s="1"/>
  <c r="G46" i="7"/>
  <c r="F46" i="7"/>
  <c r="K45" i="7"/>
  <c r="J45" i="7"/>
  <c r="H45" i="7"/>
  <c r="G45" i="7"/>
  <c r="F45" i="7"/>
  <c r="K44" i="7"/>
  <c r="J44" i="7"/>
  <c r="H44" i="7"/>
  <c r="R44" i="7" s="1"/>
  <c r="G44" i="7"/>
  <c r="F44" i="7"/>
  <c r="V43" i="7"/>
  <c r="T43" i="7"/>
  <c r="K48" i="7" s="1"/>
  <c r="U43" i="7"/>
  <c r="S43" i="7"/>
  <c r="F43" i="7"/>
  <c r="E43" i="7"/>
  <c r="D43" i="7"/>
  <c r="I43" i="7"/>
  <c r="C43" i="7"/>
  <c r="B43" i="7"/>
  <c r="A43" i="7"/>
  <c r="Z42" i="7"/>
  <c r="Y42" i="7"/>
  <c r="X42" i="7"/>
  <c r="L42" i="7"/>
  <c r="Q42" i="7" s="1"/>
  <c r="L41" i="7"/>
  <c r="G41" i="7"/>
  <c r="E41" i="7"/>
  <c r="J40" i="7"/>
  <c r="E40" i="7"/>
  <c r="J39" i="7"/>
  <c r="E39" i="7"/>
  <c r="K38" i="7"/>
  <c r="J38" i="7"/>
  <c r="H38" i="7"/>
  <c r="R38" i="7" s="1"/>
  <c r="G38" i="7"/>
  <c r="F38" i="7"/>
  <c r="K37" i="7"/>
  <c r="J37" i="7"/>
  <c r="H37" i="7"/>
  <c r="G37" i="7"/>
  <c r="F37" i="7"/>
  <c r="K36" i="7"/>
  <c r="J36" i="7"/>
  <c r="H36" i="7"/>
  <c r="R36" i="7" s="1"/>
  <c r="G36" i="7"/>
  <c r="F36" i="7"/>
  <c r="V35" i="7"/>
  <c r="K40" i="7" s="1"/>
  <c r="T35" i="7"/>
  <c r="K39" i="7" s="1"/>
  <c r="U35" i="7"/>
  <c r="H40" i="7" s="1"/>
  <c r="S35" i="7"/>
  <c r="H39" i="7" s="1"/>
  <c r="F35" i="7"/>
  <c r="E35" i="7"/>
  <c r="D35" i="7"/>
  <c r="I35" i="7"/>
  <c r="C35" i="7"/>
  <c r="B35" i="7"/>
  <c r="A35" i="7"/>
  <c r="Z34" i="7"/>
  <c r="Y34" i="7"/>
  <c r="X34" i="7"/>
  <c r="L34" i="7"/>
  <c r="Q34" i="7" s="1"/>
  <c r="L33" i="7"/>
  <c r="G33" i="7"/>
  <c r="E33" i="7"/>
  <c r="J32" i="7"/>
  <c r="E32" i="7"/>
  <c r="J31" i="7"/>
  <c r="E31" i="7"/>
  <c r="K30" i="7"/>
  <c r="J30" i="7"/>
  <c r="H30" i="7"/>
  <c r="R30" i="7" s="1"/>
  <c r="G30" i="7"/>
  <c r="F30" i="7"/>
  <c r="K29" i="7"/>
  <c r="J29" i="7"/>
  <c r="H29" i="7"/>
  <c r="G29" i="7"/>
  <c r="F29" i="7"/>
  <c r="K28" i="7"/>
  <c r="J28" i="7"/>
  <c r="H28" i="7"/>
  <c r="R28" i="7" s="1"/>
  <c r="G28" i="7"/>
  <c r="F28" i="7"/>
  <c r="V27" i="7"/>
  <c r="K32" i="7" s="1"/>
  <c r="T27" i="7"/>
  <c r="K31" i="7" s="1"/>
  <c r="U27" i="7"/>
  <c r="H32" i="7" s="1"/>
  <c r="S27" i="7"/>
  <c r="H31" i="7" s="1"/>
  <c r="F27" i="7"/>
  <c r="E27" i="7"/>
  <c r="D27" i="7"/>
  <c r="I27" i="7"/>
  <c r="C27" i="7"/>
  <c r="B27" i="7"/>
  <c r="A27" i="7"/>
  <c r="Z26" i="7"/>
  <c r="Y26" i="7"/>
  <c r="X26" i="7"/>
  <c r="L26" i="7"/>
  <c r="Q26" i="7" s="1"/>
  <c r="L25" i="7"/>
  <c r="G25" i="7"/>
  <c r="E25" i="7"/>
  <c r="J24" i="7"/>
  <c r="E24" i="7"/>
  <c r="J23" i="7"/>
  <c r="E23" i="7"/>
  <c r="K22" i="7"/>
  <c r="J22" i="7"/>
  <c r="H22" i="7"/>
  <c r="R22" i="7" s="1"/>
  <c r="G22" i="7"/>
  <c r="F22" i="7"/>
  <c r="K21" i="7"/>
  <c r="J21" i="7"/>
  <c r="H21" i="7"/>
  <c r="G21" i="7"/>
  <c r="F21" i="7"/>
  <c r="K20" i="7"/>
  <c r="J20" i="7"/>
  <c r="H20" i="7"/>
  <c r="R20" i="7" s="1"/>
  <c r="G20" i="7"/>
  <c r="F20" i="7"/>
  <c r="V19" i="7"/>
  <c r="K24" i="7" s="1"/>
  <c r="T19" i="7"/>
  <c r="K23" i="7" s="1"/>
  <c r="U19" i="7"/>
  <c r="H24" i="7" s="1"/>
  <c r="S19" i="7"/>
  <c r="H23" i="7" s="1"/>
  <c r="F19" i="7"/>
  <c r="E19" i="7"/>
  <c r="D19" i="7"/>
  <c r="I19" i="7"/>
  <c r="C19" i="7"/>
  <c r="B19" i="7"/>
  <c r="A19" i="7"/>
  <c r="AD12" i="7"/>
  <c r="B12" i="7"/>
  <c r="AD10" i="7"/>
  <c r="B10" i="7"/>
  <c r="H6" i="7"/>
  <c r="B6" i="7"/>
  <c r="A1" i="7"/>
  <c r="AM270" i="7" l="1"/>
  <c r="O215" i="7"/>
  <c r="J145" i="7"/>
  <c r="P145" i="7" s="1"/>
  <c r="W251" i="7"/>
  <c r="J34" i="7"/>
  <c r="P34" i="7" s="1"/>
  <c r="H65" i="7"/>
  <c r="W239" i="7"/>
  <c r="J160" i="7"/>
  <c r="P160" i="7" s="1"/>
  <c r="J179" i="7"/>
  <c r="P179" i="7" s="1"/>
  <c r="O236" i="7"/>
  <c r="G185" i="7"/>
  <c r="Z185" i="7" s="1"/>
  <c r="H109" i="7"/>
  <c r="J166" i="7"/>
  <c r="P166" i="7" s="1"/>
  <c r="H74" i="7"/>
  <c r="H85" i="7"/>
  <c r="H110" i="7"/>
  <c r="O248" i="7"/>
  <c r="G42" i="7"/>
  <c r="O42" i="7" s="1"/>
  <c r="K85" i="7"/>
  <c r="K110" i="7"/>
  <c r="H123" i="7"/>
  <c r="G34" i="7"/>
  <c r="O34" i="7" s="1"/>
  <c r="J103" i="7"/>
  <c r="P103" i="7" s="1"/>
  <c r="K124" i="7"/>
  <c r="J127" i="7"/>
  <c r="P127" i="7" s="1"/>
  <c r="W242" i="7"/>
  <c r="J42" i="7"/>
  <c r="P42" i="7" s="1"/>
  <c r="H48" i="7"/>
  <c r="G68" i="7"/>
  <c r="W68" i="7" s="1"/>
  <c r="H49" i="7"/>
  <c r="K74" i="7"/>
  <c r="J78" i="7" s="1"/>
  <c r="P78" i="7" s="1"/>
  <c r="H75" i="7"/>
  <c r="G78" i="7" s="1"/>
  <c r="W78" i="7" s="1"/>
  <c r="H86" i="7"/>
  <c r="J154" i="7"/>
  <c r="P154" i="7" s="1"/>
  <c r="K109" i="7"/>
  <c r="J117" i="7" s="1"/>
  <c r="P117" i="7" s="1"/>
  <c r="G166" i="7"/>
  <c r="O166" i="7" s="1"/>
  <c r="W206" i="7"/>
  <c r="W209" i="7"/>
  <c r="K49" i="7"/>
  <c r="J58" i="7" s="1"/>
  <c r="P58" i="7" s="1"/>
  <c r="K86" i="7"/>
  <c r="H124" i="7"/>
  <c r="J136" i="7"/>
  <c r="P136" i="7" s="1"/>
  <c r="G160" i="7"/>
  <c r="O160" i="7" s="1"/>
  <c r="W203" i="7"/>
  <c r="G103" i="7"/>
  <c r="X103" i="7" s="1"/>
  <c r="W109" i="8"/>
  <c r="O109" i="8"/>
  <c r="W133" i="8"/>
  <c r="O133" i="8"/>
  <c r="X152" i="8"/>
  <c r="O152" i="8"/>
  <c r="K290" i="8"/>
  <c r="K278" i="8"/>
  <c r="H84" i="8"/>
  <c r="O74" i="8"/>
  <c r="W74" i="8"/>
  <c r="H50" i="8"/>
  <c r="K84" i="8"/>
  <c r="P84" i="8" s="1"/>
  <c r="H119" i="8"/>
  <c r="O182" i="8"/>
  <c r="Z182" i="8"/>
  <c r="H195" i="8"/>
  <c r="O42" i="8"/>
  <c r="W42" i="8"/>
  <c r="M290" i="8"/>
  <c r="H143" i="8"/>
  <c r="Z201" i="8"/>
  <c r="O201" i="8"/>
  <c r="O188" i="8"/>
  <c r="Z188" i="8"/>
  <c r="W94" i="8"/>
  <c r="O94" i="8"/>
  <c r="K133" i="8"/>
  <c r="P133" i="8" s="1"/>
  <c r="O58" i="8"/>
  <c r="W58" i="8"/>
  <c r="H176" i="8"/>
  <c r="X170" i="8"/>
  <c r="O170" i="8"/>
  <c r="H161" i="8"/>
  <c r="W219" i="8"/>
  <c r="W252" i="8"/>
  <c r="O264" i="8"/>
  <c r="W216" i="8"/>
  <c r="W249" i="8"/>
  <c r="M278" i="8"/>
  <c r="O204" i="8"/>
  <c r="O237" i="8"/>
  <c r="O273" i="8"/>
  <c r="O210" i="8"/>
  <c r="O243" i="8"/>
  <c r="Z160" i="7"/>
  <c r="J26" i="7"/>
  <c r="P26" i="7" s="1"/>
  <c r="J185" i="7"/>
  <c r="P185" i="7" s="1"/>
  <c r="G26" i="7"/>
  <c r="L263" i="7"/>
  <c r="W42" i="7"/>
  <c r="G154" i="7"/>
  <c r="G172" i="7"/>
  <c r="Z179" i="7"/>
  <c r="O179" i="7"/>
  <c r="J68" i="7"/>
  <c r="P68" i="7" s="1"/>
  <c r="O145" i="7"/>
  <c r="X145" i="7"/>
  <c r="G136" i="7"/>
  <c r="O218" i="7"/>
  <c r="O254" i="7"/>
  <c r="O188" i="7"/>
  <c r="O221" i="7"/>
  <c r="O257" i="7"/>
  <c r="O191" i="7"/>
  <c r="O224" i="7"/>
  <c r="O260" i="7"/>
  <c r="O194" i="7"/>
  <c r="O227" i="7"/>
  <c r="O197" i="7"/>
  <c r="O230" i="7"/>
  <c r="O200" i="7"/>
  <c r="O233" i="7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" i="3"/>
  <c r="Y1" i="3"/>
  <c r="CV1" i="3" s="1"/>
  <c r="CU1" i="3"/>
  <c r="CX1" i="3"/>
  <c r="CY1" i="3"/>
  <c r="CZ1" i="3"/>
  <c r="DA1" i="3"/>
  <c r="DB1" i="3"/>
  <c r="DC1" i="3"/>
  <c r="DF1" i="3"/>
  <c r="DG1" i="3"/>
  <c r="A2" i="3"/>
  <c r="Y2" i="3"/>
  <c r="CX2" i="3" s="1"/>
  <c r="CY2" i="3"/>
  <c r="CZ2" i="3"/>
  <c r="DA2" i="3"/>
  <c r="DB2" i="3"/>
  <c r="DC2" i="3"/>
  <c r="DF2" i="3"/>
  <c r="A3" i="3"/>
  <c r="Y3" i="3"/>
  <c r="CW3" i="3" s="1"/>
  <c r="CX3" i="3"/>
  <c r="CY3" i="3"/>
  <c r="CZ3" i="3"/>
  <c r="DB3" i="3" s="1"/>
  <c r="DA3" i="3"/>
  <c r="DC3" i="3"/>
  <c r="A4" i="3"/>
  <c r="Y4" i="3"/>
  <c r="CW4" i="3"/>
  <c r="CX4" i="3"/>
  <c r="CY4" i="3"/>
  <c r="CZ4" i="3"/>
  <c r="DB4" i="3" s="1"/>
  <c r="DA4" i="3"/>
  <c r="DC4" i="3"/>
  <c r="A5" i="3"/>
  <c r="Y5" i="3"/>
  <c r="CW5" i="3"/>
  <c r="CX5" i="3"/>
  <c r="CY5" i="3"/>
  <c r="CZ5" i="3"/>
  <c r="DA5" i="3"/>
  <c r="DB5" i="3"/>
  <c r="DC5" i="3"/>
  <c r="DH5" i="3"/>
  <c r="A6" i="3"/>
  <c r="Y6" i="3"/>
  <c r="CU6" i="3"/>
  <c r="CY6" i="3"/>
  <c r="CZ6" i="3"/>
  <c r="DB6" i="3" s="1"/>
  <c r="DA6" i="3"/>
  <c r="DC6" i="3"/>
  <c r="A7" i="3"/>
  <c r="Y7" i="3"/>
  <c r="CX7" i="3" s="1"/>
  <c r="DI7" i="3" s="1"/>
  <c r="DJ7" i="3" s="1"/>
  <c r="CY7" i="3"/>
  <c r="CZ7" i="3"/>
  <c r="DA7" i="3"/>
  <c r="DB7" i="3"/>
  <c r="DC7" i="3"/>
  <c r="DF7" i="3"/>
  <c r="DG7" i="3"/>
  <c r="DH7" i="3"/>
  <c r="A8" i="3"/>
  <c r="Y8" i="3"/>
  <c r="CW8" i="3"/>
  <c r="CX8" i="3"/>
  <c r="DG8" i="3" s="1"/>
  <c r="DJ8" i="3" s="1"/>
  <c r="CY8" i="3"/>
  <c r="CZ8" i="3"/>
  <c r="DA8" i="3"/>
  <c r="DB8" i="3"/>
  <c r="DC8" i="3"/>
  <c r="DF8" i="3"/>
  <c r="A9" i="3"/>
  <c r="Y9" i="3"/>
  <c r="CW9" i="3" s="1"/>
  <c r="CX9" i="3"/>
  <c r="CY9" i="3"/>
  <c r="CZ9" i="3"/>
  <c r="DA9" i="3"/>
  <c r="DB9" i="3"/>
  <c r="DC9" i="3"/>
  <c r="DI9" i="3"/>
  <c r="A10" i="3"/>
  <c r="Y10" i="3"/>
  <c r="CV10" i="3" s="1"/>
  <c r="CU10" i="3"/>
  <c r="CX10" i="3"/>
  <c r="CY10" i="3"/>
  <c r="CZ10" i="3"/>
  <c r="DA10" i="3"/>
  <c r="DB10" i="3"/>
  <c r="DC10" i="3"/>
  <c r="DF10" i="3"/>
  <c r="DI10" i="3"/>
  <c r="DJ10" i="3" s="1"/>
  <c r="A11" i="3"/>
  <c r="Y11" i="3"/>
  <c r="CX11" i="3" s="1"/>
  <c r="CY11" i="3"/>
  <c r="CZ11" i="3"/>
  <c r="DA11" i="3"/>
  <c r="DB11" i="3"/>
  <c r="DC11" i="3"/>
  <c r="A12" i="3"/>
  <c r="Y12" i="3"/>
  <c r="CY12" i="3"/>
  <c r="CZ12" i="3"/>
  <c r="DA12" i="3"/>
  <c r="DB12" i="3"/>
  <c r="DC12" i="3"/>
  <c r="A13" i="3"/>
  <c r="Y13" i="3"/>
  <c r="CW13" i="3"/>
  <c r="CX13" i="3"/>
  <c r="DI13" i="3" s="1"/>
  <c r="CY13" i="3"/>
  <c r="CZ13" i="3"/>
  <c r="DA13" i="3"/>
  <c r="DB13" i="3"/>
  <c r="DC13" i="3"/>
  <c r="DF13" i="3"/>
  <c r="DG13" i="3"/>
  <c r="DJ13" i="3" s="1"/>
  <c r="DH13" i="3"/>
  <c r="A14" i="3"/>
  <c r="Y14" i="3"/>
  <c r="CU14" i="3"/>
  <c r="CV14" i="3"/>
  <c r="CX14" i="3"/>
  <c r="DF14" i="3" s="1"/>
  <c r="CY14" i="3"/>
  <c r="CZ14" i="3"/>
  <c r="DA14" i="3"/>
  <c r="DB14" i="3"/>
  <c r="DC14" i="3"/>
  <c r="A15" i="3"/>
  <c r="Y15" i="3"/>
  <c r="CX15" i="3"/>
  <c r="CY15" i="3"/>
  <c r="CZ15" i="3"/>
  <c r="DB15" i="3" s="1"/>
  <c r="DA15" i="3"/>
  <c r="DC15" i="3"/>
  <c r="A16" i="3"/>
  <c r="Y16" i="3"/>
  <c r="CW16" i="3"/>
  <c r="CX16" i="3"/>
  <c r="CY16" i="3"/>
  <c r="CZ16" i="3"/>
  <c r="DB16" i="3" s="1"/>
  <c r="DA16" i="3"/>
  <c r="DC16" i="3"/>
  <c r="DG16" i="3"/>
  <c r="DJ16" i="3"/>
  <c r="A17" i="3"/>
  <c r="Y17" i="3"/>
  <c r="CW17" i="3"/>
  <c r="CX17" i="3"/>
  <c r="CY17" i="3"/>
  <c r="CZ17" i="3"/>
  <c r="DA17" i="3"/>
  <c r="DB17" i="3"/>
  <c r="DC17" i="3"/>
  <c r="DH17" i="3"/>
  <c r="DI17" i="3"/>
  <c r="A18" i="3"/>
  <c r="Y18" i="3"/>
  <c r="CX18" i="3" s="1"/>
  <c r="DF18" i="3" s="1"/>
  <c r="CY18" i="3"/>
  <c r="CZ18" i="3"/>
  <c r="DA18" i="3"/>
  <c r="DB18" i="3"/>
  <c r="DC18" i="3"/>
  <c r="DG18" i="3"/>
  <c r="DH18" i="3"/>
  <c r="DI18" i="3"/>
  <c r="DJ18" i="3"/>
  <c r="A19" i="3"/>
  <c r="Y19" i="3"/>
  <c r="CX19" i="3" s="1"/>
  <c r="CY19" i="3"/>
  <c r="CZ19" i="3"/>
  <c r="DB19" i="3" s="1"/>
  <c r="DA19" i="3"/>
  <c r="DC19" i="3"/>
  <c r="DF19" i="3"/>
  <c r="DG19" i="3"/>
  <c r="DH19" i="3"/>
  <c r="DI19" i="3"/>
  <c r="DJ19" i="3"/>
  <c r="A20" i="3"/>
  <c r="Y20" i="3"/>
  <c r="CX20" i="3"/>
  <c r="CY20" i="3"/>
  <c r="CZ20" i="3"/>
  <c r="DB20" i="3" s="1"/>
  <c r="DA20" i="3"/>
  <c r="DC20" i="3"/>
  <c r="DF20" i="3"/>
  <c r="DJ20" i="3" s="1"/>
  <c r="DG20" i="3"/>
  <c r="DH20" i="3"/>
  <c r="DI20" i="3"/>
  <c r="A21" i="3"/>
  <c r="Y21" i="3"/>
  <c r="CX21" i="3"/>
  <c r="DI21" i="3" s="1"/>
  <c r="CY21" i="3"/>
  <c r="CZ21" i="3"/>
  <c r="DA21" i="3"/>
  <c r="DB21" i="3"/>
  <c r="DC21" i="3"/>
  <c r="DF21" i="3"/>
  <c r="DJ21" i="3" s="1"/>
  <c r="DG21" i="3"/>
  <c r="DH21" i="3"/>
  <c r="A22" i="3"/>
  <c r="Y22" i="3"/>
  <c r="CX22" i="3"/>
  <c r="CY22" i="3"/>
  <c r="CZ22" i="3"/>
  <c r="DA22" i="3"/>
  <c r="DB22" i="3"/>
  <c r="DC22" i="3"/>
  <c r="DF22" i="3"/>
  <c r="DJ22" i="3" s="1"/>
  <c r="A23" i="3"/>
  <c r="Y23" i="3"/>
  <c r="CX23" i="3" s="1"/>
  <c r="CY23" i="3"/>
  <c r="CZ23" i="3"/>
  <c r="DA23" i="3"/>
  <c r="DB23" i="3"/>
  <c r="DC23" i="3"/>
  <c r="A24" i="3"/>
  <c r="Y24" i="3"/>
  <c r="CX24" i="3" s="1"/>
  <c r="CY24" i="3"/>
  <c r="CZ24" i="3"/>
  <c r="DB24" i="3" s="1"/>
  <c r="DA24" i="3"/>
  <c r="DC24" i="3"/>
  <c r="A25" i="3"/>
  <c r="Y25" i="3"/>
  <c r="CX25" i="3"/>
  <c r="CY25" i="3"/>
  <c r="CZ25" i="3"/>
  <c r="DA25" i="3"/>
  <c r="DB25" i="3"/>
  <c r="DC25" i="3"/>
  <c r="DI25" i="3"/>
  <c r="A26" i="3"/>
  <c r="Y26" i="3"/>
  <c r="CX26" i="3"/>
  <c r="CY26" i="3"/>
  <c r="CZ26" i="3"/>
  <c r="DB26" i="3" s="1"/>
  <c r="DA26" i="3"/>
  <c r="DC26" i="3"/>
  <c r="A27" i="3"/>
  <c r="Y27" i="3"/>
  <c r="CX27" i="3"/>
  <c r="CY27" i="3"/>
  <c r="CZ27" i="3"/>
  <c r="DB27" i="3" s="1"/>
  <c r="DA27" i="3"/>
  <c r="DC27" i="3"/>
  <c r="DG27" i="3"/>
  <c r="A28" i="3"/>
  <c r="Y28" i="3"/>
  <c r="CX28" i="3"/>
  <c r="CY28" i="3"/>
  <c r="CZ28" i="3"/>
  <c r="DA28" i="3"/>
  <c r="DB28" i="3"/>
  <c r="DC28" i="3"/>
  <c r="DF28" i="3"/>
  <c r="DI28" i="3"/>
  <c r="DJ28" i="3"/>
  <c r="A29" i="3"/>
  <c r="Y29" i="3"/>
  <c r="CX29" i="3"/>
  <c r="CY29" i="3"/>
  <c r="CZ29" i="3"/>
  <c r="DA29" i="3"/>
  <c r="DB29" i="3"/>
  <c r="DC29" i="3"/>
  <c r="DH29" i="3"/>
  <c r="DI29" i="3"/>
  <c r="A30" i="3"/>
  <c r="Y30" i="3"/>
  <c r="CX30" i="3" s="1"/>
  <c r="CY30" i="3"/>
  <c r="CZ30" i="3"/>
  <c r="DA30" i="3"/>
  <c r="DB30" i="3"/>
  <c r="DC30" i="3"/>
  <c r="A31" i="3"/>
  <c r="Y31" i="3"/>
  <c r="CX31" i="3" s="1"/>
  <c r="CY31" i="3"/>
  <c r="CZ31" i="3"/>
  <c r="DB31" i="3" s="1"/>
  <c r="DA31" i="3"/>
  <c r="DC31" i="3"/>
  <c r="A32" i="3"/>
  <c r="Y32" i="3"/>
  <c r="CU32" i="3"/>
  <c r="CV32" i="3"/>
  <c r="CX32" i="3"/>
  <c r="CY32" i="3"/>
  <c r="CZ32" i="3"/>
  <c r="DA32" i="3"/>
  <c r="DB32" i="3"/>
  <c r="DC32" i="3"/>
  <c r="DF32" i="3"/>
  <c r="DG32" i="3"/>
  <c r="A33" i="3"/>
  <c r="Y33" i="3"/>
  <c r="CX33" i="3" s="1"/>
  <c r="CY33" i="3"/>
  <c r="CZ33" i="3"/>
  <c r="DB33" i="3" s="1"/>
  <c r="DA33" i="3"/>
  <c r="DC33" i="3"/>
  <c r="A34" i="3"/>
  <c r="Y34" i="3"/>
  <c r="CW34" i="3" s="1"/>
  <c r="CX34" i="3"/>
  <c r="CY34" i="3"/>
  <c r="CZ34" i="3"/>
  <c r="DA34" i="3"/>
  <c r="DB34" i="3"/>
  <c r="DC34" i="3"/>
  <c r="A35" i="3"/>
  <c r="Y35" i="3"/>
  <c r="CW35" i="3"/>
  <c r="CX35" i="3"/>
  <c r="CY35" i="3"/>
  <c r="CZ35" i="3"/>
  <c r="DB35" i="3" s="1"/>
  <c r="DA35" i="3"/>
  <c r="DC35" i="3"/>
  <c r="A36" i="3"/>
  <c r="Y36" i="3"/>
  <c r="CX36" i="3"/>
  <c r="CY36" i="3"/>
  <c r="CZ36" i="3"/>
  <c r="DA36" i="3"/>
  <c r="DB36" i="3"/>
  <c r="DC36" i="3"/>
  <c r="DF36" i="3"/>
  <c r="DI36" i="3"/>
  <c r="DJ36" i="3"/>
  <c r="A37" i="3"/>
  <c r="Y37" i="3"/>
  <c r="CX37" i="3" s="1"/>
  <c r="CY37" i="3"/>
  <c r="CZ37" i="3"/>
  <c r="DA37" i="3"/>
  <c r="DB37" i="3"/>
  <c r="DC37" i="3"/>
  <c r="DH37" i="3"/>
  <c r="A38" i="3"/>
  <c r="Y38" i="3"/>
  <c r="CX38" i="3" s="1"/>
  <c r="DF38" i="3" s="1"/>
  <c r="DJ38" i="3" s="1"/>
  <c r="CY38" i="3"/>
  <c r="CZ38" i="3"/>
  <c r="DA38" i="3"/>
  <c r="DB38" i="3"/>
  <c r="DC38" i="3"/>
  <c r="DG38" i="3"/>
  <c r="DH38" i="3"/>
  <c r="DI38" i="3"/>
  <c r="A39" i="3"/>
  <c r="Y39" i="3"/>
  <c r="CX39" i="3" s="1"/>
  <c r="CY39" i="3"/>
  <c r="CZ39" i="3"/>
  <c r="DB39" i="3" s="1"/>
  <c r="DA39" i="3"/>
  <c r="DC39" i="3"/>
  <c r="DH39" i="3"/>
  <c r="DI39" i="3"/>
  <c r="A40" i="3"/>
  <c r="Y40" i="3"/>
  <c r="CX40" i="3"/>
  <c r="CY40" i="3"/>
  <c r="CZ40" i="3"/>
  <c r="DB40" i="3" s="1"/>
  <c r="DA40" i="3"/>
  <c r="DC40" i="3"/>
  <c r="DF40" i="3"/>
  <c r="DJ40" i="3" s="1"/>
  <c r="DG40" i="3"/>
  <c r="DH40" i="3"/>
  <c r="DI40" i="3"/>
  <c r="A41" i="3"/>
  <c r="Y41" i="3"/>
  <c r="CX41" i="3"/>
  <c r="DI41" i="3" s="1"/>
  <c r="CY41" i="3"/>
  <c r="CZ41" i="3"/>
  <c r="DA41" i="3"/>
  <c r="DB41" i="3"/>
  <c r="DC41" i="3"/>
  <c r="DF41" i="3"/>
  <c r="DJ41" i="3" s="1"/>
  <c r="DG41" i="3"/>
  <c r="DH41" i="3"/>
  <c r="A42" i="3"/>
  <c r="Y42" i="3"/>
  <c r="CX42" i="3"/>
  <c r="CY42" i="3"/>
  <c r="CZ42" i="3"/>
  <c r="DA42" i="3"/>
  <c r="DB42" i="3"/>
  <c r="DC42" i="3"/>
  <c r="A43" i="3"/>
  <c r="Y43" i="3"/>
  <c r="CX43" i="3" s="1"/>
  <c r="CY43" i="3"/>
  <c r="CZ43" i="3"/>
  <c r="DB43" i="3" s="1"/>
  <c r="DA43" i="3"/>
  <c r="DC43" i="3"/>
  <c r="DF43" i="3"/>
  <c r="DJ43" i="3" s="1"/>
  <c r="A44" i="3"/>
  <c r="Y44" i="3"/>
  <c r="CX44" i="3" s="1"/>
  <c r="CY44" i="3"/>
  <c r="CZ44" i="3"/>
  <c r="DA44" i="3"/>
  <c r="DB44" i="3"/>
  <c r="DC44" i="3"/>
  <c r="A45" i="3"/>
  <c r="Y45" i="3"/>
  <c r="CX45" i="3"/>
  <c r="CY45" i="3"/>
  <c r="CZ45" i="3"/>
  <c r="DB45" i="3" s="1"/>
  <c r="DA45" i="3"/>
  <c r="DC45" i="3"/>
  <c r="A46" i="3"/>
  <c r="Y46" i="3"/>
  <c r="CX46" i="3" s="1"/>
  <c r="CY46" i="3"/>
  <c r="CZ46" i="3"/>
  <c r="DB46" i="3" s="1"/>
  <c r="DA46" i="3"/>
  <c r="DC46" i="3"/>
  <c r="A47" i="3"/>
  <c r="Y47" i="3"/>
  <c r="CX47" i="3"/>
  <c r="CY47" i="3"/>
  <c r="CZ47" i="3"/>
  <c r="DB47" i="3" s="1"/>
  <c r="DA47" i="3"/>
  <c r="DC47" i="3"/>
  <c r="DG47" i="3"/>
  <c r="A48" i="3"/>
  <c r="Y48" i="3"/>
  <c r="CX48" i="3" s="1"/>
  <c r="CY48" i="3"/>
  <c r="CZ48" i="3"/>
  <c r="DA48" i="3"/>
  <c r="DB48" i="3"/>
  <c r="DC48" i="3"/>
  <c r="A49" i="3"/>
  <c r="Y49" i="3"/>
  <c r="CX49" i="3"/>
  <c r="CY49" i="3"/>
  <c r="CZ49" i="3"/>
  <c r="DA49" i="3"/>
  <c r="DB49" i="3"/>
  <c r="DC49" i="3"/>
  <c r="DI49" i="3"/>
  <c r="A50" i="3"/>
  <c r="Y50" i="3"/>
  <c r="CX50" i="3" s="1"/>
  <c r="CY50" i="3"/>
  <c r="CZ50" i="3"/>
  <c r="DA50" i="3"/>
  <c r="DB50" i="3"/>
  <c r="DC50" i="3"/>
  <c r="A51" i="3"/>
  <c r="Y51" i="3"/>
  <c r="CU51" i="3"/>
  <c r="CV51" i="3"/>
  <c r="CX51" i="3"/>
  <c r="DI51" i="3" s="1"/>
  <c r="DJ51" i="3" s="1"/>
  <c r="CY51" i="3"/>
  <c r="CZ51" i="3"/>
  <c r="DA51" i="3"/>
  <c r="DB51" i="3"/>
  <c r="DC51" i="3"/>
  <c r="DF51" i="3"/>
  <c r="DG51" i="3"/>
  <c r="DH51" i="3"/>
  <c r="A52" i="3"/>
  <c r="Y52" i="3"/>
  <c r="CX52" i="3"/>
  <c r="CY52" i="3"/>
  <c r="CZ52" i="3"/>
  <c r="DA52" i="3"/>
  <c r="DB52" i="3"/>
  <c r="DC52" i="3"/>
  <c r="A53" i="3"/>
  <c r="Y53" i="3"/>
  <c r="CY53" i="3"/>
  <c r="CZ53" i="3"/>
  <c r="DB53" i="3" s="1"/>
  <c r="DA53" i="3"/>
  <c r="DC53" i="3"/>
  <c r="A54" i="3"/>
  <c r="Y54" i="3"/>
  <c r="CW54" i="3"/>
  <c r="CX54" i="3"/>
  <c r="CY54" i="3"/>
  <c r="CZ54" i="3"/>
  <c r="DB54" i="3" s="1"/>
  <c r="DA54" i="3"/>
  <c r="DC54" i="3"/>
  <c r="DH54" i="3"/>
  <c r="A55" i="3"/>
  <c r="Y55" i="3"/>
  <c r="CX55" i="3" s="1"/>
  <c r="CY55" i="3"/>
  <c r="CZ55" i="3"/>
  <c r="DB55" i="3" s="1"/>
  <c r="DA55" i="3"/>
  <c r="DC55" i="3"/>
  <c r="DG55" i="3"/>
  <c r="A56" i="3"/>
  <c r="Y56" i="3"/>
  <c r="CX56" i="3"/>
  <c r="CY56" i="3"/>
  <c r="CZ56" i="3"/>
  <c r="DA56" i="3"/>
  <c r="DB56" i="3"/>
  <c r="DC56" i="3"/>
  <c r="DI56" i="3"/>
  <c r="A57" i="3"/>
  <c r="Y57" i="3"/>
  <c r="CX57" i="3"/>
  <c r="CY57" i="3"/>
  <c r="CZ57" i="3"/>
  <c r="DA57" i="3"/>
  <c r="DB57" i="3"/>
  <c r="DC57" i="3"/>
  <c r="A58" i="3"/>
  <c r="Y58" i="3"/>
  <c r="CX58" i="3" s="1"/>
  <c r="CY58" i="3"/>
  <c r="CZ58" i="3"/>
  <c r="DA58" i="3"/>
  <c r="DB58" i="3"/>
  <c r="DC58" i="3"/>
  <c r="A59" i="3"/>
  <c r="Y59" i="3"/>
  <c r="CX59" i="3" s="1"/>
  <c r="CY59" i="3"/>
  <c r="CZ59" i="3"/>
  <c r="DB59" i="3" s="1"/>
  <c r="DA59" i="3"/>
  <c r="DC59" i="3"/>
  <c r="DG59" i="3"/>
  <c r="A60" i="3"/>
  <c r="Y60" i="3"/>
  <c r="CX60" i="3"/>
  <c r="CY60" i="3"/>
  <c r="CZ60" i="3"/>
  <c r="DB60" i="3" s="1"/>
  <c r="DA60" i="3"/>
  <c r="DC60" i="3"/>
  <c r="DF60" i="3"/>
  <c r="DJ60" i="3" s="1"/>
  <c r="DG60" i="3"/>
  <c r="DH60" i="3"/>
  <c r="DI60" i="3"/>
  <c r="A61" i="3"/>
  <c r="Y61" i="3"/>
  <c r="CX61" i="3"/>
  <c r="DI61" i="3" s="1"/>
  <c r="CY61" i="3"/>
  <c r="CZ61" i="3"/>
  <c r="DA61" i="3"/>
  <c r="DB61" i="3"/>
  <c r="DC61" i="3"/>
  <c r="DF61" i="3"/>
  <c r="DJ61" i="3" s="1"/>
  <c r="DG61" i="3"/>
  <c r="DH61" i="3"/>
  <c r="A62" i="3"/>
  <c r="Y62" i="3"/>
  <c r="CX62" i="3"/>
  <c r="CY62" i="3"/>
  <c r="CZ62" i="3"/>
  <c r="DA62" i="3"/>
  <c r="DB62" i="3"/>
  <c r="DC62" i="3"/>
  <c r="DF62" i="3"/>
  <c r="DJ62" i="3" s="1"/>
  <c r="DG62" i="3"/>
  <c r="A63" i="3"/>
  <c r="Y63" i="3"/>
  <c r="CX63" i="3" s="1"/>
  <c r="CY63" i="3"/>
  <c r="CZ63" i="3"/>
  <c r="DA63" i="3"/>
  <c r="DB63" i="3"/>
  <c r="DC63" i="3"/>
  <c r="DF63" i="3"/>
  <c r="DJ63" i="3" s="1"/>
  <c r="A64" i="3"/>
  <c r="Y64" i="3"/>
  <c r="CX64" i="3" s="1"/>
  <c r="CY64" i="3"/>
  <c r="CZ64" i="3"/>
  <c r="DB64" i="3" s="1"/>
  <c r="DA64" i="3"/>
  <c r="DC64" i="3"/>
  <c r="A65" i="3"/>
  <c r="Y65" i="3"/>
  <c r="CX65" i="3"/>
  <c r="CY65" i="3"/>
  <c r="CZ65" i="3"/>
  <c r="DA65" i="3"/>
  <c r="DB65" i="3"/>
  <c r="DC65" i="3"/>
  <c r="A66" i="3"/>
  <c r="Y66" i="3"/>
  <c r="CX66" i="3"/>
  <c r="CY66" i="3"/>
  <c r="CZ66" i="3"/>
  <c r="DB66" i="3" s="1"/>
  <c r="DA66" i="3"/>
  <c r="DC66" i="3"/>
  <c r="A67" i="3"/>
  <c r="Y67" i="3"/>
  <c r="CX67" i="3"/>
  <c r="CY67" i="3"/>
  <c r="CZ67" i="3"/>
  <c r="DB67" i="3" s="1"/>
  <c r="DA67" i="3"/>
  <c r="DC67" i="3"/>
  <c r="A68" i="3"/>
  <c r="Y68" i="3"/>
  <c r="CX68" i="3"/>
  <c r="CY68" i="3"/>
  <c r="CZ68" i="3"/>
  <c r="DA68" i="3"/>
  <c r="DB68" i="3"/>
  <c r="DC68" i="3"/>
  <c r="DF68" i="3"/>
  <c r="DJ68" i="3" s="1"/>
  <c r="DG68" i="3"/>
  <c r="A69" i="3"/>
  <c r="Y69" i="3"/>
  <c r="CX69" i="3" s="1"/>
  <c r="CY69" i="3"/>
  <c r="CZ69" i="3"/>
  <c r="DA69" i="3"/>
  <c r="DB69" i="3"/>
  <c r="DC69" i="3"/>
  <c r="A70" i="3"/>
  <c r="Y70" i="3"/>
  <c r="CY70" i="3"/>
  <c r="CZ70" i="3"/>
  <c r="DB70" i="3" s="1"/>
  <c r="DA70" i="3"/>
  <c r="DC70" i="3"/>
  <c r="A71" i="3"/>
  <c r="Y71" i="3"/>
  <c r="CY71" i="3"/>
  <c r="CZ71" i="3"/>
  <c r="DA71" i="3"/>
  <c r="DB71" i="3"/>
  <c r="DC71" i="3"/>
  <c r="A72" i="3"/>
  <c r="Y72" i="3"/>
  <c r="CY72" i="3"/>
  <c r="CZ72" i="3"/>
  <c r="DA72" i="3"/>
  <c r="DB72" i="3"/>
  <c r="DC72" i="3"/>
  <c r="A73" i="3"/>
  <c r="Y73" i="3"/>
  <c r="CY73" i="3"/>
  <c r="CZ73" i="3"/>
  <c r="DA73" i="3"/>
  <c r="DB73" i="3"/>
  <c r="DC73" i="3"/>
  <c r="A74" i="3"/>
  <c r="Y74" i="3"/>
  <c r="CX74" i="3"/>
  <c r="CY74" i="3"/>
  <c r="CZ74" i="3"/>
  <c r="DB74" i="3" s="1"/>
  <c r="DA74" i="3"/>
  <c r="DC74" i="3"/>
  <c r="DG74" i="3"/>
  <c r="DJ74" i="3" s="1"/>
  <c r="A75" i="3"/>
  <c r="Y75" i="3"/>
  <c r="CY75" i="3"/>
  <c r="CZ75" i="3"/>
  <c r="DA75" i="3"/>
  <c r="DB75" i="3"/>
  <c r="DC75" i="3"/>
  <c r="A76" i="3"/>
  <c r="Y76" i="3"/>
  <c r="CY76" i="3"/>
  <c r="CZ76" i="3"/>
  <c r="DB76" i="3" s="1"/>
  <c r="DA76" i="3"/>
  <c r="DC76" i="3"/>
  <c r="A77" i="3"/>
  <c r="Y77" i="3"/>
  <c r="CY77" i="3"/>
  <c r="CZ77" i="3"/>
  <c r="DA77" i="3"/>
  <c r="DB77" i="3"/>
  <c r="DC77" i="3"/>
  <c r="A78" i="3"/>
  <c r="Y78" i="3"/>
  <c r="CY78" i="3"/>
  <c r="CZ78" i="3"/>
  <c r="DA78" i="3"/>
  <c r="DB78" i="3"/>
  <c r="DC78" i="3"/>
  <c r="A79" i="3"/>
  <c r="Y79" i="3"/>
  <c r="CX79" i="3"/>
  <c r="CY79" i="3"/>
  <c r="CZ79" i="3"/>
  <c r="DA79" i="3"/>
  <c r="DB79" i="3"/>
  <c r="DC79" i="3"/>
  <c r="A80" i="3"/>
  <c r="Y80" i="3"/>
  <c r="CY80" i="3"/>
  <c r="CZ80" i="3"/>
  <c r="DA80" i="3"/>
  <c r="DB80" i="3"/>
  <c r="DC80" i="3"/>
  <c r="A81" i="3"/>
  <c r="Y81" i="3"/>
  <c r="CY81" i="3"/>
  <c r="CZ81" i="3"/>
  <c r="DA81" i="3"/>
  <c r="DB81" i="3"/>
  <c r="DC81" i="3"/>
  <c r="A82" i="3"/>
  <c r="Y82" i="3"/>
  <c r="CX82" i="3" s="1"/>
  <c r="CY82" i="3"/>
  <c r="CZ82" i="3"/>
  <c r="DA82" i="3"/>
  <c r="DB82" i="3"/>
  <c r="DC82" i="3"/>
  <c r="A83" i="3"/>
  <c r="Y83" i="3"/>
  <c r="CX83" i="3" s="1"/>
  <c r="CY83" i="3"/>
  <c r="CZ83" i="3"/>
  <c r="DB83" i="3" s="1"/>
  <c r="DA83" i="3"/>
  <c r="DC83" i="3"/>
  <c r="A84" i="3"/>
  <c r="Y84" i="3"/>
  <c r="CY84" i="3"/>
  <c r="CZ84" i="3"/>
  <c r="DB84" i="3" s="1"/>
  <c r="DA84" i="3"/>
  <c r="DC84" i="3"/>
  <c r="A85" i="3"/>
  <c r="Y85" i="3"/>
  <c r="CY85" i="3"/>
  <c r="CZ85" i="3"/>
  <c r="DA85" i="3"/>
  <c r="DB85" i="3"/>
  <c r="DC85" i="3"/>
  <c r="A86" i="3"/>
  <c r="Y86" i="3"/>
  <c r="CY86" i="3"/>
  <c r="CZ86" i="3"/>
  <c r="DB86" i="3" s="1"/>
  <c r="DA86" i="3"/>
  <c r="DC86" i="3"/>
  <c r="A87" i="3"/>
  <c r="Y87" i="3"/>
  <c r="CY87" i="3"/>
  <c r="CZ87" i="3"/>
  <c r="DA87" i="3"/>
  <c r="DB87" i="3"/>
  <c r="DC87" i="3"/>
  <c r="A88" i="3"/>
  <c r="Y88" i="3"/>
  <c r="CY88" i="3"/>
  <c r="CZ88" i="3"/>
  <c r="DA88" i="3"/>
  <c r="DB88" i="3"/>
  <c r="DC88" i="3"/>
  <c r="A89" i="3"/>
  <c r="Y89" i="3"/>
  <c r="CY89" i="3"/>
  <c r="CZ89" i="3"/>
  <c r="DB89" i="3" s="1"/>
  <c r="DA89" i="3"/>
  <c r="DC89" i="3"/>
  <c r="A90" i="3"/>
  <c r="Y90" i="3"/>
  <c r="CY90" i="3"/>
  <c r="CZ90" i="3"/>
  <c r="DB90" i="3" s="1"/>
  <c r="DA90" i="3"/>
  <c r="DC90" i="3"/>
  <c r="A91" i="3"/>
  <c r="Y91" i="3"/>
  <c r="CY91" i="3"/>
  <c r="CZ91" i="3"/>
  <c r="DB91" i="3" s="1"/>
  <c r="DA91" i="3"/>
  <c r="DC91" i="3"/>
  <c r="A92" i="3"/>
  <c r="Y92" i="3"/>
  <c r="CY92" i="3"/>
  <c r="CZ92" i="3"/>
  <c r="DB92" i="3" s="1"/>
  <c r="DA92" i="3"/>
  <c r="DC92" i="3"/>
  <c r="A93" i="3"/>
  <c r="Y93" i="3"/>
  <c r="CY93" i="3"/>
  <c r="CZ93" i="3"/>
  <c r="DA93" i="3"/>
  <c r="DB93" i="3"/>
  <c r="DC93" i="3"/>
  <c r="A94" i="3"/>
  <c r="Y94" i="3"/>
  <c r="CY94" i="3"/>
  <c r="CZ94" i="3"/>
  <c r="DA94" i="3"/>
  <c r="DB94" i="3"/>
  <c r="DC94" i="3"/>
  <c r="A95" i="3"/>
  <c r="Y95" i="3"/>
  <c r="CY95" i="3"/>
  <c r="CZ95" i="3"/>
  <c r="DA95" i="3"/>
  <c r="DB95" i="3"/>
  <c r="DC95" i="3"/>
  <c r="A96" i="3"/>
  <c r="Y96" i="3"/>
  <c r="CY96" i="3"/>
  <c r="CZ96" i="3"/>
  <c r="DA96" i="3"/>
  <c r="DB96" i="3"/>
  <c r="DC96" i="3"/>
  <c r="A97" i="3"/>
  <c r="Y97" i="3"/>
  <c r="CU97" i="3"/>
  <c r="CV97" i="3"/>
  <c r="CX97" i="3"/>
  <c r="CY97" i="3"/>
  <c r="CZ97" i="3"/>
  <c r="DB97" i="3" s="1"/>
  <c r="DA97" i="3"/>
  <c r="DC97" i="3"/>
  <c r="A98" i="3"/>
  <c r="Y98" i="3"/>
  <c r="CX98" i="3" s="1"/>
  <c r="CY98" i="3"/>
  <c r="CZ98" i="3"/>
  <c r="DB98" i="3" s="1"/>
  <c r="DA98" i="3"/>
  <c r="DC98" i="3"/>
  <c r="A99" i="3"/>
  <c r="Y99" i="3"/>
  <c r="CY99" i="3"/>
  <c r="CZ99" i="3"/>
  <c r="DB99" i="3" s="1"/>
  <c r="DA99" i="3"/>
  <c r="DC99" i="3"/>
  <c r="A100" i="3"/>
  <c r="Y100" i="3"/>
  <c r="CW100" i="3"/>
  <c r="CX100" i="3"/>
  <c r="CY100" i="3"/>
  <c r="CZ100" i="3"/>
  <c r="DB100" i="3" s="1"/>
  <c r="DA100" i="3"/>
  <c r="DC100" i="3"/>
  <c r="DH100" i="3"/>
  <c r="A101" i="3"/>
  <c r="Y101" i="3"/>
  <c r="CX101" i="3"/>
  <c r="DF101" i="3" s="1"/>
  <c r="CY101" i="3"/>
  <c r="CZ101" i="3"/>
  <c r="DB101" i="3" s="1"/>
  <c r="DA101" i="3"/>
  <c r="DC101" i="3"/>
  <c r="DG101" i="3"/>
  <c r="DH101" i="3"/>
  <c r="DI101" i="3"/>
  <c r="DJ101" i="3"/>
  <c r="A102" i="3"/>
  <c r="Y102" i="3"/>
  <c r="CX102" i="3"/>
  <c r="CY102" i="3"/>
  <c r="CZ102" i="3"/>
  <c r="DA102" i="3"/>
  <c r="DB102" i="3"/>
  <c r="DC102" i="3"/>
  <c r="DF102" i="3"/>
  <c r="DJ102" i="3" s="1"/>
  <c r="DG102" i="3"/>
  <c r="DH102" i="3"/>
  <c r="DI102" i="3"/>
  <c r="A103" i="3"/>
  <c r="Y103" i="3"/>
  <c r="CX103" i="3"/>
  <c r="CY103" i="3"/>
  <c r="CZ103" i="3"/>
  <c r="DA103" i="3"/>
  <c r="DB103" i="3"/>
  <c r="DC103" i="3"/>
  <c r="DF103" i="3"/>
  <c r="DJ103" i="3" s="1"/>
  <c r="DG103" i="3"/>
  <c r="DH103" i="3"/>
  <c r="DI103" i="3"/>
  <c r="A104" i="3"/>
  <c r="Y104" i="3"/>
  <c r="CX104" i="3" s="1"/>
  <c r="CY104" i="3"/>
  <c r="CZ104" i="3"/>
  <c r="DA104" i="3"/>
  <c r="DB104" i="3"/>
  <c r="DC104" i="3"/>
  <c r="DF104" i="3"/>
  <c r="DJ104" i="3" s="1"/>
  <c r="DG104" i="3"/>
  <c r="DH104" i="3"/>
  <c r="DI104" i="3"/>
  <c r="A105" i="3"/>
  <c r="Y105" i="3"/>
  <c r="CX105" i="3"/>
  <c r="CY105" i="3"/>
  <c r="CZ105" i="3"/>
  <c r="DA105" i="3"/>
  <c r="DB105" i="3"/>
  <c r="DC105" i="3"/>
  <c r="DF105" i="3"/>
  <c r="DJ105" i="3" s="1"/>
  <c r="DG105" i="3"/>
  <c r="DH105" i="3"/>
  <c r="DI105" i="3"/>
  <c r="A106" i="3"/>
  <c r="Y106" i="3"/>
  <c r="CX106" i="3"/>
  <c r="CY106" i="3"/>
  <c r="CZ106" i="3"/>
  <c r="DA106" i="3"/>
  <c r="DB106" i="3"/>
  <c r="DC106" i="3"/>
  <c r="DF106" i="3"/>
  <c r="DJ106" i="3" s="1"/>
  <c r="DG106" i="3"/>
  <c r="DH106" i="3"/>
  <c r="DI106" i="3"/>
  <c r="A107" i="3"/>
  <c r="Y107" i="3"/>
  <c r="CX107" i="3"/>
  <c r="DI107" i="3" s="1"/>
  <c r="CY107" i="3"/>
  <c r="CZ107" i="3"/>
  <c r="DA107" i="3"/>
  <c r="DB107" i="3"/>
  <c r="DC107" i="3"/>
  <c r="DF107" i="3"/>
  <c r="DJ107" i="3" s="1"/>
  <c r="DG107" i="3"/>
  <c r="DH107" i="3"/>
  <c r="A108" i="3"/>
  <c r="Y108" i="3"/>
  <c r="CX108" i="3"/>
  <c r="DH108" i="3" s="1"/>
  <c r="CY108" i="3"/>
  <c r="CZ108" i="3"/>
  <c r="DA108" i="3"/>
  <c r="DB108" i="3"/>
  <c r="DC108" i="3"/>
  <c r="DF108" i="3"/>
  <c r="DJ108" i="3" s="1"/>
  <c r="DG108" i="3"/>
  <c r="DI108" i="3"/>
  <c r="A109" i="3"/>
  <c r="Y109" i="3"/>
  <c r="CX109" i="3"/>
  <c r="DG109" i="3" s="1"/>
  <c r="CY109" i="3"/>
  <c r="CZ109" i="3"/>
  <c r="DA109" i="3"/>
  <c r="DB109" i="3"/>
  <c r="DC109" i="3"/>
  <c r="DF109" i="3"/>
  <c r="DJ109" i="3" s="1"/>
  <c r="DH109" i="3"/>
  <c r="DI109" i="3"/>
  <c r="A110" i="3"/>
  <c r="Y110" i="3"/>
  <c r="CX110" i="3"/>
  <c r="DF110" i="3" s="1"/>
  <c r="CY110" i="3"/>
  <c r="CZ110" i="3"/>
  <c r="DA110" i="3"/>
  <c r="DB110" i="3"/>
  <c r="DC110" i="3"/>
  <c r="DG110" i="3"/>
  <c r="DH110" i="3"/>
  <c r="DI110" i="3"/>
  <c r="DJ110" i="3"/>
  <c r="A111" i="3"/>
  <c r="Y111" i="3"/>
  <c r="CY111" i="3"/>
  <c r="CZ111" i="3"/>
  <c r="DA111" i="3"/>
  <c r="DB111" i="3"/>
  <c r="DC111" i="3"/>
  <c r="A112" i="3"/>
  <c r="Y112" i="3"/>
  <c r="CY112" i="3"/>
  <c r="CZ112" i="3"/>
  <c r="DA112" i="3"/>
  <c r="DB112" i="3"/>
  <c r="DC112" i="3"/>
  <c r="A113" i="3"/>
  <c r="Y113" i="3"/>
  <c r="CY113" i="3"/>
  <c r="CZ113" i="3"/>
  <c r="DA113" i="3"/>
  <c r="DB113" i="3"/>
  <c r="DC113" i="3"/>
  <c r="A114" i="3"/>
  <c r="Y114" i="3"/>
  <c r="CX114" i="3"/>
  <c r="CY114" i="3"/>
  <c r="CZ114" i="3"/>
  <c r="DB114" i="3" s="1"/>
  <c r="DA114" i="3"/>
  <c r="DC114" i="3"/>
  <c r="A115" i="3"/>
  <c r="Y115" i="3"/>
  <c r="CY115" i="3"/>
  <c r="CZ115" i="3"/>
  <c r="DA115" i="3"/>
  <c r="DB115" i="3"/>
  <c r="DC115" i="3"/>
  <c r="A116" i="3"/>
  <c r="Y116" i="3"/>
  <c r="CU116" i="3"/>
  <c r="CV116" i="3"/>
  <c r="CX116" i="3"/>
  <c r="CY116" i="3"/>
  <c r="CZ116" i="3"/>
  <c r="DB116" i="3" s="1"/>
  <c r="DA116" i="3"/>
  <c r="DC116" i="3"/>
  <c r="DH116" i="3"/>
  <c r="DI116" i="3"/>
  <c r="DJ116" i="3" s="1"/>
  <c r="A117" i="3"/>
  <c r="Y117" i="3"/>
  <c r="CX117" i="3"/>
  <c r="DF117" i="3" s="1"/>
  <c r="CY117" i="3"/>
  <c r="CZ117" i="3"/>
  <c r="DB117" i="3" s="1"/>
  <c r="DA117" i="3"/>
  <c r="DC117" i="3"/>
  <c r="DG117" i="3"/>
  <c r="DH117" i="3"/>
  <c r="DI117" i="3"/>
  <c r="DJ117" i="3"/>
  <c r="A118" i="3"/>
  <c r="Y118" i="3"/>
  <c r="CW118" i="3"/>
  <c r="CX118" i="3"/>
  <c r="DI118" i="3" s="1"/>
  <c r="CY118" i="3"/>
  <c r="CZ118" i="3"/>
  <c r="DA118" i="3"/>
  <c r="DB118" i="3"/>
  <c r="DC118" i="3"/>
  <c r="DF118" i="3"/>
  <c r="DG118" i="3"/>
  <c r="DJ118" i="3" s="1"/>
  <c r="DH118" i="3"/>
  <c r="A119" i="3"/>
  <c r="Y119" i="3"/>
  <c r="CY119" i="3"/>
  <c r="CZ119" i="3"/>
  <c r="DA119" i="3"/>
  <c r="DB119" i="3"/>
  <c r="DC119" i="3"/>
  <c r="A120" i="3"/>
  <c r="Y120" i="3"/>
  <c r="CW120" i="3" s="1"/>
  <c r="CX120" i="3"/>
  <c r="CY120" i="3"/>
  <c r="CZ120" i="3"/>
  <c r="DA120" i="3"/>
  <c r="DB120" i="3"/>
  <c r="DC120" i="3"/>
  <c r="DF120" i="3"/>
  <c r="DG120" i="3"/>
  <c r="DJ120" i="3" s="1"/>
  <c r="DH120" i="3"/>
  <c r="DI120" i="3"/>
  <c r="A121" i="3"/>
  <c r="Y121" i="3"/>
  <c r="CW121" i="3"/>
  <c r="CX121" i="3"/>
  <c r="CY121" i="3"/>
  <c r="CZ121" i="3"/>
  <c r="DA121" i="3"/>
  <c r="DB121" i="3"/>
  <c r="DC121" i="3"/>
  <c r="A122" i="3"/>
  <c r="Y122" i="3"/>
  <c r="CW122" i="3"/>
  <c r="CX122" i="3"/>
  <c r="CY122" i="3"/>
  <c r="CZ122" i="3"/>
  <c r="DA122" i="3"/>
  <c r="DB122" i="3"/>
  <c r="DC122" i="3"/>
  <c r="A123" i="3"/>
  <c r="Y123" i="3"/>
  <c r="CX123" i="3" s="1"/>
  <c r="CY123" i="3"/>
  <c r="CZ123" i="3"/>
  <c r="DA123" i="3"/>
  <c r="DB123" i="3"/>
  <c r="DC123" i="3"/>
  <c r="DG123" i="3"/>
  <c r="A124" i="3"/>
  <c r="Y124" i="3"/>
  <c r="CX124" i="3"/>
  <c r="CY124" i="3"/>
  <c r="CZ124" i="3"/>
  <c r="DA124" i="3"/>
  <c r="DB124" i="3"/>
  <c r="DC124" i="3"/>
  <c r="DF124" i="3"/>
  <c r="DJ124" i="3" s="1"/>
  <c r="A125" i="3"/>
  <c r="Y125" i="3"/>
  <c r="CX125" i="3"/>
  <c r="CY125" i="3"/>
  <c r="CZ125" i="3"/>
  <c r="DB125" i="3" s="1"/>
  <c r="DA125" i="3"/>
  <c r="DC125" i="3"/>
  <c r="A126" i="3"/>
  <c r="Y126" i="3"/>
  <c r="CX126" i="3"/>
  <c r="CY126" i="3"/>
  <c r="CZ126" i="3"/>
  <c r="DB126" i="3" s="1"/>
  <c r="DA126" i="3"/>
  <c r="DC126" i="3"/>
  <c r="A127" i="3"/>
  <c r="Y127" i="3"/>
  <c r="CU127" i="3"/>
  <c r="CY127" i="3"/>
  <c r="CZ127" i="3"/>
  <c r="DB127" i="3" s="1"/>
  <c r="DA127" i="3"/>
  <c r="DC127" i="3"/>
  <c r="A128" i="3"/>
  <c r="Y128" i="3"/>
  <c r="CX128" i="3"/>
  <c r="CY128" i="3"/>
  <c r="CZ128" i="3"/>
  <c r="DB128" i="3" s="1"/>
  <c r="DA128" i="3"/>
  <c r="DC128" i="3"/>
  <c r="A129" i="3"/>
  <c r="Y129" i="3"/>
  <c r="CX129" i="3" s="1"/>
  <c r="CW129" i="3"/>
  <c r="CY129" i="3"/>
  <c r="CZ129" i="3"/>
  <c r="DA129" i="3"/>
  <c r="DB129" i="3"/>
  <c r="DC129" i="3"/>
  <c r="A130" i="3"/>
  <c r="Y130" i="3"/>
  <c r="CX130" i="3" s="1"/>
  <c r="DI130" i="3" s="1"/>
  <c r="CY130" i="3"/>
  <c r="CZ130" i="3"/>
  <c r="DA130" i="3"/>
  <c r="DB130" i="3"/>
  <c r="DC130" i="3"/>
  <c r="A131" i="3"/>
  <c r="Y131" i="3"/>
  <c r="CX131" i="3" s="1"/>
  <c r="CY131" i="3"/>
  <c r="CZ131" i="3"/>
  <c r="DA131" i="3"/>
  <c r="DB131" i="3"/>
  <c r="DC131" i="3"/>
  <c r="A132" i="3"/>
  <c r="Y132" i="3"/>
  <c r="CX132" i="3" s="1"/>
  <c r="CY132" i="3"/>
  <c r="CZ132" i="3"/>
  <c r="DA132" i="3"/>
  <c r="DB132" i="3"/>
  <c r="DC132" i="3"/>
  <c r="A133" i="3"/>
  <c r="Y133" i="3"/>
  <c r="CU133" i="3"/>
  <c r="CV133" i="3"/>
  <c r="CX133" i="3"/>
  <c r="DI133" i="3" s="1"/>
  <c r="DJ133" i="3" s="1"/>
  <c r="CY133" i="3"/>
  <c r="CZ133" i="3"/>
  <c r="DA133" i="3"/>
  <c r="DB133" i="3"/>
  <c r="DC133" i="3"/>
  <c r="DF133" i="3"/>
  <c r="DG133" i="3"/>
  <c r="DH133" i="3"/>
  <c r="A134" i="3"/>
  <c r="Y134" i="3"/>
  <c r="CX134" i="3"/>
  <c r="CY134" i="3"/>
  <c r="CZ134" i="3"/>
  <c r="DA134" i="3"/>
  <c r="DB134" i="3"/>
  <c r="DC134" i="3"/>
  <c r="A135" i="3"/>
  <c r="Y135" i="3"/>
  <c r="CW135" i="3"/>
  <c r="CX135" i="3"/>
  <c r="CY135" i="3"/>
  <c r="CZ135" i="3"/>
  <c r="DA135" i="3"/>
  <c r="DB135" i="3"/>
  <c r="DC135" i="3"/>
  <c r="A136" i="3"/>
  <c r="Y136" i="3"/>
  <c r="CW136" i="3"/>
  <c r="CX136" i="3"/>
  <c r="CY136" i="3"/>
  <c r="CZ136" i="3"/>
  <c r="DB136" i="3" s="1"/>
  <c r="DA136" i="3"/>
  <c r="DC136" i="3"/>
  <c r="A137" i="3"/>
  <c r="Y137" i="3"/>
  <c r="CW137" i="3" s="1"/>
  <c r="CY137" i="3"/>
  <c r="CZ137" i="3"/>
  <c r="DA137" i="3"/>
  <c r="DB137" i="3"/>
  <c r="DC137" i="3"/>
  <c r="A138" i="3"/>
  <c r="Y138" i="3"/>
  <c r="CY138" i="3"/>
  <c r="CZ138" i="3"/>
  <c r="DA138" i="3"/>
  <c r="DB138" i="3"/>
  <c r="DC138" i="3"/>
  <c r="A139" i="3"/>
  <c r="Y139" i="3"/>
  <c r="CX139" i="3"/>
  <c r="CY139" i="3"/>
  <c r="CZ139" i="3"/>
  <c r="DA139" i="3"/>
  <c r="DB139" i="3"/>
  <c r="DC139" i="3"/>
  <c r="DF139" i="3"/>
  <c r="DG139" i="3"/>
  <c r="DH139" i="3"/>
  <c r="DI139" i="3"/>
  <c r="DJ139" i="3"/>
  <c r="A140" i="3"/>
  <c r="Y140" i="3"/>
  <c r="CX140" i="3"/>
  <c r="CY140" i="3"/>
  <c r="CZ140" i="3"/>
  <c r="DA140" i="3"/>
  <c r="DB140" i="3"/>
  <c r="DC140" i="3"/>
  <c r="DF140" i="3"/>
  <c r="DJ140" i="3" s="1"/>
  <c r="DG140" i="3"/>
  <c r="DH140" i="3"/>
  <c r="DI140" i="3"/>
  <c r="A141" i="3"/>
  <c r="Y141" i="3"/>
  <c r="CX141" i="3"/>
  <c r="DI141" i="3" s="1"/>
  <c r="CY141" i="3"/>
  <c r="CZ141" i="3"/>
  <c r="DA141" i="3"/>
  <c r="DB141" i="3"/>
  <c r="DC141" i="3"/>
  <c r="DF141" i="3"/>
  <c r="DJ141" i="3" s="1"/>
  <c r="DG141" i="3"/>
  <c r="DH141" i="3"/>
  <c r="A142" i="3"/>
  <c r="Y142" i="3"/>
  <c r="CX142" i="3" s="1"/>
  <c r="CY142" i="3"/>
  <c r="CZ142" i="3"/>
  <c r="DB142" i="3" s="1"/>
  <c r="DA142" i="3"/>
  <c r="DC142" i="3"/>
  <c r="A143" i="3"/>
  <c r="Y143" i="3"/>
  <c r="CX143" i="3"/>
  <c r="CY143" i="3"/>
  <c r="CZ143" i="3"/>
  <c r="DA143" i="3"/>
  <c r="DB143" i="3"/>
  <c r="DC143" i="3"/>
  <c r="A144" i="3"/>
  <c r="Y144" i="3"/>
  <c r="CX144" i="3" s="1"/>
  <c r="CY144" i="3"/>
  <c r="CZ144" i="3"/>
  <c r="DA144" i="3"/>
  <c r="DB144" i="3"/>
  <c r="DC144" i="3"/>
  <c r="A145" i="3"/>
  <c r="Y145" i="3"/>
  <c r="CX145" i="3"/>
  <c r="CY145" i="3"/>
  <c r="CZ145" i="3"/>
  <c r="DB145" i="3" s="1"/>
  <c r="DA145" i="3"/>
  <c r="DC145" i="3"/>
  <c r="DH145" i="3"/>
  <c r="DI145" i="3"/>
  <c r="A146" i="3"/>
  <c r="Y146" i="3"/>
  <c r="CX146" i="3"/>
  <c r="DF146" i="3" s="1"/>
  <c r="CY146" i="3"/>
  <c r="CZ146" i="3"/>
  <c r="DB146" i="3" s="1"/>
  <c r="DA146" i="3"/>
  <c r="DC146" i="3"/>
  <c r="DG146" i="3"/>
  <c r="DH146" i="3"/>
  <c r="DI146" i="3"/>
  <c r="DJ146" i="3"/>
  <c r="A147" i="3"/>
  <c r="Y147" i="3"/>
  <c r="CU147" i="3"/>
  <c r="CV147" i="3"/>
  <c r="CX147" i="3"/>
  <c r="DI147" i="3" s="1"/>
  <c r="DJ147" i="3" s="1"/>
  <c r="CY147" i="3"/>
  <c r="CZ147" i="3"/>
  <c r="DA147" i="3"/>
  <c r="DB147" i="3"/>
  <c r="DC147" i="3"/>
  <c r="DF147" i="3"/>
  <c r="DG147" i="3"/>
  <c r="DH147" i="3"/>
  <c r="A148" i="3"/>
  <c r="Y148" i="3"/>
  <c r="CU148" i="3"/>
  <c r="CY148" i="3"/>
  <c r="CZ148" i="3"/>
  <c r="DB148" i="3" s="1"/>
  <c r="DA148" i="3"/>
  <c r="DC148" i="3"/>
  <c r="A149" i="3"/>
  <c r="Y149" i="3"/>
  <c r="CU149" i="3"/>
  <c r="CV149" i="3"/>
  <c r="CX149" i="3"/>
  <c r="CY149" i="3"/>
  <c r="CZ149" i="3"/>
  <c r="DB149" i="3" s="1"/>
  <c r="DA149" i="3"/>
  <c r="DC149" i="3"/>
  <c r="A150" i="3"/>
  <c r="Y150" i="3"/>
  <c r="CU150" i="3"/>
  <c r="CV150" i="3"/>
  <c r="CX150" i="3"/>
  <c r="CY150" i="3"/>
  <c r="CZ150" i="3"/>
  <c r="DB150" i="3" s="1"/>
  <c r="DA150" i="3"/>
  <c r="DC150" i="3"/>
  <c r="DG150" i="3"/>
  <c r="A151" i="3"/>
  <c r="Y151" i="3"/>
  <c r="CU151" i="3"/>
  <c r="CV151" i="3"/>
  <c r="CX151" i="3"/>
  <c r="CY151" i="3"/>
  <c r="CZ151" i="3"/>
  <c r="DA151" i="3"/>
  <c r="DB151" i="3"/>
  <c r="DC151" i="3"/>
  <c r="DI151" i="3"/>
  <c r="DJ151" i="3" s="1"/>
  <c r="A152" i="3"/>
  <c r="Y152" i="3"/>
  <c r="CV152" i="3" s="1"/>
  <c r="CU152" i="3"/>
  <c r="CX152" i="3"/>
  <c r="DF152" i="3" s="1"/>
  <c r="CY152" i="3"/>
  <c r="CZ152" i="3"/>
  <c r="DB152" i="3" s="1"/>
  <c r="DA152" i="3"/>
  <c r="DC152" i="3"/>
  <c r="DG152" i="3"/>
  <c r="DH152" i="3"/>
  <c r="DI152" i="3"/>
  <c r="DJ152" i="3" s="1"/>
  <c r="A153" i="3"/>
  <c r="Y153" i="3"/>
  <c r="CY153" i="3"/>
  <c r="CZ153" i="3"/>
  <c r="DA153" i="3"/>
  <c r="DB153" i="3"/>
  <c r="DC153" i="3"/>
  <c r="A154" i="3"/>
  <c r="Y154" i="3"/>
  <c r="CY154" i="3"/>
  <c r="CZ154" i="3"/>
  <c r="DB154" i="3" s="1"/>
  <c r="DA154" i="3"/>
  <c r="DC154" i="3"/>
  <c r="A155" i="3"/>
  <c r="Y155" i="3"/>
  <c r="CU155" i="3"/>
  <c r="CY155" i="3"/>
  <c r="CZ155" i="3"/>
  <c r="DA155" i="3"/>
  <c r="DB155" i="3"/>
  <c r="DC155" i="3"/>
  <c r="A156" i="3"/>
  <c r="Y156" i="3"/>
  <c r="CV156" i="3" s="1"/>
  <c r="CU156" i="3"/>
  <c r="CX156" i="3"/>
  <c r="CY156" i="3"/>
  <c r="CZ156" i="3"/>
  <c r="DA156" i="3"/>
  <c r="DB156" i="3"/>
  <c r="DC156" i="3"/>
  <c r="DF156" i="3"/>
  <c r="DG156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C22" i="1"/>
  <c r="E22" i="1"/>
  <c r="Z22" i="1"/>
  <c r="AA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U24" i="1"/>
  <c r="AC24" i="1"/>
  <c r="AE24" i="1"/>
  <c r="AD24" i="1" s="1"/>
  <c r="AF24" i="1"/>
  <c r="CT24" i="1" s="1"/>
  <c r="S24" i="1" s="1"/>
  <c r="CY24" i="1" s="1"/>
  <c r="X24" i="1" s="1"/>
  <c r="AG24" i="1"/>
  <c r="CU24" i="1" s="1"/>
  <c r="T24" i="1" s="1"/>
  <c r="AH24" i="1"/>
  <c r="CV24" i="1" s="1"/>
  <c r="AI24" i="1"/>
  <c r="CW24" i="1" s="1"/>
  <c r="V24" i="1" s="1"/>
  <c r="AJ24" i="1"/>
  <c r="CQ24" i="1"/>
  <c r="P24" i="1" s="1"/>
  <c r="CR24" i="1"/>
  <c r="Q24" i="1" s="1"/>
  <c r="CS24" i="1"/>
  <c r="R24" i="1" s="1"/>
  <c r="CX24" i="1"/>
  <c r="W24" i="1" s="1"/>
  <c r="FR24" i="1"/>
  <c r="GL24" i="1"/>
  <c r="GO24" i="1"/>
  <c r="GP24" i="1"/>
  <c r="GV24" i="1"/>
  <c r="HC24" i="1"/>
  <c r="GX24" i="1" s="1"/>
  <c r="C25" i="1"/>
  <c r="D25" i="1"/>
  <c r="S25" i="1"/>
  <c r="T25" i="1"/>
  <c r="AC25" i="1"/>
  <c r="CQ25" i="1" s="1"/>
  <c r="P25" i="1" s="1"/>
  <c r="AE25" i="1"/>
  <c r="AF25" i="1"/>
  <c r="AG25" i="1"/>
  <c r="CU25" i="1" s="1"/>
  <c r="AH25" i="1"/>
  <c r="AI25" i="1"/>
  <c r="AJ25" i="1"/>
  <c r="CX25" i="1" s="1"/>
  <c r="W25" i="1" s="1"/>
  <c r="CT25" i="1"/>
  <c r="CV25" i="1"/>
  <c r="U25" i="1" s="1"/>
  <c r="CW25" i="1"/>
  <c r="V25" i="1" s="1"/>
  <c r="FR25" i="1"/>
  <c r="GL25" i="1"/>
  <c r="GO25" i="1"/>
  <c r="GP25" i="1"/>
  <c r="GV25" i="1"/>
  <c r="HC25" i="1"/>
  <c r="GX25" i="1" s="1"/>
  <c r="C26" i="1"/>
  <c r="D26" i="1"/>
  <c r="W26" i="1"/>
  <c r="AC26" i="1"/>
  <c r="CQ26" i="1" s="1"/>
  <c r="P26" i="1" s="1"/>
  <c r="CP26" i="1" s="1"/>
  <c r="O26" i="1" s="1"/>
  <c r="AD26" i="1"/>
  <c r="AB26" i="1" s="1"/>
  <c r="AE26" i="1"/>
  <c r="AF26" i="1"/>
  <c r="AG26" i="1"/>
  <c r="AH26" i="1"/>
  <c r="AI26" i="1"/>
  <c r="AJ26" i="1"/>
  <c r="CR26" i="1"/>
  <c r="Q26" i="1" s="1"/>
  <c r="CS26" i="1"/>
  <c r="R26" i="1" s="1"/>
  <c r="CT26" i="1"/>
  <c r="S26" i="1" s="1"/>
  <c r="CU26" i="1"/>
  <c r="T26" i="1" s="1"/>
  <c r="CV26" i="1"/>
  <c r="U26" i="1" s="1"/>
  <c r="CW26" i="1"/>
  <c r="V26" i="1" s="1"/>
  <c r="CX26" i="1"/>
  <c r="FR26" i="1"/>
  <c r="GL26" i="1"/>
  <c r="GO26" i="1"/>
  <c r="GP26" i="1"/>
  <c r="GV26" i="1"/>
  <c r="HC26" i="1" s="1"/>
  <c r="GX26" i="1" s="1"/>
  <c r="C27" i="1"/>
  <c r="D27" i="1"/>
  <c r="R27" i="1"/>
  <c r="V27" i="1"/>
  <c r="W27" i="1"/>
  <c r="AC27" i="1"/>
  <c r="AE27" i="1"/>
  <c r="AD27" i="1" s="1"/>
  <c r="AB27" i="1" s="1"/>
  <c r="AF27" i="1"/>
  <c r="CT27" i="1" s="1"/>
  <c r="S27" i="1" s="1"/>
  <c r="AG27" i="1"/>
  <c r="CU27" i="1" s="1"/>
  <c r="T27" i="1" s="1"/>
  <c r="AH27" i="1"/>
  <c r="CV27" i="1" s="1"/>
  <c r="U27" i="1" s="1"/>
  <c r="AI27" i="1"/>
  <c r="CW27" i="1" s="1"/>
  <c r="AJ27" i="1"/>
  <c r="CX27" i="1" s="1"/>
  <c r="CQ27" i="1"/>
  <c r="P27" i="1" s="1"/>
  <c r="CR27" i="1"/>
  <c r="Q27" i="1" s="1"/>
  <c r="CS27" i="1"/>
  <c r="FR27" i="1"/>
  <c r="BY120" i="1" s="1"/>
  <c r="GL27" i="1"/>
  <c r="GO27" i="1"/>
  <c r="GP27" i="1"/>
  <c r="GV27" i="1"/>
  <c r="HC27" i="1"/>
  <c r="GX27" i="1" s="1"/>
  <c r="I28" i="1"/>
  <c r="AC28" i="1"/>
  <c r="AE28" i="1"/>
  <c r="AF28" i="1"/>
  <c r="CT28" i="1" s="1"/>
  <c r="S28" i="1" s="1"/>
  <c r="AG28" i="1"/>
  <c r="CU28" i="1" s="1"/>
  <c r="T28" i="1" s="1"/>
  <c r="AH28" i="1"/>
  <c r="AI28" i="1"/>
  <c r="CW28" i="1" s="1"/>
  <c r="V28" i="1" s="1"/>
  <c r="AJ28" i="1"/>
  <c r="CX28" i="1" s="1"/>
  <c r="W28" i="1" s="1"/>
  <c r="CV28" i="1"/>
  <c r="U28" i="1" s="1"/>
  <c r="FR28" i="1"/>
  <c r="GL28" i="1"/>
  <c r="GO28" i="1"/>
  <c r="GP28" i="1"/>
  <c r="GV28" i="1"/>
  <c r="HC28" i="1" s="1"/>
  <c r="GX28" i="1" s="1"/>
  <c r="I29" i="1"/>
  <c r="V29" i="1" s="1"/>
  <c r="W29" i="1"/>
  <c r="AB29" i="1"/>
  <c r="AC29" i="1"/>
  <c r="CQ29" i="1" s="1"/>
  <c r="P29" i="1" s="1"/>
  <c r="AE29" i="1"/>
  <c r="AD29" i="1" s="1"/>
  <c r="AF29" i="1"/>
  <c r="AG29" i="1"/>
  <c r="AH29" i="1"/>
  <c r="AI29" i="1"/>
  <c r="CW29" i="1" s="1"/>
  <c r="AJ29" i="1"/>
  <c r="CX29" i="1" s="1"/>
  <c r="CR29" i="1"/>
  <c r="Q29" i="1" s="1"/>
  <c r="CS29" i="1"/>
  <c r="R29" i="1" s="1"/>
  <c r="CT29" i="1"/>
  <c r="S29" i="1" s="1"/>
  <c r="CU29" i="1"/>
  <c r="T29" i="1" s="1"/>
  <c r="CV29" i="1"/>
  <c r="U29" i="1" s="1"/>
  <c r="FR29" i="1"/>
  <c r="GL29" i="1"/>
  <c r="GO29" i="1"/>
  <c r="GP29" i="1"/>
  <c r="GV29" i="1"/>
  <c r="HC29" i="1" s="1"/>
  <c r="GX29" i="1"/>
  <c r="I30" i="1"/>
  <c r="S30" i="1"/>
  <c r="AC30" i="1"/>
  <c r="AE30" i="1"/>
  <c r="AF30" i="1"/>
  <c r="CT30" i="1" s="1"/>
  <c r="AG30" i="1"/>
  <c r="CU30" i="1" s="1"/>
  <c r="T30" i="1" s="1"/>
  <c r="AH30" i="1"/>
  <c r="CV30" i="1" s="1"/>
  <c r="U30" i="1" s="1"/>
  <c r="AI30" i="1"/>
  <c r="CW30" i="1" s="1"/>
  <c r="V30" i="1" s="1"/>
  <c r="AJ30" i="1"/>
  <c r="CX30" i="1" s="1"/>
  <c r="W30" i="1" s="1"/>
  <c r="CQ30" i="1"/>
  <c r="P30" i="1" s="1"/>
  <c r="FR30" i="1"/>
  <c r="GL30" i="1"/>
  <c r="GO30" i="1"/>
  <c r="GP30" i="1"/>
  <c r="GV30" i="1"/>
  <c r="HC30" i="1"/>
  <c r="GX30" i="1" s="1"/>
  <c r="I31" i="1"/>
  <c r="Q31" i="1"/>
  <c r="R31" i="1"/>
  <c r="S31" i="1"/>
  <c r="AC31" i="1"/>
  <c r="CQ31" i="1" s="1"/>
  <c r="P31" i="1" s="1"/>
  <c r="CP31" i="1" s="1"/>
  <c r="O31" i="1" s="1"/>
  <c r="AE31" i="1"/>
  <c r="AD31" i="1" s="1"/>
  <c r="AF31" i="1"/>
  <c r="AG31" i="1"/>
  <c r="AH31" i="1"/>
  <c r="AI31" i="1"/>
  <c r="AJ31" i="1"/>
  <c r="CR31" i="1"/>
  <c r="CS31" i="1"/>
  <c r="CT31" i="1"/>
  <c r="CU31" i="1"/>
  <c r="T31" i="1" s="1"/>
  <c r="CV31" i="1"/>
  <c r="CW31" i="1"/>
  <c r="CX31" i="1"/>
  <c r="W31" i="1" s="1"/>
  <c r="FR31" i="1"/>
  <c r="GL31" i="1"/>
  <c r="GO31" i="1"/>
  <c r="GP31" i="1"/>
  <c r="GV31" i="1"/>
  <c r="GX31" i="1"/>
  <c r="HC31" i="1"/>
  <c r="I32" i="1"/>
  <c r="T32" i="1"/>
  <c r="U32" i="1"/>
  <c r="V32" i="1"/>
  <c r="AB32" i="1"/>
  <c r="AC32" i="1"/>
  <c r="AE32" i="1"/>
  <c r="AD32" i="1" s="1"/>
  <c r="AF32" i="1"/>
  <c r="CT32" i="1" s="1"/>
  <c r="S32" i="1" s="1"/>
  <c r="CZ32" i="1" s="1"/>
  <c r="Y32" i="1" s="1"/>
  <c r="AG32" i="1"/>
  <c r="CU32" i="1" s="1"/>
  <c r="AH32" i="1"/>
  <c r="CV32" i="1" s="1"/>
  <c r="AI32" i="1"/>
  <c r="CW32" i="1" s="1"/>
  <c r="AJ32" i="1"/>
  <c r="CQ32" i="1"/>
  <c r="P32" i="1" s="1"/>
  <c r="CP32" i="1" s="1"/>
  <c r="O32" i="1" s="1"/>
  <c r="CR32" i="1"/>
  <c r="Q32" i="1" s="1"/>
  <c r="CS32" i="1"/>
  <c r="R32" i="1" s="1"/>
  <c r="CX32" i="1"/>
  <c r="W32" i="1" s="1"/>
  <c r="FR32" i="1"/>
  <c r="GL32" i="1"/>
  <c r="GO32" i="1"/>
  <c r="GP32" i="1"/>
  <c r="GV32" i="1"/>
  <c r="HC32" i="1"/>
  <c r="GX32" i="1" s="1"/>
  <c r="I33" i="1"/>
  <c r="AC33" i="1"/>
  <c r="AD33" i="1"/>
  <c r="AE33" i="1"/>
  <c r="AF33" i="1"/>
  <c r="CT33" i="1" s="1"/>
  <c r="S33" i="1" s="1"/>
  <c r="AG33" i="1"/>
  <c r="CU33" i="1" s="1"/>
  <c r="T33" i="1" s="1"/>
  <c r="AH33" i="1"/>
  <c r="CV33" i="1" s="1"/>
  <c r="AI33" i="1"/>
  <c r="AJ33" i="1"/>
  <c r="CW33" i="1"/>
  <c r="V33" i="1" s="1"/>
  <c r="CX33" i="1"/>
  <c r="W33" i="1" s="1"/>
  <c r="FR33" i="1"/>
  <c r="GL33" i="1"/>
  <c r="GO33" i="1"/>
  <c r="GP33" i="1"/>
  <c r="GV33" i="1"/>
  <c r="HC33" i="1"/>
  <c r="I34" i="1"/>
  <c r="U34" i="1"/>
  <c r="V34" i="1"/>
  <c r="W34" i="1"/>
  <c r="AB34" i="1"/>
  <c r="AC34" i="1"/>
  <c r="AD34" i="1"/>
  <c r="AE34" i="1"/>
  <c r="AF34" i="1"/>
  <c r="AG34" i="1"/>
  <c r="AH34" i="1"/>
  <c r="CV34" i="1" s="1"/>
  <c r="AI34" i="1"/>
  <c r="CW34" i="1" s="1"/>
  <c r="AJ34" i="1"/>
  <c r="CX34" i="1" s="1"/>
  <c r="CQ34" i="1"/>
  <c r="P34" i="1" s="1"/>
  <c r="CR34" i="1"/>
  <c r="Q34" i="1" s="1"/>
  <c r="CS34" i="1"/>
  <c r="R34" i="1" s="1"/>
  <c r="CT34" i="1"/>
  <c r="CU34" i="1"/>
  <c r="FR34" i="1"/>
  <c r="GL34" i="1"/>
  <c r="GO34" i="1"/>
  <c r="GP34" i="1"/>
  <c r="GV34" i="1"/>
  <c r="HC34" i="1" s="1"/>
  <c r="GX34" i="1" s="1"/>
  <c r="I35" i="1"/>
  <c r="P35" i="1"/>
  <c r="AC35" i="1"/>
  <c r="CQ35" i="1" s="1"/>
  <c r="AE35" i="1"/>
  <c r="AF35" i="1"/>
  <c r="CT35" i="1" s="1"/>
  <c r="S35" i="1" s="1"/>
  <c r="AG35" i="1"/>
  <c r="AH35" i="1"/>
  <c r="AI35" i="1"/>
  <c r="AJ35" i="1"/>
  <c r="CU35" i="1"/>
  <c r="T35" i="1" s="1"/>
  <c r="CV35" i="1"/>
  <c r="U35" i="1" s="1"/>
  <c r="CW35" i="1"/>
  <c r="V35" i="1" s="1"/>
  <c r="CX35" i="1"/>
  <c r="W35" i="1" s="1"/>
  <c r="FR35" i="1"/>
  <c r="GL35" i="1"/>
  <c r="GO35" i="1"/>
  <c r="GP35" i="1"/>
  <c r="GV35" i="1"/>
  <c r="HC35" i="1"/>
  <c r="GX35" i="1" s="1"/>
  <c r="I36" i="1"/>
  <c r="AC36" i="1"/>
  <c r="AE36" i="1"/>
  <c r="AF36" i="1"/>
  <c r="CT36" i="1" s="1"/>
  <c r="S36" i="1" s="1"/>
  <c r="AG36" i="1"/>
  <c r="AH36" i="1"/>
  <c r="AI36" i="1"/>
  <c r="AJ36" i="1"/>
  <c r="CX36" i="1" s="1"/>
  <c r="CQ36" i="1"/>
  <c r="P36" i="1" s="1"/>
  <c r="CU36" i="1"/>
  <c r="CV36" i="1"/>
  <c r="CW36" i="1"/>
  <c r="FR36" i="1"/>
  <c r="GL36" i="1"/>
  <c r="BZ120" i="1" s="1"/>
  <c r="GO36" i="1"/>
  <c r="GP36" i="1"/>
  <c r="GV36" i="1"/>
  <c r="HC36" i="1"/>
  <c r="GX36" i="1" s="1"/>
  <c r="I37" i="1"/>
  <c r="R37" i="1"/>
  <c r="S37" i="1"/>
  <c r="T37" i="1"/>
  <c r="U37" i="1"/>
  <c r="V37" i="1"/>
  <c r="W37" i="1"/>
  <c r="AC37" i="1"/>
  <c r="AE37" i="1"/>
  <c r="CS37" i="1" s="1"/>
  <c r="AF37" i="1"/>
  <c r="CT37" i="1" s="1"/>
  <c r="AG37" i="1"/>
  <c r="CU37" i="1" s="1"/>
  <c r="AH37" i="1"/>
  <c r="CV37" i="1" s="1"/>
  <c r="AI37" i="1"/>
  <c r="AJ37" i="1"/>
  <c r="CQ37" i="1"/>
  <c r="P37" i="1" s="1"/>
  <c r="CR37" i="1"/>
  <c r="Q37" i="1" s="1"/>
  <c r="CW37" i="1"/>
  <c r="CX37" i="1"/>
  <c r="FR37" i="1"/>
  <c r="GL37" i="1"/>
  <c r="GO37" i="1"/>
  <c r="GP37" i="1"/>
  <c r="GV37" i="1"/>
  <c r="HC37" i="1"/>
  <c r="GX37" i="1" s="1"/>
  <c r="I38" i="1"/>
  <c r="T38" i="1"/>
  <c r="AC38" i="1"/>
  <c r="CQ38" i="1" s="1"/>
  <c r="AE38" i="1"/>
  <c r="CR38" i="1" s="1"/>
  <c r="AF38" i="1"/>
  <c r="AG38" i="1"/>
  <c r="AH38" i="1"/>
  <c r="AI38" i="1"/>
  <c r="AJ38" i="1"/>
  <c r="CS38" i="1"/>
  <c r="R38" i="1" s="1"/>
  <c r="CT38" i="1"/>
  <c r="S38" i="1" s="1"/>
  <c r="CU38" i="1"/>
  <c r="CV38" i="1"/>
  <c r="CW38" i="1"/>
  <c r="CX38" i="1"/>
  <c r="FR38" i="1"/>
  <c r="GL38" i="1"/>
  <c r="GO38" i="1"/>
  <c r="GP38" i="1"/>
  <c r="GV38" i="1"/>
  <c r="HC38" i="1"/>
  <c r="GX38" i="1" s="1"/>
  <c r="I39" i="1"/>
  <c r="AC39" i="1"/>
  <c r="AD39" i="1"/>
  <c r="AE39" i="1"/>
  <c r="AF39" i="1"/>
  <c r="AG39" i="1"/>
  <c r="CU39" i="1" s="1"/>
  <c r="T39" i="1" s="1"/>
  <c r="AH39" i="1"/>
  <c r="CV39" i="1" s="1"/>
  <c r="U39" i="1" s="1"/>
  <c r="AI39" i="1"/>
  <c r="CW39" i="1" s="1"/>
  <c r="V39" i="1" s="1"/>
  <c r="AJ39" i="1"/>
  <c r="CX39" i="1" s="1"/>
  <c r="W39" i="1" s="1"/>
  <c r="CR39" i="1"/>
  <c r="CS39" i="1"/>
  <c r="CT39" i="1"/>
  <c r="S39" i="1" s="1"/>
  <c r="FR39" i="1"/>
  <c r="GL39" i="1"/>
  <c r="GO39" i="1"/>
  <c r="GP39" i="1"/>
  <c r="GV39" i="1"/>
  <c r="HC39" i="1"/>
  <c r="I40" i="1"/>
  <c r="S40" i="1"/>
  <c r="AC40" i="1"/>
  <c r="AE40" i="1"/>
  <c r="AF40" i="1"/>
  <c r="AG40" i="1"/>
  <c r="CU40" i="1" s="1"/>
  <c r="T40" i="1" s="1"/>
  <c r="AH40" i="1"/>
  <c r="CV40" i="1" s="1"/>
  <c r="U40" i="1" s="1"/>
  <c r="AI40" i="1"/>
  <c r="CW40" i="1" s="1"/>
  <c r="V40" i="1" s="1"/>
  <c r="AJ40" i="1"/>
  <c r="CX40" i="1" s="1"/>
  <c r="W40" i="1" s="1"/>
  <c r="CT40" i="1"/>
  <c r="FR40" i="1"/>
  <c r="GL40" i="1"/>
  <c r="GO40" i="1"/>
  <c r="GP40" i="1"/>
  <c r="GV40" i="1"/>
  <c r="HC40" i="1" s="1"/>
  <c r="GX40" i="1"/>
  <c r="I41" i="1"/>
  <c r="AC41" i="1"/>
  <c r="CQ41" i="1" s="1"/>
  <c r="P41" i="1" s="1"/>
  <c r="CP41" i="1" s="1"/>
  <c r="O41" i="1" s="1"/>
  <c r="AD41" i="1"/>
  <c r="AE41" i="1"/>
  <c r="CR41" i="1" s="1"/>
  <c r="Q41" i="1" s="1"/>
  <c r="AF41" i="1"/>
  <c r="AG41" i="1"/>
  <c r="AH41" i="1"/>
  <c r="AI41" i="1"/>
  <c r="CW41" i="1" s="1"/>
  <c r="AJ41" i="1"/>
  <c r="CX41" i="1" s="1"/>
  <c r="CT41" i="1"/>
  <c r="S41" i="1" s="1"/>
  <c r="CU41" i="1"/>
  <c r="T41" i="1" s="1"/>
  <c r="CV41" i="1"/>
  <c r="U41" i="1" s="1"/>
  <c r="FR41" i="1"/>
  <c r="GL41" i="1"/>
  <c r="GO41" i="1"/>
  <c r="GP41" i="1"/>
  <c r="GV41" i="1"/>
  <c r="HC41" i="1" s="1"/>
  <c r="GX41" i="1" s="1"/>
  <c r="C42" i="1"/>
  <c r="D42" i="1"/>
  <c r="AC42" i="1"/>
  <c r="CQ42" i="1" s="1"/>
  <c r="P42" i="1" s="1"/>
  <c r="AE42" i="1"/>
  <c r="AD42" i="1" s="1"/>
  <c r="AF42" i="1"/>
  <c r="CT42" i="1" s="1"/>
  <c r="S42" i="1" s="1"/>
  <c r="AG42" i="1"/>
  <c r="CU42" i="1" s="1"/>
  <c r="T42" i="1" s="1"/>
  <c r="AH42" i="1"/>
  <c r="CV42" i="1" s="1"/>
  <c r="U42" i="1" s="1"/>
  <c r="AI42" i="1"/>
  <c r="CW42" i="1" s="1"/>
  <c r="V42" i="1" s="1"/>
  <c r="AJ42" i="1"/>
  <c r="CX42" i="1"/>
  <c r="W42" i="1" s="1"/>
  <c r="FR42" i="1"/>
  <c r="GL42" i="1"/>
  <c r="GO42" i="1"/>
  <c r="GP42" i="1"/>
  <c r="GV42" i="1"/>
  <c r="HC42" i="1" s="1"/>
  <c r="GX42" i="1" s="1"/>
  <c r="I43" i="1"/>
  <c r="W43" i="1"/>
  <c r="AC43" i="1"/>
  <c r="CQ43" i="1" s="1"/>
  <c r="P43" i="1" s="1"/>
  <c r="CP43" i="1" s="1"/>
  <c r="O43" i="1" s="1"/>
  <c r="AE43" i="1"/>
  <c r="AD43" i="1" s="1"/>
  <c r="AB43" i="1" s="1"/>
  <c r="AF43" i="1"/>
  <c r="AG43" i="1"/>
  <c r="AH43" i="1"/>
  <c r="AI43" i="1"/>
  <c r="AJ43" i="1"/>
  <c r="CX43" i="1" s="1"/>
  <c r="CR43" i="1"/>
  <c r="Q43" i="1" s="1"/>
  <c r="CS43" i="1"/>
  <c r="R43" i="1" s="1"/>
  <c r="CT43" i="1"/>
  <c r="S43" i="1" s="1"/>
  <c r="CU43" i="1"/>
  <c r="CV43" i="1"/>
  <c r="CW43" i="1"/>
  <c r="V43" i="1" s="1"/>
  <c r="FR43" i="1"/>
  <c r="GL43" i="1"/>
  <c r="GO43" i="1"/>
  <c r="GP43" i="1"/>
  <c r="GV43" i="1"/>
  <c r="HC43" i="1" s="1"/>
  <c r="GX43" i="1"/>
  <c r="I44" i="1"/>
  <c r="T44" i="1"/>
  <c r="U44" i="1"/>
  <c r="V44" i="1"/>
  <c r="W44" i="1"/>
  <c r="AC44" i="1"/>
  <c r="AE44" i="1"/>
  <c r="CS44" i="1" s="1"/>
  <c r="R44" i="1" s="1"/>
  <c r="AF44" i="1"/>
  <c r="CT44" i="1" s="1"/>
  <c r="S44" i="1" s="1"/>
  <c r="AG44" i="1"/>
  <c r="CU44" i="1" s="1"/>
  <c r="AH44" i="1"/>
  <c r="CV44" i="1" s="1"/>
  <c r="AI44" i="1"/>
  <c r="AJ44" i="1"/>
  <c r="CQ44" i="1"/>
  <c r="P44" i="1" s="1"/>
  <c r="CR44" i="1"/>
  <c r="Q44" i="1" s="1"/>
  <c r="CP44" i="1" s="1"/>
  <c r="O44" i="1" s="1"/>
  <c r="CW44" i="1"/>
  <c r="CX44" i="1"/>
  <c r="FR44" i="1"/>
  <c r="GL44" i="1"/>
  <c r="GO44" i="1"/>
  <c r="GP44" i="1"/>
  <c r="GV44" i="1"/>
  <c r="HC44" i="1"/>
  <c r="GX44" i="1" s="1"/>
  <c r="I45" i="1"/>
  <c r="AC45" i="1"/>
  <c r="AE45" i="1"/>
  <c r="AF45" i="1"/>
  <c r="CT45" i="1" s="1"/>
  <c r="S45" i="1" s="1"/>
  <c r="AG45" i="1"/>
  <c r="AH45" i="1"/>
  <c r="CV45" i="1" s="1"/>
  <c r="U45" i="1" s="1"/>
  <c r="AI45" i="1"/>
  <c r="AJ45" i="1"/>
  <c r="CU45" i="1"/>
  <c r="T45" i="1" s="1"/>
  <c r="CW45" i="1"/>
  <c r="CX45" i="1"/>
  <c r="FR45" i="1"/>
  <c r="GL45" i="1"/>
  <c r="GO45" i="1"/>
  <c r="GP45" i="1"/>
  <c r="GV45" i="1"/>
  <c r="GX45" i="1"/>
  <c r="HC45" i="1"/>
  <c r="I46" i="1"/>
  <c r="U46" i="1"/>
  <c r="V46" i="1"/>
  <c r="AC46" i="1"/>
  <c r="AD46" i="1"/>
  <c r="AE46" i="1"/>
  <c r="AF46" i="1"/>
  <c r="AG46" i="1"/>
  <c r="CU46" i="1" s="1"/>
  <c r="T46" i="1" s="1"/>
  <c r="AH46" i="1"/>
  <c r="CV46" i="1" s="1"/>
  <c r="AI46" i="1"/>
  <c r="CW46" i="1" s="1"/>
  <c r="AJ46" i="1"/>
  <c r="CR46" i="1"/>
  <c r="CS46" i="1"/>
  <c r="CT46" i="1"/>
  <c r="S46" i="1" s="1"/>
  <c r="CX46" i="1"/>
  <c r="W46" i="1" s="1"/>
  <c r="FR46" i="1"/>
  <c r="GL46" i="1"/>
  <c r="GO46" i="1"/>
  <c r="GP46" i="1"/>
  <c r="GV46" i="1"/>
  <c r="HC46" i="1"/>
  <c r="I47" i="1"/>
  <c r="P47" i="1"/>
  <c r="AC47" i="1"/>
  <c r="CQ47" i="1" s="1"/>
  <c r="AE47" i="1"/>
  <c r="AF47" i="1"/>
  <c r="AG47" i="1"/>
  <c r="CU47" i="1" s="1"/>
  <c r="AH47" i="1"/>
  <c r="CV47" i="1" s="1"/>
  <c r="AI47" i="1"/>
  <c r="CW47" i="1" s="1"/>
  <c r="AJ47" i="1"/>
  <c r="CX47" i="1" s="1"/>
  <c r="CS47" i="1"/>
  <c r="CT47" i="1"/>
  <c r="S47" i="1" s="1"/>
  <c r="FR47" i="1"/>
  <c r="GL47" i="1"/>
  <c r="GO47" i="1"/>
  <c r="GP47" i="1"/>
  <c r="GV47" i="1"/>
  <c r="HC47" i="1" s="1"/>
  <c r="I48" i="1"/>
  <c r="Q48" i="1"/>
  <c r="U48" i="1"/>
  <c r="W48" i="1"/>
  <c r="AC48" i="1"/>
  <c r="AB48" i="1" s="1"/>
  <c r="AE48" i="1"/>
  <c r="AD48" i="1" s="1"/>
  <c r="AF48" i="1"/>
  <c r="AG48" i="1"/>
  <c r="AH48" i="1"/>
  <c r="AI48" i="1"/>
  <c r="CW48" i="1" s="1"/>
  <c r="V48" i="1" s="1"/>
  <c r="AJ48" i="1"/>
  <c r="CX48" i="1" s="1"/>
  <c r="CP48" i="1"/>
  <c r="O48" i="1" s="1"/>
  <c r="CQ48" i="1"/>
  <c r="P48" i="1" s="1"/>
  <c r="CR48" i="1"/>
  <c r="CS48" i="1"/>
  <c r="R48" i="1" s="1"/>
  <c r="CT48" i="1"/>
  <c r="S48" i="1" s="1"/>
  <c r="CU48" i="1"/>
  <c r="T48" i="1" s="1"/>
  <c r="CV48" i="1"/>
  <c r="FR48" i="1"/>
  <c r="GL48" i="1"/>
  <c r="GO48" i="1"/>
  <c r="GP48" i="1"/>
  <c r="GV48" i="1"/>
  <c r="HC48" i="1" s="1"/>
  <c r="GX48" i="1" s="1"/>
  <c r="I49" i="1"/>
  <c r="S49" i="1"/>
  <c r="W49" i="1"/>
  <c r="AC49" i="1"/>
  <c r="AE49" i="1"/>
  <c r="AF49" i="1"/>
  <c r="CT49" i="1" s="1"/>
  <c r="AG49" i="1"/>
  <c r="AH49" i="1"/>
  <c r="AI49" i="1"/>
  <c r="AJ49" i="1"/>
  <c r="CQ49" i="1"/>
  <c r="P49" i="1" s="1"/>
  <c r="CU49" i="1"/>
  <c r="T49" i="1" s="1"/>
  <c r="CV49" i="1"/>
  <c r="U49" i="1" s="1"/>
  <c r="CW49" i="1"/>
  <c r="V49" i="1" s="1"/>
  <c r="CX49" i="1"/>
  <c r="FR49" i="1"/>
  <c r="GL49" i="1"/>
  <c r="GO49" i="1"/>
  <c r="GP49" i="1"/>
  <c r="GV49" i="1"/>
  <c r="HC49" i="1"/>
  <c r="GX49" i="1" s="1"/>
  <c r="I50" i="1"/>
  <c r="AC50" i="1"/>
  <c r="CQ50" i="1" s="1"/>
  <c r="P50" i="1" s="1"/>
  <c r="AD50" i="1"/>
  <c r="AB50" i="1" s="1"/>
  <c r="AE50" i="1"/>
  <c r="AF50" i="1"/>
  <c r="AG50" i="1"/>
  <c r="AH50" i="1"/>
  <c r="AI50" i="1"/>
  <c r="AJ50" i="1"/>
  <c r="CR50" i="1"/>
  <c r="CS50" i="1"/>
  <c r="R50" i="1" s="1"/>
  <c r="CT50" i="1"/>
  <c r="S50" i="1" s="1"/>
  <c r="CU50" i="1"/>
  <c r="T50" i="1" s="1"/>
  <c r="CV50" i="1"/>
  <c r="U50" i="1" s="1"/>
  <c r="CW50" i="1"/>
  <c r="CX50" i="1"/>
  <c r="FR50" i="1"/>
  <c r="GL50" i="1"/>
  <c r="GO50" i="1"/>
  <c r="GP50" i="1"/>
  <c r="GV50" i="1"/>
  <c r="HC50" i="1"/>
  <c r="GX50" i="1" s="1"/>
  <c r="I51" i="1"/>
  <c r="AC51" i="1"/>
  <c r="AE51" i="1"/>
  <c r="AF51" i="1"/>
  <c r="CT51" i="1" s="1"/>
  <c r="S51" i="1" s="1"/>
  <c r="AG51" i="1"/>
  <c r="CU51" i="1" s="1"/>
  <c r="AH51" i="1"/>
  <c r="AI51" i="1"/>
  <c r="AJ51" i="1"/>
  <c r="CQ51" i="1"/>
  <c r="CV51" i="1"/>
  <c r="CW51" i="1"/>
  <c r="CX51" i="1"/>
  <c r="W51" i="1" s="1"/>
  <c r="FR51" i="1"/>
  <c r="GL51" i="1"/>
  <c r="GO51" i="1"/>
  <c r="GP51" i="1"/>
  <c r="GV51" i="1"/>
  <c r="HC51" i="1"/>
  <c r="C52" i="1"/>
  <c r="D52" i="1"/>
  <c r="W52" i="1"/>
  <c r="AC52" i="1"/>
  <c r="AD52" i="1"/>
  <c r="AE52" i="1"/>
  <c r="AF52" i="1"/>
  <c r="AG52" i="1"/>
  <c r="AH52" i="1"/>
  <c r="AI52" i="1"/>
  <c r="AJ52" i="1"/>
  <c r="CR52" i="1"/>
  <c r="Q52" i="1" s="1"/>
  <c r="CS52" i="1"/>
  <c r="R52" i="1" s="1"/>
  <c r="CT52" i="1"/>
  <c r="S52" i="1" s="1"/>
  <c r="CU52" i="1"/>
  <c r="T52" i="1" s="1"/>
  <c r="CV52" i="1"/>
  <c r="U52" i="1" s="1"/>
  <c r="CW52" i="1"/>
  <c r="V52" i="1" s="1"/>
  <c r="CX52" i="1"/>
  <c r="FR52" i="1"/>
  <c r="GL52" i="1"/>
  <c r="GO52" i="1"/>
  <c r="GP52" i="1"/>
  <c r="GV52" i="1"/>
  <c r="HC52" i="1" s="1"/>
  <c r="GX52" i="1" s="1"/>
  <c r="I53" i="1"/>
  <c r="T53" i="1"/>
  <c r="U53" i="1"/>
  <c r="V53" i="1"/>
  <c r="W53" i="1"/>
  <c r="AC53" i="1"/>
  <c r="AB53" i="1" s="1"/>
  <c r="AD53" i="1"/>
  <c r="AE53" i="1"/>
  <c r="AF53" i="1"/>
  <c r="AG53" i="1"/>
  <c r="CU53" i="1" s="1"/>
  <c r="AH53" i="1"/>
  <c r="CV53" i="1" s="1"/>
  <c r="AI53" i="1"/>
  <c r="CW53" i="1" s="1"/>
  <c r="AJ53" i="1"/>
  <c r="CX53" i="1" s="1"/>
  <c r="CR53" i="1"/>
  <c r="Q53" i="1" s="1"/>
  <c r="CS53" i="1"/>
  <c r="R53" i="1" s="1"/>
  <c r="CT53" i="1"/>
  <c r="S53" i="1" s="1"/>
  <c r="FR53" i="1"/>
  <c r="GL53" i="1"/>
  <c r="GO53" i="1"/>
  <c r="GP53" i="1"/>
  <c r="GV53" i="1"/>
  <c r="HC53" i="1"/>
  <c r="GX53" i="1" s="1"/>
  <c r="I54" i="1"/>
  <c r="T54" i="1"/>
  <c r="U54" i="1"/>
  <c r="V54" i="1"/>
  <c r="AB54" i="1"/>
  <c r="AC54" i="1"/>
  <c r="CQ54" i="1" s="1"/>
  <c r="P54" i="1" s="1"/>
  <c r="AD54" i="1"/>
  <c r="AE54" i="1"/>
  <c r="AF54" i="1"/>
  <c r="AG54" i="1"/>
  <c r="AH54" i="1"/>
  <c r="CV54" i="1" s="1"/>
  <c r="AI54" i="1"/>
  <c r="CW54" i="1" s="1"/>
  <c r="AJ54" i="1"/>
  <c r="CX54" i="1" s="1"/>
  <c r="W54" i="1" s="1"/>
  <c r="CR54" i="1"/>
  <c r="Q54" i="1" s="1"/>
  <c r="CS54" i="1"/>
  <c r="R54" i="1" s="1"/>
  <c r="CT54" i="1"/>
  <c r="S54" i="1" s="1"/>
  <c r="CU54" i="1"/>
  <c r="FR54" i="1"/>
  <c r="GL54" i="1"/>
  <c r="GO54" i="1"/>
  <c r="GP54" i="1"/>
  <c r="GV54" i="1"/>
  <c r="HC54" i="1"/>
  <c r="GX54" i="1" s="1"/>
  <c r="I55" i="1"/>
  <c r="T55" i="1"/>
  <c r="W55" i="1"/>
  <c r="AC55" i="1"/>
  <c r="AD55" i="1"/>
  <c r="AE55" i="1"/>
  <c r="AF55" i="1"/>
  <c r="AG55" i="1"/>
  <c r="AH55" i="1"/>
  <c r="CV55" i="1" s="1"/>
  <c r="U55" i="1" s="1"/>
  <c r="AI55" i="1"/>
  <c r="CW55" i="1" s="1"/>
  <c r="V55" i="1" s="1"/>
  <c r="AJ55" i="1"/>
  <c r="CX55" i="1" s="1"/>
  <c r="CR55" i="1"/>
  <c r="Q55" i="1" s="1"/>
  <c r="CS55" i="1"/>
  <c r="R55" i="1" s="1"/>
  <c r="CT55" i="1"/>
  <c r="S55" i="1" s="1"/>
  <c r="CU55" i="1"/>
  <c r="FR55" i="1"/>
  <c r="GL55" i="1"/>
  <c r="GO55" i="1"/>
  <c r="GP55" i="1"/>
  <c r="GV55" i="1"/>
  <c r="HC55" i="1" s="1"/>
  <c r="GX55" i="1"/>
  <c r="I56" i="1"/>
  <c r="U56" i="1"/>
  <c r="W56" i="1"/>
  <c r="AC56" i="1"/>
  <c r="AB56" i="1" s="1"/>
  <c r="AD56" i="1"/>
  <c r="AE56" i="1"/>
  <c r="AF56" i="1"/>
  <c r="AG56" i="1"/>
  <c r="AH56" i="1"/>
  <c r="CV56" i="1" s="1"/>
  <c r="AI56" i="1"/>
  <c r="CW56" i="1" s="1"/>
  <c r="V56" i="1" s="1"/>
  <c r="AJ56" i="1"/>
  <c r="CX56" i="1" s="1"/>
  <c r="CQ56" i="1"/>
  <c r="P56" i="1" s="1"/>
  <c r="CT56" i="1"/>
  <c r="S56" i="1" s="1"/>
  <c r="CU56" i="1"/>
  <c r="T56" i="1" s="1"/>
  <c r="FR56" i="1"/>
  <c r="GL56" i="1"/>
  <c r="GO56" i="1"/>
  <c r="GP56" i="1"/>
  <c r="GV56" i="1"/>
  <c r="HC56" i="1"/>
  <c r="GX56" i="1" s="1"/>
  <c r="I57" i="1"/>
  <c r="R57" i="1"/>
  <c r="V57" i="1"/>
  <c r="AB57" i="1"/>
  <c r="AC57" i="1"/>
  <c r="CQ57" i="1" s="1"/>
  <c r="P57" i="1" s="1"/>
  <c r="AD57" i="1"/>
  <c r="AE57" i="1"/>
  <c r="AF57" i="1"/>
  <c r="AG57" i="1"/>
  <c r="CU57" i="1" s="1"/>
  <c r="T57" i="1" s="1"/>
  <c r="AH57" i="1"/>
  <c r="AI57" i="1"/>
  <c r="AJ57" i="1"/>
  <c r="CX57" i="1" s="1"/>
  <c r="W57" i="1" s="1"/>
  <c r="CR57" i="1"/>
  <c r="Q57" i="1" s="1"/>
  <c r="CS57" i="1"/>
  <c r="CT57" i="1"/>
  <c r="S57" i="1" s="1"/>
  <c r="CV57" i="1"/>
  <c r="CW57" i="1"/>
  <c r="FR57" i="1"/>
  <c r="GL57" i="1"/>
  <c r="GO57" i="1"/>
  <c r="GP57" i="1"/>
  <c r="GV57" i="1"/>
  <c r="HC57" i="1" s="1"/>
  <c r="GX57" i="1"/>
  <c r="I58" i="1"/>
  <c r="S58" i="1"/>
  <c r="T58" i="1"/>
  <c r="W58" i="1"/>
  <c r="AB58" i="1"/>
  <c r="AC58" i="1"/>
  <c r="AE58" i="1"/>
  <c r="AD58" i="1" s="1"/>
  <c r="AF58" i="1"/>
  <c r="CT58" i="1" s="1"/>
  <c r="AG58" i="1"/>
  <c r="CU58" i="1" s="1"/>
  <c r="AH58" i="1"/>
  <c r="CV58" i="1" s="1"/>
  <c r="U58" i="1" s="1"/>
  <c r="AI58" i="1"/>
  <c r="CW58" i="1" s="1"/>
  <c r="V58" i="1" s="1"/>
  <c r="AJ58" i="1"/>
  <c r="CX58" i="1" s="1"/>
  <c r="CQ58" i="1"/>
  <c r="P58" i="1" s="1"/>
  <c r="CR58" i="1"/>
  <c r="Q58" i="1" s="1"/>
  <c r="CS58" i="1"/>
  <c r="R58" i="1" s="1"/>
  <c r="FR58" i="1"/>
  <c r="GL58" i="1"/>
  <c r="GO58" i="1"/>
  <c r="GP58" i="1"/>
  <c r="GV58" i="1"/>
  <c r="GX58" i="1"/>
  <c r="HC58" i="1"/>
  <c r="I59" i="1"/>
  <c r="Q59" i="1"/>
  <c r="AB59" i="1"/>
  <c r="AC59" i="1"/>
  <c r="AE59" i="1"/>
  <c r="AD59" i="1" s="1"/>
  <c r="AF59" i="1"/>
  <c r="AG59" i="1"/>
  <c r="CU59" i="1" s="1"/>
  <c r="T59" i="1" s="1"/>
  <c r="AH59" i="1"/>
  <c r="CV59" i="1" s="1"/>
  <c r="U59" i="1" s="1"/>
  <c r="AI59" i="1"/>
  <c r="CW59" i="1" s="1"/>
  <c r="V59" i="1" s="1"/>
  <c r="AJ59" i="1"/>
  <c r="CQ59" i="1"/>
  <c r="P59" i="1" s="1"/>
  <c r="CR59" i="1"/>
  <c r="CS59" i="1"/>
  <c r="R59" i="1" s="1"/>
  <c r="CT59" i="1"/>
  <c r="S59" i="1" s="1"/>
  <c r="CZ59" i="1" s="1"/>
  <c r="Y59" i="1" s="1"/>
  <c r="CX59" i="1"/>
  <c r="W59" i="1" s="1"/>
  <c r="CY59" i="1"/>
  <c r="X59" i="1" s="1"/>
  <c r="FR59" i="1"/>
  <c r="GL59" i="1"/>
  <c r="GO59" i="1"/>
  <c r="GP59" i="1"/>
  <c r="GV59" i="1"/>
  <c r="HC59" i="1"/>
  <c r="GX59" i="1" s="1"/>
  <c r="I60" i="1"/>
  <c r="P60" i="1"/>
  <c r="S60" i="1"/>
  <c r="T60" i="1"/>
  <c r="U60" i="1"/>
  <c r="V60" i="1"/>
  <c r="AC60" i="1"/>
  <c r="AB60" i="1" s="1"/>
  <c r="AD60" i="1"/>
  <c r="AE60" i="1"/>
  <c r="AF60" i="1"/>
  <c r="AG60" i="1"/>
  <c r="CU60" i="1" s="1"/>
  <c r="AH60" i="1"/>
  <c r="CV60" i="1" s="1"/>
  <c r="AI60" i="1"/>
  <c r="CW60" i="1" s="1"/>
  <c r="AJ60" i="1"/>
  <c r="CX60" i="1" s="1"/>
  <c r="W60" i="1" s="1"/>
  <c r="CQ60" i="1"/>
  <c r="CR60" i="1"/>
  <c r="CS60" i="1"/>
  <c r="CT60" i="1"/>
  <c r="FR60" i="1"/>
  <c r="GL60" i="1"/>
  <c r="GO60" i="1"/>
  <c r="GP60" i="1"/>
  <c r="GV60" i="1"/>
  <c r="HC60" i="1" s="1"/>
  <c r="I61" i="1"/>
  <c r="P61" i="1"/>
  <c r="Q61" i="1"/>
  <c r="R61" i="1"/>
  <c r="T61" i="1"/>
  <c r="U61" i="1"/>
  <c r="V61" i="1"/>
  <c r="W61" i="1"/>
  <c r="AC61" i="1"/>
  <c r="CQ61" i="1" s="1"/>
  <c r="AE61" i="1"/>
  <c r="CR61" i="1" s="1"/>
  <c r="AF61" i="1"/>
  <c r="AG61" i="1"/>
  <c r="CU61" i="1" s="1"/>
  <c r="AH61" i="1"/>
  <c r="CV61" i="1" s="1"/>
  <c r="AI61" i="1"/>
  <c r="CW61" i="1" s="1"/>
  <c r="AJ61" i="1"/>
  <c r="CX61" i="1" s="1"/>
  <c r="CS61" i="1"/>
  <c r="CT61" i="1"/>
  <c r="S61" i="1" s="1"/>
  <c r="FR61" i="1"/>
  <c r="GL61" i="1"/>
  <c r="GO61" i="1"/>
  <c r="GP61" i="1"/>
  <c r="GV61" i="1"/>
  <c r="HC61" i="1" s="1"/>
  <c r="GX61" i="1"/>
  <c r="C62" i="1"/>
  <c r="D62" i="1"/>
  <c r="I62" i="1"/>
  <c r="CX84" i="3" s="1"/>
  <c r="K62" i="1"/>
  <c r="R62" i="1"/>
  <c r="T62" i="1"/>
  <c r="AC62" i="1"/>
  <c r="AE62" i="1"/>
  <c r="AD62" i="1" s="1"/>
  <c r="AF62" i="1"/>
  <c r="CT62" i="1" s="1"/>
  <c r="S62" i="1" s="1"/>
  <c r="CY62" i="1" s="1"/>
  <c r="X62" i="1" s="1"/>
  <c r="AG62" i="1"/>
  <c r="CU62" i="1" s="1"/>
  <c r="AH62" i="1"/>
  <c r="CV62" i="1" s="1"/>
  <c r="U62" i="1" s="1"/>
  <c r="AI62" i="1"/>
  <c r="CW62" i="1" s="1"/>
  <c r="V62" i="1" s="1"/>
  <c r="AJ62" i="1"/>
  <c r="CX62" i="1" s="1"/>
  <c r="W62" i="1" s="1"/>
  <c r="CQ62" i="1"/>
  <c r="P62" i="1" s="1"/>
  <c r="CR62" i="1"/>
  <c r="CS62" i="1"/>
  <c r="CZ62" i="1"/>
  <c r="Y62" i="1" s="1"/>
  <c r="FR62" i="1"/>
  <c r="GL62" i="1"/>
  <c r="GO62" i="1"/>
  <c r="GP62" i="1"/>
  <c r="GV62" i="1"/>
  <c r="HC62" i="1"/>
  <c r="I63" i="1"/>
  <c r="P63" i="1"/>
  <c r="R63" i="1"/>
  <c r="CZ63" i="1" s="1"/>
  <c r="Y63" i="1" s="1"/>
  <c r="S63" i="1"/>
  <c r="U63" i="1"/>
  <c r="V63" i="1"/>
  <c r="AC63" i="1"/>
  <c r="CQ63" i="1" s="1"/>
  <c r="AE63" i="1"/>
  <c r="AD63" i="1" s="1"/>
  <c r="AB63" i="1" s="1"/>
  <c r="AF63" i="1"/>
  <c r="CT63" i="1" s="1"/>
  <c r="AG63" i="1"/>
  <c r="AH63" i="1"/>
  <c r="CV63" i="1" s="1"/>
  <c r="AI63" i="1"/>
  <c r="CW63" i="1" s="1"/>
  <c r="AJ63" i="1"/>
  <c r="CR63" i="1"/>
  <c r="Q63" i="1" s="1"/>
  <c r="CS63" i="1"/>
  <c r="CU63" i="1"/>
  <c r="T63" i="1" s="1"/>
  <c r="CX63" i="1"/>
  <c r="W63" i="1" s="1"/>
  <c r="FR63" i="1"/>
  <c r="GL63" i="1"/>
  <c r="GO63" i="1"/>
  <c r="GP63" i="1"/>
  <c r="GV63" i="1"/>
  <c r="GX63" i="1"/>
  <c r="HC63" i="1"/>
  <c r="I64" i="1"/>
  <c r="P64" i="1"/>
  <c r="T64" i="1"/>
  <c r="AC64" i="1"/>
  <c r="AE64" i="1"/>
  <c r="AF64" i="1"/>
  <c r="AG64" i="1"/>
  <c r="AH64" i="1"/>
  <c r="AI64" i="1"/>
  <c r="CW64" i="1" s="1"/>
  <c r="V64" i="1" s="1"/>
  <c r="AJ64" i="1"/>
  <c r="CX64" i="1" s="1"/>
  <c r="W64" i="1" s="1"/>
  <c r="CQ64" i="1"/>
  <c r="CT64" i="1"/>
  <c r="CU64" i="1"/>
  <c r="CV64" i="1"/>
  <c r="U64" i="1" s="1"/>
  <c r="FR64" i="1"/>
  <c r="GL64" i="1"/>
  <c r="GO64" i="1"/>
  <c r="GP64" i="1"/>
  <c r="GV64" i="1"/>
  <c r="HC64" i="1" s="1"/>
  <c r="GX64" i="1" s="1"/>
  <c r="AC65" i="1"/>
  <c r="AE65" i="1"/>
  <c r="AF65" i="1"/>
  <c r="AG65" i="1"/>
  <c r="CU65" i="1" s="1"/>
  <c r="AH65" i="1"/>
  <c r="AI65" i="1"/>
  <c r="CW65" i="1" s="1"/>
  <c r="AJ65" i="1"/>
  <c r="CX65" i="1" s="1"/>
  <c r="CT65" i="1"/>
  <c r="CV65" i="1"/>
  <c r="FR65" i="1"/>
  <c r="GL65" i="1"/>
  <c r="GO65" i="1"/>
  <c r="GP65" i="1"/>
  <c r="GV65" i="1"/>
  <c r="HC65" i="1"/>
  <c r="AC66" i="1"/>
  <c r="AE66" i="1"/>
  <c r="CS66" i="1" s="1"/>
  <c r="AF66" i="1"/>
  <c r="CT66" i="1" s="1"/>
  <c r="AG66" i="1"/>
  <c r="CU66" i="1" s="1"/>
  <c r="AH66" i="1"/>
  <c r="AI66" i="1"/>
  <c r="AJ66" i="1"/>
  <c r="CX66" i="1" s="1"/>
  <c r="CQ66" i="1"/>
  <c r="CR66" i="1"/>
  <c r="CV66" i="1"/>
  <c r="CW66" i="1"/>
  <c r="FR66" i="1"/>
  <c r="GL66" i="1"/>
  <c r="GO66" i="1"/>
  <c r="GP66" i="1"/>
  <c r="GV66" i="1"/>
  <c r="HC66" i="1"/>
  <c r="I67" i="1"/>
  <c r="S67" i="1"/>
  <c r="T67" i="1"/>
  <c r="V67" i="1"/>
  <c r="AB67" i="1"/>
  <c r="AC67" i="1"/>
  <c r="AE67" i="1"/>
  <c r="AD67" i="1" s="1"/>
  <c r="AF67" i="1"/>
  <c r="CT67" i="1" s="1"/>
  <c r="AG67" i="1"/>
  <c r="CU67" i="1" s="1"/>
  <c r="AH67" i="1"/>
  <c r="AI67" i="1"/>
  <c r="CW67" i="1" s="1"/>
  <c r="AJ67" i="1"/>
  <c r="CX67" i="1" s="1"/>
  <c r="W67" i="1" s="1"/>
  <c r="CQ67" i="1"/>
  <c r="P67" i="1" s="1"/>
  <c r="CP67" i="1" s="1"/>
  <c r="O67" i="1" s="1"/>
  <c r="CR67" i="1"/>
  <c r="Q67" i="1" s="1"/>
  <c r="CV67" i="1"/>
  <c r="U67" i="1" s="1"/>
  <c r="FR67" i="1"/>
  <c r="GL67" i="1"/>
  <c r="GO67" i="1"/>
  <c r="GP67" i="1"/>
  <c r="GV67" i="1"/>
  <c r="GX67" i="1"/>
  <c r="HC67" i="1"/>
  <c r="I68" i="1"/>
  <c r="T68" i="1" s="1"/>
  <c r="U68" i="1"/>
  <c r="AC68" i="1"/>
  <c r="AE68" i="1"/>
  <c r="CS68" i="1" s="1"/>
  <c r="AF68" i="1"/>
  <c r="AG68" i="1"/>
  <c r="CU68" i="1" s="1"/>
  <c r="AH68" i="1"/>
  <c r="AI68" i="1"/>
  <c r="AJ68" i="1"/>
  <c r="CQ68" i="1"/>
  <c r="CR68" i="1"/>
  <c r="Q68" i="1" s="1"/>
  <c r="CT68" i="1"/>
  <c r="CV68" i="1"/>
  <c r="CW68" i="1"/>
  <c r="CX68" i="1"/>
  <c r="FR68" i="1"/>
  <c r="GL68" i="1"/>
  <c r="GO68" i="1"/>
  <c r="GP68" i="1"/>
  <c r="GV68" i="1"/>
  <c r="HC68" i="1"/>
  <c r="GX68" i="1" s="1"/>
  <c r="I69" i="1"/>
  <c r="V69" i="1" s="1"/>
  <c r="AC69" i="1"/>
  <c r="CQ69" i="1" s="1"/>
  <c r="P69" i="1" s="1"/>
  <c r="AD69" i="1"/>
  <c r="AE69" i="1"/>
  <c r="AF69" i="1"/>
  <c r="AG69" i="1"/>
  <c r="CU69" i="1" s="1"/>
  <c r="T69" i="1" s="1"/>
  <c r="AH69" i="1"/>
  <c r="CV69" i="1" s="1"/>
  <c r="U69" i="1" s="1"/>
  <c r="AI69" i="1"/>
  <c r="CW69" i="1" s="1"/>
  <c r="AJ69" i="1"/>
  <c r="CR69" i="1"/>
  <c r="CS69" i="1"/>
  <c r="CT69" i="1"/>
  <c r="CX69" i="1"/>
  <c r="W69" i="1" s="1"/>
  <c r="FR69" i="1"/>
  <c r="GL69" i="1"/>
  <c r="GO69" i="1"/>
  <c r="GP69" i="1"/>
  <c r="GV69" i="1"/>
  <c r="HC69" i="1" s="1"/>
  <c r="I70" i="1"/>
  <c r="P70" i="1"/>
  <c r="T70" i="1"/>
  <c r="U70" i="1"/>
  <c r="AC70" i="1"/>
  <c r="CQ70" i="1" s="1"/>
  <c r="AE70" i="1"/>
  <c r="AF70" i="1"/>
  <c r="CT70" i="1" s="1"/>
  <c r="S70" i="1" s="1"/>
  <c r="AG70" i="1"/>
  <c r="CU70" i="1" s="1"/>
  <c r="AH70" i="1"/>
  <c r="CV70" i="1" s="1"/>
  <c r="AI70" i="1"/>
  <c r="CW70" i="1" s="1"/>
  <c r="V70" i="1" s="1"/>
  <c r="AJ70" i="1"/>
  <c r="CX70" i="1" s="1"/>
  <c r="W70" i="1" s="1"/>
  <c r="FR70" i="1"/>
  <c r="GL70" i="1"/>
  <c r="GO70" i="1"/>
  <c r="GP70" i="1"/>
  <c r="GV70" i="1"/>
  <c r="HC70" i="1"/>
  <c r="GX70" i="1" s="1"/>
  <c r="C71" i="1"/>
  <c r="D71" i="1"/>
  <c r="I71" i="1"/>
  <c r="CX94" i="3" s="1"/>
  <c r="K71" i="1"/>
  <c r="P71" i="1"/>
  <c r="S71" i="1"/>
  <c r="AC71" i="1"/>
  <c r="CQ71" i="1" s="1"/>
  <c r="AE71" i="1"/>
  <c r="AD71" i="1" s="1"/>
  <c r="AF71" i="1"/>
  <c r="AG71" i="1"/>
  <c r="CU71" i="1" s="1"/>
  <c r="T71" i="1" s="1"/>
  <c r="AH71" i="1"/>
  <c r="CV71" i="1" s="1"/>
  <c r="U71" i="1" s="1"/>
  <c r="AI71" i="1"/>
  <c r="AJ71" i="1"/>
  <c r="CR71" i="1"/>
  <c r="Q71" i="1" s="1"/>
  <c r="CT71" i="1"/>
  <c r="CW71" i="1"/>
  <c r="CX71" i="1"/>
  <c r="W71" i="1" s="1"/>
  <c r="FR71" i="1"/>
  <c r="GL71" i="1"/>
  <c r="GN71" i="1"/>
  <c r="GP71" i="1"/>
  <c r="GV71" i="1"/>
  <c r="HC71" i="1" s="1"/>
  <c r="GX71" i="1" s="1"/>
  <c r="C72" i="1"/>
  <c r="D72" i="1"/>
  <c r="S72" i="1"/>
  <c r="CY72" i="1" s="1"/>
  <c r="X72" i="1" s="1"/>
  <c r="T72" i="1"/>
  <c r="U72" i="1"/>
  <c r="AB72" i="1"/>
  <c r="AC72" i="1"/>
  <c r="AE72" i="1"/>
  <c r="AD72" i="1" s="1"/>
  <c r="AF72" i="1"/>
  <c r="CT72" i="1" s="1"/>
  <c r="AG72" i="1"/>
  <c r="CU72" i="1" s="1"/>
  <c r="AH72" i="1"/>
  <c r="CV72" i="1" s="1"/>
  <c r="AI72" i="1"/>
  <c r="CW72" i="1" s="1"/>
  <c r="V72" i="1" s="1"/>
  <c r="AJ72" i="1"/>
  <c r="CX72" i="1" s="1"/>
  <c r="W72" i="1" s="1"/>
  <c r="CQ72" i="1"/>
  <c r="P72" i="1" s="1"/>
  <c r="CR72" i="1"/>
  <c r="Q72" i="1" s="1"/>
  <c r="CS72" i="1"/>
  <c r="R72" i="1" s="1"/>
  <c r="FR72" i="1"/>
  <c r="GL72" i="1"/>
  <c r="GO72" i="1"/>
  <c r="GP72" i="1"/>
  <c r="GV72" i="1"/>
  <c r="HC72" i="1"/>
  <c r="GX72" i="1" s="1"/>
  <c r="I73" i="1"/>
  <c r="GX73" i="1" s="1"/>
  <c r="AC73" i="1"/>
  <c r="CQ73" i="1" s="1"/>
  <c r="P73" i="1" s="1"/>
  <c r="AE73" i="1"/>
  <c r="AF73" i="1"/>
  <c r="CT73" i="1" s="1"/>
  <c r="AG73" i="1"/>
  <c r="CU73" i="1" s="1"/>
  <c r="AH73" i="1"/>
  <c r="AI73" i="1"/>
  <c r="AJ73" i="1"/>
  <c r="CV73" i="1"/>
  <c r="U73" i="1" s="1"/>
  <c r="CW73" i="1"/>
  <c r="CX73" i="1"/>
  <c r="W73" i="1" s="1"/>
  <c r="FR73" i="1"/>
  <c r="GL73" i="1"/>
  <c r="GO73" i="1"/>
  <c r="GP73" i="1"/>
  <c r="GV73" i="1"/>
  <c r="HC73" i="1"/>
  <c r="I74" i="1"/>
  <c r="U74" i="1"/>
  <c r="V74" i="1"/>
  <c r="AC74" i="1"/>
  <c r="CQ74" i="1" s="1"/>
  <c r="P74" i="1" s="1"/>
  <c r="AD74" i="1"/>
  <c r="AE74" i="1"/>
  <c r="AF74" i="1"/>
  <c r="AG74" i="1"/>
  <c r="AH74" i="1"/>
  <c r="CV74" i="1" s="1"/>
  <c r="AI74" i="1"/>
  <c r="CW74" i="1" s="1"/>
  <c r="AJ74" i="1"/>
  <c r="CX74" i="1" s="1"/>
  <c r="W74" i="1" s="1"/>
  <c r="CR74" i="1"/>
  <c r="CS74" i="1"/>
  <c r="CT74" i="1"/>
  <c r="CU74" i="1"/>
  <c r="FR74" i="1"/>
  <c r="GL74" i="1"/>
  <c r="GO74" i="1"/>
  <c r="GP74" i="1"/>
  <c r="GV74" i="1"/>
  <c r="HC74" i="1" s="1"/>
  <c r="I75" i="1"/>
  <c r="S75" i="1"/>
  <c r="T75" i="1"/>
  <c r="V75" i="1"/>
  <c r="AC75" i="1"/>
  <c r="CQ75" i="1" s="1"/>
  <c r="P75" i="1" s="1"/>
  <c r="AD75" i="1"/>
  <c r="AE75" i="1"/>
  <c r="AF75" i="1"/>
  <c r="CT75" i="1" s="1"/>
  <c r="AG75" i="1"/>
  <c r="AH75" i="1"/>
  <c r="AI75" i="1"/>
  <c r="AJ75" i="1"/>
  <c r="CU75" i="1"/>
  <c r="CV75" i="1"/>
  <c r="U75" i="1" s="1"/>
  <c r="CW75" i="1"/>
  <c r="CX75" i="1"/>
  <c r="W75" i="1" s="1"/>
  <c r="FR75" i="1"/>
  <c r="GL75" i="1"/>
  <c r="GO75" i="1"/>
  <c r="GP75" i="1"/>
  <c r="GV75" i="1"/>
  <c r="HC75" i="1" s="1"/>
  <c r="GX75" i="1"/>
  <c r="I76" i="1"/>
  <c r="AC76" i="1"/>
  <c r="CQ76" i="1" s="1"/>
  <c r="P76" i="1" s="1"/>
  <c r="CP76" i="1" s="1"/>
  <c r="O76" i="1" s="1"/>
  <c r="AD76" i="1"/>
  <c r="AE76" i="1"/>
  <c r="CR76" i="1" s="1"/>
  <c r="Q76" i="1" s="1"/>
  <c r="AF76" i="1"/>
  <c r="CT76" i="1" s="1"/>
  <c r="S76" i="1" s="1"/>
  <c r="AG76" i="1"/>
  <c r="AH76" i="1"/>
  <c r="AI76" i="1"/>
  <c r="AJ76" i="1"/>
  <c r="CX76" i="1" s="1"/>
  <c r="CS76" i="1"/>
  <c r="CU76" i="1"/>
  <c r="CV76" i="1"/>
  <c r="CW76" i="1"/>
  <c r="V76" i="1" s="1"/>
  <c r="FR76" i="1"/>
  <c r="GL76" i="1"/>
  <c r="GO76" i="1"/>
  <c r="GP76" i="1"/>
  <c r="GV76" i="1"/>
  <c r="HC76" i="1"/>
  <c r="I77" i="1"/>
  <c r="S77" i="1"/>
  <c r="U77" i="1"/>
  <c r="AC77" i="1"/>
  <c r="AE77" i="1"/>
  <c r="CS77" i="1" s="1"/>
  <c r="R77" i="1" s="1"/>
  <c r="AF77" i="1"/>
  <c r="CT77" i="1" s="1"/>
  <c r="AG77" i="1"/>
  <c r="CU77" i="1" s="1"/>
  <c r="T77" i="1" s="1"/>
  <c r="AH77" i="1"/>
  <c r="CV77" i="1" s="1"/>
  <c r="AI77" i="1"/>
  <c r="CW77" i="1" s="1"/>
  <c r="V77" i="1" s="1"/>
  <c r="AJ77" i="1"/>
  <c r="CX77" i="1" s="1"/>
  <c r="W77" i="1" s="1"/>
  <c r="CQ77" i="1"/>
  <c r="P77" i="1" s="1"/>
  <c r="CR77" i="1"/>
  <c r="Q77" i="1" s="1"/>
  <c r="FR77" i="1"/>
  <c r="GL77" i="1"/>
  <c r="GO77" i="1"/>
  <c r="GP77" i="1"/>
  <c r="GV77" i="1"/>
  <c r="HC77" i="1"/>
  <c r="GX77" i="1" s="1"/>
  <c r="I78" i="1"/>
  <c r="R78" i="1"/>
  <c r="AC78" i="1"/>
  <c r="CQ78" i="1" s="1"/>
  <c r="P78" i="1" s="1"/>
  <c r="AD78" i="1"/>
  <c r="AE78" i="1"/>
  <c r="AF78" i="1"/>
  <c r="AG78" i="1"/>
  <c r="AH78" i="1"/>
  <c r="AI78" i="1"/>
  <c r="AJ78" i="1"/>
  <c r="CR78" i="1"/>
  <c r="Q78" i="1" s="1"/>
  <c r="CS78" i="1"/>
  <c r="CT78" i="1"/>
  <c r="S78" i="1" s="1"/>
  <c r="CU78" i="1"/>
  <c r="T78" i="1" s="1"/>
  <c r="CV78" i="1"/>
  <c r="U78" i="1" s="1"/>
  <c r="CW78" i="1"/>
  <c r="V78" i="1" s="1"/>
  <c r="CX78" i="1"/>
  <c r="W78" i="1" s="1"/>
  <c r="FR78" i="1"/>
  <c r="GL78" i="1"/>
  <c r="GO78" i="1"/>
  <c r="GP78" i="1"/>
  <c r="GV78" i="1"/>
  <c r="GX78" i="1"/>
  <c r="HC78" i="1"/>
  <c r="I79" i="1"/>
  <c r="AC79" i="1"/>
  <c r="CQ79" i="1" s="1"/>
  <c r="P79" i="1" s="1"/>
  <c r="AE79" i="1"/>
  <c r="AD79" i="1" s="1"/>
  <c r="AB79" i="1" s="1"/>
  <c r="AF79" i="1"/>
  <c r="AG79" i="1"/>
  <c r="CU79" i="1" s="1"/>
  <c r="T79" i="1" s="1"/>
  <c r="AH79" i="1"/>
  <c r="CV79" i="1" s="1"/>
  <c r="U79" i="1" s="1"/>
  <c r="AI79" i="1"/>
  <c r="CW79" i="1" s="1"/>
  <c r="AJ79" i="1"/>
  <c r="CX79" i="1" s="1"/>
  <c r="CR79" i="1"/>
  <c r="CS79" i="1"/>
  <c r="CT79" i="1"/>
  <c r="FR79" i="1"/>
  <c r="GL79" i="1"/>
  <c r="GO79" i="1"/>
  <c r="GP79" i="1"/>
  <c r="GV79" i="1"/>
  <c r="HC79" i="1"/>
  <c r="I80" i="1"/>
  <c r="AC80" i="1"/>
  <c r="AE80" i="1"/>
  <c r="AF80" i="1"/>
  <c r="AG80" i="1"/>
  <c r="CU80" i="1" s="1"/>
  <c r="T80" i="1" s="1"/>
  <c r="AH80" i="1"/>
  <c r="CV80" i="1" s="1"/>
  <c r="U80" i="1" s="1"/>
  <c r="AI80" i="1"/>
  <c r="CW80" i="1" s="1"/>
  <c r="V80" i="1" s="1"/>
  <c r="AJ80" i="1"/>
  <c r="CX80" i="1" s="1"/>
  <c r="W80" i="1" s="1"/>
  <c r="CT80" i="1"/>
  <c r="S80" i="1" s="1"/>
  <c r="FR80" i="1"/>
  <c r="GL80" i="1"/>
  <c r="GO80" i="1"/>
  <c r="GP80" i="1"/>
  <c r="GV80" i="1"/>
  <c r="HC80" i="1" s="1"/>
  <c r="GX80" i="1" s="1"/>
  <c r="I81" i="1"/>
  <c r="V81" i="1"/>
  <c r="AC81" i="1"/>
  <c r="AB81" i="1" s="1"/>
  <c r="AD81" i="1"/>
  <c r="AE81" i="1"/>
  <c r="CR81" i="1" s="1"/>
  <c r="Q81" i="1" s="1"/>
  <c r="AF81" i="1"/>
  <c r="AG81" i="1"/>
  <c r="AH81" i="1"/>
  <c r="AI81" i="1"/>
  <c r="CW81" i="1" s="1"/>
  <c r="AJ81" i="1"/>
  <c r="CX81" i="1" s="1"/>
  <c r="W81" i="1" s="1"/>
  <c r="CS81" i="1"/>
  <c r="R81" i="1" s="1"/>
  <c r="CT81" i="1"/>
  <c r="S81" i="1" s="1"/>
  <c r="CU81" i="1"/>
  <c r="T81" i="1" s="1"/>
  <c r="CV81" i="1"/>
  <c r="U81" i="1" s="1"/>
  <c r="FR81" i="1"/>
  <c r="GL81" i="1"/>
  <c r="GO81" i="1"/>
  <c r="GP81" i="1"/>
  <c r="GV81" i="1"/>
  <c r="HC81" i="1" s="1"/>
  <c r="GX81" i="1" s="1"/>
  <c r="I82" i="1"/>
  <c r="S82" i="1"/>
  <c r="AC82" i="1"/>
  <c r="AE82" i="1"/>
  <c r="AF82" i="1"/>
  <c r="CT82" i="1" s="1"/>
  <c r="AG82" i="1"/>
  <c r="CU82" i="1" s="1"/>
  <c r="T82" i="1" s="1"/>
  <c r="AH82" i="1"/>
  <c r="CV82" i="1" s="1"/>
  <c r="U82" i="1" s="1"/>
  <c r="AI82" i="1"/>
  <c r="CW82" i="1" s="1"/>
  <c r="V82" i="1" s="1"/>
  <c r="AJ82" i="1"/>
  <c r="CQ82" i="1"/>
  <c r="P82" i="1" s="1"/>
  <c r="CX82" i="1"/>
  <c r="W82" i="1" s="1"/>
  <c r="FR82" i="1"/>
  <c r="GL82" i="1"/>
  <c r="GO82" i="1"/>
  <c r="GP82" i="1"/>
  <c r="GV82" i="1"/>
  <c r="HC82" i="1"/>
  <c r="GX82" i="1" s="1"/>
  <c r="C83" i="1"/>
  <c r="D83" i="1"/>
  <c r="I83" i="1"/>
  <c r="I85" i="1" s="1"/>
  <c r="K83" i="1"/>
  <c r="V83" i="1"/>
  <c r="AC83" i="1"/>
  <c r="CQ83" i="1" s="1"/>
  <c r="P83" i="1" s="1"/>
  <c r="AD83" i="1"/>
  <c r="AE83" i="1"/>
  <c r="AF83" i="1"/>
  <c r="AG83" i="1"/>
  <c r="AH83" i="1"/>
  <c r="CV83" i="1" s="1"/>
  <c r="U83" i="1" s="1"/>
  <c r="AI83" i="1"/>
  <c r="CW83" i="1" s="1"/>
  <c r="AJ83" i="1"/>
  <c r="CX83" i="1" s="1"/>
  <c r="W83" i="1" s="1"/>
  <c r="CR83" i="1"/>
  <c r="CS83" i="1"/>
  <c r="CT83" i="1"/>
  <c r="CU83" i="1"/>
  <c r="T83" i="1" s="1"/>
  <c r="FR83" i="1"/>
  <c r="GL83" i="1"/>
  <c r="GO83" i="1"/>
  <c r="GP83" i="1"/>
  <c r="GV83" i="1"/>
  <c r="HC83" i="1" s="1"/>
  <c r="AC84" i="1"/>
  <c r="CQ84" i="1" s="1"/>
  <c r="AD84" i="1"/>
  <c r="AE84" i="1"/>
  <c r="AF84" i="1"/>
  <c r="CT84" i="1" s="1"/>
  <c r="AG84" i="1"/>
  <c r="AH84" i="1"/>
  <c r="AI84" i="1"/>
  <c r="AJ84" i="1"/>
  <c r="CU84" i="1"/>
  <c r="CV84" i="1"/>
  <c r="CW84" i="1"/>
  <c r="CX84" i="1"/>
  <c r="FR84" i="1"/>
  <c r="GL84" i="1"/>
  <c r="GO84" i="1"/>
  <c r="GP84" i="1"/>
  <c r="GV84" i="1"/>
  <c r="HC84" i="1"/>
  <c r="P85" i="1"/>
  <c r="AC85" i="1"/>
  <c r="CQ85" i="1" s="1"/>
  <c r="AE85" i="1"/>
  <c r="AF85" i="1"/>
  <c r="AG85" i="1"/>
  <c r="AH85" i="1"/>
  <c r="AI85" i="1"/>
  <c r="AJ85" i="1"/>
  <c r="CX85" i="1" s="1"/>
  <c r="W85" i="1" s="1"/>
  <c r="CT85" i="1"/>
  <c r="CU85" i="1"/>
  <c r="CV85" i="1"/>
  <c r="U85" i="1" s="1"/>
  <c r="CW85" i="1"/>
  <c r="FR85" i="1"/>
  <c r="GL85" i="1"/>
  <c r="GO85" i="1"/>
  <c r="GP85" i="1"/>
  <c r="GV85" i="1"/>
  <c r="HC85" i="1"/>
  <c r="GX85" i="1" s="1"/>
  <c r="C86" i="1"/>
  <c r="D86" i="1"/>
  <c r="S86" i="1"/>
  <c r="T86" i="1"/>
  <c r="AC86" i="1"/>
  <c r="AE86" i="1"/>
  <c r="AF86" i="1"/>
  <c r="CT86" i="1" s="1"/>
  <c r="AG86" i="1"/>
  <c r="CU86" i="1" s="1"/>
  <c r="AH86" i="1"/>
  <c r="CV86" i="1" s="1"/>
  <c r="U86" i="1" s="1"/>
  <c r="AI86" i="1"/>
  <c r="CW86" i="1" s="1"/>
  <c r="V86" i="1" s="1"/>
  <c r="AJ86" i="1"/>
  <c r="CX86" i="1" s="1"/>
  <c r="W86" i="1" s="1"/>
  <c r="CQ86" i="1"/>
  <c r="P86" i="1" s="1"/>
  <c r="FR86" i="1"/>
  <c r="GL86" i="1"/>
  <c r="GN86" i="1"/>
  <c r="GP86" i="1"/>
  <c r="GV86" i="1"/>
  <c r="GX86" i="1"/>
  <c r="HC86" i="1"/>
  <c r="C87" i="1"/>
  <c r="D87" i="1"/>
  <c r="AC87" i="1"/>
  <c r="AE87" i="1"/>
  <c r="AD87" i="1" s="1"/>
  <c r="AB87" i="1" s="1"/>
  <c r="AF87" i="1"/>
  <c r="AG87" i="1"/>
  <c r="AH87" i="1"/>
  <c r="AI87" i="1"/>
  <c r="AJ87" i="1"/>
  <c r="CX87" i="1" s="1"/>
  <c r="W87" i="1" s="1"/>
  <c r="CQ87" i="1"/>
  <c r="P87" i="1" s="1"/>
  <c r="CP87" i="1" s="1"/>
  <c r="O87" i="1" s="1"/>
  <c r="CR87" i="1"/>
  <c r="Q87" i="1" s="1"/>
  <c r="CS87" i="1"/>
  <c r="R87" i="1" s="1"/>
  <c r="CT87" i="1"/>
  <c r="S87" i="1" s="1"/>
  <c r="CU87" i="1"/>
  <c r="T87" i="1" s="1"/>
  <c r="CV87" i="1"/>
  <c r="U87" i="1" s="1"/>
  <c r="CW87" i="1"/>
  <c r="V87" i="1" s="1"/>
  <c r="FR87" i="1"/>
  <c r="GL87" i="1"/>
  <c r="GN87" i="1"/>
  <c r="GP87" i="1"/>
  <c r="GV87" i="1"/>
  <c r="HC87" i="1" s="1"/>
  <c r="GX87" i="1"/>
  <c r="C88" i="1"/>
  <c r="D88" i="1"/>
  <c r="S88" i="1"/>
  <c r="T88" i="1"/>
  <c r="U88" i="1"/>
  <c r="W88" i="1"/>
  <c r="AC88" i="1"/>
  <c r="AE88" i="1"/>
  <c r="AF88" i="1"/>
  <c r="CT88" i="1" s="1"/>
  <c r="AG88" i="1"/>
  <c r="CU88" i="1" s="1"/>
  <c r="AH88" i="1"/>
  <c r="AI88" i="1"/>
  <c r="AJ88" i="1"/>
  <c r="CQ88" i="1"/>
  <c r="P88" i="1" s="1"/>
  <c r="CV88" i="1"/>
  <c r="CW88" i="1"/>
  <c r="V88" i="1" s="1"/>
  <c r="CX88" i="1"/>
  <c r="FR88" i="1"/>
  <c r="GL88" i="1"/>
  <c r="GN88" i="1"/>
  <c r="GP88" i="1"/>
  <c r="GV88" i="1"/>
  <c r="GX88" i="1"/>
  <c r="HC88" i="1"/>
  <c r="C89" i="1"/>
  <c r="D89" i="1"/>
  <c r="W89" i="1"/>
  <c r="AC89" i="1"/>
  <c r="AE89" i="1"/>
  <c r="AF89" i="1"/>
  <c r="AG89" i="1"/>
  <c r="AH89" i="1"/>
  <c r="AI89" i="1"/>
  <c r="AJ89" i="1"/>
  <c r="CX89" i="1" s="1"/>
  <c r="CT89" i="1"/>
  <c r="S89" i="1" s="1"/>
  <c r="CU89" i="1"/>
  <c r="T89" i="1" s="1"/>
  <c r="CV89" i="1"/>
  <c r="U89" i="1" s="1"/>
  <c r="CW89" i="1"/>
  <c r="V89" i="1" s="1"/>
  <c r="FR89" i="1"/>
  <c r="GL89" i="1"/>
  <c r="GN89" i="1"/>
  <c r="GO89" i="1"/>
  <c r="GV89" i="1"/>
  <c r="HC89" i="1"/>
  <c r="GX89" i="1" s="1"/>
  <c r="C90" i="1"/>
  <c r="D90" i="1"/>
  <c r="S90" i="1"/>
  <c r="AC90" i="1"/>
  <c r="AE90" i="1"/>
  <c r="AF90" i="1"/>
  <c r="CT90" i="1" s="1"/>
  <c r="AG90" i="1"/>
  <c r="CU90" i="1" s="1"/>
  <c r="T90" i="1" s="1"/>
  <c r="AH90" i="1"/>
  <c r="CV90" i="1" s="1"/>
  <c r="U90" i="1" s="1"/>
  <c r="AI90" i="1"/>
  <c r="CW90" i="1" s="1"/>
  <c r="V90" i="1" s="1"/>
  <c r="AJ90" i="1"/>
  <c r="CQ90" i="1"/>
  <c r="P90" i="1" s="1"/>
  <c r="CX90" i="1"/>
  <c r="W90" i="1" s="1"/>
  <c r="FR90" i="1"/>
  <c r="GL90" i="1"/>
  <c r="GN90" i="1"/>
  <c r="GO90" i="1"/>
  <c r="GV90" i="1"/>
  <c r="HC90" i="1"/>
  <c r="GX90" i="1" s="1"/>
  <c r="C91" i="1"/>
  <c r="D91" i="1"/>
  <c r="P91" i="1"/>
  <c r="CP91" i="1" s="1"/>
  <c r="O91" i="1" s="1"/>
  <c r="W91" i="1"/>
  <c r="AC91" i="1"/>
  <c r="AE91" i="1"/>
  <c r="CS91" i="1" s="1"/>
  <c r="R91" i="1" s="1"/>
  <c r="AF91" i="1"/>
  <c r="CT91" i="1" s="1"/>
  <c r="S91" i="1" s="1"/>
  <c r="AG91" i="1"/>
  <c r="AH91" i="1"/>
  <c r="AI91" i="1"/>
  <c r="AJ91" i="1"/>
  <c r="CX91" i="1" s="1"/>
  <c r="CQ91" i="1"/>
  <c r="CR91" i="1"/>
  <c r="Q91" i="1" s="1"/>
  <c r="CU91" i="1"/>
  <c r="T91" i="1" s="1"/>
  <c r="CV91" i="1"/>
  <c r="U91" i="1" s="1"/>
  <c r="CW91" i="1"/>
  <c r="V91" i="1" s="1"/>
  <c r="FR91" i="1"/>
  <c r="GL91" i="1"/>
  <c r="GN91" i="1"/>
  <c r="GO91" i="1"/>
  <c r="GV91" i="1"/>
  <c r="HC91" i="1" s="1"/>
  <c r="GX91" i="1" s="1"/>
  <c r="C92" i="1"/>
  <c r="D92" i="1"/>
  <c r="I92" i="1"/>
  <c r="K92" i="1"/>
  <c r="S92" i="1"/>
  <c r="AC92" i="1"/>
  <c r="AE92" i="1"/>
  <c r="AD92" i="1" s="1"/>
  <c r="AF92" i="1"/>
  <c r="AG92" i="1"/>
  <c r="CU92" i="1" s="1"/>
  <c r="T92" i="1" s="1"/>
  <c r="AH92" i="1"/>
  <c r="CV92" i="1" s="1"/>
  <c r="U92" i="1" s="1"/>
  <c r="AI92" i="1"/>
  <c r="CW92" i="1" s="1"/>
  <c r="V92" i="1" s="1"/>
  <c r="AJ92" i="1"/>
  <c r="CX92" i="1" s="1"/>
  <c r="W92" i="1" s="1"/>
  <c r="CT92" i="1"/>
  <c r="FR92" i="1"/>
  <c r="GL92" i="1"/>
  <c r="GN92" i="1"/>
  <c r="GO92" i="1"/>
  <c r="GV92" i="1"/>
  <c r="HC92" i="1" s="1"/>
  <c r="GX92" i="1" s="1"/>
  <c r="C93" i="1"/>
  <c r="D93" i="1"/>
  <c r="V93" i="1"/>
  <c r="AB93" i="1"/>
  <c r="AC93" i="1"/>
  <c r="AD93" i="1"/>
  <c r="AE93" i="1"/>
  <c r="AF93" i="1"/>
  <c r="AG93" i="1"/>
  <c r="AH93" i="1"/>
  <c r="CV93" i="1" s="1"/>
  <c r="U93" i="1" s="1"/>
  <c r="AI93" i="1"/>
  <c r="CW93" i="1" s="1"/>
  <c r="AJ93" i="1"/>
  <c r="CX93" i="1" s="1"/>
  <c r="W93" i="1" s="1"/>
  <c r="CQ93" i="1"/>
  <c r="P93" i="1" s="1"/>
  <c r="CR93" i="1"/>
  <c r="Q93" i="1" s="1"/>
  <c r="CS93" i="1"/>
  <c r="R93" i="1" s="1"/>
  <c r="CT93" i="1"/>
  <c r="S93" i="1" s="1"/>
  <c r="CU93" i="1"/>
  <c r="T93" i="1" s="1"/>
  <c r="FR93" i="1"/>
  <c r="GL93" i="1"/>
  <c r="GN93" i="1"/>
  <c r="GO93" i="1"/>
  <c r="GV93" i="1"/>
  <c r="HC93" i="1" s="1"/>
  <c r="GX93" i="1" s="1"/>
  <c r="S94" i="1"/>
  <c r="AC94" i="1"/>
  <c r="AE94" i="1"/>
  <c r="AF94" i="1"/>
  <c r="CT94" i="1" s="1"/>
  <c r="AG94" i="1"/>
  <c r="CU94" i="1" s="1"/>
  <c r="T94" i="1" s="1"/>
  <c r="AH94" i="1"/>
  <c r="CV94" i="1" s="1"/>
  <c r="U94" i="1" s="1"/>
  <c r="AI94" i="1"/>
  <c r="CW94" i="1" s="1"/>
  <c r="V94" i="1" s="1"/>
  <c r="AJ94" i="1"/>
  <c r="CQ94" i="1"/>
  <c r="P94" i="1" s="1"/>
  <c r="CX94" i="1"/>
  <c r="W94" i="1" s="1"/>
  <c r="FR94" i="1"/>
  <c r="GL94" i="1"/>
  <c r="GO94" i="1"/>
  <c r="GP94" i="1"/>
  <c r="GV94" i="1"/>
  <c r="HC94" i="1"/>
  <c r="GX94" i="1" s="1"/>
  <c r="P95" i="1"/>
  <c r="Q95" i="1"/>
  <c r="AC95" i="1"/>
  <c r="CQ95" i="1" s="1"/>
  <c r="AE95" i="1"/>
  <c r="AD95" i="1" s="1"/>
  <c r="AB95" i="1" s="1"/>
  <c r="AF95" i="1"/>
  <c r="AG95" i="1"/>
  <c r="AH95" i="1"/>
  <c r="CV95" i="1" s="1"/>
  <c r="U95" i="1" s="1"/>
  <c r="AI95" i="1"/>
  <c r="AJ95" i="1"/>
  <c r="CR95" i="1"/>
  <c r="CS95" i="1"/>
  <c r="R95" i="1" s="1"/>
  <c r="CT95" i="1"/>
  <c r="S95" i="1" s="1"/>
  <c r="CU95" i="1"/>
  <c r="T95" i="1" s="1"/>
  <c r="CW95" i="1"/>
  <c r="V95" i="1" s="1"/>
  <c r="CX95" i="1"/>
  <c r="W95" i="1" s="1"/>
  <c r="FR95" i="1"/>
  <c r="GL95" i="1"/>
  <c r="GO95" i="1"/>
  <c r="GP95" i="1"/>
  <c r="GV95" i="1"/>
  <c r="HC95" i="1"/>
  <c r="GX95" i="1" s="1"/>
  <c r="U96" i="1"/>
  <c r="W96" i="1"/>
  <c r="AC96" i="1"/>
  <c r="AD96" i="1"/>
  <c r="AB96" i="1" s="1"/>
  <c r="AE96" i="1"/>
  <c r="AF96" i="1"/>
  <c r="AG96" i="1"/>
  <c r="AH96" i="1"/>
  <c r="CV96" i="1" s="1"/>
  <c r="AI96" i="1"/>
  <c r="CW96" i="1" s="1"/>
  <c r="V96" i="1" s="1"/>
  <c r="AJ96" i="1"/>
  <c r="CX96" i="1" s="1"/>
  <c r="CQ96" i="1"/>
  <c r="P96" i="1" s="1"/>
  <c r="CP96" i="1" s="1"/>
  <c r="O96" i="1" s="1"/>
  <c r="CR96" i="1"/>
  <c r="Q96" i="1" s="1"/>
  <c r="CS96" i="1"/>
  <c r="R96" i="1" s="1"/>
  <c r="CT96" i="1"/>
  <c r="S96" i="1" s="1"/>
  <c r="CU96" i="1"/>
  <c r="T96" i="1" s="1"/>
  <c r="CZ96" i="1"/>
  <c r="Y96" i="1" s="1"/>
  <c r="FR96" i="1"/>
  <c r="GL96" i="1"/>
  <c r="GO96" i="1"/>
  <c r="GP96" i="1"/>
  <c r="GV96" i="1"/>
  <c r="HC96" i="1" s="1"/>
  <c r="GX96" i="1" s="1"/>
  <c r="S97" i="1"/>
  <c r="T97" i="1"/>
  <c r="U97" i="1"/>
  <c r="AC97" i="1"/>
  <c r="AE97" i="1"/>
  <c r="AF97" i="1"/>
  <c r="CT97" i="1" s="1"/>
  <c r="AG97" i="1"/>
  <c r="CU97" i="1" s="1"/>
  <c r="AH97" i="1"/>
  <c r="AI97" i="1"/>
  <c r="CW97" i="1" s="1"/>
  <c r="V97" i="1" s="1"/>
  <c r="AJ97" i="1"/>
  <c r="CX97" i="1" s="1"/>
  <c r="W97" i="1" s="1"/>
  <c r="CQ97" i="1"/>
  <c r="P97" i="1" s="1"/>
  <c r="CV97" i="1"/>
  <c r="FR97" i="1"/>
  <c r="GL97" i="1"/>
  <c r="GO97" i="1"/>
  <c r="GP97" i="1"/>
  <c r="GV97" i="1"/>
  <c r="HC97" i="1"/>
  <c r="GX97" i="1" s="1"/>
  <c r="AC98" i="1"/>
  <c r="CQ98" i="1" s="1"/>
  <c r="P98" i="1" s="1"/>
  <c r="AE98" i="1"/>
  <c r="AD98" i="1" s="1"/>
  <c r="AB98" i="1" s="1"/>
  <c r="AF98" i="1"/>
  <c r="CT98" i="1" s="1"/>
  <c r="S98" i="1" s="1"/>
  <c r="AG98" i="1"/>
  <c r="AH98" i="1"/>
  <c r="AI98" i="1"/>
  <c r="AJ98" i="1"/>
  <c r="CU98" i="1"/>
  <c r="T98" i="1" s="1"/>
  <c r="CV98" i="1"/>
  <c r="U98" i="1" s="1"/>
  <c r="CW98" i="1"/>
  <c r="V98" i="1" s="1"/>
  <c r="CX98" i="1"/>
  <c r="W98" i="1" s="1"/>
  <c r="FR98" i="1"/>
  <c r="GL98" i="1"/>
  <c r="GO98" i="1"/>
  <c r="GP98" i="1"/>
  <c r="GV98" i="1"/>
  <c r="HC98" i="1"/>
  <c r="GX98" i="1" s="1"/>
  <c r="U99" i="1"/>
  <c r="V99" i="1"/>
  <c r="AC99" i="1"/>
  <c r="CQ99" i="1" s="1"/>
  <c r="P99" i="1" s="1"/>
  <c r="CP99" i="1" s="1"/>
  <c r="O99" i="1" s="1"/>
  <c r="GM99" i="1" s="1"/>
  <c r="GN99" i="1" s="1"/>
  <c r="AD99" i="1"/>
  <c r="AE99" i="1"/>
  <c r="AF99" i="1"/>
  <c r="AG99" i="1"/>
  <c r="AH99" i="1"/>
  <c r="CV99" i="1" s="1"/>
  <c r="AI99" i="1"/>
  <c r="CW99" i="1" s="1"/>
  <c r="AJ99" i="1"/>
  <c r="CX99" i="1" s="1"/>
  <c r="W99" i="1" s="1"/>
  <c r="CR99" i="1"/>
  <c r="Q99" i="1" s="1"/>
  <c r="CS99" i="1"/>
  <c r="R99" i="1" s="1"/>
  <c r="CT99" i="1"/>
  <c r="S99" i="1" s="1"/>
  <c r="CY99" i="1" s="1"/>
  <c r="X99" i="1" s="1"/>
  <c r="CU99" i="1"/>
  <c r="T99" i="1" s="1"/>
  <c r="CZ99" i="1"/>
  <c r="Y99" i="1" s="1"/>
  <c r="FR99" i="1"/>
  <c r="GL99" i="1"/>
  <c r="GO99" i="1"/>
  <c r="GP99" i="1"/>
  <c r="GV99" i="1"/>
  <c r="HC99" i="1" s="1"/>
  <c r="GX99" i="1" s="1"/>
  <c r="T100" i="1"/>
  <c r="V100" i="1"/>
  <c r="AC100" i="1"/>
  <c r="AE100" i="1"/>
  <c r="AF100" i="1"/>
  <c r="CT100" i="1" s="1"/>
  <c r="S100" i="1" s="1"/>
  <c r="AG100" i="1"/>
  <c r="CU100" i="1" s="1"/>
  <c r="AH100" i="1"/>
  <c r="AI100" i="1"/>
  <c r="AJ100" i="1"/>
  <c r="CQ100" i="1"/>
  <c r="P100" i="1" s="1"/>
  <c r="CV100" i="1"/>
  <c r="U100" i="1" s="1"/>
  <c r="CW100" i="1"/>
  <c r="CX100" i="1"/>
  <c r="W100" i="1" s="1"/>
  <c r="FR100" i="1"/>
  <c r="GL100" i="1"/>
  <c r="GO100" i="1"/>
  <c r="GP100" i="1"/>
  <c r="GV100" i="1"/>
  <c r="HC100" i="1"/>
  <c r="GX100" i="1" s="1"/>
  <c r="P101" i="1"/>
  <c r="Q101" i="1"/>
  <c r="AC101" i="1"/>
  <c r="CQ101" i="1" s="1"/>
  <c r="AD101" i="1"/>
  <c r="AE101" i="1"/>
  <c r="CS101" i="1" s="1"/>
  <c r="R101" i="1" s="1"/>
  <c r="AF101" i="1"/>
  <c r="CT101" i="1" s="1"/>
  <c r="S101" i="1" s="1"/>
  <c r="CY101" i="1" s="1"/>
  <c r="X101" i="1" s="1"/>
  <c r="AG101" i="1"/>
  <c r="CU101" i="1" s="1"/>
  <c r="T101" i="1" s="1"/>
  <c r="AH101" i="1"/>
  <c r="CV101" i="1" s="1"/>
  <c r="U101" i="1" s="1"/>
  <c r="AI101" i="1"/>
  <c r="AJ101" i="1"/>
  <c r="CR101" i="1"/>
  <c r="CW101" i="1"/>
  <c r="V101" i="1" s="1"/>
  <c r="CX101" i="1"/>
  <c r="W101" i="1" s="1"/>
  <c r="FR101" i="1"/>
  <c r="GL101" i="1"/>
  <c r="GO101" i="1"/>
  <c r="GP101" i="1"/>
  <c r="GV101" i="1"/>
  <c r="GX101" i="1"/>
  <c r="HC101" i="1"/>
  <c r="V102" i="1"/>
  <c r="AB102" i="1"/>
  <c r="AC102" i="1"/>
  <c r="AD102" i="1"/>
  <c r="AE102" i="1"/>
  <c r="AF102" i="1"/>
  <c r="AG102" i="1"/>
  <c r="AH102" i="1"/>
  <c r="CV102" i="1" s="1"/>
  <c r="U102" i="1" s="1"/>
  <c r="AI102" i="1"/>
  <c r="CW102" i="1" s="1"/>
  <c r="AJ102" i="1"/>
  <c r="CX102" i="1" s="1"/>
  <c r="W102" i="1" s="1"/>
  <c r="CQ102" i="1"/>
  <c r="P102" i="1" s="1"/>
  <c r="CR102" i="1"/>
  <c r="Q102" i="1" s="1"/>
  <c r="CS102" i="1"/>
  <c r="R102" i="1" s="1"/>
  <c r="CT102" i="1"/>
  <c r="S102" i="1" s="1"/>
  <c r="CU102" i="1"/>
  <c r="T102" i="1" s="1"/>
  <c r="FR102" i="1"/>
  <c r="GL102" i="1"/>
  <c r="GO102" i="1"/>
  <c r="GP102" i="1"/>
  <c r="GV102" i="1"/>
  <c r="HC102" i="1" s="1"/>
  <c r="GX102" i="1" s="1"/>
  <c r="S103" i="1"/>
  <c r="AC103" i="1"/>
  <c r="AE103" i="1"/>
  <c r="AF103" i="1"/>
  <c r="CT103" i="1" s="1"/>
  <c r="AG103" i="1"/>
  <c r="CU103" i="1" s="1"/>
  <c r="T103" i="1" s="1"/>
  <c r="AH103" i="1"/>
  <c r="CV103" i="1" s="1"/>
  <c r="U103" i="1" s="1"/>
  <c r="AI103" i="1"/>
  <c r="CW103" i="1" s="1"/>
  <c r="V103" i="1" s="1"/>
  <c r="AJ103" i="1"/>
  <c r="CQ103" i="1"/>
  <c r="P103" i="1" s="1"/>
  <c r="CX103" i="1"/>
  <c r="W103" i="1" s="1"/>
  <c r="FR103" i="1"/>
  <c r="GL103" i="1"/>
  <c r="GO103" i="1"/>
  <c r="GP103" i="1"/>
  <c r="GV103" i="1"/>
  <c r="GX103" i="1"/>
  <c r="HC103" i="1"/>
  <c r="P104" i="1"/>
  <c r="Q104" i="1"/>
  <c r="AC104" i="1"/>
  <c r="CQ104" i="1" s="1"/>
  <c r="AE104" i="1"/>
  <c r="AD104" i="1" s="1"/>
  <c r="AB104" i="1" s="1"/>
  <c r="AF104" i="1"/>
  <c r="AG104" i="1"/>
  <c r="AH104" i="1"/>
  <c r="CV104" i="1" s="1"/>
  <c r="U104" i="1" s="1"/>
  <c r="AI104" i="1"/>
  <c r="AJ104" i="1"/>
  <c r="CR104" i="1"/>
  <c r="CS104" i="1"/>
  <c r="R104" i="1" s="1"/>
  <c r="CT104" i="1"/>
  <c r="S104" i="1" s="1"/>
  <c r="CU104" i="1"/>
  <c r="T104" i="1" s="1"/>
  <c r="CW104" i="1"/>
  <c r="V104" i="1" s="1"/>
  <c r="CX104" i="1"/>
  <c r="W104" i="1" s="1"/>
  <c r="FR104" i="1"/>
  <c r="GL104" i="1"/>
  <c r="GO104" i="1"/>
  <c r="GP104" i="1"/>
  <c r="GV104" i="1"/>
  <c r="HC104" i="1"/>
  <c r="GX104" i="1" s="1"/>
  <c r="U105" i="1"/>
  <c r="W105" i="1"/>
  <c r="AB105" i="1"/>
  <c r="AC105" i="1"/>
  <c r="AD105" i="1"/>
  <c r="AE105" i="1"/>
  <c r="AF105" i="1"/>
  <c r="AG105" i="1"/>
  <c r="AH105" i="1"/>
  <c r="CV105" i="1" s="1"/>
  <c r="AI105" i="1"/>
  <c r="CW105" i="1" s="1"/>
  <c r="V105" i="1" s="1"/>
  <c r="AJ105" i="1"/>
  <c r="CX105" i="1" s="1"/>
  <c r="CQ105" i="1"/>
  <c r="P105" i="1" s="1"/>
  <c r="CP105" i="1" s="1"/>
  <c r="O105" i="1" s="1"/>
  <c r="CR105" i="1"/>
  <c r="Q105" i="1" s="1"/>
  <c r="CS105" i="1"/>
  <c r="R105" i="1" s="1"/>
  <c r="CZ105" i="1" s="1"/>
  <c r="Y105" i="1" s="1"/>
  <c r="CT105" i="1"/>
  <c r="S105" i="1" s="1"/>
  <c r="CU105" i="1"/>
  <c r="T105" i="1" s="1"/>
  <c r="FR105" i="1"/>
  <c r="GL105" i="1"/>
  <c r="GO105" i="1"/>
  <c r="GP105" i="1"/>
  <c r="GV105" i="1"/>
  <c r="HC105" i="1" s="1"/>
  <c r="GX105" i="1" s="1"/>
  <c r="S106" i="1"/>
  <c r="T106" i="1"/>
  <c r="U106" i="1"/>
  <c r="V106" i="1"/>
  <c r="AC106" i="1"/>
  <c r="AE106" i="1"/>
  <c r="AF106" i="1"/>
  <c r="CT106" i="1" s="1"/>
  <c r="AG106" i="1"/>
  <c r="CU106" i="1" s="1"/>
  <c r="AH106" i="1"/>
  <c r="AI106" i="1"/>
  <c r="CW106" i="1" s="1"/>
  <c r="AJ106" i="1"/>
  <c r="CX106" i="1" s="1"/>
  <c r="W106" i="1" s="1"/>
  <c r="CQ106" i="1"/>
  <c r="P106" i="1" s="1"/>
  <c r="CV106" i="1"/>
  <c r="FR106" i="1"/>
  <c r="GL106" i="1"/>
  <c r="GO106" i="1"/>
  <c r="GP106" i="1"/>
  <c r="GV106" i="1"/>
  <c r="HC106" i="1"/>
  <c r="GX106" i="1" s="1"/>
  <c r="AC107" i="1"/>
  <c r="CQ107" i="1" s="1"/>
  <c r="P107" i="1" s="1"/>
  <c r="AD107" i="1"/>
  <c r="AB107" i="1" s="1"/>
  <c r="AE107" i="1"/>
  <c r="CR107" i="1" s="1"/>
  <c r="Q107" i="1" s="1"/>
  <c r="AF107" i="1"/>
  <c r="CT107" i="1" s="1"/>
  <c r="S107" i="1" s="1"/>
  <c r="AG107" i="1"/>
  <c r="CU107" i="1" s="1"/>
  <c r="T107" i="1" s="1"/>
  <c r="AH107" i="1"/>
  <c r="AI107" i="1"/>
  <c r="AJ107" i="1"/>
  <c r="CV107" i="1"/>
  <c r="U107" i="1" s="1"/>
  <c r="CW107" i="1"/>
  <c r="V107" i="1" s="1"/>
  <c r="CX107" i="1"/>
  <c r="W107" i="1" s="1"/>
  <c r="FR107" i="1"/>
  <c r="GL107" i="1"/>
  <c r="GO107" i="1"/>
  <c r="GP107" i="1"/>
  <c r="GV107" i="1"/>
  <c r="HC107" i="1"/>
  <c r="GX107" i="1" s="1"/>
  <c r="U108" i="1"/>
  <c r="V108" i="1"/>
  <c r="W108" i="1"/>
  <c r="AC108" i="1"/>
  <c r="CQ108" i="1" s="1"/>
  <c r="P108" i="1" s="1"/>
  <c r="CP108" i="1" s="1"/>
  <c r="O108" i="1" s="1"/>
  <c r="GM108" i="1" s="1"/>
  <c r="GN108" i="1" s="1"/>
  <c r="AD108" i="1"/>
  <c r="AE108" i="1"/>
  <c r="AF108" i="1"/>
  <c r="AG108" i="1"/>
  <c r="AH108" i="1"/>
  <c r="CV108" i="1" s="1"/>
  <c r="AI108" i="1"/>
  <c r="CW108" i="1" s="1"/>
  <c r="AJ108" i="1"/>
  <c r="CX108" i="1" s="1"/>
  <c r="CR108" i="1"/>
  <c r="Q108" i="1" s="1"/>
  <c r="CS108" i="1"/>
  <c r="R108" i="1" s="1"/>
  <c r="CT108" i="1"/>
  <c r="S108" i="1" s="1"/>
  <c r="CY108" i="1" s="1"/>
  <c r="X108" i="1" s="1"/>
  <c r="CU108" i="1"/>
  <c r="T108" i="1" s="1"/>
  <c r="CZ108" i="1"/>
  <c r="Y108" i="1" s="1"/>
  <c r="FR108" i="1"/>
  <c r="GL108" i="1"/>
  <c r="GO108" i="1"/>
  <c r="GP108" i="1"/>
  <c r="GV108" i="1"/>
  <c r="HC108" i="1" s="1"/>
  <c r="GX108" i="1" s="1"/>
  <c r="T109" i="1"/>
  <c r="V109" i="1"/>
  <c r="AC109" i="1"/>
  <c r="AE109" i="1"/>
  <c r="AF109" i="1"/>
  <c r="CT109" i="1" s="1"/>
  <c r="S109" i="1" s="1"/>
  <c r="AG109" i="1"/>
  <c r="CU109" i="1" s="1"/>
  <c r="AH109" i="1"/>
  <c r="AI109" i="1"/>
  <c r="AJ109" i="1"/>
  <c r="CQ109" i="1"/>
  <c r="P109" i="1" s="1"/>
  <c r="CV109" i="1"/>
  <c r="U109" i="1" s="1"/>
  <c r="CW109" i="1"/>
  <c r="CX109" i="1"/>
  <c r="W109" i="1" s="1"/>
  <c r="FR109" i="1"/>
  <c r="GL109" i="1"/>
  <c r="GO109" i="1"/>
  <c r="GP109" i="1"/>
  <c r="GV109" i="1"/>
  <c r="HC109" i="1"/>
  <c r="GX109" i="1" s="1"/>
  <c r="P110" i="1"/>
  <c r="Q110" i="1"/>
  <c r="AC110" i="1"/>
  <c r="CQ110" i="1" s="1"/>
  <c r="AD110" i="1"/>
  <c r="AE110" i="1"/>
  <c r="CS110" i="1" s="1"/>
  <c r="R110" i="1" s="1"/>
  <c r="AF110" i="1"/>
  <c r="CT110" i="1" s="1"/>
  <c r="S110" i="1" s="1"/>
  <c r="AG110" i="1"/>
  <c r="CU110" i="1" s="1"/>
  <c r="T110" i="1" s="1"/>
  <c r="AH110" i="1"/>
  <c r="CV110" i="1" s="1"/>
  <c r="U110" i="1" s="1"/>
  <c r="AI110" i="1"/>
  <c r="AJ110" i="1"/>
  <c r="CR110" i="1"/>
  <c r="CW110" i="1"/>
  <c r="V110" i="1" s="1"/>
  <c r="CX110" i="1"/>
  <c r="W110" i="1" s="1"/>
  <c r="FR110" i="1"/>
  <c r="GL110" i="1"/>
  <c r="GO110" i="1"/>
  <c r="GP110" i="1"/>
  <c r="GV110" i="1"/>
  <c r="GX110" i="1"/>
  <c r="HC110" i="1"/>
  <c r="V111" i="1"/>
  <c r="AC111" i="1"/>
  <c r="CQ111" i="1" s="1"/>
  <c r="P111" i="1" s="1"/>
  <c r="CP111" i="1" s="1"/>
  <c r="O111" i="1" s="1"/>
  <c r="AD111" i="1"/>
  <c r="AE111" i="1"/>
  <c r="AF111" i="1"/>
  <c r="AG111" i="1"/>
  <c r="AH111" i="1"/>
  <c r="CV111" i="1" s="1"/>
  <c r="U111" i="1" s="1"/>
  <c r="AI111" i="1"/>
  <c r="CW111" i="1" s="1"/>
  <c r="AJ111" i="1"/>
  <c r="CX111" i="1" s="1"/>
  <c r="W111" i="1" s="1"/>
  <c r="CR111" i="1"/>
  <c r="Q111" i="1" s="1"/>
  <c r="CS111" i="1"/>
  <c r="R111" i="1" s="1"/>
  <c r="CT111" i="1"/>
  <c r="S111" i="1" s="1"/>
  <c r="CU111" i="1"/>
  <c r="T111" i="1" s="1"/>
  <c r="FR111" i="1"/>
  <c r="GL111" i="1"/>
  <c r="GO111" i="1"/>
  <c r="GP111" i="1"/>
  <c r="GV111" i="1"/>
  <c r="HC111" i="1" s="1"/>
  <c r="GX111" i="1" s="1"/>
  <c r="S112" i="1"/>
  <c r="AC112" i="1"/>
  <c r="AE112" i="1"/>
  <c r="AF112" i="1"/>
  <c r="CT112" i="1" s="1"/>
  <c r="AG112" i="1"/>
  <c r="CU112" i="1" s="1"/>
  <c r="T112" i="1" s="1"/>
  <c r="AH112" i="1"/>
  <c r="CV112" i="1" s="1"/>
  <c r="U112" i="1" s="1"/>
  <c r="AI112" i="1"/>
  <c r="CW112" i="1" s="1"/>
  <c r="V112" i="1" s="1"/>
  <c r="AJ112" i="1"/>
  <c r="CQ112" i="1"/>
  <c r="P112" i="1" s="1"/>
  <c r="CX112" i="1"/>
  <c r="W112" i="1" s="1"/>
  <c r="FR112" i="1"/>
  <c r="GL112" i="1"/>
  <c r="GO112" i="1"/>
  <c r="GP112" i="1"/>
  <c r="GV112" i="1"/>
  <c r="GX112" i="1"/>
  <c r="HC112" i="1"/>
  <c r="AC113" i="1"/>
  <c r="CQ113" i="1" s="1"/>
  <c r="P113" i="1" s="1"/>
  <c r="CP113" i="1" s="1"/>
  <c r="O113" i="1" s="1"/>
  <c r="AE113" i="1"/>
  <c r="AD113" i="1" s="1"/>
  <c r="AB113" i="1" s="1"/>
  <c r="AF113" i="1"/>
  <c r="AG113" i="1"/>
  <c r="AH113" i="1"/>
  <c r="CV113" i="1" s="1"/>
  <c r="U113" i="1" s="1"/>
  <c r="AI113" i="1"/>
  <c r="AJ113" i="1"/>
  <c r="CR113" i="1"/>
  <c r="Q113" i="1" s="1"/>
  <c r="CS113" i="1"/>
  <c r="R113" i="1" s="1"/>
  <c r="CT113" i="1"/>
  <c r="S113" i="1" s="1"/>
  <c r="CU113" i="1"/>
  <c r="T113" i="1" s="1"/>
  <c r="CW113" i="1"/>
  <c r="V113" i="1" s="1"/>
  <c r="CX113" i="1"/>
  <c r="W113" i="1" s="1"/>
  <c r="FR113" i="1"/>
  <c r="GL113" i="1"/>
  <c r="GO113" i="1"/>
  <c r="GP113" i="1"/>
  <c r="GV113" i="1"/>
  <c r="HC113" i="1"/>
  <c r="GX113" i="1" s="1"/>
  <c r="U114" i="1"/>
  <c r="W114" i="1"/>
  <c r="AB114" i="1"/>
  <c r="AC114" i="1"/>
  <c r="AD114" i="1"/>
  <c r="AE114" i="1"/>
  <c r="AF114" i="1"/>
  <c r="AG114" i="1"/>
  <c r="AH114" i="1"/>
  <c r="CV114" i="1" s="1"/>
  <c r="AI114" i="1"/>
  <c r="CW114" i="1" s="1"/>
  <c r="V114" i="1" s="1"/>
  <c r="AJ114" i="1"/>
  <c r="CX114" i="1" s="1"/>
  <c r="CQ114" i="1"/>
  <c r="P114" i="1" s="1"/>
  <c r="CP114" i="1" s="1"/>
  <c r="O114" i="1" s="1"/>
  <c r="GM114" i="1" s="1"/>
  <c r="GN114" i="1" s="1"/>
  <c r="CR114" i="1"/>
  <c r="Q114" i="1" s="1"/>
  <c r="CS114" i="1"/>
  <c r="R114" i="1" s="1"/>
  <c r="CT114" i="1"/>
  <c r="S114" i="1" s="1"/>
  <c r="CY114" i="1" s="1"/>
  <c r="X114" i="1" s="1"/>
  <c r="CU114" i="1"/>
  <c r="T114" i="1" s="1"/>
  <c r="CZ114" i="1"/>
  <c r="Y114" i="1" s="1"/>
  <c r="FR114" i="1"/>
  <c r="GL114" i="1"/>
  <c r="GO114" i="1"/>
  <c r="GP114" i="1"/>
  <c r="GV114" i="1"/>
  <c r="HC114" i="1" s="1"/>
  <c r="GX114" i="1" s="1"/>
  <c r="S115" i="1"/>
  <c r="T115" i="1"/>
  <c r="V115" i="1"/>
  <c r="W115" i="1"/>
  <c r="AC115" i="1"/>
  <c r="AE115" i="1"/>
  <c r="AF115" i="1"/>
  <c r="CT115" i="1" s="1"/>
  <c r="AG115" i="1"/>
  <c r="CU115" i="1" s="1"/>
  <c r="AH115" i="1"/>
  <c r="AI115" i="1"/>
  <c r="AJ115" i="1"/>
  <c r="CX115" i="1" s="1"/>
  <c r="CQ115" i="1"/>
  <c r="P115" i="1" s="1"/>
  <c r="CV115" i="1"/>
  <c r="U115" i="1" s="1"/>
  <c r="CW115" i="1"/>
  <c r="FR115" i="1"/>
  <c r="GL115" i="1"/>
  <c r="GO115" i="1"/>
  <c r="GP115" i="1"/>
  <c r="GV115" i="1"/>
  <c r="HC115" i="1"/>
  <c r="GX115" i="1" s="1"/>
  <c r="T116" i="1"/>
  <c r="AC116" i="1"/>
  <c r="CQ116" i="1" s="1"/>
  <c r="P116" i="1" s="1"/>
  <c r="AE116" i="1"/>
  <c r="CR116" i="1" s="1"/>
  <c r="Q116" i="1" s="1"/>
  <c r="AF116" i="1"/>
  <c r="CT116" i="1" s="1"/>
  <c r="S116" i="1" s="1"/>
  <c r="AG116" i="1"/>
  <c r="AH116" i="1"/>
  <c r="AI116" i="1"/>
  <c r="AJ116" i="1"/>
  <c r="CU116" i="1"/>
  <c r="CV116" i="1"/>
  <c r="U116" i="1" s="1"/>
  <c r="CW116" i="1"/>
  <c r="V116" i="1" s="1"/>
  <c r="CX116" i="1"/>
  <c r="W116" i="1" s="1"/>
  <c r="FR116" i="1"/>
  <c r="GL116" i="1"/>
  <c r="GO116" i="1"/>
  <c r="GP116" i="1"/>
  <c r="GV116" i="1"/>
  <c r="HC116" i="1"/>
  <c r="GX116" i="1" s="1"/>
  <c r="U117" i="1"/>
  <c r="V117" i="1"/>
  <c r="AC117" i="1"/>
  <c r="CQ117" i="1" s="1"/>
  <c r="P117" i="1" s="1"/>
  <c r="CP117" i="1" s="1"/>
  <c r="O117" i="1" s="1"/>
  <c r="GM117" i="1" s="1"/>
  <c r="GN117" i="1" s="1"/>
  <c r="AD117" i="1"/>
  <c r="AE117" i="1"/>
  <c r="AF117" i="1"/>
  <c r="AG117" i="1"/>
  <c r="AH117" i="1"/>
  <c r="CV117" i="1" s="1"/>
  <c r="AI117" i="1"/>
  <c r="CW117" i="1" s="1"/>
  <c r="AJ117" i="1"/>
  <c r="CX117" i="1" s="1"/>
  <c r="W117" i="1" s="1"/>
  <c r="CR117" i="1"/>
  <c r="Q117" i="1" s="1"/>
  <c r="CS117" i="1"/>
  <c r="R117" i="1" s="1"/>
  <c r="CT117" i="1"/>
  <c r="S117" i="1" s="1"/>
  <c r="CU117" i="1"/>
  <c r="T117" i="1" s="1"/>
  <c r="CY117" i="1"/>
  <c r="X117" i="1" s="1"/>
  <c r="CZ117" i="1"/>
  <c r="Y117" i="1" s="1"/>
  <c r="FR117" i="1"/>
  <c r="GL117" i="1"/>
  <c r="GO117" i="1"/>
  <c r="GP117" i="1"/>
  <c r="GV117" i="1"/>
  <c r="HC117" i="1" s="1"/>
  <c r="GX117" i="1" s="1"/>
  <c r="P118" i="1"/>
  <c r="W118" i="1"/>
  <c r="AC118" i="1"/>
  <c r="AE118" i="1"/>
  <c r="AF118" i="1"/>
  <c r="CT118" i="1" s="1"/>
  <c r="S118" i="1" s="1"/>
  <c r="AG118" i="1"/>
  <c r="CU118" i="1" s="1"/>
  <c r="T118" i="1" s="1"/>
  <c r="AH118" i="1"/>
  <c r="CV118" i="1" s="1"/>
  <c r="U118" i="1" s="1"/>
  <c r="AI118" i="1"/>
  <c r="CW118" i="1" s="1"/>
  <c r="V118" i="1" s="1"/>
  <c r="AJ118" i="1"/>
  <c r="CX118" i="1" s="1"/>
  <c r="CQ118" i="1"/>
  <c r="FR118" i="1"/>
  <c r="GL118" i="1"/>
  <c r="GO118" i="1"/>
  <c r="GP118" i="1"/>
  <c r="GV118" i="1"/>
  <c r="HC118" i="1" s="1"/>
  <c r="GX118" i="1" s="1"/>
  <c r="B120" i="1"/>
  <c r="B22" i="1" s="1"/>
  <c r="C120" i="1"/>
  <c r="D120" i="1"/>
  <c r="D22" i="1" s="1"/>
  <c r="F120" i="1"/>
  <c r="F22" i="1" s="1"/>
  <c r="G120" i="1"/>
  <c r="G22" i="1" s="1"/>
  <c r="BX120" i="1"/>
  <c r="CK120" i="1"/>
  <c r="CL120" i="1"/>
  <c r="CM120" i="1"/>
  <c r="CM22" i="1" s="1"/>
  <c r="B158" i="1"/>
  <c r="B18" i="1" s="1"/>
  <c r="C158" i="1"/>
  <c r="C18" i="1" s="1"/>
  <c r="D158" i="1"/>
  <c r="D18" i="1" s="1"/>
  <c r="F158" i="1"/>
  <c r="F18" i="1" s="1"/>
  <c r="G158" i="1"/>
  <c r="G18" i="1" s="1"/>
  <c r="F12" i="6"/>
  <c r="G12" i="6"/>
  <c r="CY12" i="6"/>
  <c r="O103" i="7" l="1"/>
  <c r="Z166" i="7"/>
  <c r="J93" i="7"/>
  <c r="P93" i="7" s="1"/>
  <c r="G58" i="7"/>
  <c r="O58" i="7" s="1"/>
  <c r="O185" i="7"/>
  <c r="G127" i="7"/>
  <c r="G117" i="7"/>
  <c r="W117" i="7" s="1"/>
  <c r="O78" i="7"/>
  <c r="G93" i="7"/>
  <c r="W93" i="7" s="1"/>
  <c r="W34" i="7"/>
  <c r="W58" i="7"/>
  <c r="O68" i="7"/>
  <c r="O50" i="8"/>
  <c r="W50" i="8"/>
  <c r="O161" i="8"/>
  <c r="X161" i="8"/>
  <c r="O143" i="8"/>
  <c r="W143" i="8"/>
  <c r="W84" i="8"/>
  <c r="O84" i="8"/>
  <c r="O176" i="8"/>
  <c r="Z176" i="8"/>
  <c r="H290" i="8"/>
  <c r="H278" i="8"/>
  <c r="Z195" i="8"/>
  <c r="O195" i="8"/>
  <c r="X119" i="8"/>
  <c r="O119" i="8"/>
  <c r="X154" i="7"/>
  <c r="O154" i="7"/>
  <c r="W26" i="7"/>
  <c r="O26" i="7"/>
  <c r="O127" i="7"/>
  <c r="W127" i="7"/>
  <c r="X136" i="7"/>
  <c r="O136" i="7"/>
  <c r="O172" i="7"/>
  <c r="Z172" i="7"/>
  <c r="CZ112" i="1"/>
  <c r="Y112" i="1" s="1"/>
  <c r="CP74" i="1"/>
  <c r="O74" i="1" s="1"/>
  <c r="CP118" i="1"/>
  <c r="O118" i="1" s="1"/>
  <c r="CY57" i="1"/>
  <c r="X57" i="1" s="1"/>
  <c r="CZ57" i="1"/>
  <c r="Y57" i="1" s="1"/>
  <c r="BZ22" i="1"/>
  <c r="AQ120" i="1"/>
  <c r="BY22" i="1"/>
  <c r="AP120" i="1"/>
  <c r="CI120" i="1"/>
  <c r="CP106" i="1"/>
  <c r="O106" i="1" s="1"/>
  <c r="CP56" i="1"/>
  <c r="O56" i="1" s="1"/>
  <c r="CP75" i="1"/>
  <c r="O75" i="1" s="1"/>
  <c r="CY116" i="1"/>
  <c r="X116" i="1" s="1"/>
  <c r="GM111" i="1"/>
  <c r="GN111" i="1" s="1"/>
  <c r="CZ110" i="1"/>
  <c r="Y110" i="1" s="1"/>
  <c r="CY110" i="1"/>
  <c r="X110" i="1" s="1"/>
  <c r="CY80" i="1"/>
  <c r="X80" i="1" s="1"/>
  <c r="CY42" i="1"/>
  <c r="X42" i="1" s="1"/>
  <c r="CZ42" i="1"/>
  <c r="Y42" i="1" s="1"/>
  <c r="CZ78" i="1"/>
  <c r="Y78" i="1" s="1"/>
  <c r="CY78" i="1"/>
  <c r="X78" i="1" s="1"/>
  <c r="CZ104" i="1"/>
  <c r="Y104" i="1" s="1"/>
  <c r="CY104" i="1"/>
  <c r="X104" i="1" s="1"/>
  <c r="CY86" i="1"/>
  <c r="X86" i="1" s="1"/>
  <c r="DG94" i="3"/>
  <c r="DH94" i="3"/>
  <c r="DI94" i="3"/>
  <c r="DF94" i="3"/>
  <c r="DJ94" i="3" s="1"/>
  <c r="CP58" i="1"/>
  <c r="O58" i="1" s="1"/>
  <c r="AB41" i="1"/>
  <c r="AD116" i="1"/>
  <c r="CP98" i="1"/>
  <c r="O98" i="1" s="1"/>
  <c r="AB91" i="1"/>
  <c r="CY90" i="1"/>
  <c r="X90" i="1" s="1"/>
  <c r="AB76" i="1"/>
  <c r="CY51" i="1"/>
  <c r="X51" i="1" s="1"/>
  <c r="CW99" i="3"/>
  <c r="CX99" i="3"/>
  <c r="DF3" i="3"/>
  <c r="DG3" i="3"/>
  <c r="DJ3" i="3" s="1"/>
  <c r="DH3" i="3"/>
  <c r="DI3" i="3"/>
  <c r="CP116" i="1"/>
  <c r="O116" i="1" s="1"/>
  <c r="AB111" i="1"/>
  <c r="CP107" i="1"/>
  <c r="O107" i="1" s="1"/>
  <c r="CP62" i="1"/>
  <c r="O62" i="1" s="1"/>
  <c r="GM62" i="1" s="1"/>
  <c r="GN62" i="1" s="1"/>
  <c r="CZ41" i="1"/>
  <c r="Y41" i="1" s="1"/>
  <c r="CZ100" i="1"/>
  <c r="Y100" i="1" s="1"/>
  <c r="AB100" i="1"/>
  <c r="CR94" i="1"/>
  <c r="Q94" i="1" s="1"/>
  <c r="CS94" i="1"/>
  <c r="R94" i="1" s="1"/>
  <c r="CZ94" i="1" s="1"/>
  <c r="Y94" i="1" s="1"/>
  <c r="AD94" i="1"/>
  <c r="CY81" i="1"/>
  <c r="X81" i="1" s="1"/>
  <c r="CZ81" i="1"/>
  <c r="Y81" i="1" s="1"/>
  <c r="S68" i="1"/>
  <c r="GM67" i="1"/>
  <c r="GN67" i="1" s="1"/>
  <c r="CZ51" i="1"/>
  <c r="Y51" i="1" s="1"/>
  <c r="T47" i="1"/>
  <c r="GX47" i="1"/>
  <c r="R47" i="1"/>
  <c r="CY29" i="1"/>
  <c r="X29" i="1" s="1"/>
  <c r="CZ29" i="1"/>
  <c r="Y29" i="1" s="1"/>
  <c r="CY28" i="1"/>
  <c r="X28" i="1" s="1"/>
  <c r="CZ28" i="1"/>
  <c r="Y28" i="1" s="1"/>
  <c r="CR98" i="1"/>
  <c r="Q98" i="1" s="1"/>
  <c r="CS98" i="1"/>
  <c r="R98" i="1" s="1"/>
  <c r="CY98" i="1" s="1"/>
  <c r="X98" i="1" s="1"/>
  <c r="CY91" i="1"/>
  <c r="X91" i="1" s="1"/>
  <c r="GM91" i="1" s="1"/>
  <c r="GP91" i="1" s="1"/>
  <c r="CZ91" i="1"/>
  <c r="Y91" i="1" s="1"/>
  <c r="CR112" i="1"/>
  <c r="Q112" i="1" s="1"/>
  <c r="CS112" i="1"/>
  <c r="R112" i="1" s="1"/>
  <c r="AD112" i="1"/>
  <c r="CR36" i="1"/>
  <c r="Q36" i="1" s="1"/>
  <c r="CS36" i="1"/>
  <c r="R36" i="1" s="1"/>
  <c r="AD36" i="1"/>
  <c r="AB116" i="1"/>
  <c r="CQ52" i="1"/>
  <c r="P52" i="1" s="1"/>
  <c r="CP52" i="1" s="1"/>
  <c r="O52" i="1" s="1"/>
  <c r="GM52" i="1" s="1"/>
  <c r="GN52" i="1" s="1"/>
  <c r="AB52" i="1"/>
  <c r="CY47" i="1"/>
  <c r="X47" i="1" s="1"/>
  <c r="CZ47" i="1"/>
  <c r="Y47" i="1" s="1"/>
  <c r="DF114" i="3"/>
  <c r="DJ114" i="3" s="1"/>
  <c r="DG114" i="3"/>
  <c r="DH114" i="3"/>
  <c r="DI114" i="3"/>
  <c r="DF26" i="3"/>
  <c r="DJ26" i="3" s="1"/>
  <c r="DG26" i="3"/>
  <c r="DI26" i="3"/>
  <c r="DH26" i="3"/>
  <c r="DG23" i="3"/>
  <c r="DH23" i="3"/>
  <c r="DI23" i="3"/>
  <c r="DF23" i="3"/>
  <c r="DJ23" i="3" s="1"/>
  <c r="CZ38" i="1"/>
  <c r="Y38" i="1" s="1"/>
  <c r="CY38" i="1"/>
  <c r="X38" i="1" s="1"/>
  <c r="CR90" i="1"/>
  <c r="Q90" i="1" s="1"/>
  <c r="CS90" i="1"/>
  <c r="R90" i="1" s="1"/>
  <c r="CZ90" i="1" s="1"/>
  <c r="Y90" i="1" s="1"/>
  <c r="AD90" i="1"/>
  <c r="T84" i="1"/>
  <c r="GM87" i="1"/>
  <c r="GO87" i="1" s="1"/>
  <c r="W66" i="1"/>
  <c r="CY115" i="1"/>
  <c r="X115" i="1" s="1"/>
  <c r="CY94" i="1"/>
  <c r="X94" i="1" s="1"/>
  <c r="CQ81" i="1"/>
  <c r="P81" i="1" s="1"/>
  <c r="CP81" i="1" s="1"/>
  <c r="O81" i="1" s="1"/>
  <c r="CP78" i="1"/>
  <c r="O78" i="1" s="1"/>
  <c r="GM78" i="1" s="1"/>
  <c r="GN78" i="1" s="1"/>
  <c r="R76" i="1"/>
  <c r="P68" i="1"/>
  <c r="CP68" i="1" s="1"/>
  <c r="O68" i="1" s="1"/>
  <c r="CQ55" i="1"/>
  <c r="P55" i="1" s="1"/>
  <c r="CP55" i="1" s="1"/>
  <c r="O55" i="1" s="1"/>
  <c r="GM55" i="1" s="1"/>
  <c r="GN55" i="1" s="1"/>
  <c r="AB55" i="1"/>
  <c r="CZ113" i="1"/>
  <c r="Y113" i="1" s="1"/>
  <c r="CY113" i="1"/>
  <c r="X113" i="1" s="1"/>
  <c r="GM113" i="1" s="1"/>
  <c r="GN113" i="1" s="1"/>
  <c r="CP110" i="1"/>
  <c r="O110" i="1" s="1"/>
  <c r="GM110" i="1" s="1"/>
  <c r="GN110" i="1" s="1"/>
  <c r="CS107" i="1"/>
  <c r="R107" i="1" s="1"/>
  <c r="CY107" i="1" s="1"/>
  <c r="X107" i="1" s="1"/>
  <c r="AB78" i="1"/>
  <c r="CY77" i="1"/>
  <c r="X77" i="1" s="1"/>
  <c r="CZ77" i="1"/>
  <c r="Y77" i="1" s="1"/>
  <c r="T73" i="1"/>
  <c r="CR49" i="1"/>
  <c r="Q49" i="1" s="1"/>
  <c r="CP49" i="1" s="1"/>
  <c r="O49" i="1" s="1"/>
  <c r="CS49" i="1"/>
  <c r="R49" i="1" s="1"/>
  <c r="CY49" i="1" s="1"/>
  <c r="X49" i="1" s="1"/>
  <c r="AD49" i="1"/>
  <c r="AB49" i="1" s="1"/>
  <c r="W47" i="1"/>
  <c r="GM31" i="1"/>
  <c r="GN31" i="1" s="1"/>
  <c r="DI129" i="3"/>
  <c r="DG129" i="3"/>
  <c r="DJ129" i="3" s="1"/>
  <c r="DF129" i="3"/>
  <c r="DH129" i="3"/>
  <c r="CP61" i="1"/>
  <c r="O61" i="1" s="1"/>
  <c r="CY61" i="1"/>
  <c r="X61" i="1" s="1"/>
  <c r="CZ61" i="1"/>
  <c r="Y61" i="1" s="1"/>
  <c r="CR109" i="1"/>
  <c r="Q109" i="1" s="1"/>
  <c r="CP109" i="1" s="1"/>
  <c r="O109" i="1" s="1"/>
  <c r="CS109" i="1"/>
  <c r="R109" i="1" s="1"/>
  <c r="AD109" i="1"/>
  <c r="AB109" i="1" s="1"/>
  <c r="CY106" i="1"/>
  <c r="X106" i="1" s="1"/>
  <c r="CZ88" i="1"/>
  <c r="Y88" i="1" s="1"/>
  <c r="CR42" i="1"/>
  <c r="Q42" i="1" s="1"/>
  <c r="CS42" i="1"/>
  <c r="R42" i="1" s="1"/>
  <c r="CZ101" i="1"/>
  <c r="Y101" i="1" s="1"/>
  <c r="GX76" i="1"/>
  <c r="W76" i="1"/>
  <c r="CP93" i="1"/>
  <c r="O93" i="1" s="1"/>
  <c r="GM93" i="1" s="1"/>
  <c r="GP93" i="1" s="1"/>
  <c r="U65" i="1"/>
  <c r="AB24" i="1"/>
  <c r="DF30" i="3"/>
  <c r="DJ30" i="3" s="1"/>
  <c r="DG30" i="3"/>
  <c r="DI30" i="3"/>
  <c r="DH30" i="3"/>
  <c r="CP112" i="1"/>
  <c r="O112" i="1" s="1"/>
  <c r="CR103" i="1"/>
  <c r="Q103" i="1" s="1"/>
  <c r="CP103" i="1" s="1"/>
  <c r="O103" i="1" s="1"/>
  <c r="GM103" i="1" s="1"/>
  <c r="GN103" i="1" s="1"/>
  <c r="CS103" i="1"/>
  <c r="R103" i="1" s="1"/>
  <c r="CZ103" i="1" s="1"/>
  <c r="Y103" i="1" s="1"/>
  <c r="AD103" i="1"/>
  <c r="CR85" i="1"/>
  <c r="Q85" i="1" s="1"/>
  <c r="CS85" i="1"/>
  <c r="R85" i="1" s="1"/>
  <c r="AD85" i="1"/>
  <c r="V79" i="1"/>
  <c r="W79" i="1"/>
  <c r="S73" i="1"/>
  <c r="CZ71" i="1"/>
  <c r="Y71" i="1" s="1"/>
  <c r="CY55" i="1"/>
  <c r="X55" i="1" s="1"/>
  <c r="CZ55" i="1"/>
  <c r="Y55" i="1" s="1"/>
  <c r="V47" i="1"/>
  <c r="CP37" i="1"/>
  <c r="O37" i="1" s="1"/>
  <c r="CP36" i="1"/>
  <c r="O36" i="1" s="1"/>
  <c r="AB31" i="1"/>
  <c r="CZ24" i="1"/>
  <c r="Y24" i="1" s="1"/>
  <c r="DH142" i="3"/>
  <c r="DI142" i="3"/>
  <c r="DF142" i="3"/>
  <c r="DJ142" i="3" s="1"/>
  <c r="DG142" i="3"/>
  <c r="DH79" i="3"/>
  <c r="DI79" i="3"/>
  <c r="DF79" i="3"/>
  <c r="DJ79" i="3" s="1"/>
  <c r="DG79" i="3"/>
  <c r="CP85" i="1"/>
  <c r="O85" i="1" s="1"/>
  <c r="CY58" i="1"/>
  <c r="X58" i="1" s="1"/>
  <c r="CZ58" i="1"/>
  <c r="Y58" i="1" s="1"/>
  <c r="GM105" i="1"/>
  <c r="GN105" i="1" s="1"/>
  <c r="DF11" i="3"/>
  <c r="DG11" i="3"/>
  <c r="DH11" i="3"/>
  <c r="DI11" i="3"/>
  <c r="DJ11" i="3" s="1"/>
  <c r="CR100" i="1"/>
  <c r="Q100" i="1" s="1"/>
  <c r="CP100" i="1" s="1"/>
  <c r="O100" i="1" s="1"/>
  <c r="CS100" i="1"/>
  <c r="R100" i="1" s="1"/>
  <c r="CY100" i="1" s="1"/>
  <c r="X100" i="1" s="1"/>
  <c r="AD100" i="1"/>
  <c r="CY89" i="1"/>
  <c r="X89" i="1" s="1"/>
  <c r="CZ89" i="1"/>
  <c r="Y89" i="1" s="1"/>
  <c r="CR82" i="1"/>
  <c r="Q82" i="1" s="1"/>
  <c r="CP82" i="1" s="1"/>
  <c r="O82" i="1" s="1"/>
  <c r="CS82" i="1"/>
  <c r="R82" i="1" s="1"/>
  <c r="CZ82" i="1" s="1"/>
  <c r="Y82" i="1" s="1"/>
  <c r="AD82" i="1"/>
  <c r="AB82" i="1" s="1"/>
  <c r="CP90" i="1"/>
  <c r="O90" i="1" s="1"/>
  <c r="CS116" i="1"/>
  <c r="R116" i="1" s="1"/>
  <c r="CZ116" i="1" s="1"/>
  <c r="Y116" i="1" s="1"/>
  <c r="BX22" i="1"/>
  <c r="AO120" i="1"/>
  <c r="CG120" i="1"/>
  <c r="BD120" i="1"/>
  <c r="CL22" i="1"/>
  <c r="BC120" i="1"/>
  <c r="CP101" i="1"/>
  <c r="O101" i="1" s="1"/>
  <c r="GM101" i="1" s="1"/>
  <c r="GN101" i="1" s="1"/>
  <c r="CZ95" i="1"/>
  <c r="Y95" i="1" s="1"/>
  <c r="CY95" i="1"/>
  <c r="X95" i="1" s="1"/>
  <c r="CR89" i="1"/>
  <c r="Q89" i="1" s="1"/>
  <c r="CS89" i="1"/>
  <c r="R89" i="1" s="1"/>
  <c r="AD89" i="1"/>
  <c r="V84" i="1"/>
  <c r="S79" i="1"/>
  <c r="CP77" i="1"/>
  <c r="O77" i="1" s="1"/>
  <c r="GM77" i="1" s="1"/>
  <c r="GN77" i="1" s="1"/>
  <c r="CR73" i="1"/>
  <c r="Q73" i="1" s="1"/>
  <c r="CS73" i="1"/>
  <c r="R73" i="1" s="1"/>
  <c r="S66" i="1"/>
  <c r="V65" i="1"/>
  <c r="CY63" i="1"/>
  <c r="X63" i="1" s="1"/>
  <c r="U47" i="1"/>
  <c r="CY31" i="1"/>
  <c r="X31" i="1" s="1"/>
  <c r="CZ31" i="1"/>
  <c r="Y31" i="1" s="1"/>
  <c r="DF132" i="3"/>
  <c r="DJ132" i="3" s="1"/>
  <c r="DH132" i="3"/>
  <c r="DI132" i="3"/>
  <c r="DG132" i="3"/>
  <c r="CY76" i="1"/>
  <c r="X76" i="1" s="1"/>
  <c r="GM76" i="1" s="1"/>
  <c r="GN76" i="1" s="1"/>
  <c r="CZ76" i="1"/>
  <c r="Y76" i="1" s="1"/>
  <c r="CP88" i="1"/>
  <c r="O88" i="1" s="1"/>
  <c r="GM88" i="1" s="1"/>
  <c r="GO88" i="1" s="1"/>
  <c r="CY111" i="1"/>
  <c r="X111" i="1" s="1"/>
  <c r="CZ111" i="1"/>
  <c r="Y111" i="1" s="1"/>
  <c r="CP104" i="1"/>
  <c r="O104" i="1" s="1"/>
  <c r="CY112" i="1"/>
  <c r="X112" i="1" s="1"/>
  <c r="T76" i="1"/>
  <c r="CR70" i="1"/>
  <c r="Q70" i="1" s="1"/>
  <c r="CP70" i="1" s="1"/>
  <c r="O70" i="1" s="1"/>
  <c r="CS70" i="1"/>
  <c r="R70" i="1" s="1"/>
  <c r="CZ70" i="1" s="1"/>
  <c r="Y70" i="1" s="1"/>
  <c r="AD70" i="1"/>
  <c r="CK22" i="1"/>
  <c r="BB120" i="1"/>
  <c r="CY103" i="1"/>
  <c r="X103" i="1" s="1"/>
  <c r="CP102" i="1"/>
  <c r="O102" i="1" s="1"/>
  <c r="CP94" i="1"/>
  <c r="O94" i="1" s="1"/>
  <c r="GM94" i="1" s="1"/>
  <c r="GN94" i="1" s="1"/>
  <c r="CQ89" i="1"/>
  <c r="P89" i="1" s="1"/>
  <c r="CP89" i="1" s="1"/>
  <c r="O89" i="1" s="1"/>
  <c r="AB89" i="1"/>
  <c r="AD73" i="1"/>
  <c r="AB73" i="1" s="1"/>
  <c r="CP72" i="1"/>
  <c r="O72" i="1" s="1"/>
  <c r="GM72" i="1" s="1"/>
  <c r="GN72" i="1" s="1"/>
  <c r="CP71" i="1"/>
  <c r="O71" i="1" s="1"/>
  <c r="R66" i="1"/>
  <c r="CY27" i="1"/>
  <c r="X27" i="1" s="1"/>
  <c r="CZ27" i="1"/>
  <c r="Y27" i="1" s="1"/>
  <c r="CX137" i="3"/>
  <c r="DI67" i="3"/>
  <c r="DF67" i="3"/>
  <c r="DJ67" i="3" s="1"/>
  <c r="DG67" i="3"/>
  <c r="DH67" i="3"/>
  <c r="CY102" i="1"/>
  <c r="X102" i="1" s="1"/>
  <c r="CY93" i="1"/>
  <c r="X93" i="1" s="1"/>
  <c r="CR88" i="1"/>
  <c r="Q88" i="1" s="1"/>
  <c r="CS88" i="1"/>
  <c r="R88" i="1" s="1"/>
  <c r="CY88" i="1" s="1"/>
  <c r="X88" i="1" s="1"/>
  <c r="AD88" i="1"/>
  <c r="AB88" i="1" s="1"/>
  <c r="CY87" i="1"/>
  <c r="X87" i="1" s="1"/>
  <c r="CZ87" i="1"/>
  <c r="Y87" i="1" s="1"/>
  <c r="CR84" i="1"/>
  <c r="CS84" i="1"/>
  <c r="R84" i="1" s="1"/>
  <c r="CS71" i="1"/>
  <c r="R71" i="1" s="1"/>
  <c r="CY71" i="1" s="1"/>
  <c r="X71" i="1" s="1"/>
  <c r="CQ46" i="1"/>
  <c r="P46" i="1" s="1"/>
  <c r="AB46" i="1"/>
  <c r="U38" i="1"/>
  <c r="CY36" i="1"/>
  <c r="X36" i="1" s="1"/>
  <c r="CZ36" i="1"/>
  <c r="Y36" i="1" s="1"/>
  <c r="CR30" i="1"/>
  <c r="Q30" i="1" s="1"/>
  <c r="CP30" i="1" s="1"/>
  <c r="O30" i="1" s="1"/>
  <c r="CS30" i="1"/>
  <c r="R30" i="1" s="1"/>
  <c r="AE120" i="1" s="1"/>
  <c r="AD30" i="1"/>
  <c r="AB30" i="1" s="1"/>
  <c r="CX86" i="3"/>
  <c r="CY105" i="1"/>
  <c r="X105" i="1" s="1"/>
  <c r="CY96" i="1"/>
  <c r="X96" i="1" s="1"/>
  <c r="GM96" i="1" s="1"/>
  <c r="GN96" i="1" s="1"/>
  <c r="V85" i="1"/>
  <c r="U76" i="1"/>
  <c r="V73" i="1"/>
  <c r="T66" i="1"/>
  <c r="CZ52" i="1"/>
  <c r="Y52" i="1" s="1"/>
  <c r="CY52" i="1"/>
  <c r="X52" i="1" s="1"/>
  <c r="AD51" i="1"/>
  <c r="AB51" i="1" s="1"/>
  <c r="CR51" i="1"/>
  <c r="Q51" i="1" s="1"/>
  <c r="CS51" i="1"/>
  <c r="R51" i="1" s="1"/>
  <c r="CY44" i="1"/>
  <c r="X44" i="1" s="1"/>
  <c r="GM44" i="1" s="1"/>
  <c r="GN44" i="1" s="1"/>
  <c r="CZ44" i="1"/>
  <c r="Y44" i="1" s="1"/>
  <c r="CP42" i="1"/>
  <c r="O42" i="1" s="1"/>
  <c r="AB112" i="1"/>
  <c r="AB103" i="1"/>
  <c r="AB94" i="1"/>
  <c r="AB90" i="1"/>
  <c r="T85" i="1"/>
  <c r="CU111" i="3"/>
  <c r="CV111" i="3"/>
  <c r="CX111" i="3"/>
  <c r="CW112" i="3"/>
  <c r="CX112" i="3"/>
  <c r="I84" i="1"/>
  <c r="R79" i="1"/>
  <c r="CW87" i="3"/>
  <c r="CX92" i="3"/>
  <c r="CW88" i="3"/>
  <c r="CX87" i="3"/>
  <c r="CX88" i="3"/>
  <c r="CV85" i="3"/>
  <c r="CU85" i="3"/>
  <c r="CX91" i="3"/>
  <c r="CX93" i="3"/>
  <c r="CX90" i="3"/>
  <c r="CY54" i="1"/>
  <c r="X54" i="1" s="1"/>
  <c r="CZ54" i="1"/>
  <c r="Y54" i="1" s="1"/>
  <c r="DG149" i="3"/>
  <c r="DH149" i="3"/>
  <c r="DI149" i="3"/>
  <c r="DJ149" i="3" s="1"/>
  <c r="DF149" i="3"/>
  <c r="CW130" i="3"/>
  <c r="CV70" i="3"/>
  <c r="CX70" i="3"/>
  <c r="CP95" i="1"/>
  <c r="O95" i="1" s="1"/>
  <c r="CR80" i="1"/>
  <c r="Q80" i="1" s="1"/>
  <c r="CS80" i="1"/>
  <c r="R80" i="1" s="1"/>
  <c r="CZ80" i="1" s="1"/>
  <c r="Y80" i="1" s="1"/>
  <c r="CY53" i="1"/>
  <c r="X53" i="1" s="1"/>
  <c r="CZ53" i="1"/>
  <c r="Y53" i="1" s="1"/>
  <c r="CX138" i="3"/>
  <c r="CW138" i="3"/>
  <c r="AB85" i="1"/>
  <c r="S83" i="1"/>
  <c r="AD80" i="1"/>
  <c r="S74" i="1"/>
  <c r="V71" i="1"/>
  <c r="AB69" i="1"/>
  <c r="CZ67" i="1"/>
  <c r="Y67" i="1" s="1"/>
  <c r="CR45" i="1"/>
  <c r="Q45" i="1" s="1"/>
  <c r="CS45" i="1"/>
  <c r="R45" i="1" s="1"/>
  <c r="CZ45" i="1" s="1"/>
  <c r="Y45" i="1" s="1"/>
  <c r="W36" i="1"/>
  <c r="CP27" i="1"/>
  <c r="O27" i="1" s="1"/>
  <c r="DF83" i="3"/>
  <c r="DJ83" i="3" s="1"/>
  <c r="DG83" i="3"/>
  <c r="DH83" i="3"/>
  <c r="DI83" i="3"/>
  <c r="DF65" i="3"/>
  <c r="DJ65" i="3" s="1"/>
  <c r="DG65" i="3"/>
  <c r="DH65" i="3"/>
  <c r="DI65" i="3"/>
  <c r="CR86" i="1"/>
  <c r="Q86" i="1" s="1"/>
  <c r="CP86" i="1" s="1"/>
  <c r="O86" i="1" s="1"/>
  <c r="CS86" i="1"/>
  <c r="R86" i="1" s="1"/>
  <c r="CZ86" i="1" s="1"/>
  <c r="Y86" i="1" s="1"/>
  <c r="AD86" i="1"/>
  <c r="AB86" i="1" s="1"/>
  <c r="Q79" i="1"/>
  <c r="CP79" i="1" s="1"/>
  <c r="O79" i="1" s="1"/>
  <c r="T74" i="1"/>
  <c r="CY50" i="1"/>
  <c r="X50" i="1" s="1"/>
  <c r="CZ50" i="1"/>
  <c r="Y50" i="1" s="1"/>
  <c r="DG130" i="3"/>
  <c r="DJ130" i="3" s="1"/>
  <c r="DH130" i="3"/>
  <c r="DF130" i="3"/>
  <c r="DI121" i="3"/>
  <c r="DH121" i="3"/>
  <c r="DG121" i="3"/>
  <c r="DJ121" i="3" s="1"/>
  <c r="DF121" i="3"/>
  <c r="DF100" i="3"/>
  <c r="DG100" i="3"/>
  <c r="DJ100" i="3" s="1"/>
  <c r="DI100" i="3"/>
  <c r="CW12" i="3"/>
  <c r="CX12" i="3"/>
  <c r="CR118" i="1"/>
  <c r="Q118" i="1" s="1"/>
  <c r="CS118" i="1"/>
  <c r="R118" i="1" s="1"/>
  <c r="CZ118" i="1" s="1"/>
  <c r="Y118" i="1" s="1"/>
  <c r="AD118" i="1"/>
  <c r="AB118" i="1" s="1"/>
  <c r="AB117" i="1"/>
  <c r="CR115" i="1"/>
  <c r="Q115" i="1" s="1"/>
  <c r="CP115" i="1" s="1"/>
  <c r="O115" i="1" s="1"/>
  <c r="CS115" i="1"/>
  <c r="R115" i="1" s="1"/>
  <c r="CZ115" i="1" s="1"/>
  <c r="Y115" i="1" s="1"/>
  <c r="AD115" i="1"/>
  <c r="AB115" i="1" s="1"/>
  <c r="AB110" i="1"/>
  <c r="AB108" i="1"/>
  <c r="CR106" i="1"/>
  <c r="Q106" i="1" s="1"/>
  <c r="CS106" i="1"/>
  <c r="R106" i="1" s="1"/>
  <c r="CZ106" i="1" s="1"/>
  <c r="Y106" i="1" s="1"/>
  <c r="AD106" i="1"/>
  <c r="AB101" i="1"/>
  <c r="AB99" i="1"/>
  <c r="CR97" i="1"/>
  <c r="Q97" i="1" s="1"/>
  <c r="CP97" i="1" s="1"/>
  <c r="O97" i="1" s="1"/>
  <c r="CS97" i="1"/>
  <c r="R97" i="1" s="1"/>
  <c r="CY97" i="1" s="1"/>
  <c r="X97" i="1" s="1"/>
  <c r="AD97" i="1"/>
  <c r="AB97" i="1" s="1"/>
  <c r="CQ92" i="1"/>
  <c r="P92" i="1" s="1"/>
  <c r="AB92" i="1"/>
  <c r="AD91" i="1"/>
  <c r="R83" i="1"/>
  <c r="AB83" i="1"/>
  <c r="CQ80" i="1"/>
  <c r="P80" i="1" s="1"/>
  <c r="CP80" i="1" s="1"/>
  <c r="O80" i="1" s="1"/>
  <c r="AB80" i="1"/>
  <c r="R74" i="1"/>
  <c r="AB74" i="1"/>
  <c r="S69" i="1"/>
  <c r="R68" i="1"/>
  <c r="CR64" i="1"/>
  <c r="Q64" i="1" s="1"/>
  <c r="CP64" i="1" s="1"/>
  <c r="O64" i="1" s="1"/>
  <c r="AD64" i="1"/>
  <c r="AB64" i="1" s="1"/>
  <c r="CS64" i="1"/>
  <c r="R64" i="1" s="1"/>
  <c r="AD45" i="1"/>
  <c r="Q38" i="1"/>
  <c r="CY35" i="1"/>
  <c r="X35" i="1" s="1"/>
  <c r="CR33" i="1"/>
  <c r="Q33" i="1" s="1"/>
  <c r="CS33" i="1"/>
  <c r="R33" i="1" s="1"/>
  <c r="DH156" i="3"/>
  <c r="DI156" i="3"/>
  <c r="DJ156" i="3" s="1"/>
  <c r="DF135" i="3"/>
  <c r="DG135" i="3"/>
  <c r="DJ135" i="3" s="1"/>
  <c r="DH135" i="3"/>
  <c r="DI135" i="3"/>
  <c r="DF128" i="3"/>
  <c r="DI128" i="3"/>
  <c r="DJ128" i="3" s="1"/>
  <c r="DG128" i="3"/>
  <c r="DH128" i="3"/>
  <c r="DG125" i="3"/>
  <c r="DH125" i="3"/>
  <c r="DI125" i="3"/>
  <c r="DF125" i="3"/>
  <c r="DJ125" i="3" s="1"/>
  <c r="DH98" i="3"/>
  <c r="DF98" i="3"/>
  <c r="DG98" i="3"/>
  <c r="DI98" i="3"/>
  <c r="DJ98" i="3" s="1"/>
  <c r="DG48" i="3"/>
  <c r="DH48" i="3"/>
  <c r="DI48" i="3"/>
  <c r="DF48" i="3"/>
  <c r="DJ48" i="3" s="1"/>
  <c r="CR92" i="1"/>
  <c r="Q92" i="1" s="1"/>
  <c r="CS92" i="1"/>
  <c r="R92" i="1" s="1"/>
  <c r="CZ92" i="1" s="1"/>
  <c r="Y92" i="1" s="1"/>
  <c r="CY26" i="1"/>
  <c r="X26" i="1" s="1"/>
  <c r="GM26" i="1" s="1"/>
  <c r="GN26" i="1" s="1"/>
  <c r="CZ26" i="1"/>
  <c r="Y26" i="1" s="1"/>
  <c r="AB106" i="1"/>
  <c r="CZ102" i="1"/>
  <c r="Y102" i="1" s="1"/>
  <c r="CZ93" i="1"/>
  <c r="Y93" i="1" s="1"/>
  <c r="Q83" i="1"/>
  <c r="CP83" i="1" s="1"/>
  <c r="O83" i="1" s="1"/>
  <c r="Q74" i="1"/>
  <c r="CZ72" i="1"/>
  <c r="Y72" i="1" s="1"/>
  <c r="AB71" i="1"/>
  <c r="R69" i="1"/>
  <c r="W68" i="1"/>
  <c r="AD68" i="1"/>
  <c r="AB68" i="1" s="1"/>
  <c r="DF84" i="3"/>
  <c r="DJ84" i="3" s="1"/>
  <c r="DG84" i="3"/>
  <c r="DH84" i="3"/>
  <c r="DI84" i="3"/>
  <c r="CQ53" i="1"/>
  <c r="P53" i="1" s="1"/>
  <c r="CP53" i="1" s="1"/>
  <c r="O53" i="1" s="1"/>
  <c r="P51" i="1"/>
  <c r="CY43" i="1"/>
  <c r="X43" i="1" s="1"/>
  <c r="CZ43" i="1"/>
  <c r="Y43" i="1" s="1"/>
  <c r="GM43" i="1" s="1"/>
  <c r="GN43" i="1" s="1"/>
  <c r="W38" i="1"/>
  <c r="AD38" i="1"/>
  <c r="AB38" i="1" s="1"/>
  <c r="CY32" i="1"/>
  <c r="X32" i="1" s="1"/>
  <c r="GM32" i="1" s="1"/>
  <c r="GN32" i="1" s="1"/>
  <c r="DF31" i="3"/>
  <c r="DJ31" i="3" s="1"/>
  <c r="DG31" i="3"/>
  <c r="DH31" i="3"/>
  <c r="DI31" i="3"/>
  <c r="S85" i="1"/>
  <c r="GX79" i="1"/>
  <c r="GX83" i="1"/>
  <c r="CR75" i="1"/>
  <c r="Q75" i="1" s="1"/>
  <c r="CS75" i="1"/>
  <c r="R75" i="1" s="1"/>
  <c r="CY75" i="1" s="1"/>
  <c r="X75" i="1" s="1"/>
  <c r="GX74" i="1"/>
  <c r="V68" i="1"/>
  <c r="CQ65" i="1"/>
  <c r="P65" i="1" s="1"/>
  <c r="CP57" i="1"/>
  <c r="O57" i="1" s="1"/>
  <c r="GM57" i="1" s="1"/>
  <c r="GN57" i="1" s="1"/>
  <c r="GX51" i="1"/>
  <c r="V38" i="1"/>
  <c r="P38" i="1"/>
  <c r="CP38" i="1" s="1"/>
  <c r="O38" i="1" s="1"/>
  <c r="GM38" i="1" s="1"/>
  <c r="GN38" i="1" s="1"/>
  <c r="CP29" i="1"/>
  <c r="O29" i="1" s="1"/>
  <c r="DF151" i="3"/>
  <c r="DG151" i="3"/>
  <c r="DH151" i="3"/>
  <c r="CX115" i="3"/>
  <c r="T51" i="1"/>
  <c r="Q50" i="1"/>
  <c r="CP50" i="1" s="1"/>
  <c r="O50" i="1" s="1"/>
  <c r="GM50" i="1" s="1"/>
  <c r="GN50" i="1" s="1"/>
  <c r="CQ33" i="1"/>
  <c r="P33" i="1" s="1"/>
  <c r="CP33" i="1" s="1"/>
  <c r="O33" i="1" s="1"/>
  <c r="AB33" i="1"/>
  <c r="DF144" i="3"/>
  <c r="DJ144" i="3" s="1"/>
  <c r="DG144" i="3"/>
  <c r="DH144" i="3"/>
  <c r="DI144" i="3"/>
  <c r="DG122" i="3"/>
  <c r="DJ122" i="3" s="1"/>
  <c r="DH122" i="3"/>
  <c r="DI122" i="3"/>
  <c r="DF122" i="3"/>
  <c r="GX69" i="1"/>
  <c r="CP63" i="1"/>
  <c r="O63" i="1" s="1"/>
  <c r="GM63" i="1" s="1"/>
  <c r="GN63" i="1" s="1"/>
  <c r="AB62" i="1"/>
  <c r="V51" i="1"/>
  <c r="CQ45" i="1"/>
  <c r="P45" i="1" s="1"/>
  <c r="AB45" i="1"/>
  <c r="CS41" i="1"/>
  <c r="R41" i="1" s="1"/>
  <c r="CY41" i="1" s="1"/>
  <c r="X41" i="1" s="1"/>
  <c r="GM41" i="1" s="1"/>
  <c r="GN41" i="1" s="1"/>
  <c r="AB36" i="1"/>
  <c r="CP24" i="1"/>
  <c r="O24" i="1" s="1"/>
  <c r="DF82" i="3"/>
  <c r="DJ82" i="3" s="1"/>
  <c r="DG82" i="3"/>
  <c r="DH82" i="3"/>
  <c r="DI82" i="3"/>
  <c r="DI74" i="3"/>
  <c r="DF74" i="3"/>
  <c r="DH74" i="3"/>
  <c r="DF49" i="3"/>
  <c r="DJ49" i="3" s="1"/>
  <c r="DG49" i="3"/>
  <c r="DH49" i="3"/>
  <c r="DF46" i="3"/>
  <c r="DJ46" i="3" s="1"/>
  <c r="DG46" i="3"/>
  <c r="DI46" i="3"/>
  <c r="DH46" i="3"/>
  <c r="CU153" i="3"/>
  <c r="CV153" i="3"/>
  <c r="CU154" i="3"/>
  <c r="CX153" i="3"/>
  <c r="CV154" i="3"/>
  <c r="AB84" i="1"/>
  <c r="AD77" i="1"/>
  <c r="AB77" i="1" s="1"/>
  <c r="AB75" i="1"/>
  <c r="CP59" i="1"/>
  <c r="O59" i="1" s="1"/>
  <c r="GM59" i="1" s="1"/>
  <c r="GN59" i="1" s="1"/>
  <c r="U51" i="1"/>
  <c r="W45" i="1"/>
  <c r="V36" i="1"/>
  <c r="CR35" i="1"/>
  <c r="Q35" i="1" s="1"/>
  <c r="CS35" i="1"/>
  <c r="R35" i="1" s="1"/>
  <c r="DF131" i="3"/>
  <c r="DJ131" i="3" s="1"/>
  <c r="DI131" i="3"/>
  <c r="DG131" i="3"/>
  <c r="DH131" i="3"/>
  <c r="DF123" i="3"/>
  <c r="DJ123" i="3" s="1"/>
  <c r="DH123" i="3"/>
  <c r="DI123" i="3"/>
  <c r="DH59" i="3"/>
  <c r="DI59" i="3"/>
  <c r="DF59" i="3"/>
  <c r="DJ59" i="3" s="1"/>
  <c r="AB70" i="1"/>
  <c r="CP54" i="1"/>
  <c r="O54" i="1" s="1"/>
  <c r="W50" i="1"/>
  <c r="CR47" i="1"/>
  <c r="Q47" i="1" s="1"/>
  <c r="CP47" i="1" s="1"/>
  <c r="O47" i="1" s="1"/>
  <c r="GM47" i="1" s="1"/>
  <c r="GN47" i="1" s="1"/>
  <c r="AD47" i="1"/>
  <c r="V45" i="1"/>
  <c r="CY37" i="1"/>
  <c r="X37" i="1" s="1"/>
  <c r="CZ37" i="1"/>
  <c r="Y37" i="1" s="1"/>
  <c r="U36" i="1"/>
  <c r="CZ35" i="1"/>
  <c r="Y35" i="1" s="1"/>
  <c r="AD35" i="1"/>
  <c r="DF64" i="3"/>
  <c r="DJ64" i="3" s="1"/>
  <c r="DG64" i="3"/>
  <c r="DH64" i="3"/>
  <c r="DI64" i="3"/>
  <c r="V50" i="1"/>
  <c r="CY48" i="1"/>
  <c r="X48" i="1" s="1"/>
  <c r="GM48" i="1" s="1"/>
  <c r="GN48" i="1" s="1"/>
  <c r="CZ48" i="1"/>
  <c r="Y48" i="1" s="1"/>
  <c r="V41" i="1"/>
  <c r="W41" i="1"/>
  <c r="CQ39" i="1"/>
  <c r="P39" i="1" s="1"/>
  <c r="AB39" i="1"/>
  <c r="GX33" i="1"/>
  <c r="U33" i="1"/>
  <c r="DG143" i="3"/>
  <c r="DH143" i="3"/>
  <c r="DI143" i="3"/>
  <c r="DF143" i="3"/>
  <c r="DJ143" i="3" s="1"/>
  <c r="DF150" i="3"/>
  <c r="DH150" i="3"/>
  <c r="DI150" i="3"/>
  <c r="DJ150" i="3" s="1"/>
  <c r="DH134" i="3"/>
  <c r="DI134" i="3"/>
  <c r="DJ134" i="3" s="1"/>
  <c r="DF54" i="3"/>
  <c r="DG54" i="3"/>
  <c r="DJ54" i="3" s="1"/>
  <c r="DI54" i="3"/>
  <c r="DF50" i="3"/>
  <c r="DJ50" i="3" s="1"/>
  <c r="DG50" i="3"/>
  <c r="DH50" i="3"/>
  <c r="DI50" i="3"/>
  <c r="DF35" i="3"/>
  <c r="DH35" i="3"/>
  <c r="DI35" i="3"/>
  <c r="DG35" i="3"/>
  <c r="DJ35" i="3" s="1"/>
  <c r="U66" i="1"/>
  <c r="CR65" i="1"/>
  <c r="Q65" i="1" s="1"/>
  <c r="CS65" i="1"/>
  <c r="R65" i="1" s="1"/>
  <c r="CU70" i="3"/>
  <c r="CX77" i="3"/>
  <c r="CX80" i="3"/>
  <c r="CW73" i="3"/>
  <c r="CW74" i="3"/>
  <c r="CX73" i="3"/>
  <c r="I65" i="1"/>
  <c r="GX65" i="1" s="1"/>
  <c r="CW72" i="3"/>
  <c r="CX72" i="3"/>
  <c r="CX71" i="3"/>
  <c r="GX46" i="1"/>
  <c r="R46" i="1"/>
  <c r="CY46" i="1" s="1"/>
  <c r="X46" i="1" s="1"/>
  <c r="R39" i="1"/>
  <c r="CY39" i="1" s="1"/>
  <c r="X39" i="1" s="1"/>
  <c r="T36" i="1"/>
  <c r="CR28" i="1"/>
  <c r="Q28" i="1" s="1"/>
  <c r="CS28" i="1"/>
  <c r="R28" i="1" s="1"/>
  <c r="AD25" i="1"/>
  <c r="CR25" i="1"/>
  <c r="Q25" i="1" s="1"/>
  <c r="CS25" i="1"/>
  <c r="R25" i="1" s="1"/>
  <c r="CY25" i="1" s="1"/>
  <c r="X25" i="1" s="1"/>
  <c r="DF136" i="3"/>
  <c r="DG136" i="3"/>
  <c r="DJ136" i="3" s="1"/>
  <c r="DH136" i="3"/>
  <c r="DI136" i="3"/>
  <c r="DF116" i="3"/>
  <c r="DG116" i="3"/>
  <c r="CW113" i="3"/>
  <c r="CX113" i="3"/>
  <c r="DG69" i="3"/>
  <c r="DH69" i="3"/>
  <c r="DI69" i="3"/>
  <c r="DF69" i="3"/>
  <c r="DJ69" i="3" s="1"/>
  <c r="DF58" i="3"/>
  <c r="DJ58" i="3" s="1"/>
  <c r="DG58" i="3"/>
  <c r="DH58" i="3"/>
  <c r="DI58" i="3"/>
  <c r="Q69" i="1"/>
  <c r="CP69" i="1" s="1"/>
  <c r="O69" i="1" s="1"/>
  <c r="AD66" i="1"/>
  <c r="AB66" i="1" s="1"/>
  <c r="I66" i="1"/>
  <c r="AD65" i="1"/>
  <c r="AB65" i="1" s="1"/>
  <c r="S64" i="1"/>
  <c r="GX62" i="1"/>
  <c r="AD61" i="1"/>
  <c r="AB61" i="1" s="1"/>
  <c r="Q46" i="1"/>
  <c r="CR40" i="1"/>
  <c r="Q40" i="1" s="1"/>
  <c r="CS40" i="1"/>
  <c r="R40" i="1" s="1"/>
  <c r="CY40" i="1" s="1"/>
  <c r="X40" i="1" s="1"/>
  <c r="GX39" i="1"/>
  <c r="Q39" i="1"/>
  <c r="AD28" i="1"/>
  <c r="AB28" i="1" s="1"/>
  <c r="CP25" i="1"/>
  <c r="O25" i="1" s="1"/>
  <c r="CV155" i="3"/>
  <c r="CX155" i="3"/>
  <c r="CX78" i="3"/>
  <c r="CX75" i="3"/>
  <c r="DF45" i="3"/>
  <c r="DJ45" i="3" s="1"/>
  <c r="DG45" i="3"/>
  <c r="DH45" i="3"/>
  <c r="DI45" i="3"/>
  <c r="DH42" i="3"/>
  <c r="DI42" i="3"/>
  <c r="DF42" i="3"/>
  <c r="DJ42" i="3" s="1"/>
  <c r="DG42" i="3"/>
  <c r="DH22" i="3"/>
  <c r="DI22" i="3"/>
  <c r="DG22" i="3"/>
  <c r="DF9" i="3"/>
  <c r="DG9" i="3"/>
  <c r="DJ9" i="3" s="1"/>
  <c r="DH9" i="3"/>
  <c r="GX60" i="1"/>
  <c r="R60" i="1"/>
  <c r="CZ60" i="1" s="1"/>
  <c r="Y60" i="1" s="1"/>
  <c r="U57" i="1"/>
  <c r="CR56" i="1"/>
  <c r="Q56" i="1" s="1"/>
  <c r="CS56" i="1"/>
  <c r="R56" i="1" s="1"/>
  <c r="CZ56" i="1" s="1"/>
  <c r="Y56" i="1" s="1"/>
  <c r="AB47" i="1"/>
  <c r="U43" i="1"/>
  <c r="AD40" i="1"/>
  <c r="T34" i="1"/>
  <c r="V31" i="1"/>
  <c r="CQ28" i="1"/>
  <c r="P28" i="1" s="1"/>
  <c r="AB25" i="1"/>
  <c r="CX154" i="3"/>
  <c r="DG134" i="3"/>
  <c r="CX127" i="3"/>
  <c r="CV127" i="3"/>
  <c r="DG124" i="3"/>
  <c r="DH124" i="3"/>
  <c r="DI124" i="3"/>
  <c r="CX89" i="3"/>
  <c r="CW75" i="3"/>
  <c r="DF66" i="3"/>
  <c r="DJ66" i="3" s="1"/>
  <c r="DI66" i="3"/>
  <c r="DG66" i="3"/>
  <c r="DH66" i="3"/>
  <c r="DF15" i="3"/>
  <c r="DG15" i="3"/>
  <c r="DH15" i="3"/>
  <c r="DI15" i="3"/>
  <c r="DJ15" i="3" s="1"/>
  <c r="CS67" i="1"/>
  <c r="R67" i="1" s="1"/>
  <c r="CY67" i="1" s="1"/>
  <c r="X67" i="1" s="1"/>
  <c r="Q62" i="1"/>
  <c r="Q60" i="1"/>
  <c r="CP60" i="1" s="1"/>
  <c r="O60" i="1" s="1"/>
  <c r="T43" i="1"/>
  <c r="CQ40" i="1"/>
  <c r="P40" i="1" s="1"/>
  <c r="AB40" i="1"/>
  <c r="S34" i="1"/>
  <c r="U31" i="1"/>
  <c r="DF134" i="3"/>
  <c r="DF55" i="3"/>
  <c r="DJ55" i="3" s="1"/>
  <c r="DH55" i="3"/>
  <c r="DI55" i="3"/>
  <c r="DH52" i="3"/>
  <c r="DI52" i="3"/>
  <c r="DJ52" i="3" s="1"/>
  <c r="DF52" i="3"/>
  <c r="DG33" i="3"/>
  <c r="DH33" i="3"/>
  <c r="DI33" i="3"/>
  <c r="DJ33" i="3" s="1"/>
  <c r="DF33" i="3"/>
  <c r="CX95" i="3"/>
  <c r="CW76" i="3"/>
  <c r="CX76" i="3"/>
  <c r="DG43" i="3"/>
  <c r="DH43" i="3"/>
  <c r="DI43" i="3"/>
  <c r="DF37" i="3"/>
  <c r="DJ37" i="3" s="1"/>
  <c r="DG37" i="3"/>
  <c r="DF16" i="3"/>
  <c r="DH16" i="3"/>
  <c r="DI16" i="3"/>
  <c r="DF4" i="3"/>
  <c r="DH4" i="3"/>
  <c r="DI4" i="3"/>
  <c r="DG4" i="3"/>
  <c r="DJ4" i="3" s="1"/>
  <c r="CV148" i="3"/>
  <c r="CX148" i="3"/>
  <c r="DF145" i="3"/>
  <c r="DJ145" i="3" s="1"/>
  <c r="DG145" i="3"/>
  <c r="DF126" i="3"/>
  <c r="DJ126" i="3" s="1"/>
  <c r="DG126" i="3"/>
  <c r="DH126" i="3"/>
  <c r="DI126" i="3"/>
  <c r="CW119" i="3"/>
  <c r="CX119" i="3"/>
  <c r="CX85" i="3"/>
  <c r="DG56" i="3"/>
  <c r="DH56" i="3"/>
  <c r="DF56" i="3"/>
  <c r="DJ56" i="3" s="1"/>
  <c r="DF27" i="3"/>
  <c r="DJ27" i="3" s="1"/>
  <c r="DH27" i="3"/>
  <c r="DI27" i="3"/>
  <c r="DG10" i="3"/>
  <c r="DH10" i="3"/>
  <c r="AD44" i="1"/>
  <c r="AB44" i="1" s="1"/>
  <c r="AB42" i="1"/>
  <c r="AD37" i="1"/>
  <c r="AB37" i="1" s="1"/>
  <c r="AB35" i="1"/>
  <c r="DH68" i="3"/>
  <c r="DI68" i="3"/>
  <c r="CW53" i="3"/>
  <c r="CX53" i="3"/>
  <c r="DF39" i="3"/>
  <c r="DJ39" i="3" s="1"/>
  <c r="DG39" i="3"/>
  <c r="CX96" i="3"/>
  <c r="CX81" i="3"/>
  <c r="DF57" i="3"/>
  <c r="DJ57" i="3" s="1"/>
  <c r="DG57" i="3"/>
  <c r="DH57" i="3"/>
  <c r="DI57" i="3"/>
  <c r="DF34" i="3"/>
  <c r="DG34" i="3"/>
  <c r="DJ34" i="3" s="1"/>
  <c r="DH34" i="3"/>
  <c r="DI34" i="3"/>
  <c r="DF5" i="3"/>
  <c r="DG5" i="3"/>
  <c r="DJ5" i="3" s="1"/>
  <c r="DI5" i="3"/>
  <c r="DH97" i="3"/>
  <c r="DI97" i="3"/>
  <c r="DJ97" i="3" s="1"/>
  <c r="DF97" i="3"/>
  <c r="DG97" i="3"/>
  <c r="DG52" i="3"/>
  <c r="DI37" i="3"/>
  <c r="DH62" i="3"/>
  <c r="DI62" i="3"/>
  <c r="DF24" i="3"/>
  <c r="DJ24" i="3" s="1"/>
  <c r="DG24" i="3"/>
  <c r="DH24" i="3"/>
  <c r="DI24" i="3"/>
  <c r="DF17" i="3"/>
  <c r="DG17" i="3"/>
  <c r="DJ17" i="3" s="1"/>
  <c r="CV6" i="3"/>
  <c r="CX6" i="3"/>
  <c r="DH1" i="3"/>
  <c r="DI1" i="3"/>
  <c r="DJ1" i="3" s="1"/>
  <c r="DF47" i="3"/>
  <c r="DJ47" i="3" s="1"/>
  <c r="DH47" i="3"/>
  <c r="DI47" i="3"/>
  <c r="DG28" i="3"/>
  <c r="DH28" i="3"/>
  <c r="DG36" i="3"/>
  <c r="DH36" i="3"/>
  <c r="DF29" i="3"/>
  <c r="DJ29" i="3" s="1"/>
  <c r="DG29" i="3"/>
  <c r="DG63" i="3"/>
  <c r="DH63" i="3"/>
  <c r="DI63" i="3"/>
  <c r="DF44" i="3"/>
  <c r="DJ44" i="3" s="1"/>
  <c r="DG44" i="3"/>
  <c r="DH44" i="3"/>
  <c r="DI44" i="3"/>
  <c r="DH32" i="3"/>
  <c r="DI32" i="3"/>
  <c r="DJ32" i="3" s="1"/>
  <c r="DF25" i="3"/>
  <c r="DJ25" i="3" s="1"/>
  <c r="DG25" i="3"/>
  <c r="DH25" i="3"/>
  <c r="DG2" i="3"/>
  <c r="DH2" i="3"/>
  <c r="DI2" i="3"/>
  <c r="DJ2" i="3" s="1"/>
  <c r="DI14" i="3"/>
  <c r="DJ14" i="3" s="1"/>
  <c r="DH14" i="3"/>
  <c r="DI8" i="3"/>
  <c r="DG14" i="3"/>
  <c r="DH8" i="3"/>
  <c r="O117" i="7" l="1"/>
  <c r="O93" i="7"/>
  <c r="AE22" i="1"/>
  <c r="R120" i="1"/>
  <c r="GM83" i="1"/>
  <c r="GN83" i="1" s="1"/>
  <c r="GM64" i="1"/>
  <c r="GN64" i="1" s="1"/>
  <c r="AG120" i="1"/>
  <c r="AD120" i="1"/>
  <c r="GM115" i="1"/>
  <c r="GN115" i="1" s="1"/>
  <c r="DG76" i="3"/>
  <c r="DJ76" i="3" s="1"/>
  <c r="DH76" i="3"/>
  <c r="DI76" i="3"/>
  <c r="DF76" i="3"/>
  <c r="CZ30" i="1"/>
  <c r="Y30" i="1" s="1"/>
  <c r="DF127" i="3"/>
  <c r="DG127" i="3"/>
  <c r="DH127" i="3"/>
  <c r="DI127" i="3"/>
  <c r="DJ127" i="3" s="1"/>
  <c r="GM27" i="1"/>
  <c r="GN27" i="1" s="1"/>
  <c r="DI119" i="3"/>
  <c r="DH119" i="3"/>
  <c r="DG119" i="3"/>
  <c r="DJ119" i="3" s="1"/>
  <c r="DF119" i="3"/>
  <c r="DG95" i="3"/>
  <c r="DH95" i="3"/>
  <c r="DI95" i="3"/>
  <c r="DF95" i="3"/>
  <c r="DJ95" i="3" s="1"/>
  <c r="CZ40" i="1"/>
  <c r="Y40" i="1" s="1"/>
  <c r="CY69" i="1"/>
  <c r="X69" i="1" s="1"/>
  <c r="GM69" i="1" s="1"/>
  <c r="GN69" i="1" s="1"/>
  <c r="CZ69" i="1"/>
  <c r="Y69" i="1" s="1"/>
  <c r="DG88" i="3"/>
  <c r="DJ88" i="3" s="1"/>
  <c r="DH88" i="3"/>
  <c r="DI88" i="3"/>
  <c r="DF88" i="3"/>
  <c r="BB22" i="1"/>
  <c r="BB158" i="1"/>
  <c r="F133" i="1"/>
  <c r="GM106" i="1"/>
  <c r="GN106" i="1" s="1"/>
  <c r="GM74" i="1"/>
  <c r="GN74" i="1" s="1"/>
  <c r="CY34" i="1"/>
  <c r="X34" i="1" s="1"/>
  <c r="CZ34" i="1"/>
  <c r="Y34" i="1" s="1"/>
  <c r="CP34" i="1"/>
  <c r="O34" i="1" s="1"/>
  <c r="DI71" i="3"/>
  <c r="DJ71" i="3" s="1"/>
  <c r="DG71" i="3"/>
  <c r="DH71" i="3"/>
  <c r="DF71" i="3"/>
  <c r="CP39" i="1"/>
  <c r="O39" i="1" s="1"/>
  <c r="GM39" i="1" s="1"/>
  <c r="GN39" i="1" s="1"/>
  <c r="DI115" i="3"/>
  <c r="DF115" i="3"/>
  <c r="DJ115" i="3" s="1"/>
  <c r="DG115" i="3"/>
  <c r="DH115" i="3"/>
  <c r="CZ97" i="1"/>
  <c r="Y97" i="1" s="1"/>
  <c r="GM97" i="1" s="1"/>
  <c r="GN97" i="1" s="1"/>
  <c r="DI87" i="3"/>
  <c r="DF87" i="3"/>
  <c r="DG87" i="3"/>
  <c r="DJ87" i="3" s="1"/>
  <c r="DH87" i="3"/>
  <c r="BC22" i="1"/>
  <c r="BC158" i="1"/>
  <c r="F136" i="1"/>
  <c r="CY30" i="1"/>
  <c r="X30" i="1" s="1"/>
  <c r="CY109" i="1"/>
  <c r="X109" i="1" s="1"/>
  <c r="CZ109" i="1"/>
  <c r="Y109" i="1" s="1"/>
  <c r="GM109" i="1" s="1"/>
  <c r="GN109" i="1" s="1"/>
  <c r="CP35" i="1"/>
  <c r="O35" i="1" s="1"/>
  <c r="GM35" i="1" s="1"/>
  <c r="GN35" i="1" s="1"/>
  <c r="CY68" i="1"/>
  <c r="X68" i="1" s="1"/>
  <c r="GM68" i="1" s="1"/>
  <c r="GN68" i="1" s="1"/>
  <c r="CZ68" i="1"/>
  <c r="Y68" i="1" s="1"/>
  <c r="DF99" i="3"/>
  <c r="DG99" i="3"/>
  <c r="DJ99" i="3" s="1"/>
  <c r="DH99" i="3"/>
  <c r="DI99" i="3"/>
  <c r="DF85" i="3"/>
  <c r="DH85" i="3"/>
  <c r="DI85" i="3"/>
  <c r="DJ85" i="3" s="1"/>
  <c r="DG85" i="3"/>
  <c r="CZ73" i="1"/>
  <c r="Y73" i="1" s="1"/>
  <c r="CY73" i="1"/>
  <c r="X73" i="1" s="1"/>
  <c r="DI6" i="3"/>
  <c r="DJ6" i="3" s="1"/>
  <c r="DF6" i="3"/>
  <c r="DH6" i="3"/>
  <c r="DG6" i="3"/>
  <c r="CJ120" i="1"/>
  <c r="GM56" i="1"/>
  <c r="GN56" i="1" s="1"/>
  <c r="DI154" i="3"/>
  <c r="DJ154" i="3" s="1"/>
  <c r="DH154" i="3"/>
  <c r="DF154" i="3"/>
  <c r="DG154" i="3"/>
  <c r="DF138" i="3"/>
  <c r="DG138" i="3"/>
  <c r="DJ138" i="3" s="1"/>
  <c r="DH138" i="3"/>
  <c r="DI138" i="3"/>
  <c r="CI22" i="1"/>
  <c r="AZ120" i="1"/>
  <c r="AP22" i="1"/>
  <c r="AP158" i="1"/>
  <c r="F129" i="1"/>
  <c r="G16" i="2" s="1"/>
  <c r="G18" i="2" s="1"/>
  <c r="DF73" i="3"/>
  <c r="DG73" i="3"/>
  <c r="DJ73" i="3" s="1"/>
  <c r="DH73" i="3"/>
  <c r="DI73" i="3"/>
  <c r="GM29" i="1"/>
  <c r="GN29" i="1" s="1"/>
  <c r="DF12" i="3"/>
  <c r="DG12" i="3"/>
  <c r="DJ12" i="3" s="1"/>
  <c r="DH12" i="3"/>
  <c r="DI12" i="3"/>
  <c r="CY45" i="1"/>
  <c r="X45" i="1" s="1"/>
  <c r="AO22" i="1"/>
  <c r="AO158" i="1"/>
  <c r="F124" i="1"/>
  <c r="GM100" i="1"/>
  <c r="GN100" i="1" s="1"/>
  <c r="GM61" i="1"/>
  <c r="GN61" i="1" s="1"/>
  <c r="CY56" i="1"/>
  <c r="X56" i="1" s="1"/>
  <c r="DI111" i="3"/>
  <c r="DJ111" i="3" s="1"/>
  <c r="DF111" i="3"/>
  <c r="DG111" i="3"/>
  <c r="DH111" i="3"/>
  <c r="GM75" i="1"/>
  <c r="GN75" i="1" s="1"/>
  <c r="GM86" i="1"/>
  <c r="GO86" i="1" s="1"/>
  <c r="CY70" i="1"/>
  <c r="X70" i="1" s="1"/>
  <c r="GM70" i="1" s="1"/>
  <c r="GN70" i="1" s="1"/>
  <c r="CP40" i="1"/>
  <c r="O40" i="1" s="1"/>
  <c r="GM40" i="1" s="1"/>
  <c r="GN40" i="1" s="1"/>
  <c r="GM80" i="1"/>
  <c r="GN80" i="1" s="1"/>
  <c r="CG22" i="1"/>
  <c r="AX120" i="1"/>
  <c r="CZ75" i="1"/>
  <c r="Y75" i="1" s="1"/>
  <c r="CZ107" i="1"/>
  <c r="Y107" i="1" s="1"/>
  <c r="GM60" i="1"/>
  <c r="GN60" i="1" s="1"/>
  <c r="DG75" i="3"/>
  <c r="DJ75" i="3" s="1"/>
  <c r="DH75" i="3"/>
  <c r="DI75" i="3"/>
  <c r="DF75" i="3"/>
  <c r="CZ49" i="1"/>
  <c r="Y49" i="1" s="1"/>
  <c r="GM49" i="1" s="1"/>
  <c r="GN49" i="1" s="1"/>
  <c r="CP51" i="1"/>
  <c r="O51" i="1" s="1"/>
  <c r="GM51" i="1" s="1"/>
  <c r="GN51" i="1" s="1"/>
  <c r="GM42" i="1"/>
  <c r="GN42" i="1" s="1"/>
  <c r="GM89" i="1"/>
  <c r="GP89" i="1" s="1"/>
  <c r="CY92" i="1"/>
  <c r="X92" i="1" s="1"/>
  <c r="CY60" i="1"/>
  <c r="X60" i="1" s="1"/>
  <c r="GM58" i="1"/>
  <c r="GN58" i="1" s="1"/>
  <c r="AQ22" i="1"/>
  <c r="AQ158" i="1"/>
  <c r="F130" i="1"/>
  <c r="GM30" i="1"/>
  <c r="GN30" i="1" s="1"/>
  <c r="CZ33" i="1"/>
  <c r="Y33" i="1" s="1"/>
  <c r="CY33" i="1"/>
  <c r="X33" i="1" s="1"/>
  <c r="GM33" i="1" s="1"/>
  <c r="GN33" i="1" s="1"/>
  <c r="CP46" i="1"/>
  <c r="O46" i="1" s="1"/>
  <c r="GM46" i="1" s="1"/>
  <c r="GN46" i="1" s="1"/>
  <c r="GM37" i="1"/>
  <c r="GN37" i="1" s="1"/>
  <c r="CZ46" i="1"/>
  <c r="Y46" i="1" s="1"/>
  <c r="DF53" i="3"/>
  <c r="DG53" i="3"/>
  <c r="DJ53" i="3" s="1"/>
  <c r="DH53" i="3"/>
  <c r="DI53" i="3"/>
  <c r="DF89" i="3"/>
  <c r="DJ89" i="3" s="1"/>
  <c r="DG89" i="3"/>
  <c r="DH89" i="3"/>
  <c r="DI89" i="3"/>
  <c r="DI78" i="3"/>
  <c r="DG78" i="3"/>
  <c r="DH78" i="3"/>
  <c r="DF78" i="3"/>
  <c r="DJ78" i="3" s="1"/>
  <c r="CY64" i="1"/>
  <c r="X64" i="1" s="1"/>
  <c r="CZ64" i="1"/>
  <c r="Y64" i="1" s="1"/>
  <c r="CP45" i="1"/>
  <c r="O45" i="1" s="1"/>
  <c r="CY85" i="1"/>
  <c r="X85" i="1" s="1"/>
  <c r="CZ85" i="1"/>
  <c r="Y85" i="1" s="1"/>
  <c r="GM85" i="1" s="1"/>
  <c r="GN85" i="1" s="1"/>
  <c r="GM53" i="1"/>
  <c r="GN53" i="1" s="1"/>
  <c r="CY74" i="1"/>
  <c r="X74" i="1" s="1"/>
  <c r="CZ74" i="1"/>
  <c r="Y74" i="1" s="1"/>
  <c r="DF90" i="3"/>
  <c r="DJ90" i="3" s="1"/>
  <c r="DG90" i="3"/>
  <c r="DH90" i="3"/>
  <c r="DI90" i="3"/>
  <c r="S84" i="1"/>
  <c r="U84" i="1"/>
  <c r="AH120" i="1" s="1"/>
  <c r="Q84" i="1"/>
  <c r="DF137" i="3"/>
  <c r="DG137" i="3"/>
  <c r="DJ137" i="3" s="1"/>
  <c r="DH137" i="3"/>
  <c r="DI137" i="3"/>
  <c r="GM104" i="1"/>
  <c r="GN104" i="1" s="1"/>
  <c r="GM81" i="1"/>
  <c r="GN81" i="1" s="1"/>
  <c r="GM116" i="1"/>
  <c r="GN116" i="1" s="1"/>
  <c r="CY83" i="1"/>
  <c r="X83" i="1" s="1"/>
  <c r="CZ83" i="1"/>
  <c r="Y83" i="1" s="1"/>
  <c r="CY66" i="1"/>
  <c r="X66" i="1" s="1"/>
  <c r="CZ66" i="1"/>
  <c r="Y66" i="1" s="1"/>
  <c r="GM71" i="1"/>
  <c r="GO71" i="1" s="1"/>
  <c r="CP73" i="1"/>
  <c r="O73" i="1" s="1"/>
  <c r="GM24" i="1"/>
  <c r="CY79" i="1"/>
  <c r="X79" i="1" s="1"/>
  <c r="GM79" i="1" s="1"/>
  <c r="GN79" i="1" s="1"/>
  <c r="CZ79" i="1"/>
  <c r="Y79" i="1" s="1"/>
  <c r="GM36" i="1"/>
  <c r="GN36" i="1" s="1"/>
  <c r="GM107" i="1"/>
  <c r="GN107" i="1" s="1"/>
  <c r="T65" i="1"/>
  <c r="S65" i="1"/>
  <c r="DH148" i="3"/>
  <c r="DI148" i="3"/>
  <c r="DJ148" i="3" s="1"/>
  <c r="DF148" i="3"/>
  <c r="DG148" i="3"/>
  <c r="DI155" i="3"/>
  <c r="DJ155" i="3" s="1"/>
  <c r="DH155" i="3"/>
  <c r="DF155" i="3"/>
  <c r="DG155" i="3"/>
  <c r="DF113" i="3"/>
  <c r="DG113" i="3"/>
  <c r="DJ113" i="3" s="1"/>
  <c r="DH113" i="3"/>
  <c r="DI113" i="3"/>
  <c r="DG80" i="3"/>
  <c r="DH80" i="3"/>
  <c r="DI80" i="3"/>
  <c r="DF80" i="3"/>
  <c r="DJ80" i="3" s="1"/>
  <c r="GM95" i="1"/>
  <c r="GN95" i="1" s="1"/>
  <c r="DH93" i="3"/>
  <c r="DI93" i="3"/>
  <c r="DF93" i="3"/>
  <c r="DJ93" i="3" s="1"/>
  <c r="DG93" i="3"/>
  <c r="DG112" i="3"/>
  <c r="DJ112" i="3" s="1"/>
  <c r="DH112" i="3"/>
  <c r="DI112" i="3"/>
  <c r="DF112" i="3"/>
  <c r="DF86" i="3"/>
  <c r="DG86" i="3"/>
  <c r="DH86" i="3"/>
  <c r="DI86" i="3"/>
  <c r="DJ86" i="3" s="1"/>
  <c r="CZ25" i="1"/>
  <c r="Y25" i="1" s="1"/>
  <c r="GM25" i="1" s="1"/>
  <c r="GN25" i="1" s="1"/>
  <c r="CZ98" i="1"/>
  <c r="Y98" i="1" s="1"/>
  <c r="GM98" i="1" s="1"/>
  <c r="GN98" i="1" s="1"/>
  <c r="CY82" i="1"/>
  <c r="X82" i="1" s="1"/>
  <c r="GM82" i="1" s="1"/>
  <c r="GN82" i="1" s="1"/>
  <c r="W65" i="1"/>
  <c r="AJ120" i="1" s="1"/>
  <c r="GM112" i="1"/>
  <c r="GN112" i="1" s="1"/>
  <c r="W84" i="1"/>
  <c r="CY118" i="1"/>
  <c r="X118" i="1" s="1"/>
  <c r="GM118" i="1" s="1"/>
  <c r="GN118" i="1" s="1"/>
  <c r="CP65" i="1"/>
  <c r="O65" i="1" s="1"/>
  <c r="DG72" i="3"/>
  <c r="DJ72" i="3" s="1"/>
  <c r="DH72" i="3"/>
  <c r="DI72" i="3"/>
  <c r="DF72" i="3"/>
  <c r="DF81" i="3"/>
  <c r="DJ81" i="3" s="1"/>
  <c r="DG81" i="3"/>
  <c r="DH81" i="3"/>
  <c r="DI81" i="3"/>
  <c r="CZ39" i="1"/>
  <c r="Y39" i="1" s="1"/>
  <c r="DI92" i="3"/>
  <c r="DF92" i="3"/>
  <c r="DJ92" i="3" s="1"/>
  <c r="DH92" i="3"/>
  <c r="DG92" i="3"/>
  <c r="BD158" i="1"/>
  <c r="F145" i="1"/>
  <c r="BD22" i="1"/>
  <c r="DG96" i="3"/>
  <c r="DH96" i="3"/>
  <c r="DI96" i="3"/>
  <c r="DF96" i="3"/>
  <c r="DJ96" i="3" s="1"/>
  <c r="CP28" i="1"/>
  <c r="O28" i="1" s="1"/>
  <c r="GM28" i="1" s="1"/>
  <c r="GN28" i="1" s="1"/>
  <c r="GX66" i="1"/>
  <c r="Q66" i="1"/>
  <c r="V66" i="1"/>
  <c r="AI120" i="1" s="1"/>
  <c r="P66" i="1"/>
  <c r="CP66" i="1" s="1"/>
  <c r="O66" i="1" s="1"/>
  <c r="GM66" i="1" s="1"/>
  <c r="GN66" i="1" s="1"/>
  <c r="DG77" i="3"/>
  <c r="DH77" i="3"/>
  <c r="DI77" i="3"/>
  <c r="DF77" i="3"/>
  <c r="DJ77" i="3" s="1"/>
  <c r="GM54" i="1"/>
  <c r="GN54" i="1" s="1"/>
  <c r="DG153" i="3"/>
  <c r="DH153" i="3"/>
  <c r="DF153" i="3"/>
  <c r="DI153" i="3"/>
  <c r="DJ153" i="3" s="1"/>
  <c r="CP92" i="1"/>
  <c r="O92" i="1" s="1"/>
  <c r="GM92" i="1" s="1"/>
  <c r="GP92" i="1" s="1"/>
  <c r="DG70" i="3"/>
  <c r="DH70" i="3"/>
  <c r="DI70" i="3"/>
  <c r="DJ70" i="3" s="1"/>
  <c r="DF70" i="3"/>
  <c r="DF91" i="3"/>
  <c r="DJ91" i="3" s="1"/>
  <c r="DI91" i="3"/>
  <c r="DG91" i="3"/>
  <c r="DH91" i="3"/>
  <c r="GM102" i="1"/>
  <c r="GN102" i="1" s="1"/>
  <c r="GM90" i="1"/>
  <c r="GP90" i="1" s="1"/>
  <c r="P84" i="1"/>
  <c r="GX84" i="1"/>
  <c r="AJ22" i="1" l="1"/>
  <c r="W120" i="1"/>
  <c r="AH22" i="1"/>
  <c r="U120" i="1"/>
  <c r="AI22" i="1"/>
  <c r="V120" i="1"/>
  <c r="AB120" i="1"/>
  <c r="AP18" i="1"/>
  <c r="F167" i="1"/>
  <c r="AG22" i="1"/>
  <c r="T120" i="1"/>
  <c r="GM73" i="1"/>
  <c r="GN73" i="1" s="1"/>
  <c r="CC120" i="1"/>
  <c r="AQ18" i="1"/>
  <c r="F168" i="1"/>
  <c r="AZ22" i="1"/>
  <c r="AZ158" i="1"/>
  <c r="F131" i="1"/>
  <c r="BC18" i="1"/>
  <c r="F174" i="1"/>
  <c r="F171" i="1"/>
  <c r="BB18" i="1"/>
  <c r="AO18" i="1"/>
  <c r="F162" i="1"/>
  <c r="CP84" i="1"/>
  <c r="O84" i="1" s="1"/>
  <c r="CJ22" i="1"/>
  <c r="BA120" i="1"/>
  <c r="BD18" i="1"/>
  <c r="F183" i="1"/>
  <c r="GM45" i="1"/>
  <c r="GN45" i="1" s="1"/>
  <c r="AC120" i="1"/>
  <c r="CY65" i="1"/>
  <c r="X65" i="1" s="1"/>
  <c r="AK120" i="1" s="1"/>
  <c r="CZ65" i="1"/>
  <c r="Y65" i="1" s="1"/>
  <c r="AL120" i="1" s="1"/>
  <c r="AF120" i="1"/>
  <c r="CZ84" i="1"/>
  <c r="Y84" i="1" s="1"/>
  <c r="CY84" i="1"/>
  <c r="X84" i="1" s="1"/>
  <c r="Q120" i="1"/>
  <c r="AD22" i="1"/>
  <c r="AX22" i="1"/>
  <c r="F127" i="1"/>
  <c r="AX158" i="1"/>
  <c r="GM34" i="1"/>
  <c r="GN34" i="1" s="1"/>
  <c r="R22" i="1"/>
  <c r="R158" i="1"/>
  <c r="F134" i="1"/>
  <c r="GN24" i="1"/>
  <c r="CD120" i="1"/>
  <c r="AL22" i="1" l="1"/>
  <c r="Y120" i="1"/>
  <c r="AK22" i="1"/>
  <c r="X120" i="1"/>
  <c r="CB120" i="1"/>
  <c r="T22" i="1"/>
  <c r="F141" i="1"/>
  <c r="T158" i="1"/>
  <c r="AX18" i="1"/>
  <c r="F165" i="1"/>
  <c r="F169" i="1"/>
  <c r="AZ18" i="1"/>
  <c r="V22" i="1"/>
  <c r="F143" i="1"/>
  <c r="V158" i="1"/>
  <c r="BA22" i="1"/>
  <c r="BA158" i="1"/>
  <c r="F140" i="1"/>
  <c r="P120" i="1"/>
  <c r="CE120" i="1"/>
  <c r="CF120" i="1"/>
  <c r="CH120" i="1"/>
  <c r="AC22" i="1"/>
  <c r="Q22" i="1"/>
  <c r="Q158" i="1"/>
  <c r="F132" i="1"/>
  <c r="F150" i="1" s="1"/>
  <c r="GM65" i="1"/>
  <c r="GN65" i="1" s="1"/>
  <c r="AB22" i="1"/>
  <c r="O120" i="1"/>
  <c r="U22" i="1"/>
  <c r="F142" i="1"/>
  <c r="U158" i="1"/>
  <c r="CC22" i="1"/>
  <c r="AT120" i="1"/>
  <c r="W22" i="1"/>
  <c r="W158" i="1"/>
  <c r="F144" i="1"/>
  <c r="R18" i="1"/>
  <c r="F172" i="1"/>
  <c r="CD22" i="1"/>
  <c r="AU120" i="1"/>
  <c r="GM84" i="1"/>
  <c r="GN84" i="1" s="1"/>
  <c r="CA120" i="1"/>
  <c r="AF22" i="1"/>
  <c r="S120" i="1"/>
  <c r="CA22" i="1" l="1"/>
  <c r="AR120" i="1"/>
  <c r="W18" i="1"/>
  <c r="F182" i="1"/>
  <c r="AT22" i="1"/>
  <c r="F138" i="1"/>
  <c r="F16" i="2" s="1"/>
  <c r="F18" i="2" s="1"/>
  <c r="AT158" i="1"/>
  <c r="U18" i="1"/>
  <c r="F180" i="1"/>
  <c r="T18" i="1"/>
  <c r="F179" i="1"/>
  <c r="AU22" i="1"/>
  <c r="F139" i="1"/>
  <c r="H16" i="2" s="1"/>
  <c r="H18" i="2" s="1"/>
  <c r="AU158" i="1"/>
  <c r="F178" i="1"/>
  <c r="BA18" i="1"/>
  <c r="V18" i="1"/>
  <c r="F181" i="1"/>
  <c r="CB22" i="1"/>
  <c r="AS120" i="1"/>
  <c r="Y22" i="1"/>
  <c r="Y158" i="1"/>
  <c r="F147" i="1"/>
  <c r="F153" i="1" s="1"/>
  <c r="CH22" i="1"/>
  <c r="AY120" i="1"/>
  <c r="S22" i="1"/>
  <c r="F135" i="1"/>
  <c r="S158" i="1"/>
  <c r="CF22" i="1"/>
  <c r="AW120" i="1"/>
  <c r="CE22" i="1"/>
  <c r="AV120" i="1"/>
  <c r="P22" i="1"/>
  <c r="P158" i="1"/>
  <c r="F123" i="1"/>
  <c r="F151" i="1" s="1"/>
  <c r="O22" i="1"/>
  <c r="O158" i="1"/>
  <c r="F122" i="1"/>
  <c r="X22" i="1"/>
  <c r="F146" i="1"/>
  <c r="F152" i="1" s="1"/>
  <c r="X158" i="1"/>
  <c r="Q18" i="1"/>
  <c r="F170" i="1"/>
  <c r="F188" i="1" s="1"/>
  <c r="P18" i="1" l="1"/>
  <c r="F161" i="1"/>
  <c r="F137" i="1"/>
  <c r="E16" i="2" s="1"/>
  <c r="AS22" i="1"/>
  <c r="AS158" i="1"/>
  <c r="S18" i="1"/>
  <c r="F173" i="1"/>
  <c r="F187" i="1" s="1"/>
  <c r="F192" i="1" s="1"/>
  <c r="F149" i="1"/>
  <c r="F154" i="1" s="1"/>
  <c r="J16" i="2"/>
  <c r="J18" i="2" s="1"/>
  <c r="AW22" i="1"/>
  <c r="F126" i="1"/>
  <c r="AW158" i="1"/>
  <c r="AU18" i="1"/>
  <c r="F177" i="1"/>
  <c r="AR22" i="1"/>
  <c r="AR158" i="1"/>
  <c r="F148" i="1"/>
  <c r="Y18" i="1"/>
  <c r="F185" i="1"/>
  <c r="AV22" i="1"/>
  <c r="F125" i="1"/>
  <c r="AV158" i="1"/>
  <c r="AT18" i="1"/>
  <c r="F176" i="1"/>
  <c r="X18" i="1"/>
  <c r="F184" i="1"/>
  <c r="O18" i="1"/>
  <c r="F160" i="1"/>
  <c r="AY22" i="1"/>
  <c r="F128" i="1"/>
  <c r="AY158" i="1"/>
  <c r="K297" i="8" l="1"/>
  <c r="J270" i="7"/>
  <c r="AM298" i="8"/>
  <c r="E298" i="8"/>
  <c r="AM271" i="7"/>
  <c r="AV18" i="1"/>
  <c r="F163" i="1"/>
  <c r="F193" i="1"/>
  <c r="E299" i="8" s="1"/>
  <c r="I16" i="2"/>
  <c r="I18" i="2" s="1"/>
  <c r="E18" i="2"/>
  <c r="AW18" i="1"/>
  <c r="F164" i="1"/>
  <c r="F155" i="1"/>
  <c r="F156" i="1" s="1"/>
  <c r="AY18" i="1"/>
  <c r="F166" i="1"/>
  <c r="AS18" i="1"/>
  <c r="F175" i="1"/>
  <c r="AR18" i="1"/>
  <c r="F186" i="1"/>
  <c r="F194" i="1" l="1"/>
  <c r="J271" i="7"/>
  <c r="K298" i="8"/>
  <c r="AM272" i="7"/>
  <c r="AM299" i="8"/>
  <c r="K299" i="8" l="1"/>
  <c r="J272" i="7"/>
</calcChain>
</file>

<file path=xl/sharedStrings.xml><?xml version="1.0" encoding="utf-8"?>
<sst xmlns="http://schemas.openxmlformats.org/spreadsheetml/2006/main" count="8059" uniqueCount="690">
  <si>
    <t>Smeta.RU  (495) 974-1589</t>
  </si>
  <si>
    <t>_PS_</t>
  </si>
  <si>
    <t>Smeta.RU</t>
  </si>
  <si>
    <t/>
  </si>
  <si>
    <t>Электроснабжение ангара, расположенного по адресу: Чувашская Республика, г. Новочебоксарск, к.н. 21:02:010603:922</t>
  </si>
  <si>
    <t>Сметные нормы списания</t>
  </si>
  <si>
    <t>Коды ценников</t>
  </si>
  <si>
    <t>Чувашская Республика (редакция 2014)</t>
  </si>
  <si>
    <t>Версия 1.7.5 ГСН (ГЭСН, ФЕР) и ТЕР (Методики НР (812/пр, 636/пр, 611/пр) и СП (774/пр и 317/пр) применять с 08.01.2023 г.)</t>
  </si>
  <si>
    <t>Поправки для НБ 2014 года от 10.05.2023 г. Строительство</t>
  </si>
  <si>
    <t>Территориальные единичные расценки Чувашской Республики, утвержденные приказом Минстроя России от  05.05.2015 № 337/пр</t>
  </si>
  <si>
    <t>ТЕР</t>
  </si>
  <si>
    <t>Новая локальная смета</t>
  </si>
  <si>
    <t>*1,35)*1,15</t>
  </si>
  <si>
    <t>)*1,35)*1,15</t>
  </si>
  <si>
    <t>1</t>
  </si>
  <si>
    <t>33-04-016-2</t>
  </si>
  <si>
    <t>Развозка конструкций и материалов опор ВЛ 0,38-10 кВ по трассе одностоечных железобетонных опор</t>
  </si>
  <si>
    <t>1 ОПОРА</t>
  </si>
  <si>
    <t>ТЕР Чувашская республика (редакция 2014), 33-04-016-2, Приказ Минстроя России от 05.05.2015 № 337/пр</t>
  </si>
  <si>
    <t>Общестроительные работы</t>
  </si>
  <si>
    <t>Линии электропередачи</t>
  </si>
  <si>
    <t>ФЕР-33</t>
  </si>
  <si>
    <t>Пр/812-027.0-1</t>
  </si>
  <si>
    <t>Пр/774-027.0</t>
  </si>
  <si>
    <t>2</t>
  </si>
  <si>
    <t>33-04-016-5</t>
  </si>
  <si>
    <t>Развозка конструкций и материалов опор ВЛ 0,38-10 кВ по трассе материалов оснастки одностоечных опор</t>
  </si>
  <si>
    <t>ТЕР Чувашская республика (редакция 2014), 33-04-016-5, Приказ Минстроя России от 05.05.2015 № 337/пр</t>
  </si>
  <si>
    <t>3</t>
  </si>
  <si>
    <t>33-04-016-6</t>
  </si>
  <si>
    <t>Развозка конструкций и материалов опор ВЛ 0,38-10 кВ по трассе материалов оснастки сложных опор</t>
  </si>
  <si>
    <t>ТЕР Чувашская республика (редакция 2014), 33-04-016-6, Приказ Минстроя России от 05.05.2015 № 337/пр</t>
  </si>
  <si>
    <t>4</t>
  </si>
  <si>
    <t>33-04-003-1</t>
  </si>
  <si>
    <t>Установка железобетонных опор ВЛ 0,38; 6-10 кВ с траверсами без приставок одностоечных</t>
  </si>
  <si>
    <t>ТЕР Чувашская республика (редакция 2014), 33-04-003-1, Приказ Минстроя России от 05.05.2015 № 337/пр</t>
  </si>
  <si>
    <t>4,1</t>
  </si>
  <si>
    <t>101-1714</t>
  </si>
  <si>
    <t>Болты с гайками и шайбами строительные</t>
  </si>
  <si>
    <t>т</t>
  </si>
  <si>
    <t>ТССЦ Чувашская республика (редакция 2014), 101-1714, Приказ Минстроя России от 05.05.2015 № 337/пр</t>
  </si>
  <si>
    <t>4,2</t>
  </si>
  <si>
    <t>101-9341</t>
  </si>
  <si>
    <t>Сталь стержневая диаметром до 10 мм</t>
  </si>
  <si>
    <t>ТССЦ Чувашская республика (редакция 2014), 101-9341, Приказ Минстроя России от 05.05.2015 № 337/пр</t>
  </si>
  <si>
    <t>4,3</t>
  </si>
  <si>
    <t>110-9030</t>
  </si>
  <si>
    <t>Изоляторы штыревые</t>
  </si>
  <si>
    <t>шт.</t>
  </si>
  <si>
    <t>ТССЦ Чувашская республика (редакция 2014), 110-9030, Приказ Минстроя России от 05.05.2015 № 337/пр</t>
  </si>
  <si>
    <t>4,4</t>
  </si>
  <si>
    <t>110-9091</t>
  </si>
  <si>
    <t>Штыри</t>
  </si>
  <si>
    <t>ТССЦ Чувашская республика (редакция 2014), 110-9091, Приказ Минстроя России от 05.05.2015 № 337/пр</t>
  </si>
  <si>
    <t>4,5</t>
  </si>
  <si>
    <t>110-9126</t>
  </si>
  <si>
    <t>Металлические плакаты</t>
  </si>
  <si>
    <t>ТССЦ Чувашская республика (редакция 2014), 110-9126, Приказ Минстроя России от 05.05.2015 № 337/пр</t>
  </si>
  <si>
    <t>4,6</t>
  </si>
  <si>
    <t>201-9266</t>
  </si>
  <si>
    <t>Хомуты стальные</t>
  </si>
  <si>
    <t>кг</t>
  </si>
  <si>
    <t>ТССЦ Чувашская республика (редакция 2014), 201-9266, Приказ Минстроя России от 05.05.2015 № 337/пр</t>
  </si>
  <si>
    <t>4,7</t>
  </si>
  <si>
    <t>201-9285</t>
  </si>
  <si>
    <t>Траверсы стальные</t>
  </si>
  <si>
    <t>ТССЦ Чувашская республика (редакция 2014), 201-9285, Приказ Минстроя России от 05.05.2015 № 337/пр</t>
  </si>
  <si>
    <t>4,8</t>
  </si>
  <si>
    <t>403-1180</t>
  </si>
  <si>
    <t>Стойка железобетонная вибрированная для опор</t>
  </si>
  <si>
    <t>ТССЦ Чувашская республика (редакция 2014), 403-1180, Приказ Минстроя России от 05.05.2015 № 337/пр</t>
  </si>
  <si>
    <t>4,9</t>
  </si>
  <si>
    <t>101-0404</t>
  </si>
  <si>
    <t>Краска для наружных работ черная, марок МА-015, ПФ-014</t>
  </si>
  <si>
    <t>ТССЦ Чувашская республика (редакция 2014), 101-0404, Приказ Минстроя России от 05.05.2015 № 337/пр</t>
  </si>
  <si>
    <t>4,10</t>
  </si>
  <si>
    <t>101-0962</t>
  </si>
  <si>
    <t>Смазка солидол жировой марки «Ж»</t>
  </si>
  <si>
    <t>ТССЦ Чувашская республика (редакция 2014), 101-0962, Приказ Минстроя России от 05.05.2015 № 337/пр</t>
  </si>
  <si>
    <t>4,11</t>
  </si>
  <si>
    <t>101-1757</t>
  </si>
  <si>
    <t>Ветошь</t>
  </si>
  <si>
    <t>ТССЦ Чувашская республика (редакция 2014), 101-1757, Приказ Минстроя России от 05.05.2015 № 337/пр</t>
  </si>
  <si>
    <t>4,12</t>
  </si>
  <si>
    <t>101-2349</t>
  </si>
  <si>
    <t>Смазка ЗЭС</t>
  </si>
  <si>
    <t>ТССЦ Чувашская республика (редакция 2014), 101-2349, Приказ Минстроя России от 05.05.2015 № 337/пр</t>
  </si>
  <si>
    <t>4,13</t>
  </si>
  <si>
    <t>113-0079</t>
  </si>
  <si>
    <t>Лак БТ-577</t>
  </si>
  <si>
    <t>ТССЦ Чувашская республика (редакция 2014), 113-0079, Приказ Минстроя России от 05.05.2015 № 337/пр</t>
  </si>
  <si>
    <t>4,14</t>
  </si>
  <si>
    <t>509-1073</t>
  </si>
  <si>
    <t>Колпачки полиэтиленовые</t>
  </si>
  <si>
    <t>ТССЦ Чувашская республика (редакция 2014), 509-1073, Приказ Минстроя России от 05.05.2015 № 337/пр</t>
  </si>
  <si>
    <t>5</t>
  </si>
  <si>
    <t>33-04-003-2</t>
  </si>
  <si>
    <t>Установка железобетонных опор ВЛ 0,38; 6-10 кВ с траверсами без приставок одностоечных с одним подкосом</t>
  </si>
  <si>
    <t>ТЕР Чувашская республика (редакция 2014), 33-04-003-2, Приказ Минстроя России от 05.05.2015 № 337/пр</t>
  </si>
  <si>
    <t>5,1</t>
  </si>
  <si>
    <t>5,2</t>
  </si>
  <si>
    <t>5,3</t>
  </si>
  <si>
    <t>5,4</t>
  </si>
  <si>
    <t>5,5</t>
  </si>
  <si>
    <t>5,6</t>
  </si>
  <si>
    <t>201-9261</t>
  </si>
  <si>
    <t>Детали крепления стальные</t>
  </si>
  <si>
    <t>ТССЦ Чувашская республика (редакция 2014), 201-9261, Приказ Минстроя России от 05.05.2015 № 337/пр</t>
  </si>
  <si>
    <t>5,7</t>
  </si>
  <si>
    <t>5,8</t>
  </si>
  <si>
    <t>5,9</t>
  </si>
  <si>
    <t>6</t>
  </si>
  <si>
    <t>33-04-003-3</t>
  </si>
  <si>
    <t>Установка железобетонных опор ВЛ 0,38; 6-10 кВ с траверсами без приставок одностоечных с двумя подкосами</t>
  </si>
  <si>
    <t>ТЕР Чувашская республика (редакция 2014), 33-04-003-3, Приказ Минстроя России от 05.05.2015 № 337/пр</t>
  </si>
  <si>
    <t>6,1</t>
  </si>
  <si>
    <t>6,2</t>
  </si>
  <si>
    <t>6,3</t>
  </si>
  <si>
    <t>6,4</t>
  </si>
  <si>
    <t>6,5</t>
  </si>
  <si>
    <t>6,6</t>
  </si>
  <si>
    <t>6,7</t>
  </si>
  <si>
    <t>6,8</t>
  </si>
  <si>
    <t>6,9</t>
  </si>
  <si>
    <t>7</t>
  </si>
  <si>
    <t>33-04-017-1</t>
  </si>
  <si>
    <t>Подвеска самонесущих изолированных проводов (СИП-2А) напряжением от 0,4 кВ до 1 кВ (со снятием напряжения) при количестве 29 опор с использованием автогидроподъемника</t>
  </si>
  <si>
    <t>1000 м</t>
  </si>
  <si>
    <t>ТЕР Чувашская республика (редакция 2014), 33-04-017-1, Приказ Минстроя России от 05.05.2015 № 337/пр</t>
  </si>
  <si>
    <t>1000 М</t>
  </si>
  <si>
    <t>7,1</t>
  </si>
  <si>
    <t>111-3104</t>
  </si>
  <si>
    <t>Зажим ответвительный с прокалыванием изоляции (СИП) Р95</t>
  </si>
  <si>
    <t>ТССЦ Чувашская республика (редакция 2014), 111-3104, Приказ Минстроя России от 05.05.2015 № 337/пр</t>
  </si>
  <si>
    <t>7,2</t>
  </si>
  <si>
    <t>111-3161</t>
  </si>
  <si>
    <t>Хомут стяжной (СИП) Е778</t>
  </si>
  <si>
    <t>ТССЦ Чувашская республика (редакция 2014), 111-3161, Приказ Минстроя России от 05.05.2015 № 337/пр</t>
  </si>
  <si>
    <t>7,3</t>
  </si>
  <si>
    <t>502-9101</t>
  </si>
  <si>
    <t>Провода самонесущие изолированные</t>
  </si>
  <si>
    <t>ТССЦ Чувашская республика (редакция 2014), 502-9101, Приказ Минстроя России от 05.05.2015 № 337/пр</t>
  </si>
  <si>
    <t>7,4</t>
  </si>
  <si>
    <t>509-3151</t>
  </si>
  <si>
    <t>Колпачки герметичные СE6.35 (СИП)</t>
  </si>
  <si>
    <t>ТССЦ Чувашская республика (редакция 2014), 509-3151, Приказ Минстроя России от 05.05.2015 № 337/пр</t>
  </si>
  <si>
    <t>7,5</t>
  </si>
  <si>
    <t>111-3138</t>
  </si>
  <si>
    <t>Комплект для простого анкерного крепления ЕА1500-3 в составе: кронштейн CS10.3, зажим РА1500</t>
  </si>
  <si>
    <t>компл.</t>
  </si>
  <si>
    <t>ТССЦ Чувашская республика (редакция 2014), 111-3138, Приказ Минстроя России от 05.05.2015 № 337/пр</t>
  </si>
  <si>
    <t>7,6</t>
  </si>
  <si>
    <t>111-3141</t>
  </si>
  <si>
    <t>Комплект промежуточной подвески (СИП) ES 1500E</t>
  </si>
  <si>
    <t>ТССЦ Чувашская республика (редакция 2014), 111-3141, Приказ Минстроя России от 05.05.2015 № 337/пр</t>
  </si>
  <si>
    <t>7,7</t>
  </si>
  <si>
    <t>111-3165</t>
  </si>
  <si>
    <t>Лента крепления шириной 20 мм, толщиной 0,7 мм, длиной 50 м из нержавеющей стали (в пластмасовой коробке с кабельной бухтой) F207 (СИП)</t>
  </si>
  <si>
    <t>ТССЦ Чувашская республика (редакция 2014), 111-3165, Приказ Минстроя России от 05.05.2015 № 337/пр</t>
  </si>
  <si>
    <t>7,8</t>
  </si>
  <si>
    <t>111-3170</t>
  </si>
  <si>
    <t>Скрепа размером 20 мм NC20 (СИП)</t>
  </si>
  <si>
    <t>ТССЦ Чувашская республика (редакция 2014), 111-3170, Приказ Минстроя России от 05.05.2015 № 337/пр</t>
  </si>
  <si>
    <t>8</t>
  </si>
  <si>
    <t>м08-02-413-11</t>
  </si>
  <si>
    <t>Провод, количество проводов в резинобитумной трубке до 4, сечение провода до 70 мм2</t>
  </si>
  <si>
    <t>100 М ТРУБОК</t>
  </si>
  <si>
    <t>ТЕРм Чувашская республика (редакция 2014), м08-02-413-11, Приказ Минстроя России от 05.05.2015 № 337/пр</t>
  </si>
  <si>
    <t>Монтажные работы</t>
  </si>
  <si>
    <t>Электротехнические установки: на других объектах</t>
  </si>
  <si>
    <t>мФЕР-08</t>
  </si>
  <si>
    <t>Пр/812-049.3-1</t>
  </si>
  <si>
    <t>Пр/774-049.3</t>
  </si>
  <si>
    <t>9</t>
  </si>
  <si>
    <t>33-04-030-1</t>
  </si>
  <si>
    <t>Установка разрядников с помощью механизмов</t>
  </si>
  <si>
    <t>1 КОМПЛ.</t>
  </si>
  <si>
    <t>ТЕР Чувашская республика (редакция 2014), 33-04-030-1, Приказ Минстроя России от 05.05.2015 № 337/пр</t>
  </si>
  <si>
    <t>9,1</t>
  </si>
  <si>
    <t>9,2</t>
  </si>
  <si>
    <t>9,3</t>
  </si>
  <si>
    <t>9,4</t>
  </si>
  <si>
    <t>9,5</t>
  </si>
  <si>
    <t>9,6</t>
  </si>
  <si>
    <t>9,7</t>
  </si>
  <si>
    <t>101-1292</t>
  </si>
  <si>
    <t>Уайт-спирит</t>
  </si>
  <si>
    <t>ТССЦ Чувашская республика (редакция 2014), 101-1292, Приказ Минстроя России от 05.05.2015 № 337/пр</t>
  </si>
  <si>
    <t>9,8</t>
  </si>
  <si>
    <t>9,9</t>
  </si>
  <si>
    <t>9,10</t>
  </si>
  <si>
    <t>10</t>
  </si>
  <si>
    <t>33-04-015-1</t>
  </si>
  <si>
    <t>Устройство заземления опор ВЛ и подстанций</t>
  </si>
  <si>
    <t>10 м шин заземления</t>
  </si>
  <si>
    <t>ТЕР Чувашская республика (редакция 2014), 33-04-015-1, Приказ Минстроя России от 05.05.2015 № 337/пр</t>
  </si>
  <si>
    <t>10,1</t>
  </si>
  <si>
    <t>10,2</t>
  </si>
  <si>
    <t>101-1513</t>
  </si>
  <si>
    <t>Электроды диаметром 4 мм Э42</t>
  </si>
  <si>
    <t>ТССЦ Чувашская республика (редакция 2014), 101-1513, Приказ Минстроя России от 05.05.2015 № 337/пр</t>
  </si>
  <si>
    <t>11</t>
  </si>
  <si>
    <t>м08-03-573-4</t>
  </si>
  <si>
    <t>Шкаф (пульт) управления навесной, высота, ширина и глубина до 600х600х350 мм</t>
  </si>
  <si>
    <t>1  ШТ.</t>
  </si>
  <si>
    <t>ТЕРм Чувашская республика (редакция 2014), м08-03-573-4, Приказ Минстроя России от 05.05.2015 № 337/пр</t>
  </si>
  <si>
    <t>12</t>
  </si>
  <si>
    <t>м08-01-080-2</t>
  </si>
  <si>
    <t>Прибор измерения и защиты, количество подключаемых концов до 6 (автоматический выключатель)</t>
  </si>
  <si>
    <t>ТЕРм Чувашская республика (редакция 2014), м08-01-080-2, Приказ Минстроя России от 05.05.2015 № 337/пр</t>
  </si>
  <si>
    <t>13</t>
  </si>
  <si>
    <t>м08-03-521-28</t>
  </si>
  <si>
    <t>Рубильник на плите с приводом, устанавливаемый на металлическом основании, трехполюсный на ток до 250 А</t>
  </si>
  <si>
    <t>ТЕРм Чувашская республика (редакция 2014), м08-03-521-28, Приказ Минстроя России от 05.05.2015 № 337/пр</t>
  </si>
  <si>
    <t>14</t>
  </si>
  <si>
    <t>п01-11-024-1</t>
  </si>
  <si>
    <t>Фазировка электрической линии или трансформатора с сетью напряжением до 1 кВ</t>
  </si>
  <si>
    <t>1 фазировка</t>
  </si>
  <si>
    <t>ТЕРп Чувашская республика (редакция 2014), п01-11-024-1, Приказ Минстроя России от 05.05.2015 № 337/пр</t>
  </si>
  <si>
    <t>Пусконаладочные работы</t>
  </si>
  <si>
    <t>Пусконаладочные работы Электротехнические устройства</t>
  </si>
  <si>
    <t>ФЕРп</t>
  </si>
  <si>
    <t>Пр/812-083.0-1</t>
  </si>
  <si>
    <t>Пр/774-083.0</t>
  </si>
  <si>
    <t>15</t>
  </si>
  <si>
    <t>п01-11-010-1</t>
  </si>
  <si>
    <t>Измерение сопротивления растеканию тока заземлителя</t>
  </si>
  <si>
    <t>1 измерение</t>
  </si>
  <si>
    <t>ТЕРп Чувашская республика (редакция 2014), п01-11-010-1, Приказ Минстроя России от 05.05.2015 № 337/пр</t>
  </si>
  <si>
    <t>16</t>
  </si>
  <si>
    <t>п01-11-013-1</t>
  </si>
  <si>
    <t>Замер полного сопротивления цепи «фаза-нуль»</t>
  </si>
  <si>
    <t>1 токоприемник</t>
  </si>
  <si>
    <t>ТЕРп Чувашская республика (редакция 2014), п01-11-013-1, Приказ Минстроя России от 05.05.2015 № 337/пр</t>
  </si>
  <si>
    <t>17</t>
  </si>
  <si>
    <t>п01-11-011-1</t>
  </si>
  <si>
    <t>Проверка наличия цепи между заземлителями и заземленными элементами</t>
  </si>
  <si>
    <t>100 точек</t>
  </si>
  <si>
    <t>ТЕРп Чувашская республика (редакция 2014), п01-11-011-1, Приказ Минстроя России от 05.05.2015 № 337/пр</t>
  </si>
  <si>
    <t>18</t>
  </si>
  <si>
    <t>п01-11-027-2</t>
  </si>
  <si>
    <t>Измерение токов утечки ограничителя напряжения</t>
  </si>
  <si>
    <t>ТЕРп Чувашская республика (редакция 2014), п01-11-027-2, Приказ Минстроя России от 05.05.2015 № 337/пр</t>
  </si>
  <si>
    <t>19</t>
  </si>
  <si>
    <t>Прайс</t>
  </si>
  <si>
    <t>Провод СИП-2 3х70+1х70 0.6/1кВ (м)</t>
  </si>
  <si>
    <t>м</t>
  </si>
  <si>
    <t>Материалы строительные</t>
  </si>
  <si>
    <t>Материалы, изделия и конструкции</t>
  </si>
  <si>
    <t>материалы (03)</t>
  </si>
  <si>
    <t>20</t>
  </si>
  <si>
    <t>Стойка вибрированная СВ 95-3</t>
  </si>
  <si>
    <t>ШТ</t>
  </si>
  <si>
    <t>[15 200 / 1,2]</t>
  </si>
  <si>
    <t>0</t>
  </si>
  <si>
    <t>21</t>
  </si>
  <si>
    <t>Стойка вибрированная СВ 110-5</t>
  </si>
  <si>
    <t>[20 560 / 1,2]</t>
  </si>
  <si>
    <t>22</t>
  </si>
  <si>
    <t>Зажим натяжной RA1500</t>
  </si>
  <si>
    <t>[513,22 / 1,2]</t>
  </si>
  <si>
    <t>23</t>
  </si>
  <si>
    <t>Крюк SOT21</t>
  </si>
  <si>
    <t>[790,03 / 1,2]</t>
  </si>
  <si>
    <t>24</t>
  </si>
  <si>
    <t>Заземляющий проводник ЗП-6 1м</t>
  </si>
  <si>
    <t>[300,05 / 1,2]</t>
  </si>
  <si>
    <t>25</t>
  </si>
  <si>
    <t>Зажим плашечный ПС-1</t>
  </si>
  <si>
    <t>[81 / 1,2]</t>
  </si>
  <si>
    <t>26</t>
  </si>
  <si>
    <t>Изолированная скоба (C 200)</t>
  </si>
  <si>
    <t>[228,61 / 1,2]</t>
  </si>
  <si>
    <t>27</t>
  </si>
  <si>
    <t>Зажим ответвительный CTN 95A-ВК</t>
  </si>
  <si>
    <t>[200 / 1,2]</t>
  </si>
  <si>
    <t>28</t>
  </si>
  <si>
    <t>Зажим ответвительный CT1S 95 A</t>
  </si>
  <si>
    <t>29</t>
  </si>
  <si>
    <t>Зажим ответвительный CT 70-ВК</t>
  </si>
  <si>
    <t>[226 / 1,2]</t>
  </si>
  <si>
    <t>30</t>
  </si>
  <si>
    <t>Наконечник CPTAU 70</t>
  </si>
  <si>
    <t>[313 / 1,2]</t>
  </si>
  <si>
    <t>31</t>
  </si>
  <si>
    <t>Хомут стяжной CSL180 ВК</t>
  </si>
  <si>
    <t>[26 / 1,2]</t>
  </si>
  <si>
    <t>32</t>
  </si>
  <si>
    <t>Табличка-указатель для кабельных трасс и ЛЭП</t>
  </si>
  <si>
    <t>[544 / 1,2]</t>
  </si>
  <si>
    <t>33</t>
  </si>
  <si>
    <t>Лента металлическая F207</t>
  </si>
  <si>
    <t>[2,56 / 1,2]</t>
  </si>
  <si>
    <t>34</t>
  </si>
  <si>
    <t>Труба гофрированная ПВХ d=63мм</t>
  </si>
  <si>
    <t>[199,46 / 1,2]</t>
  </si>
  <si>
    <t>35</t>
  </si>
  <si>
    <t>Ограничитель перенапряжения ОПНп-0,4/400/0,45 УХЛ1</t>
  </si>
  <si>
    <t>[550 / 1,2]</t>
  </si>
  <si>
    <t>36</t>
  </si>
  <si>
    <t>Шкаф учета 640*600*140</t>
  </si>
  <si>
    <t>[6 500 / 1,2]</t>
  </si>
  <si>
    <t>37</t>
  </si>
  <si>
    <t>Рубильник РПС-2 250 А</t>
  </si>
  <si>
    <t>[8 066 / 1,2]</t>
  </si>
  <si>
    <t>38</t>
  </si>
  <si>
    <t>Встака плавкая ПН-2 250 А</t>
  </si>
  <si>
    <t>[455 / 1,2]</t>
  </si>
  <si>
    <t>39</t>
  </si>
  <si>
    <t>Выключатель автоматический 250А 2500Im ВА57-39-340010 УХЛ3</t>
  </si>
  <si>
    <t>[16 884,82 / 1,2]</t>
  </si>
  <si>
    <t>40</t>
  </si>
  <si>
    <t>Сталь полосова 40*4</t>
  </si>
  <si>
    <t>ТН</t>
  </si>
  <si>
    <t>[77 500 / 1,2]</t>
  </si>
  <si>
    <t>41</t>
  </si>
  <si>
    <t>Сталь угловая 50х50х5</t>
  </si>
  <si>
    <t>[68 700 / 1,2]</t>
  </si>
  <si>
    <t>42</t>
  </si>
  <si>
    <t>Прокат сортовой, круглый диаметром 6 мм</t>
  </si>
  <si>
    <t>[60 400 / 1,2]</t>
  </si>
  <si>
    <t>43</t>
  </si>
  <si>
    <t>Прокат сортовой, круглый диаметром 18 мм</t>
  </si>
  <si>
    <t>[59 400 / 1,2]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</si>
  <si>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</si>
  <si>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</si>
  <si>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</si>
  <si>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</si>
  <si>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</si>
  <si>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</si>
  <si>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</si>
  <si>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</si>
  <si>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</si>
  <si>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</si>
  <si>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</si>
  <si>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</si>
  <si>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</si>
  <si>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</si>
  <si>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</si>
  <si>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</si>
  <si>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</si>
  <si>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</si>
  <si>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</si>
  <si>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</si>
  <si>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</si>
  <si>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</si>
  <si>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</si>
  <si>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</si>
  <si>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</si>
  <si>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</si>
  <si>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</si>
  <si>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</si>
  <si>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</si>
  <si>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</si>
  <si>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</si>
  <si>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</si>
  <si>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</si>
  <si>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</si>
  <si>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</si>
  <si>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</si>
  <si>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</si>
  <si>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</si>
  <si>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</si>
  <si>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</si>
  <si>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</si>
  <si>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</si>
  <si>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</si>
  <si>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</si>
  <si>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</si>
  <si>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</si>
  <si>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</si>
  <si>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</si>
  <si>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</si>
  <si>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</si>
  <si>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</si>
  <si>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</si>
  <si>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</si>
  <si>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</si>
  <si>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З</t>
  </si>
  <si>
    <t>Э</t>
  </si>
  <si>
    <t>ЭММ, в т.ч. ЗПМ</t>
  </si>
  <si>
    <t>М</t>
  </si>
  <si>
    <t>Стоимость материалов</t>
  </si>
  <si>
    <t>Н</t>
  </si>
  <si>
    <t>С</t>
  </si>
  <si>
    <t>СП</t>
  </si>
  <si>
    <t>В</t>
  </si>
  <si>
    <t>НДС</t>
  </si>
  <si>
    <t>НДС 20%</t>
  </si>
  <si>
    <t>И</t>
  </si>
  <si>
    <t>Итого с НДС</t>
  </si>
  <si>
    <t>Электротехнические устройства</t>
  </si>
  <si>
    <t>Мет. 421/пр. 04.08.20. пр. 8; п.1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</si>
  <si>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</si>
  <si>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</si>
  <si>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</si>
  <si>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</si>
  <si>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</si>
  <si>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</si>
  <si>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</si>
  <si>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</si>
  <si>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</si>
  <si>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</si>
  <si>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</si>
  <si>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</si>
  <si>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</si>
  <si>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</si>
  <si>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</si>
  <si>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</si>
  <si>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</si>
  <si>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</si>
  <si>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</si>
  <si>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СТНДРТ</t>
  </si>
  <si>
    <t>При определении сметной стоимости строительства объектов капитального строительства (за исключением АЭС).</t>
  </si>
  <si>
    <t>АЭС_ПНР</t>
  </si>
  <si>
    <t>При определении сметной стоимости строительства объектов капитального строительства АЭС. Пусконаладочные работы (за исключением технологического оборудования АЭС).</t>
  </si>
  <si>
    <t>АЭС</t>
  </si>
  <si>
    <t>АЭС_ПНР_ТЕХ</t>
  </si>
  <si>
    <t>При определении сметной стоимости строительства объектов капитального строительства АЭС. Пусконаладочные работы технологического оборудования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</si>
  <si>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</si>
  <si>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АЭС, ПНР технологического оборудования АЭС.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</si>
  <si>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</si>
  <si>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ВОЛОКОННО-ОПТИЧЕСКИХ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</si>
  <si>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</si>
  <si>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</si>
  <si>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</si>
  <si>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ДИСПЕТЧЕРИЗАЦИИ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</si>
  <si>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</si>
  <si>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авиатранспорта</t>
  </si>
  <si>
    <t>ЗАКР</t>
  </si>
  <si>
    <t>{вкл}   -  Обслуживающие и сопутствующие работы в тоннелях при  производстве работ ЗАКРЫТЫМ СПОСОБОМ   {выкл} - Обслуживающие и сопутствующие работы в тоннелях при  производстве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</si>
  <si>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</si>
  <si>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</si>
  <si>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</si>
  <si>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</si>
  <si>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</si>
  <si>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ОБ_ПР</t>
  </si>
  <si>
    <t>Объект производственного назначения</t>
  </si>
  <si>
    <t>ОБ_НПР</t>
  </si>
  <si>
    <t>Объект непроизводственного назначения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</si>
  <si>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</si>
  <si>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</si>
  <si>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</si>
  <si>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</si>
  <si>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</si>
  <si>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</si>
  <si>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</si>
  <si>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</si>
  <si>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</si>
  <si>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</si>
  <si>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</si>
  <si>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</si>
  <si>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</si>
  <si>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</si>
  <si>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</si>
  <si>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</si>
  <si>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</si>
  <si>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</si>
  <si>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Сборник индексов</t>
  </si>
  <si>
    <t>ТСН Чувашской республики (редакция 2014 г)</t>
  </si>
  <si>
    <t>_OBSM_</t>
  </si>
  <si>
    <t>1-1025-21</t>
  </si>
  <si>
    <t>Рабочий строитель среднего разряда 2,5</t>
  </si>
  <si>
    <t>чел.-ч</t>
  </si>
  <si>
    <t>Затраты труда машинистов</t>
  </si>
  <si>
    <t>чел.час</t>
  </si>
  <si>
    <t>010201</t>
  </si>
  <si>
    <t>ТСЭМ Чувашская республика (редакция 2014), 010201, Приказ Минстроя России от 05.05.2015 № 337/пр</t>
  </si>
  <si>
    <t>Прицепы тракторные 2 т</t>
  </si>
  <si>
    <t>маш.-ч</t>
  </si>
  <si>
    <t>010410</t>
  </si>
  <si>
    <t>ТСЭМ Чувашская республика (редакция 2014), 010410, Приказ Минстроя России от 05.05.2015 № 337/пр</t>
  </si>
  <si>
    <t>Тракторы на пневмоколесном ходу при работе на других видах строительства 59 кВт (80 л.с.)</t>
  </si>
  <si>
    <t>021141</t>
  </si>
  <si>
    <t>ТСЭМ Чувашская республика (редакция 2014), 021141, Приказ Минстроя России от 05.05.2015 № 337/пр</t>
  </si>
  <si>
    <t>Краны на автомобильном ходу при работе на других видах строительства 10 т</t>
  </si>
  <si>
    <t>1-1033-21</t>
  </si>
  <si>
    <t>Рабочий строитель среднего разряда 3,3</t>
  </si>
  <si>
    <t>160402</t>
  </si>
  <si>
    <t>ТСЭМ Чувашская республика (редакция 2014), 160402, Приказ Минстроя России от 05.05.2015 № 337/пр</t>
  </si>
  <si>
    <t>Машины бурильно-крановые на автомобиле, глубина бурения 3,5 м</t>
  </si>
  <si>
    <t>400001</t>
  </si>
  <si>
    <t>ТСЭМ Чувашская республика (редакция 2014), 400001, Приказ Минстроя России от 05.05.2015 № 337/пр</t>
  </si>
  <si>
    <t>Автомобили бортовые, грузоподъемность до 5 т</t>
  </si>
  <si>
    <t>1-1039-21</t>
  </si>
  <si>
    <t>Рабочий строитель среднего разряда 3,9</t>
  </si>
  <si>
    <t>030202</t>
  </si>
  <si>
    <t>ТСЭМ Чувашская республика (редакция 2014), 030202, Приказ Минстроя России от 05.05.2015 № 337/пр</t>
  </si>
  <si>
    <t>Домкраты гидравлические грузоподъемностью 6,3-25 т</t>
  </si>
  <si>
    <t>030407</t>
  </si>
  <si>
    <t>ТСЭМ Чувашская республика (редакция 2014), 030407, Приказ Минстроя России от 05.05.2015 № 337/пр</t>
  </si>
  <si>
    <t>Лебедки электрические тяговым усилием 122,62 кН (12,5 т)</t>
  </si>
  <si>
    <t>031001</t>
  </si>
  <si>
    <t>ТСЭМ Чувашская республика (редакция 2014), 031001, Приказ Минстроя России от 05.05.2015 № 337/пр</t>
  </si>
  <si>
    <t>Автогидроподъемники высотой подъема 12 м</t>
  </si>
  <si>
    <t>1-2038-21</t>
  </si>
  <si>
    <t>Рабочий монтажник среднего разряда 3,8</t>
  </si>
  <si>
    <t>021102</t>
  </si>
  <si>
    <t>ТСЭМ Чувашская республика (редакция 2014), 021102, Приказ Минстроя России от 05.05.2015 № 337/пр</t>
  </si>
  <si>
    <t>Краны на автомобильном ходу при работе на монтаже технологического оборудования 10 т</t>
  </si>
  <si>
    <t>101-0319</t>
  </si>
  <si>
    <t>ТССЦ Чувашская республика (редакция 2014), 101-0319, Приказ Минстроя России от 05.05.2015 № 337/пр</t>
  </si>
  <si>
    <t>Картон строительный прокладочный марки Б</t>
  </si>
  <si>
    <t>101-0612</t>
  </si>
  <si>
    <t>ТССЦ Чувашская республика (редакция 2014), 101-0612, Приказ Минстроя России от 05.05.2015 № 337/пр</t>
  </si>
  <si>
    <t>Мастика клеящая морозостойкая битумно-масляная МБ-50</t>
  </si>
  <si>
    <t>101-1764</t>
  </si>
  <si>
    <t>ТССЦ Чувашская республика (редакция 2014), 101-1764, Приказ Минстроя России от 05.05.2015 № 337/пр</t>
  </si>
  <si>
    <t>Тальк молотый, сорт I</t>
  </si>
  <si>
    <t>101-2143</t>
  </si>
  <si>
    <t>ТССЦ Чувашская республика (редакция 2014), 101-2143, Приказ Минстроя России от 05.05.2015 № 337/пр</t>
  </si>
  <si>
    <t>Краска</t>
  </si>
  <si>
    <t>101-2499</t>
  </si>
  <si>
    <t>ТССЦ Чувашская республика (редакция 2014), 101-2499, Приказ Минстроя России от 05.05.2015 № 337/пр</t>
  </si>
  <si>
    <t>Лента изоляционная прорезиненная односторонняя ширина 20 мм, толщина 0,25-0,35 мм</t>
  </si>
  <si>
    <t>101-3914</t>
  </si>
  <si>
    <t>ТССЦ Чувашская республика (редакция 2014), 101-3914, Приказ Минстроя России от 05.05.2015 № 337/пр</t>
  </si>
  <si>
    <t>Дюбели распорные полипропиленовые</t>
  </si>
  <si>
    <t>100 шт.</t>
  </si>
  <si>
    <t>405-0219</t>
  </si>
  <si>
    <t>ТССЦ Чувашская республика (редакция 2014), 405-0219, Приказ Минстроя России от 05.05.2015 № 337/пр</t>
  </si>
  <si>
    <t>Гипсовые вяжущие, марка Г3</t>
  </si>
  <si>
    <t>999-9950</t>
  </si>
  <si>
    <t>ТССЦ Чувашская республика (редакция 2014), 999-9950, Приказ Минстроя России от 05.05.2015 № 337/пр</t>
  </si>
  <si>
    <t>Вспомогательные ненормируемые материалы (2% от ОЗП)</t>
  </si>
  <si>
    <t>РУБ</t>
  </si>
  <si>
    <t>1-1029-21</t>
  </si>
  <si>
    <t>Рабочий строитель среднего разряда 2,9</t>
  </si>
  <si>
    <t>040202</t>
  </si>
  <si>
    <t>ТСЭМ Чувашская республика (редакция 2014), 040202, Приказ Минстроя России от 05.05.2015 № 337/пр</t>
  </si>
  <si>
    <t>Агрегаты сварочные передвижные с номинальным сварочным током 250-400 А с дизельным двигателем</t>
  </si>
  <si>
    <t>1-2042-21</t>
  </si>
  <si>
    <t>Рабочий монтажник среднего разряда 4,2</t>
  </si>
  <si>
    <t>040502</t>
  </si>
  <si>
    <t>ТСЭМ Чувашская республика (редакция 2014), 040502, Приказ Минстроя России от 05.05.2015 № 337/пр</t>
  </si>
  <si>
    <t>Установки для сварки ручной дуговой (постоянного тока)</t>
  </si>
  <si>
    <t>050101</t>
  </si>
  <si>
    <t>ТСЭМ Чувашская республика (редакция 2014), 050101, Приказ Минстроя России от 05.05.2015 № 337/пр</t>
  </si>
  <si>
    <t>Компрессоры передвижные с двигателем внутреннего сгорания давлением до 686 кПа (7 ат), производительность  до 5 м3/мин</t>
  </si>
  <si>
    <t>100602</t>
  </si>
  <si>
    <t>ТСЭМ Чувашская республика (редакция 2014), 100602, Приказ Минстроя России от 05.05.2015 № 337/пр</t>
  </si>
  <si>
    <t>Молотки бурильные легкие при работе от передвижных компрессорных станций</t>
  </si>
  <si>
    <t>101-1924</t>
  </si>
  <si>
    <t>ТССЦ Чувашская республика (редакция 2014), 101-1924, Приказ Минстроя России от 05.05.2015 № 337/пр</t>
  </si>
  <si>
    <t>Электроды диаметром 4 мм Э42А</t>
  </si>
  <si>
    <t>101-1977</t>
  </si>
  <si>
    <t>ТССЦ Чувашская республика (редакция 2014), 101-1977, Приказ Минстроя России от 05.05.2015 № 337/пр</t>
  </si>
  <si>
    <t>1-2040-21</t>
  </si>
  <si>
    <t>Рабочий монтажник среднего разряда 4</t>
  </si>
  <si>
    <t>1-2047-21</t>
  </si>
  <si>
    <t>Рабочий монтажник среднего разряда 4,7</t>
  </si>
  <si>
    <t>330206</t>
  </si>
  <si>
    <t>ТСЭМ Чувашская республика (редакция 2014), 330206, Приказ Минстроя России от 05.05.2015 № 337/пр</t>
  </si>
  <si>
    <t>Дрели электрические</t>
  </si>
  <si>
    <t>350451</t>
  </si>
  <si>
    <t>ТСЭМ Чувашская республика (редакция 2014), 350451, Приказ Минстроя России от 05.05.2015 № 337/пр</t>
  </si>
  <si>
    <t>Пресс гидравлический с электроприводом</t>
  </si>
  <si>
    <t>101-1665</t>
  </si>
  <si>
    <t>ТССЦ Чувашская республика (редакция 2014), 101-1665, Приказ Минстроя России от 05.05.2015 № 337/пр</t>
  </si>
  <si>
    <t>Лак электроизоляционный 318</t>
  </si>
  <si>
    <t>101-1964</t>
  </si>
  <si>
    <t>ТССЦ Чувашская республика (редакция 2014), 101-1964, Приказ Минстроя России от 05.05.2015 № 337/пр</t>
  </si>
  <si>
    <t>Шпагат бумажный</t>
  </si>
  <si>
    <t>101-2365</t>
  </si>
  <si>
    <t>ТССЦ Чувашская республика (редакция 2014), 101-2365, Приказ Минстроя России от 05.05.2015 № 337/пр</t>
  </si>
  <si>
    <t>Нитки швейные</t>
  </si>
  <si>
    <t>509-1210</t>
  </si>
  <si>
    <t>ТССЦ Чувашская республика (редакция 2014), 509-1210, Приказ Минстроя России от 05.05.2015 № 337/пр</t>
  </si>
  <si>
    <t>Вазелин технический</t>
  </si>
  <si>
    <t>0-3306-21</t>
  </si>
  <si>
    <t>Электромонтажник-наладчик 6 разряда</t>
  </si>
  <si>
    <t>2-0023-21</t>
  </si>
  <si>
    <t>Инженер по наладке и испытаниям III категории</t>
  </si>
  <si>
    <t>"СОГЛАСОВАНО"</t>
  </si>
  <si>
    <t>"УТВЕРЖДАЮ"</t>
  </si>
  <si>
    <t>"_____"________________ 2025 г.</t>
  </si>
  <si>
    <t xml:space="preserve">  на</t>
  </si>
  <si>
    <t>(наименование работ и затрат, наименование объекта)</t>
  </si>
  <si>
    <t>№ п/п</t>
  </si>
  <si>
    <t>Шифр расценки и коды ресурсов</t>
  </si>
  <si>
    <t>Наименование работ и затрат</t>
  </si>
  <si>
    <t>Единица изме-рения</t>
  </si>
  <si>
    <t>Кол-во единиц</t>
  </si>
  <si>
    <t>Цена на ед. изм. руб.</t>
  </si>
  <si>
    <t>попра-вочные коэффиц.</t>
  </si>
  <si>
    <t>Стоимость в ценах 2001г.</t>
  </si>
  <si>
    <t>Пункт коэффиц. пересчета</t>
  </si>
  <si>
    <t>Коэфф. пересчета</t>
  </si>
  <si>
    <t>Стоимость в текущих ценах</t>
  </si>
  <si>
    <t>ЗТР всего чел.-час</t>
  </si>
  <si>
    <t>Составлена в ценах ТСН Чувашской республики (редакция 2014 г) декабрь 2024 года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</si>
  <si>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</si>
  <si>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</si>
  <si>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</si>
  <si>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</si>
  <si>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</si>
  <si>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</si>
  <si>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</si>
  <si>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>Материальные ресурсы</t>
  </si>
  <si>
    <r>
      <t>Стойка вибрированная СВ 95-3</t>
    </r>
    <r>
      <rPr>
        <i/>
        <sz val="10"/>
        <rFont val="Arial"/>
        <family val="2"/>
        <charset val="204"/>
      </rPr>
      <t xml:space="preserve">
12 666,67 = [15 200 / 1,2]</t>
    </r>
  </si>
  <si>
    <r>
      <t>Стойка вибрированная СВ 110-5</t>
    </r>
    <r>
      <rPr>
        <i/>
        <sz val="10"/>
        <rFont val="Arial"/>
        <family val="2"/>
        <charset val="204"/>
      </rPr>
      <t xml:space="preserve">
17 133,33 = [20 560 / 1,2]</t>
    </r>
  </si>
  <si>
    <r>
      <t>Зажим натяжной RA1500</t>
    </r>
    <r>
      <rPr>
        <i/>
        <sz val="10"/>
        <rFont val="Arial"/>
        <family val="2"/>
        <charset val="204"/>
      </rPr>
      <t xml:space="preserve">
427,68 = [513,22 / 1,2]</t>
    </r>
  </si>
  <si>
    <r>
      <t>Крюк SOT21</t>
    </r>
    <r>
      <rPr>
        <i/>
        <sz val="10"/>
        <rFont val="Arial"/>
        <family val="2"/>
        <charset val="204"/>
      </rPr>
      <t xml:space="preserve">
658,36 = [790,03 / 1,2]</t>
    </r>
  </si>
  <si>
    <r>
      <t>Заземляющий проводник ЗП-6 1м</t>
    </r>
    <r>
      <rPr>
        <i/>
        <sz val="10"/>
        <rFont val="Arial"/>
        <family val="2"/>
        <charset val="204"/>
      </rPr>
      <t xml:space="preserve">
250,04 = [300,05 / 1,2]</t>
    </r>
  </si>
  <si>
    <r>
      <t>Зажим плашечный ПС-1</t>
    </r>
    <r>
      <rPr>
        <i/>
        <sz val="10"/>
        <rFont val="Arial"/>
        <family val="2"/>
        <charset val="204"/>
      </rPr>
      <t xml:space="preserve">
67,50 = [81 / 1,2]</t>
    </r>
  </si>
  <si>
    <r>
      <t>Изолированная скоба (C 200)</t>
    </r>
    <r>
      <rPr>
        <i/>
        <sz val="10"/>
        <rFont val="Arial"/>
        <family val="2"/>
        <charset val="204"/>
      </rPr>
      <t xml:space="preserve">
190,51 = [228,61 / 1,2]</t>
    </r>
  </si>
  <si>
    <r>
      <t>Зажим ответвительный CTN 95A-ВК</t>
    </r>
    <r>
      <rPr>
        <i/>
        <sz val="10"/>
        <rFont val="Arial"/>
        <family val="2"/>
        <charset val="204"/>
      </rPr>
      <t xml:space="preserve">
166,67 = [200 / 1,2]</t>
    </r>
  </si>
  <si>
    <r>
      <t>Зажим ответвительный CT 70-ВК</t>
    </r>
    <r>
      <rPr>
        <i/>
        <sz val="10"/>
        <rFont val="Arial"/>
        <family val="2"/>
        <charset val="204"/>
      </rPr>
      <t xml:space="preserve">
188,33 = [226 / 1,2]</t>
    </r>
  </si>
  <si>
    <r>
      <t>Наконечник CPTAU 70</t>
    </r>
    <r>
      <rPr>
        <i/>
        <sz val="10"/>
        <rFont val="Arial"/>
        <family val="2"/>
        <charset val="204"/>
      </rPr>
      <t xml:space="preserve">
260,83 = [313 / 1,2]</t>
    </r>
  </si>
  <si>
    <r>
      <t>Хомут стяжной CSL180 ВК</t>
    </r>
    <r>
      <rPr>
        <i/>
        <sz val="10"/>
        <rFont val="Arial"/>
        <family val="2"/>
        <charset val="204"/>
      </rPr>
      <t xml:space="preserve">
21,67 = [26 / 1,2]</t>
    </r>
  </si>
  <si>
    <r>
      <t>Табличка-указатель для кабельных трасс и ЛЭП</t>
    </r>
    <r>
      <rPr>
        <i/>
        <sz val="10"/>
        <rFont val="Arial"/>
        <family val="2"/>
        <charset val="204"/>
      </rPr>
      <t xml:space="preserve">
453,33 = [544 / 1,2]</t>
    </r>
  </si>
  <si>
    <r>
      <t>Лента металлическая F207</t>
    </r>
    <r>
      <rPr>
        <i/>
        <sz val="10"/>
        <rFont val="Arial"/>
        <family val="2"/>
        <charset val="204"/>
      </rPr>
      <t xml:space="preserve">
2,13 = [2,56 / 1,2]</t>
    </r>
  </si>
  <si>
    <r>
      <t>Труба гофрированная ПВХ d=63мм</t>
    </r>
    <r>
      <rPr>
        <i/>
        <sz val="10"/>
        <rFont val="Arial"/>
        <family val="2"/>
        <charset val="204"/>
      </rPr>
      <t xml:space="preserve">
166,22 = [199,46 / 1,2]</t>
    </r>
  </si>
  <si>
    <r>
      <t>Ограничитель перенапряжения ОПНп-0,4/400/0,45 УХЛ1</t>
    </r>
    <r>
      <rPr>
        <i/>
        <sz val="10"/>
        <rFont val="Arial"/>
        <family val="2"/>
        <charset val="204"/>
      </rPr>
      <t xml:space="preserve">
458,33 = [550 / 1,2]</t>
    </r>
  </si>
  <si>
    <r>
      <t>Шкаф учета 640*600*140</t>
    </r>
    <r>
      <rPr>
        <i/>
        <sz val="10"/>
        <rFont val="Arial"/>
        <family val="2"/>
        <charset val="204"/>
      </rPr>
      <t xml:space="preserve">
5 416,67 = [6 500 / 1,2]</t>
    </r>
  </si>
  <si>
    <r>
      <t>Рубильник РПС-2 250 А</t>
    </r>
    <r>
      <rPr>
        <i/>
        <sz val="10"/>
        <rFont val="Arial"/>
        <family val="2"/>
        <charset val="204"/>
      </rPr>
      <t xml:space="preserve">
6 721,67 = [8 066 / 1,2]</t>
    </r>
  </si>
  <si>
    <r>
      <t>Встака плавкая ПН-2 250 А</t>
    </r>
    <r>
      <rPr>
        <i/>
        <sz val="10"/>
        <rFont val="Arial"/>
        <family val="2"/>
        <charset val="204"/>
      </rPr>
      <t xml:space="preserve">
379,17 = [455 / 1,2]</t>
    </r>
  </si>
  <si>
    <r>
      <t>Выключатель автоматический 250А 2500Im ВА57-39-340010 УХЛ3</t>
    </r>
    <r>
      <rPr>
        <i/>
        <sz val="10"/>
        <rFont val="Arial"/>
        <family val="2"/>
        <charset val="204"/>
      </rPr>
      <t xml:space="preserve">
14 070,68 = [16 884,82 / 1,2]</t>
    </r>
  </si>
  <si>
    <r>
      <t>Сталь полосова 40*4</t>
    </r>
    <r>
      <rPr>
        <i/>
        <sz val="10"/>
        <rFont val="Arial"/>
        <family val="2"/>
        <charset val="204"/>
      </rPr>
      <t xml:space="preserve">
64 583,33 = [77 500 / 1,2]</t>
    </r>
  </si>
  <si>
    <r>
      <t>Сталь угловая 50х50х5</t>
    </r>
    <r>
      <rPr>
        <i/>
        <sz val="10"/>
        <rFont val="Arial"/>
        <family val="2"/>
        <charset val="204"/>
      </rPr>
      <t xml:space="preserve">
57 250,00 = [68 700 / 1,2]</t>
    </r>
  </si>
  <si>
    <r>
      <t>Прокат сортовой, круглый диаметром 6 мм</t>
    </r>
    <r>
      <rPr>
        <i/>
        <sz val="10"/>
        <rFont val="Arial"/>
        <family val="2"/>
        <charset val="204"/>
      </rPr>
      <t xml:space="preserve">
50 333,33 = [60 400 / 1,2]</t>
    </r>
  </si>
  <si>
    <r>
      <t>Прокат сортовой, круглый диаметром 18 мм</t>
    </r>
    <r>
      <rPr>
        <i/>
        <sz val="10"/>
        <rFont val="Arial"/>
        <family val="2"/>
        <charset val="204"/>
      </rPr>
      <t xml:space="preserve">
49 500,00 = [59 400 / 1,2]</t>
    </r>
  </si>
  <si>
    <t>Составил</t>
  </si>
  <si>
    <t>Должность</t>
  </si>
  <si>
    <t>Подпись</t>
  </si>
  <si>
    <t>Ф.И.О.</t>
  </si>
  <si>
    <t>М.П.</t>
  </si>
  <si>
    <t>Проверил</t>
  </si>
  <si>
    <t>Унифицированная форма № КС-2</t>
  </si>
  <si>
    <t>Утверждена постановлением Госкомстата России</t>
  </si>
  <si>
    <t>от 11.11.99. № 100</t>
  </si>
  <si>
    <t>Код</t>
  </si>
  <si>
    <t>Форма по ОКУД</t>
  </si>
  <si>
    <t>0322005</t>
  </si>
  <si>
    <t>Инвестор</t>
  </si>
  <si>
    <t>по ОКПО</t>
  </si>
  <si>
    <t>организация, адрес, телефон, факс</t>
  </si>
  <si>
    <t>Заказчик</t>
  </si>
  <si>
    <t>Подрядчик</t>
  </si>
  <si>
    <t>Стройка</t>
  </si>
  <si>
    <t>наименование, адрес</t>
  </si>
  <si>
    <t>Объект</t>
  </si>
  <si>
    <t>наименование</t>
  </si>
  <si>
    <t xml:space="preserve">Вид деятельности по ОКДП  </t>
  </si>
  <si>
    <t xml:space="preserve">Договор подряда  </t>
  </si>
  <si>
    <t>номер</t>
  </si>
  <si>
    <t>дата</t>
  </si>
  <si>
    <t xml:space="preserve">Вид операции  </t>
  </si>
  <si>
    <t>Номер документа</t>
  </si>
  <si>
    <t>Дата составления</t>
  </si>
  <si>
    <t>Отчетный период</t>
  </si>
  <si>
    <t>с</t>
  </si>
  <si>
    <t>по</t>
  </si>
  <si>
    <t>AKT</t>
  </si>
  <si>
    <t>О ПРИЕМКЕ ВЫПОЛНЕННЫХ РАБОТ</t>
  </si>
  <si>
    <t>Номер</t>
  </si>
  <si>
    <t>поз. по сме-те</t>
  </si>
  <si>
    <t>Составлен(а) в ценах 2001 г. с учетом коэффициентов пересчета к базисной стоимости СМР в текущий уровень цен базисно-индексным методом за ТСН Чувашской республики (редакция 2014 г) декабрь 2024 года</t>
  </si>
  <si>
    <t>Сдал</t>
  </si>
  <si>
    <t>Принял</t>
  </si>
  <si>
    <t>Унифицированная форма № КС-3</t>
  </si>
  <si>
    <t>Коды</t>
  </si>
  <si>
    <t xml:space="preserve">Инвестор </t>
  </si>
  <si>
    <t xml:space="preserve">Заказчик (генподрядчик) </t>
  </si>
  <si>
    <t xml:space="preserve">Подрядчик (субподрядчик) </t>
  </si>
  <si>
    <t xml:space="preserve">Стройка </t>
  </si>
  <si>
    <t>Вид деятельности  по ОКДП</t>
  </si>
  <si>
    <t xml:space="preserve">Договор подряда (контракт) </t>
  </si>
  <si>
    <t>Вид операции</t>
  </si>
  <si>
    <t>СПРАВКА</t>
  </si>
  <si>
    <t>СТОИМОСТИ ВЫПОЛНЕННЫХ РАБОТ И ЗАТРАТ</t>
  </si>
  <si>
    <t>Наименование пусковых комплексов, объектов, видов работ, оборудования, затрат</t>
  </si>
  <si>
    <t>Стоимость выполненных работ и затрат</t>
  </si>
  <si>
    <t>с начала проведения работ</t>
  </si>
  <si>
    <t>с начала года по отчетный период включительно</t>
  </si>
  <si>
    <t>в том числе за отчетный месяц</t>
  </si>
  <si>
    <t>Всего работ и затрат, включаемых в стоимость</t>
  </si>
  <si>
    <t>В том числе:</t>
  </si>
  <si>
    <t>Итого</t>
  </si>
  <si>
    <t xml:space="preserve">Сумма НДС </t>
  </si>
  <si>
    <t xml:space="preserve">Всего с учетом НДС </t>
  </si>
  <si>
    <t>должность</t>
  </si>
  <si>
    <t>подпись</t>
  </si>
  <si>
    <t>расшифровка подпись</t>
  </si>
  <si>
    <t>МП</t>
  </si>
  <si>
    <t>Инженер ОТП</t>
  </si>
  <si>
    <t>Р.А. Александров</t>
  </si>
  <si>
    <t>А.Г. Шамбин</t>
  </si>
  <si>
    <t>Главный инженер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</si>
</sst>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\ #,##0.00"/>
  </numFmts>
  <fonts count="23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u/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b/>
      <sz val="9"/>
      <name val="Arial"/>
      <family val="2"/>
      <charset val="204"/>
    </font>
    <font>
      <i/>
      <sz val="11"/>
      <color rgb="FF00800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164" fontId="0" fillId="0" borderId="0" xfId="0" applyNumberFormat="1"/>
    <xf numFmtId="164" fontId="18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wrapText="1"/>
    </xf>
    <xf numFmtId="164" fontId="19" fillId="0" borderId="0" xfId="0" applyNumberFormat="1" applyFont="1" applyAlignment="1">
      <alignment horizontal="right"/>
    </xf>
    <xf numFmtId="0" fontId="19" fillId="0" borderId="0" xfId="0" quotePrefix="1" applyFont="1" applyAlignment="1">
      <alignment horizontal="right" wrapText="1"/>
    </xf>
    <xf numFmtId="0" fontId="19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right" wrapText="1"/>
    </xf>
    <xf numFmtId="0" fontId="19" fillId="0" borderId="2" xfId="0" applyFont="1" applyBorder="1" applyAlignment="1">
      <alignment horizontal="right"/>
    </xf>
    <xf numFmtId="164" fontId="19" fillId="0" borderId="2" xfId="0" applyNumberFormat="1" applyFont="1" applyBorder="1" applyAlignment="1">
      <alignment horizontal="right"/>
    </xf>
    <xf numFmtId="0" fontId="19" fillId="0" borderId="2" xfId="0" quotePrefix="1" applyFont="1" applyBorder="1" applyAlignment="1">
      <alignment horizontal="right" wrapText="1"/>
    </xf>
    <xf numFmtId="0" fontId="9" fillId="0" borderId="0" xfId="0" applyFont="1" applyAlignment="1">
      <alignment vertical="top" wrapText="1"/>
    </xf>
    <xf numFmtId="0" fontId="10" fillId="0" borderId="2" xfId="0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1" fillId="0" borderId="2" xfId="0" applyFont="1" applyFill="1" applyBorder="1"/>
    <xf numFmtId="0" fontId="11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22" fillId="0" borderId="0" xfId="0" applyFont="1" applyFill="1"/>
    <xf numFmtId="0" fontId="22" fillId="0" borderId="2" xfId="0" applyFont="1" applyFill="1" applyBorder="1"/>
    <xf numFmtId="0" fontId="10" fillId="0" borderId="0" xfId="0" applyFont="1" applyFill="1"/>
    <xf numFmtId="0" fontId="22" fillId="0" borderId="0" xfId="0" applyFont="1" applyFill="1" applyAlignment="1">
      <alignment horizontal="right"/>
    </xf>
    <xf numFmtId="0" fontId="11" fillId="0" borderId="8" xfId="0" applyFont="1" applyBorder="1" applyAlignment="1">
      <alignment horizontal="center"/>
    </xf>
    <xf numFmtId="0" fontId="11" fillId="0" borderId="2" xfId="0" applyFont="1" applyBorder="1"/>
    <xf numFmtId="14" fontId="11" fillId="0" borderId="0" xfId="0" applyNumberFormat="1" applyFont="1"/>
    <xf numFmtId="0" fontId="11" fillId="0" borderId="6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/>
    </xf>
    <xf numFmtId="0" fontId="11" fillId="0" borderId="2" xfId="0" applyFont="1" applyBorder="1" applyAlignment="1">
      <alignment horizontal="left"/>
    </xf>
    <xf numFmtId="0" fontId="15" fillId="0" borderId="0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 wrapText="1"/>
    </xf>
    <xf numFmtId="0" fontId="11" fillId="0" borderId="0" xfId="0" applyFont="1" applyBorder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0" xfId="0" applyAlignment="1"/>
    <xf numFmtId="0" fontId="11" fillId="0" borderId="3" xfId="0" quotePrefix="1" applyFont="1" applyBorder="1" applyAlignment="1">
      <alignment horizontal="center"/>
    </xf>
    <xf numFmtId="0" fontId="11" fillId="0" borderId="0" xfId="0" applyFont="1" applyAlignment="1">
      <alignment horizontal="right" vertical="center" shrinkToFit="1"/>
    </xf>
    <xf numFmtId="0" fontId="11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top" shrinkToFit="1"/>
    </xf>
    <xf numFmtId="0" fontId="11" fillId="0" borderId="0" xfId="0" applyFont="1" applyAlignment="1">
      <alignment horizontal="right" vertical="center" wrapText="1" shrinkToFit="1"/>
    </xf>
    <xf numFmtId="164" fontId="11" fillId="0" borderId="4" xfId="0" applyNumberFormat="1" applyFont="1" applyBorder="1" applyAlignment="1">
      <alignment horizontal="right" vertical="center" wrapText="1" shrinkToFit="1"/>
    </xf>
    <xf numFmtId="0" fontId="11" fillId="0" borderId="12" xfId="0" applyFont="1" applyBorder="1" applyAlignment="1">
      <alignment horizontal="right" vertical="center" wrapText="1" shrinkToFit="1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justify" vertical="top" wrapText="1" shrinkToFit="1"/>
    </xf>
    <xf numFmtId="0" fontId="11" fillId="0" borderId="1" xfId="0" applyFont="1" applyBorder="1" applyAlignment="1">
      <alignment horizontal="justify" vertical="top" wrapText="1" shrinkToFit="1"/>
    </xf>
    <xf numFmtId="164" fontId="11" fillId="0" borderId="6" xfId="0" applyNumberFormat="1" applyFont="1" applyBorder="1" applyAlignment="1">
      <alignment horizontal="right" wrapText="1" shrinkToFit="1"/>
    </xf>
    <xf numFmtId="0" fontId="11" fillId="0" borderId="1" xfId="0" applyFont="1" applyBorder="1" applyAlignment="1">
      <alignment horizontal="right" wrapText="1" shrinkToFit="1"/>
    </xf>
    <xf numFmtId="0" fontId="11" fillId="0" borderId="8" xfId="0" applyFont="1" applyBorder="1" applyAlignment="1">
      <alignment horizontal="right" wrapText="1" shrinkToFit="1"/>
    </xf>
    <xf numFmtId="0" fontId="11" fillId="0" borderId="4" xfId="0" applyFont="1" applyBorder="1" applyAlignment="1">
      <alignment horizontal="justify" vertical="top" wrapText="1" shrinkToFit="1"/>
    </xf>
    <xf numFmtId="0" fontId="11" fillId="0" borderId="11" xfId="0" applyFont="1" applyBorder="1" applyAlignment="1">
      <alignment horizontal="justify" vertical="top" wrapText="1" shrinkToFit="1"/>
    </xf>
    <xf numFmtId="0" fontId="11" fillId="0" borderId="8" xfId="0" applyFont="1" applyBorder="1" applyAlignment="1">
      <alignment horizontal="justify" vertical="top" wrapText="1" shrinkToFit="1"/>
    </xf>
    <xf numFmtId="0" fontId="11" fillId="0" borderId="1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64" fontId="11" fillId="0" borderId="6" xfId="0" applyNumberFormat="1" applyFont="1" applyBorder="1" applyAlignment="1">
      <alignment horizontal="right"/>
    </xf>
    <xf numFmtId="164" fontId="11" fillId="0" borderId="6" xfId="0" applyNumberFormat="1" applyFont="1" applyBorder="1" applyAlignment="1">
      <alignment horizontal="right" vertical="center" wrapText="1" shrinkToFit="1"/>
    </xf>
    <xf numFmtId="0" fontId="11" fillId="0" borderId="8" xfId="0" applyFont="1" applyBorder="1" applyAlignment="1">
      <alignment horizontal="right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14" fontId="11" fillId="0" borderId="6" xfId="0" applyNumberFormat="1" applyFont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12" xfId="0" applyFont="1" applyBorder="1"/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6" xfId="0" applyFont="1" applyBorder="1" applyAlignment="1">
      <alignment horizontal="right"/>
    </xf>
    <xf numFmtId="0" fontId="11" fillId="0" borderId="2" xfId="0" applyFont="1" applyBorder="1"/>
    <xf numFmtId="0" fontId="11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2"/>
  <sheetViews>
    <sheetView tabSelected="1" topLeftCell="A241" zoomScale="89" zoomScaleNormal="89" workbookViewId="0">
      <selection activeCell="C186" sqref="C186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29" width="0" hidden="1" customWidth="1"/>
    <col min="30" max="30" width="147.7109375" hidden="1" customWidth="1"/>
    <col min="31" max="31" width="160.7109375" hidden="1" customWidth="1"/>
    <col min="32" max="32" width="0" hidden="1" customWidth="1"/>
    <col min="33" max="33" width="91.7109375" hidden="1" customWidth="1"/>
    <col min="34" max="38" width="0" hidden="1" customWidth="1"/>
    <col min="39" max="39" width="76.7109375" hidden="1" customWidth="1"/>
  </cols>
  <sheetData>
    <row r="1" spans="1:30" x14ac:dyDescent="0.2">
      <c r="A1" s="9" t="str">
        <f>Source!B1</f>
        <v>Smeta.RU  (495) 974-1589</v>
      </c>
    </row>
    <row r="2" spans="1:30" ht="14.25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30" ht="16.5" x14ac:dyDescent="0.25">
      <c r="A3" s="12"/>
      <c r="B3" s="93" t="s">
        <v>574</v>
      </c>
      <c r="C3" s="93"/>
      <c r="D3" s="93"/>
      <c r="E3" s="93"/>
      <c r="F3" s="11"/>
      <c r="G3" s="11"/>
      <c r="H3" s="93" t="s">
        <v>575</v>
      </c>
      <c r="I3" s="93"/>
      <c r="J3" s="93"/>
      <c r="K3" s="93"/>
      <c r="L3" s="93"/>
    </row>
    <row r="4" spans="1:30" ht="14.25" x14ac:dyDescent="0.2">
      <c r="A4" s="11"/>
      <c r="B4" s="94"/>
      <c r="C4" s="94"/>
      <c r="D4" s="94"/>
      <c r="E4" s="94"/>
      <c r="F4" s="11"/>
      <c r="G4" s="11"/>
      <c r="H4" s="94"/>
      <c r="I4" s="94"/>
      <c r="J4" s="94"/>
      <c r="K4" s="94"/>
      <c r="L4" s="94"/>
    </row>
    <row r="5" spans="1:30" ht="14.25" x14ac:dyDescent="0.2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30" ht="14.25" x14ac:dyDescent="0.2">
      <c r="A6" s="15"/>
      <c r="B6" s="94" t="str">
        <f>CONCATENATE("______________________ ", IF(Source!AL12&lt;&gt;"", Source!AL12, ""))</f>
        <v xml:space="preserve">______________________ </v>
      </c>
      <c r="C6" s="94"/>
      <c r="D6" s="94"/>
      <c r="E6" s="94"/>
      <c r="F6" s="11"/>
      <c r="G6" s="11"/>
      <c r="H6" s="94" t="str">
        <f>CONCATENATE("______________________ ", IF(Source!AH12&lt;&gt;"", Source!AH12, ""))</f>
        <v xml:space="preserve">______________________ </v>
      </c>
      <c r="I6" s="94"/>
      <c r="J6" s="94"/>
      <c r="K6" s="94"/>
      <c r="L6" s="94"/>
    </row>
    <row r="7" spans="1:30" ht="14.25" x14ac:dyDescent="0.2">
      <c r="A7" s="16"/>
      <c r="B7" s="92" t="s">
        <v>576</v>
      </c>
      <c r="C7" s="92"/>
      <c r="D7" s="92"/>
      <c r="E7" s="92"/>
      <c r="F7" s="11"/>
      <c r="G7" s="11"/>
      <c r="H7" s="92" t="s">
        <v>576</v>
      </c>
      <c r="I7" s="92"/>
      <c r="J7" s="92"/>
      <c r="K7" s="92"/>
      <c r="L7" s="92"/>
    </row>
    <row r="10" spans="1:30" ht="15.75" x14ac:dyDescent="0.25">
      <c r="A10" s="11"/>
      <c r="B10" s="89" t="str">
        <f>Source!G20</f>
        <v>Новая локальная смета</v>
      </c>
      <c r="C10" s="89"/>
      <c r="D10" s="89"/>
      <c r="E10" s="89"/>
      <c r="F10" s="89"/>
      <c r="G10" s="89"/>
      <c r="H10" s="89"/>
      <c r="I10" s="89"/>
      <c r="J10" s="89"/>
      <c r="K10" s="89"/>
      <c r="L10" s="16"/>
      <c r="AD10" s="21" t="str">
        <f>Source!G20</f>
        <v>Новая локальная смета</v>
      </c>
    </row>
    <row r="11" spans="1:30" ht="14.25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30" ht="36" x14ac:dyDescent="0.25">
      <c r="A12" s="11" t="s">
        <v>577</v>
      </c>
      <c r="B12" s="90" t="str">
        <f>Source!G12</f>
        <v>Электроснабжение ангара, расположенного по адресу: Чувашская Республика, г. Новочебоксарск, к.н. 21:02:010603:922</v>
      </c>
      <c r="C12" s="90"/>
      <c r="D12" s="90"/>
      <c r="E12" s="90"/>
      <c r="F12" s="90"/>
      <c r="G12" s="90"/>
      <c r="H12" s="90"/>
      <c r="I12" s="90"/>
      <c r="J12" s="90"/>
      <c r="K12" s="90"/>
      <c r="L12" s="17"/>
      <c r="AD12" s="22" t="str">
        <f>Source!G12</f>
        <v>Электроснабжение ангара, расположенного по адресу: Чувашская Республика, г. Новочебоксарск, к.н. 21:02:010603:922</v>
      </c>
    </row>
    <row r="13" spans="1:30" ht="14.25" x14ac:dyDescent="0.2">
      <c r="A13" s="11"/>
      <c r="B13" s="91" t="s">
        <v>578</v>
      </c>
      <c r="C13" s="91"/>
      <c r="D13" s="91"/>
      <c r="E13" s="91"/>
      <c r="F13" s="91"/>
      <c r="G13" s="91"/>
      <c r="H13" s="91"/>
      <c r="I13" s="91"/>
      <c r="J13" s="91"/>
      <c r="K13" s="91"/>
      <c r="L13" s="16"/>
    </row>
    <row r="14" spans="1:30" ht="14.2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30" ht="14.25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30" ht="14.25" x14ac:dyDescent="0.2">
      <c r="A16" s="88" t="s">
        <v>591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26" ht="57" x14ac:dyDescent="0.2">
      <c r="A17" s="18" t="s">
        <v>579</v>
      </c>
      <c r="B17" s="18" t="s">
        <v>580</v>
      </c>
      <c r="C17" s="18" t="s">
        <v>581</v>
      </c>
      <c r="D17" s="18" t="s">
        <v>582</v>
      </c>
      <c r="E17" s="18" t="s">
        <v>583</v>
      </c>
      <c r="F17" s="18" t="s">
        <v>584</v>
      </c>
      <c r="G17" s="18" t="s">
        <v>585</v>
      </c>
      <c r="H17" s="18" t="s">
        <v>586</v>
      </c>
      <c r="I17" s="18" t="s">
        <v>587</v>
      </c>
      <c r="J17" s="18" t="s">
        <v>588</v>
      </c>
      <c r="K17" s="18" t="s">
        <v>589</v>
      </c>
      <c r="L17" s="18" t="s">
        <v>590</v>
      </c>
    </row>
    <row r="18" spans="1:26" ht="14.25" x14ac:dyDescent="0.2">
      <c r="A18" s="19">
        <v>1</v>
      </c>
      <c r="B18" s="19">
        <v>2</v>
      </c>
      <c r="C18" s="19">
        <v>3</v>
      </c>
      <c r="D18" s="19">
        <v>4</v>
      </c>
      <c r="E18" s="19">
        <v>5</v>
      </c>
      <c r="F18" s="19">
        <v>6</v>
      </c>
      <c r="G18" s="19">
        <v>7</v>
      </c>
      <c r="H18" s="19">
        <v>8</v>
      </c>
      <c r="I18" s="19">
        <v>9</v>
      </c>
      <c r="J18" s="19">
        <v>10</v>
      </c>
      <c r="K18" s="19">
        <v>11</v>
      </c>
      <c r="L18" s="20">
        <v>12</v>
      </c>
    </row>
    <row r="19" spans="1:26" ht="42.75" x14ac:dyDescent="0.2">
      <c r="A19" s="24" t="str">
        <f>Source!E24</f>
        <v>1</v>
      </c>
      <c r="B19" s="25" t="str">
        <f>Source!F24</f>
        <v>33-04-016-2</v>
      </c>
      <c r="C19" s="23" t="str">
        <f>Source!G24</f>
        <v>Развозка конструкций и материалов опор ВЛ 0,38-10 кВ по трассе одностоечных железобетонных опор</v>
      </c>
      <c r="D19" s="26" t="str">
        <f>Source!H24</f>
        <v>1 ОПОРА</v>
      </c>
      <c r="E19" s="10">
        <f>Source!I24</f>
        <v>11</v>
      </c>
      <c r="F19" s="28">
        <f>IF(Source!AK24&lt;&gt; 0, Source!AK24,Source!AL24 + Source!AM24 + Source!AO24)</f>
        <v>51.54</v>
      </c>
      <c r="G19" s="27"/>
      <c r="H19" s="28"/>
      <c r="I19" s="27" t="str">
        <f>Source!BO24</f>
        <v>33-04-016-2</v>
      </c>
      <c r="J19" s="27"/>
      <c r="K19" s="28"/>
      <c r="L19" s="29"/>
      <c r="S19">
        <f>ROUND((Source!FX24/100)*((ROUND(Source!AF24*Source!I24, 2)+ROUND(Source!AE24*Source!I24, 2))), 2)</f>
        <v>103.9</v>
      </c>
      <c r="T19">
        <f>Source!X24</f>
        <v>3822.34</v>
      </c>
      <c r="U19">
        <f>ROUND((Source!FY24/100)*((ROUND(Source!AF24*Source!I24, 2)+ROUND(Source!AE24*Source!I24, 2))), 2)</f>
        <v>60.52</v>
      </c>
      <c r="V19">
        <f>Source!Y24</f>
        <v>2226.61</v>
      </c>
    </row>
    <row r="20" spans="1:26" ht="14.25" x14ac:dyDescent="0.2">
      <c r="A20" s="24"/>
      <c r="B20" s="25"/>
      <c r="C20" s="23" t="s">
        <v>592</v>
      </c>
      <c r="D20" s="26"/>
      <c r="E20" s="10"/>
      <c r="F20" s="28">
        <f>Source!AO24</f>
        <v>3.36</v>
      </c>
      <c r="G20" s="27" t="str">
        <f>Source!DG24</f>
        <v/>
      </c>
      <c r="H20" s="28">
        <f>ROUND(Source!AF24*Source!I24, 2)</f>
        <v>36.96</v>
      </c>
      <c r="I20" s="27"/>
      <c r="J20" s="27">
        <f>IF(Source!BA24&lt;&gt; 0, Source!BA24, 1)</f>
        <v>36.79</v>
      </c>
      <c r="K20" s="28">
        <f>Source!S24</f>
        <v>1359.76</v>
      </c>
      <c r="L20" s="29"/>
      <c r="R20">
        <f>H20</f>
        <v>36.96</v>
      </c>
    </row>
    <row r="21" spans="1:26" ht="14.25" x14ac:dyDescent="0.2">
      <c r="A21" s="24"/>
      <c r="B21" s="25"/>
      <c r="C21" s="23" t="s">
        <v>346</v>
      </c>
      <c r="D21" s="26"/>
      <c r="E21" s="10"/>
      <c r="F21" s="28">
        <f>Source!AM24</f>
        <v>48.18</v>
      </c>
      <c r="G21" s="27" t="str">
        <f>Source!DE24</f>
        <v/>
      </c>
      <c r="H21" s="28">
        <f>ROUND((((Source!ET24)-(Source!EU24))+Source!AE24)*Source!I24, 2)</f>
        <v>529.98</v>
      </c>
      <c r="I21" s="27"/>
      <c r="J21" s="27">
        <f>IF(Source!BB24&lt;&gt; 0, Source!BB24, 1)</f>
        <v>12.78</v>
      </c>
      <c r="K21" s="28">
        <f>Source!Q24</f>
        <v>6773.14</v>
      </c>
      <c r="L21" s="29"/>
    </row>
    <row r="22" spans="1:26" ht="14.25" x14ac:dyDescent="0.2">
      <c r="A22" s="24"/>
      <c r="B22" s="25"/>
      <c r="C22" s="23" t="s">
        <v>593</v>
      </c>
      <c r="D22" s="26"/>
      <c r="E22" s="10"/>
      <c r="F22" s="28">
        <f>Source!AN24</f>
        <v>5.81</v>
      </c>
      <c r="G22" s="27" t="str">
        <f>Source!DF24</f>
        <v/>
      </c>
      <c r="H22" s="28">
        <f>ROUND(Source!AE24*Source!I24, 2)</f>
        <v>63.91</v>
      </c>
      <c r="I22" s="27"/>
      <c r="J22" s="27">
        <f>IF(Source!BS24&lt;&gt; 0, Source!BS24, 1)</f>
        <v>36.79</v>
      </c>
      <c r="K22" s="28">
        <f>Source!R24</f>
        <v>2351.25</v>
      </c>
      <c r="L22" s="29"/>
      <c r="R22">
        <f>H22</f>
        <v>63.91</v>
      </c>
    </row>
    <row r="23" spans="1:26" ht="14.25" x14ac:dyDescent="0.2">
      <c r="A23" s="24"/>
      <c r="B23" s="25"/>
      <c r="C23" s="23" t="s">
        <v>594</v>
      </c>
      <c r="D23" s="26" t="s">
        <v>595</v>
      </c>
      <c r="E23" s="10">
        <f>Source!BZ24</f>
        <v>103</v>
      </c>
      <c r="F23" s="30"/>
      <c r="G23" s="27"/>
      <c r="H23" s="28">
        <f>SUM(S19:S25)</f>
        <v>103.9</v>
      </c>
      <c r="I23" s="31"/>
      <c r="J23" s="23">
        <f>Source!AT24</f>
        <v>103</v>
      </c>
      <c r="K23" s="28">
        <f>SUM(T19:T25)</f>
        <v>3822.34</v>
      </c>
      <c r="L23" s="29"/>
    </row>
    <row r="24" spans="1:26" ht="14.25" x14ac:dyDescent="0.2">
      <c r="A24" s="24"/>
      <c r="B24" s="25"/>
      <c r="C24" s="23" t="s">
        <v>596</v>
      </c>
      <c r="D24" s="26" t="s">
        <v>595</v>
      </c>
      <c r="E24" s="10">
        <f>Source!CA24</f>
        <v>60</v>
      </c>
      <c r="F24" s="30"/>
      <c r="G24" s="27"/>
      <c r="H24" s="28">
        <f>SUM(U19:U25)</f>
        <v>60.52</v>
      </c>
      <c r="I24" s="31"/>
      <c r="J24" s="23">
        <f>Source!AU24</f>
        <v>60</v>
      </c>
      <c r="K24" s="28">
        <f>SUM(V19:V25)</f>
        <v>2226.61</v>
      </c>
      <c r="L24" s="29"/>
    </row>
    <row r="25" spans="1:26" ht="14.25" x14ac:dyDescent="0.2">
      <c r="A25" s="35"/>
      <c r="B25" s="36"/>
      <c r="C25" s="37" t="s">
        <v>597</v>
      </c>
      <c r="D25" s="38" t="s">
        <v>598</v>
      </c>
      <c r="E25" s="39">
        <f>Source!AQ24</f>
        <v>0.44</v>
      </c>
      <c r="F25" s="40"/>
      <c r="G25" s="41" t="str">
        <f>Source!DI24</f>
        <v/>
      </c>
      <c r="H25" s="40"/>
      <c r="I25" s="41"/>
      <c r="J25" s="41"/>
      <c r="K25" s="40"/>
      <c r="L25" s="42">
        <f>Source!U24</f>
        <v>4.84</v>
      </c>
    </row>
    <row r="26" spans="1:26" ht="15" x14ac:dyDescent="0.25">
      <c r="G26" s="85">
        <f>ROUND(Source!AC24*Source!I24, 2)+ROUND(Source!AF24*Source!I24, 2)+ROUND((((Source!ET24)-(Source!EU24))+Source!AE24)*Source!I24, 2)+SUM(H23:H24)</f>
        <v>731.36000000000013</v>
      </c>
      <c r="H26" s="85"/>
      <c r="J26" s="85">
        <f>Source!O24+SUM(K23:K24)</f>
        <v>14181.85</v>
      </c>
      <c r="K26" s="85"/>
      <c r="L26" s="34">
        <f>Source!U24</f>
        <v>4.84</v>
      </c>
      <c r="O26" s="33">
        <f>G26</f>
        <v>731.36000000000013</v>
      </c>
      <c r="P26" s="33">
        <f>J26</f>
        <v>14181.85</v>
      </c>
      <c r="Q26" s="33">
        <f>L26</f>
        <v>4.84</v>
      </c>
      <c r="W26">
        <f>IF(Source!BI24&lt;=1,G26, 0)</f>
        <v>731.36000000000013</v>
      </c>
      <c r="X26">
        <f>IF(Source!BI24=2,G26, 0)</f>
        <v>0</v>
      </c>
      <c r="Y26">
        <f>IF(Source!BI24=3,G26, 0)</f>
        <v>0</v>
      </c>
      <c r="Z26">
        <f>IF(Source!BI24=4,G26, 0)</f>
        <v>0</v>
      </c>
    </row>
    <row r="27" spans="1:26" ht="57" x14ac:dyDescent="0.2">
      <c r="A27" s="24" t="str">
        <f>Source!E25</f>
        <v>2</v>
      </c>
      <c r="B27" s="25" t="str">
        <f>Source!F25</f>
        <v>33-04-016-5</v>
      </c>
      <c r="C27" s="23" t="str">
        <f>Source!G25</f>
        <v>Развозка конструкций и материалов опор ВЛ 0,38-10 кВ по трассе материалов оснастки одностоечных опор</v>
      </c>
      <c r="D27" s="26" t="str">
        <f>Source!H25</f>
        <v>1 ОПОРА</v>
      </c>
      <c r="E27" s="10">
        <f>Source!I25</f>
        <v>2</v>
      </c>
      <c r="F27" s="28">
        <f>IF(Source!AK25&lt;&gt; 0, Source!AK25,Source!AL25 + Source!AM25 + Source!AO25)</f>
        <v>12.64</v>
      </c>
      <c r="G27" s="27"/>
      <c r="H27" s="28"/>
      <c r="I27" s="27" t="str">
        <f>Source!BO25</f>
        <v>33-04-016-5</v>
      </c>
      <c r="J27" s="27"/>
      <c r="K27" s="28"/>
      <c r="L27" s="29"/>
      <c r="S27">
        <f>ROUND((Source!FX25/100)*((ROUND(Source!AF25*Source!I25, 2)+ROUND(Source!AE25*Source!I25, 2))), 2)</f>
        <v>7.42</v>
      </c>
      <c r="T27">
        <f>Source!X25</f>
        <v>272.83999999999997</v>
      </c>
      <c r="U27">
        <f>ROUND((Source!FY25/100)*((ROUND(Source!AF25*Source!I25, 2)+ROUND(Source!AE25*Source!I25, 2))), 2)</f>
        <v>4.32</v>
      </c>
      <c r="V27">
        <f>Source!Y25</f>
        <v>158.93</v>
      </c>
    </row>
    <row r="28" spans="1:26" ht="14.25" x14ac:dyDescent="0.2">
      <c r="A28" s="24"/>
      <c r="B28" s="25"/>
      <c r="C28" s="23" t="s">
        <v>592</v>
      </c>
      <c r="D28" s="26"/>
      <c r="E28" s="10"/>
      <c r="F28" s="28">
        <f>Source!AO25</f>
        <v>1.91</v>
      </c>
      <c r="G28" s="27" t="str">
        <f>Source!DG25</f>
        <v/>
      </c>
      <c r="H28" s="28">
        <f>ROUND(Source!AF25*Source!I25, 2)</f>
        <v>3.82</v>
      </c>
      <c r="I28" s="27"/>
      <c r="J28" s="27">
        <f>IF(Source!BA25&lt;&gt; 0, Source!BA25, 1)</f>
        <v>36.79</v>
      </c>
      <c r="K28" s="28">
        <f>Source!S25</f>
        <v>140.54</v>
      </c>
      <c r="L28" s="29"/>
      <c r="R28">
        <f>H28</f>
        <v>3.82</v>
      </c>
    </row>
    <row r="29" spans="1:26" ht="14.25" x14ac:dyDescent="0.2">
      <c r="A29" s="24"/>
      <c r="B29" s="25"/>
      <c r="C29" s="23" t="s">
        <v>346</v>
      </c>
      <c r="D29" s="26"/>
      <c r="E29" s="10"/>
      <c r="F29" s="28">
        <f>Source!AM25</f>
        <v>10.73</v>
      </c>
      <c r="G29" s="27" t="str">
        <f>Source!DE25</f>
        <v/>
      </c>
      <c r="H29" s="28">
        <f>ROUND((((Source!ET25)-(Source!EU25))+Source!AE25)*Source!I25, 2)</f>
        <v>21.46</v>
      </c>
      <c r="I29" s="27"/>
      <c r="J29" s="27">
        <f>IF(Source!BB25&lt;&gt; 0, Source!BB25, 1)</f>
        <v>13.97</v>
      </c>
      <c r="K29" s="28">
        <f>Source!Q25</f>
        <v>299.8</v>
      </c>
      <c r="L29" s="29"/>
    </row>
    <row r="30" spans="1:26" ht="14.25" x14ac:dyDescent="0.2">
      <c r="A30" s="24"/>
      <c r="B30" s="25"/>
      <c r="C30" s="23" t="s">
        <v>593</v>
      </c>
      <c r="D30" s="26"/>
      <c r="E30" s="10"/>
      <c r="F30" s="28">
        <f>Source!AN25</f>
        <v>1.69</v>
      </c>
      <c r="G30" s="27" t="str">
        <f>Source!DF25</f>
        <v/>
      </c>
      <c r="H30" s="28">
        <f>ROUND(Source!AE25*Source!I25, 2)</f>
        <v>3.38</v>
      </c>
      <c r="I30" s="27"/>
      <c r="J30" s="27">
        <f>IF(Source!BS25&lt;&gt; 0, Source!BS25, 1)</f>
        <v>36.79</v>
      </c>
      <c r="K30" s="28">
        <f>Source!R25</f>
        <v>124.35</v>
      </c>
      <c r="L30" s="29"/>
      <c r="R30">
        <f>H30</f>
        <v>3.38</v>
      </c>
    </row>
    <row r="31" spans="1:26" ht="14.25" x14ac:dyDescent="0.2">
      <c r="A31" s="24"/>
      <c r="B31" s="25"/>
      <c r="C31" s="23" t="s">
        <v>594</v>
      </c>
      <c r="D31" s="26" t="s">
        <v>595</v>
      </c>
      <c r="E31" s="10">
        <f>Source!BZ25</f>
        <v>103</v>
      </c>
      <c r="F31" s="30"/>
      <c r="G31" s="27"/>
      <c r="H31" s="28">
        <f>SUM(S27:S33)</f>
        <v>7.42</v>
      </c>
      <c r="I31" s="31"/>
      <c r="J31" s="23">
        <f>Source!AT25</f>
        <v>103</v>
      </c>
      <c r="K31" s="28">
        <f>SUM(T27:T33)</f>
        <v>272.83999999999997</v>
      </c>
      <c r="L31" s="29"/>
    </row>
    <row r="32" spans="1:26" ht="14.25" x14ac:dyDescent="0.2">
      <c r="A32" s="24"/>
      <c r="B32" s="25"/>
      <c r="C32" s="23" t="s">
        <v>596</v>
      </c>
      <c r="D32" s="26" t="s">
        <v>595</v>
      </c>
      <c r="E32" s="10">
        <f>Source!CA25</f>
        <v>60</v>
      </c>
      <c r="F32" s="30"/>
      <c r="G32" s="27"/>
      <c r="H32" s="28">
        <f>SUM(U27:U33)</f>
        <v>4.32</v>
      </c>
      <c r="I32" s="31"/>
      <c r="J32" s="23">
        <f>Source!AU25</f>
        <v>60</v>
      </c>
      <c r="K32" s="28">
        <f>SUM(V27:V33)</f>
        <v>158.93</v>
      </c>
      <c r="L32" s="29"/>
    </row>
    <row r="33" spans="1:26" ht="14.25" x14ac:dyDescent="0.2">
      <c r="A33" s="35"/>
      <c r="B33" s="36"/>
      <c r="C33" s="37" t="s">
        <v>597</v>
      </c>
      <c r="D33" s="38" t="s">
        <v>598</v>
      </c>
      <c r="E33" s="39">
        <f>Source!AQ25</f>
        <v>0.25</v>
      </c>
      <c r="F33" s="40"/>
      <c r="G33" s="41" t="str">
        <f>Source!DI25</f>
        <v/>
      </c>
      <c r="H33" s="40"/>
      <c r="I33" s="41"/>
      <c r="J33" s="41"/>
      <c r="K33" s="40"/>
      <c r="L33" s="42">
        <f>Source!U25</f>
        <v>0.5</v>
      </c>
    </row>
    <row r="34" spans="1:26" ht="15" x14ac:dyDescent="0.25">
      <c r="G34" s="85">
        <f>ROUND(Source!AC25*Source!I25, 2)+ROUND(Source!AF25*Source!I25, 2)+ROUND((((Source!ET25)-(Source!EU25))+Source!AE25)*Source!I25, 2)+SUM(H31:H32)</f>
        <v>37.020000000000003</v>
      </c>
      <c r="H34" s="85"/>
      <c r="J34" s="85">
        <f>Source!O25+SUM(K31:K32)</f>
        <v>872.1099999999999</v>
      </c>
      <c r="K34" s="85"/>
      <c r="L34" s="34">
        <f>Source!U25</f>
        <v>0.5</v>
      </c>
      <c r="O34" s="33">
        <f>G34</f>
        <v>37.020000000000003</v>
      </c>
      <c r="P34" s="33">
        <f>J34</f>
        <v>872.1099999999999</v>
      </c>
      <c r="Q34" s="33">
        <f>L34</f>
        <v>0.5</v>
      </c>
      <c r="W34">
        <f>IF(Source!BI25&lt;=1,G34, 0)</f>
        <v>37.020000000000003</v>
      </c>
      <c r="X34">
        <f>IF(Source!BI25=2,G34, 0)</f>
        <v>0</v>
      </c>
      <c r="Y34">
        <f>IF(Source!BI25=3,G34, 0)</f>
        <v>0</v>
      </c>
      <c r="Z34">
        <f>IF(Source!BI25=4,G34, 0)</f>
        <v>0</v>
      </c>
    </row>
    <row r="35" spans="1:26" ht="42.75" x14ac:dyDescent="0.2">
      <c r="A35" s="24" t="str">
        <f>Source!E26</f>
        <v>3</v>
      </c>
      <c r="B35" s="25" t="str">
        <f>Source!F26</f>
        <v>33-04-016-6</v>
      </c>
      <c r="C35" s="23" t="str">
        <f>Source!G26</f>
        <v>Развозка конструкций и материалов опор ВЛ 0,38-10 кВ по трассе материалов оснастки сложных опор</v>
      </c>
      <c r="D35" s="26" t="str">
        <f>Source!H26</f>
        <v>1 ОПОРА</v>
      </c>
      <c r="E35" s="10">
        <f>Source!I26</f>
        <v>4</v>
      </c>
      <c r="F35" s="28">
        <f>IF(Source!AK26&lt;&gt; 0, Source!AK26,Source!AL26 + Source!AM26 + Source!AO26)</f>
        <v>14.55</v>
      </c>
      <c r="G35" s="27"/>
      <c r="H35" s="28"/>
      <c r="I35" s="27" t="str">
        <f>Source!BO26</f>
        <v>33-04-016-6</v>
      </c>
      <c r="J35" s="27"/>
      <c r="K35" s="28"/>
      <c r="L35" s="29"/>
      <c r="S35">
        <f>ROUND((Source!FX26/100)*((ROUND(Source!AF26*Source!I26, 2)+ROUND(Source!AE26*Source!I26, 2))), 2)</f>
        <v>17.43</v>
      </c>
      <c r="T35">
        <f>Source!X26</f>
        <v>641.16</v>
      </c>
      <c r="U35">
        <f>ROUND((Source!FY26/100)*((ROUND(Source!AF26*Source!I26, 2)+ROUND(Source!AE26*Source!I26, 2))), 2)</f>
        <v>10.15</v>
      </c>
      <c r="V35">
        <f>Source!Y26</f>
        <v>373.49</v>
      </c>
    </row>
    <row r="36" spans="1:26" ht="14.25" x14ac:dyDescent="0.2">
      <c r="A36" s="24"/>
      <c r="B36" s="25"/>
      <c r="C36" s="23" t="s">
        <v>592</v>
      </c>
      <c r="D36" s="26"/>
      <c r="E36" s="10"/>
      <c r="F36" s="28">
        <f>Source!AO26</f>
        <v>2.29</v>
      </c>
      <c r="G36" s="27" t="str">
        <f>Source!DG26</f>
        <v/>
      </c>
      <c r="H36" s="28">
        <f>ROUND(Source!AF26*Source!I26, 2)</f>
        <v>9.16</v>
      </c>
      <c r="I36" s="27"/>
      <c r="J36" s="27">
        <f>IF(Source!BA26&lt;&gt; 0, Source!BA26, 1)</f>
        <v>36.79</v>
      </c>
      <c r="K36" s="28">
        <f>Source!S26</f>
        <v>337</v>
      </c>
      <c r="L36" s="29"/>
      <c r="R36">
        <f>H36</f>
        <v>9.16</v>
      </c>
    </row>
    <row r="37" spans="1:26" ht="14.25" x14ac:dyDescent="0.2">
      <c r="A37" s="24"/>
      <c r="B37" s="25"/>
      <c r="C37" s="23" t="s">
        <v>346</v>
      </c>
      <c r="D37" s="26"/>
      <c r="E37" s="10"/>
      <c r="F37" s="28">
        <f>Source!AM26</f>
        <v>12.26</v>
      </c>
      <c r="G37" s="27" t="str">
        <f>Source!DE26</f>
        <v/>
      </c>
      <c r="H37" s="28">
        <f>ROUND((((Source!ET26)-(Source!EU26))+Source!AE26)*Source!I26, 2)</f>
        <v>49.04</v>
      </c>
      <c r="I37" s="27"/>
      <c r="J37" s="27">
        <f>IF(Source!BB26&lt;&gt; 0, Source!BB26, 1)</f>
        <v>13.97</v>
      </c>
      <c r="K37" s="28">
        <f>Source!Q26</f>
        <v>685.09</v>
      </c>
      <c r="L37" s="29"/>
    </row>
    <row r="38" spans="1:26" ht="14.25" x14ac:dyDescent="0.2">
      <c r="A38" s="24"/>
      <c r="B38" s="25"/>
      <c r="C38" s="23" t="s">
        <v>593</v>
      </c>
      <c r="D38" s="26"/>
      <c r="E38" s="10"/>
      <c r="F38" s="28">
        <f>Source!AN26</f>
        <v>1.94</v>
      </c>
      <c r="G38" s="27" t="str">
        <f>Source!DF26</f>
        <v/>
      </c>
      <c r="H38" s="28">
        <f>ROUND(Source!AE26*Source!I26, 2)</f>
        <v>7.76</v>
      </c>
      <c r="I38" s="27"/>
      <c r="J38" s="27">
        <f>IF(Source!BS26&lt;&gt; 0, Source!BS26, 1)</f>
        <v>36.79</v>
      </c>
      <c r="K38" s="28">
        <f>Source!R26</f>
        <v>285.49</v>
      </c>
      <c r="L38" s="29"/>
      <c r="R38">
        <f>H38</f>
        <v>7.76</v>
      </c>
    </row>
    <row r="39" spans="1:26" ht="14.25" x14ac:dyDescent="0.2">
      <c r="A39" s="24"/>
      <c r="B39" s="25"/>
      <c r="C39" s="23" t="s">
        <v>594</v>
      </c>
      <c r="D39" s="26" t="s">
        <v>595</v>
      </c>
      <c r="E39" s="10">
        <f>Source!BZ26</f>
        <v>103</v>
      </c>
      <c r="F39" s="30"/>
      <c r="G39" s="27"/>
      <c r="H39" s="28">
        <f>SUM(S35:S41)</f>
        <v>17.43</v>
      </c>
      <c r="I39" s="31"/>
      <c r="J39" s="23">
        <f>Source!AT26</f>
        <v>103</v>
      </c>
      <c r="K39" s="28">
        <f>SUM(T35:T41)</f>
        <v>641.16</v>
      </c>
      <c r="L39" s="29"/>
    </row>
    <row r="40" spans="1:26" ht="14.25" x14ac:dyDescent="0.2">
      <c r="A40" s="24"/>
      <c r="B40" s="25"/>
      <c r="C40" s="23" t="s">
        <v>596</v>
      </c>
      <c r="D40" s="26" t="s">
        <v>595</v>
      </c>
      <c r="E40" s="10">
        <f>Source!CA26</f>
        <v>60</v>
      </c>
      <c r="F40" s="30"/>
      <c r="G40" s="27"/>
      <c r="H40" s="28">
        <f>SUM(U35:U41)</f>
        <v>10.15</v>
      </c>
      <c r="I40" s="31"/>
      <c r="J40" s="23">
        <f>Source!AU26</f>
        <v>60</v>
      </c>
      <c r="K40" s="28">
        <f>SUM(V35:V41)</f>
        <v>373.49</v>
      </c>
      <c r="L40" s="29"/>
    </row>
    <row r="41" spans="1:26" ht="14.25" x14ac:dyDescent="0.2">
      <c r="A41" s="35"/>
      <c r="B41" s="36"/>
      <c r="C41" s="37" t="s">
        <v>597</v>
      </c>
      <c r="D41" s="38" t="s">
        <v>598</v>
      </c>
      <c r="E41" s="39">
        <f>Source!AQ26</f>
        <v>0.3</v>
      </c>
      <c r="F41" s="40"/>
      <c r="G41" s="41" t="str">
        <f>Source!DI26</f>
        <v/>
      </c>
      <c r="H41" s="40"/>
      <c r="I41" s="41"/>
      <c r="J41" s="41"/>
      <c r="K41" s="40"/>
      <c r="L41" s="42">
        <f>Source!U26</f>
        <v>1.2</v>
      </c>
    </row>
    <row r="42" spans="1:26" ht="15" x14ac:dyDescent="0.25">
      <c r="G42" s="85">
        <f>ROUND(Source!AC26*Source!I26, 2)+ROUND(Source!AF26*Source!I26, 2)+ROUND((((Source!ET26)-(Source!EU26))+Source!AE26)*Source!I26, 2)+SUM(H39:H40)</f>
        <v>85.78</v>
      </c>
      <c r="H42" s="85"/>
      <c r="J42" s="85">
        <f>Source!O26+SUM(K39:K40)</f>
        <v>2036.74</v>
      </c>
      <c r="K42" s="85"/>
      <c r="L42" s="34">
        <f>Source!U26</f>
        <v>1.2</v>
      </c>
      <c r="O42" s="33">
        <f>G42</f>
        <v>85.78</v>
      </c>
      <c r="P42" s="33">
        <f>J42</f>
        <v>2036.74</v>
      </c>
      <c r="Q42" s="33">
        <f>L42</f>
        <v>1.2</v>
      </c>
      <c r="W42">
        <f>IF(Source!BI26&lt;=1,G42, 0)</f>
        <v>85.78</v>
      </c>
      <c r="X42">
        <f>IF(Source!BI26=2,G42, 0)</f>
        <v>0</v>
      </c>
      <c r="Y42">
        <f>IF(Source!BI26=3,G42, 0)</f>
        <v>0</v>
      </c>
      <c r="Z42">
        <f>IF(Source!BI26=4,G42, 0)</f>
        <v>0</v>
      </c>
    </row>
    <row r="43" spans="1:26" ht="42.75" x14ac:dyDescent="0.2">
      <c r="A43" s="24" t="str">
        <f>Source!E27</f>
        <v>4</v>
      </c>
      <c r="B43" s="25" t="str">
        <f>Source!F27</f>
        <v>33-04-003-1</v>
      </c>
      <c r="C43" s="23" t="str">
        <f>Source!G27</f>
        <v>Установка железобетонных опор ВЛ 0,38; 6-10 кВ с траверсами без приставок одностоечных</v>
      </c>
      <c r="D43" s="26" t="str">
        <f>Source!H27</f>
        <v>1 ОПОРА</v>
      </c>
      <c r="E43" s="10">
        <f>Source!I27</f>
        <v>2</v>
      </c>
      <c r="F43" s="28">
        <f>IF(Source!AK27&lt;&gt; 0, Source!AK27,Source!AL27 + Source!AM27 + Source!AO27)</f>
        <v>191.84</v>
      </c>
      <c r="G43" s="27"/>
      <c r="H43" s="28"/>
      <c r="I43" s="27" t="str">
        <f>Source!BO27</f>
        <v>33-04-003-1</v>
      </c>
      <c r="J43" s="27"/>
      <c r="K43" s="28"/>
      <c r="L43" s="29"/>
      <c r="S43">
        <f>ROUND((Source!FX27/100)*((ROUND(Source!AF27*Source!I27, 2)+ROUND(Source!AE27*Source!I27, 2))), 2)</f>
        <v>81.430000000000007</v>
      </c>
      <c r="T43">
        <f>Source!X27</f>
        <v>2995.88</v>
      </c>
      <c r="U43">
        <f>ROUND((Source!FY27/100)*((ROUND(Source!AF27*Source!I27, 2)+ROUND(Source!AE27*Source!I27, 2))), 2)</f>
        <v>47.44</v>
      </c>
      <c r="V43">
        <f>Source!Y27</f>
        <v>1745.17</v>
      </c>
    </row>
    <row r="44" spans="1:26" ht="14.25" x14ac:dyDescent="0.2">
      <c r="A44" s="24"/>
      <c r="B44" s="25"/>
      <c r="C44" s="23" t="s">
        <v>592</v>
      </c>
      <c r="D44" s="26"/>
      <c r="E44" s="10"/>
      <c r="F44" s="28">
        <f>Source!AO27</f>
        <v>31.46</v>
      </c>
      <c r="G44" s="27" t="str">
        <f>Source!DG27</f>
        <v/>
      </c>
      <c r="H44" s="28">
        <f>ROUND(Source!AF27*Source!I27, 2)</f>
        <v>62.92</v>
      </c>
      <c r="I44" s="27"/>
      <c r="J44" s="27">
        <f>IF(Source!BA27&lt;&gt; 0, Source!BA27, 1)</f>
        <v>36.79</v>
      </c>
      <c r="K44" s="28">
        <f>Source!S27</f>
        <v>2314.83</v>
      </c>
      <c r="L44" s="29"/>
      <c r="R44">
        <f>H44</f>
        <v>62.92</v>
      </c>
    </row>
    <row r="45" spans="1:26" ht="14.25" x14ac:dyDescent="0.2">
      <c r="A45" s="24"/>
      <c r="B45" s="25"/>
      <c r="C45" s="23" t="s">
        <v>346</v>
      </c>
      <c r="D45" s="26"/>
      <c r="E45" s="10"/>
      <c r="F45" s="28">
        <f>Source!AM27</f>
        <v>114.05</v>
      </c>
      <c r="G45" s="27" t="str">
        <f>Source!DE27</f>
        <v/>
      </c>
      <c r="H45" s="28">
        <f>ROUND((((Source!ET27)-(Source!EU27))+Source!AE27)*Source!I27, 2)</f>
        <v>228.1</v>
      </c>
      <c r="I45" s="27"/>
      <c r="J45" s="27">
        <f>IF(Source!BB27&lt;&gt; 0, Source!BB27, 1)</f>
        <v>17.28</v>
      </c>
      <c r="K45" s="28">
        <f>Source!Q27</f>
        <v>3941.57</v>
      </c>
      <c r="L45" s="29"/>
    </row>
    <row r="46" spans="1:26" ht="14.25" x14ac:dyDescent="0.2">
      <c r="A46" s="24"/>
      <c r="B46" s="25"/>
      <c r="C46" s="23" t="s">
        <v>593</v>
      </c>
      <c r="D46" s="26"/>
      <c r="E46" s="10"/>
      <c r="F46" s="28">
        <f>Source!AN27</f>
        <v>8.07</v>
      </c>
      <c r="G46" s="27" t="str">
        <f>Source!DF27</f>
        <v/>
      </c>
      <c r="H46" s="28">
        <f>ROUND(Source!AE27*Source!I27, 2)</f>
        <v>16.14</v>
      </c>
      <c r="I46" s="27"/>
      <c r="J46" s="27">
        <f>IF(Source!BS27&lt;&gt; 0, Source!BS27, 1)</f>
        <v>36.79</v>
      </c>
      <c r="K46" s="28">
        <f>Source!R27</f>
        <v>593.79</v>
      </c>
      <c r="L46" s="29"/>
      <c r="R46">
        <f>H46</f>
        <v>16.14</v>
      </c>
    </row>
    <row r="47" spans="1:26" ht="14.25" x14ac:dyDescent="0.2">
      <c r="A47" s="24"/>
      <c r="B47" s="25"/>
      <c r="C47" s="23" t="s">
        <v>599</v>
      </c>
      <c r="D47" s="26"/>
      <c r="E47" s="10"/>
      <c r="F47" s="28">
        <f>Source!AL27</f>
        <v>46.33</v>
      </c>
      <c r="G47" s="27" t="str">
        <f>Source!DD27</f>
        <v/>
      </c>
      <c r="H47" s="28">
        <f>ROUND(Source!AC27*Source!I27, 2)</f>
        <v>92.66</v>
      </c>
      <c r="I47" s="27"/>
      <c r="J47" s="27">
        <f>IF(Source!BC27&lt;&gt; 0, Source!BC27, 1)</f>
        <v>3.44</v>
      </c>
      <c r="K47" s="28">
        <f>Source!P27</f>
        <v>318.75</v>
      </c>
      <c r="L47" s="29"/>
    </row>
    <row r="48" spans="1:26" ht="14.25" x14ac:dyDescent="0.2">
      <c r="A48" s="24"/>
      <c r="B48" s="25"/>
      <c r="C48" s="23" t="s">
        <v>594</v>
      </c>
      <c r="D48" s="26" t="s">
        <v>595</v>
      </c>
      <c r="E48" s="10">
        <f>Source!BZ27</f>
        <v>103</v>
      </c>
      <c r="F48" s="30"/>
      <c r="G48" s="27"/>
      <c r="H48" s="28">
        <f>SUM(S43:S57)</f>
        <v>81.430000000000007</v>
      </c>
      <c r="I48" s="31"/>
      <c r="J48" s="23">
        <f>Source!AT27</f>
        <v>103</v>
      </c>
      <c r="K48" s="28">
        <f>SUM(T43:T57)</f>
        <v>2995.88</v>
      </c>
      <c r="L48" s="29"/>
    </row>
    <row r="49" spans="1:28" ht="14.25" x14ac:dyDescent="0.2">
      <c r="A49" s="24"/>
      <c r="B49" s="25"/>
      <c r="C49" s="23" t="s">
        <v>596</v>
      </c>
      <c r="D49" s="26" t="s">
        <v>595</v>
      </c>
      <c r="E49" s="10">
        <f>Source!CA27</f>
        <v>60</v>
      </c>
      <c r="F49" s="30"/>
      <c r="G49" s="27"/>
      <c r="H49" s="28">
        <f>SUM(U43:U57)</f>
        <v>47.44</v>
      </c>
      <c r="I49" s="31"/>
      <c r="J49" s="23">
        <f>Source!AU27</f>
        <v>60</v>
      </c>
      <c r="K49" s="28">
        <f>SUM(V43:V57)</f>
        <v>1745.17</v>
      </c>
      <c r="L49" s="29"/>
    </row>
    <row r="50" spans="1:28" ht="14.25" x14ac:dyDescent="0.2">
      <c r="A50" s="24"/>
      <c r="B50" s="25"/>
      <c r="C50" s="23" t="s">
        <v>597</v>
      </c>
      <c r="D50" s="26" t="s">
        <v>598</v>
      </c>
      <c r="E50" s="10">
        <f>Source!AQ27</f>
        <v>3.8</v>
      </c>
      <c r="F50" s="28"/>
      <c r="G50" s="27" t="str">
        <f>Source!DI27</f>
        <v/>
      </c>
      <c r="H50" s="28"/>
      <c r="I50" s="27"/>
      <c r="J50" s="27"/>
      <c r="K50" s="28"/>
      <c r="L50" s="32">
        <f>Source!U27</f>
        <v>7.6</v>
      </c>
    </row>
    <row r="51" spans="1:28" ht="14.25" hidden="1" x14ac:dyDescent="0.2">
      <c r="A51" s="43" t="str">
        <f>Source!E32</f>
        <v>4,5</v>
      </c>
      <c r="B51" s="43" t="str">
        <f>Source!F32</f>
        <v>110-9126</v>
      </c>
      <c r="C51" s="43" t="str">
        <f>Source!G32</f>
        <v>Металлические плакаты</v>
      </c>
      <c r="D51" s="45" t="str">
        <f>Source!H32</f>
        <v>шт.</v>
      </c>
      <c r="E51" s="44">
        <f>Source!I32</f>
        <v>0.2</v>
      </c>
      <c r="F51" s="46">
        <f>Source!AK32</f>
        <v>0</v>
      </c>
      <c r="G51" s="47" t="s">
        <v>3</v>
      </c>
      <c r="H51" s="46">
        <f>ROUND(Source!AC32*Source!I32, 2)+ROUND((((Source!ET32)-(Source!EU32))+Source!AE32)*Source!I32, 2)+ROUND(Source!AF32*Source!I32, 2)</f>
        <v>0</v>
      </c>
      <c r="I51" s="45"/>
      <c r="J51" s="45">
        <f>IF(Source!BC32&lt;&gt; 0, Source!BC32, 1)</f>
        <v>1</v>
      </c>
      <c r="K51" s="46">
        <f>Source!O32</f>
        <v>0</v>
      </c>
      <c r="L51" s="46"/>
      <c r="S51">
        <f>ROUND((Source!FX32/100)*((ROUND(Source!AF32*Source!I32, 2)+ROUND(Source!AE32*Source!I32, 2))), 2)</f>
        <v>0</v>
      </c>
      <c r="T51">
        <f>Source!X32</f>
        <v>0</v>
      </c>
      <c r="U51">
        <f>ROUND((Source!FY32/100)*((ROUND(Source!AF32*Source!I32, 2)+ROUND(Source!AE32*Source!I32, 2))), 2)</f>
        <v>0</v>
      </c>
      <c r="V51">
        <f>Source!Y32</f>
        <v>0</v>
      </c>
      <c r="Y51">
        <f>IF(Source!BI32=3,H51, 0)</f>
        <v>0</v>
      </c>
      <c r="AA51">
        <f>ROUND(Source!AC32*Source!I32, 2)+ROUND((((Source!ET32)-(Source!EU32))+Source!AE32)*Source!I32, 2)+ROUND(Source!AF32*Source!I32, 2)</f>
        <v>0</v>
      </c>
      <c r="AB51">
        <f>Source!O32</f>
        <v>0</v>
      </c>
    </row>
    <row r="52" spans="1:28" ht="28.5" hidden="1" x14ac:dyDescent="0.2">
      <c r="A52" s="43" t="str">
        <f>Source!E36</f>
        <v>4,9</v>
      </c>
      <c r="B52" s="43" t="str">
        <f>Source!F36</f>
        <v>101-0404</v>
      </c>
      <c r="C52" s="43" t="str">
        <f>Source!G36</f>
        <v>Краска для наружных работ черная, марок МА-015, ПФ-014</v>
      </c>
      <c r="D52" s="45" t="str">
        <f>Source!H36</f>
        <v>т</v>
      </c>
      <c r="E52" s="44">
        <f>Source!I36</f>
        <v>-8.0000000000000004E-4</v>
      </c>
      <c r="F52" s="46">
        <f>Source!AK36</f>
        <v>15954.5</v>
      </c>
      <c r="G52" s="47" t="s">
        <v>3</v>
      </c>
      <c r="H52" s="46">
        <f>ROUND(Source!AC36*Source!I36, 2)+ROUND((((Source!ET36)-(Source!EU36))+Source!AE36)*Source!I36, 2)+ROUND(Source!AF36*Source!I36, 2)</f>
        <v>-12.76</v>
      </c>
      <c r="I52" s="45"/>
      <c r="J52" s="45">
        <f>IF(Source!BC36&lt;&gt; 0, Source!BC36, 1)</f>
        <v>5.21</v>
      </c>
      <c r="K52" s="46">
        <f>Source!O36</f>
        <v>-66.5</v>
      </c>
      <c r="L52" s="46"/>
      <c r="S52">
        <f>ROUND((Source!FX36/100)*((ROUND(Source!AF36*Source!I36, 2)+ROUND(Source!AE36*Source!I36, 2))), 2)</f>
        <v>0</v>
      </c>
      <c r="T52">
        <f>Source!X36</f>
        <v>0</v>
      </c>
      <c r="U52">
        <f>ROUND((Source!FY36/100)*((ROUND(Source!AF36*Source!I36, 2)+ROUND(Source!AE36*Source!I36, 2))), 2)</f>
        <v>0</v>
      </c>
      <c r="V52">
        <f>Source!Y36</f>
        <v>0</v>
      </c>
      <c r="Y52">
        <f>IF(Source!BI36=3,H52, 0)</f>
        <v>0</v>
      </c>
      <c r="AA52">
        <f>ROUND(Source!AC36*Source!I36, 2)+ROUND((((Source!ET36)-(Source!EU36))+Source!AE36)*Source!I36, 2)+ROUND(Source!AF36*Source!I36, 2)</f>
        <v>-12.76</v>
      </c>
      <c r="AB52">
        <f>Source!O36</f>
        <v>-66.5</v>
      </c>
    </row>
    <row r="53" spans="1:28" ht="14.25" hidden="1" x14ac:dyDescent="0.2">
      <c r="A53" s="43" t="str">
        <f>Source!E37</f>
        <v>4,10</v>
      </c>
      <c r="B53" s="43" t="str">
        <f>Source!F37</f>
        <v>101-0962</v>
      </c>
      <c r="C53" s="43" t="str">
        <f>Source!G37</f>
        <v>Смазка солидол жировой марки «Ж»</v>
      </c>
      <c r="D53" s="45" t="str">
        <f>Source!H37</f>
        <v>т</v>
      </c>
      <c r="E53" s="44">
        <f>Source!I37</f>
        <v>-6.0000000000000002E-5</v>
      </c>
      <c r="F53" s="46">
        <f>Source!AK37</f>
        <v>9662</v>
      </c>
      <c r="G53" s="47" t="s">
        <v>3</v>
      </c>
      <c r="H53" s="46">
        <f>ROUND(Source!AC37*Source!I37, 2)+ROUND((((Source!ET37)-(Source!EU37))+Source!AE37)*Source!I37, 2)+ROUND(Source!AF37*Source!I37, 2)</f>
        <v>-0.57999999999999996</v>
      </c>
      <c r="I53" s="45"/>
      <c r="J53" s="45">
        <f>IF(Source!BC37&lt;&gt; 0, Source!BC37, 1)</f>
        <v>16.96</v>
      </c>
      <c r="K53" s="46">
        <f>Source!O37</f>
        <v>-9.83</v>
      </c>
      <c r="L53" s="46"/>
      <c r="S53">
        <f>ROUND((Source!FX37/100)*((ROUND(Source!AF37*Source!I37, 2)+ROUND(Source!AE37*Source!I37, 2))), 2)</f>
        <v>0</v>
      </c>
      <c r="T53">
        <f>Source!X37</f>
        <v>0</v>
      </c>
      <c r="U53">
        <f>ROUND((Source!FY37/100)*((ROUND(Source!AF37*Source!I37, 2)+ROUND(Source!AE37*Source!I37, 2))), 2)</f>
        <v>0</v>
      </c>
      <c r="V53">
        <f>Source!Y37</f>
        <v>0</v>
      </c>
      <c r="Y53">
        <f>IF(Source!BI37=3,H53, 0)</f>
        <v>0</v>
      </c>
      <c r="AA53">
        <f>ROUND(Source!AC37*Source!I37, 2)+ROUND((((Source!ET37)-(Source!EU37))+Source!AE37)*Source!I37, 2)+ROUND(Source!AF37*Source!I37, 2)</f>
        <v>-0.57999999999999996</v>
      </c>
      <c r="AB53">
        <f>Source!O37</f>
        <v>-9.83</v>
      </c>
    </row>
    <row r="54" spans="1:28" ht="14.25" hidden="1" x14ac:dyDescent="0.2">
      <c r="A54" s="43" t="str">
        <f>Source!E38</f>
        <v>4,11</v>
      </c>
      <c r="B54" s="43" t="str">
        <f>Source!F38</f>
        <v>101-1757</v>
      </c>
      <c r="C54" s="43" t="str">
        <f>Source!G38</f>
        <v>Ветошь</v>
      </c>
      <c r="D54" s="45" t="str">
        <f>Source!H38</f>
        <v>кг</v>
      </c>
      <c r="E54" s="44">
        <f>Source!I38</f>
        <v>-0.04</v>
      </c>
      <c r="F54" s="46">
        <f>Source!AK38</f>
        <v>1.82</v>
      </c>
      <c r="G54" s="47" t="s">
        <v>3</v>
      </c>
      <c r="H54" s="46">
        <f>ROUND(Source!AC38*Source!I38, 2)+ROUND((((Source!ET38)-(Source!EU38))+Source!AE38)*Source!I38, 2)+ROUND(Source!AF38*Source!I38, 2)</f>
        <v>-7.0000000000000007E-2</v>
      </c>
      <c r="I54" s="45"/>
      <c r="J54" s="45">
        <f>IF(Source!BC38&lt;&gt; 0, Source!BC38, 1)</f>
        <v>15.39</v>
      </c>
      <c r="K54" s="46">
        <f>Source!O38</f>
        <v>-1.1200000000000001</v>
      </c>
      <c r="L54" s="46"/>
      <c r="S54">
        <f>ROUND((Source!FX38/100)*((ROUND(Source!AF38*Source!I38, 2)+ROUND(Source!AE38*Source!I38, 2))), 2)</f>
        <v>0</v>
      </c>
      <c r="T54">
        <f>Source!X38</f>
        <v>0</v>
      </c>
      <c r="U54">
        <f>ROUND((Source!FY38/100)*((ROUND(Source!AF38*Source!I38, 2)+ROUND(Source!AE38*Source!I38, 2))), 2)</f>
        <v>0</v>
      </c>
      <c r="V54">
        <f>Source!Y38</f>
        <v>0</v>
      </c>
      <c r="Y54">
        <f>IF(Source!BI38=3,H54, 0)</f>
        <v>0</v>
      </c>
      <c r="AA54">
        <f>ROUND(Source!AC38*Source!I38, 2)+ROUND((((Source!ET38)-(Source!EU38))+Source!AE38)*Source!I38, 2)+ROUND(Source!AF38*Source!I38, 2)</f>
        <v>-7.0000000000000007E-2</v>
      </c>
      <c r="AB54">
        <f>Source!O38</f>
        <v>-1.1200000000000001</v>
      </c>
    </row>
    <row r="55" spans="1:28" ht="14.25" hidden="1" x14ac:dyDescent="0.2">
      <c r="A55" s="43" t="str">
        <f>Source!E39</f>
        <v>4,12</v>
      </c>
      <c r="B55" s="43" t="str">
        <f>Source!F39</f>
        <v>101-2349</v>
      </c>
      <c r="C55" s="43" t="str">
        <f>Source!G39</f>
        <v>Смазка ЗЭС</v>
      </c>
      <c r="D55" s="45" t="str">
        <f>Source!H39</f>
        <v>кг</v>
      </c>
      <c r="E55" s="44">
        <f>Source!I39</f>
        <v>-0.2</v>
      </c>
      <c r="F55" s="46">
        <f>Source!AK39</f>
        <v>14.62</v>
      </c>
      <c r="G55" s="47" t="s">
        <v>3</v>
      </c>
      <c r="H55" s="46">
        <f>ROUND(Source!AC39*Source!I39, 2)+ROUND((((Source!ET39)-(Source!EU39))+Source!AE39)*Source!I39, 2)+ROUND(Source!AF39*Source!I39, 2)</f>
        <v>-2.92</v>
      </c>
      <c r="I55" s="45"/>
      <c r="J55" s="45">
        <f>IF(Source!BC39&lt;&gt; 0, Source!BC39, 1)</f>
        <v>16.32</v>
      </c>
      <c r="K55" s="46">
        <f>Source!O39</f>
        <v>-47.72</v>
      </c>
      <c r="L55" s="46"/>
      <c r="S55">
        <f>ROUND((Source!FX39/100)*((ROUND(Source!AF39*Source!I39, 2)+ROUND(Source!AE39*Source!I39, 2))), 2)</f>
        <v>0</v>
      </c>
      <c r="T55">
        <f>Source!X39</f>
        <v>0</v>
      </c>
      <c r="U55">
        <f>ROUND((Source!FY39/100)*((ROUND(Source!AF39*Source!I39, 2)+ROUND(Source!AE39*Source!I39, 2))), 2)</f>
        <v>0</v>
      </c>
      <c r="V55">
        <f>Source!Y39</f>
        <v>0</v>
      </c>
      <c r="Y55">
        <f>IF(Source!BI39=3,H55, 0)</f>
        <v>0</v>
      </c>
      <c r="AA55">
        <f>ROUND(Source!AC39*Source!I39, 2)+ROUND((((Source!ET39)-(Source!EU39))+Source!AE39)*Source!I39, 2)+ROUND(Source!AF39*Source!I39, 2)</f>
        <v>-2.92</v>
      </c>
      <c r="AB55">
        <f>Source!O39</f>
        <v>-47.72</v>
      </c>
    </row>
    <row r="56" spans="1:28" ht="14.25" hidden="1" x14ac:dyDescent="0.2">
      <c r="A56" s="43" t="str">
        <f>Source!E40</f>
        <v>4,13</v>
      </c>
      <c r="B56" s="43" t="str">
        <f>Source!F40</f>
        <v>113-0079</v>
      </c>
      <c r="C56" s="43" t="str">
        <f>Source!G40</f>
        <v>Лак БТ-577</v>
      </c>
      <c r="D56" s="45" t="str">
        <f>Source!H40</f>
        <v>т</v>
      </c>
      <c r="E56" s="44">
        <f>Source!I40</f>
        <v>-2.0000000000000001E-4</v>
      </c>
      <c r="F56" s="46">
        <f>Source!AK40</f>
        <v>9550.01</v>
      </c>
      <c r="G56" s="47" t="s">
        <v>3</v>
      </c>
      <c r="H56" s="46">
        <f>ROUND(Source!AC40*Source!I40, 2)+ROUND((((Source!ET40)-(Source!EU40))+Source!AE40)*Source!I40, 2)+ROUND(Source!AF40*Source!I40, 2)</f>
        <v>-1.91</v>
      </c>
      <c r="I56" s="45"/>
      <c r="J56" s="45">
        <f>IF(Source!BC40&lt;&gt; 0, Source!BC40, 1)</f>
        <v>10.8</v>
      </c>
      <c r="K56" s="46">
        <f>Source!O40</f>
        <v>-20.63</v>
      </c>
      <c r="L56" s="46"/>
      <c r="S56">
        <f>ROUND((Source!FX40/100)*((ROUND(Source!AF40*Source!I40, 2)+ROUND(Source!AE40*Source!I40, 2))), 2)</f>
        <v>0</v>
      </c>
      <c r="T56">
        <f>Source!X40</f>
        <v>0</v>
      </c>
      <c r="U56">
        <f>ROUND((Source!FY40/100)*((ROUND(Source!AF40*Source!I40, 2)+ROUND(Source!AE40*Source!I40, 2))), 2)</f>
        <v>0</v>
      </c>
      <c r="V56">
        <f>Source!Y40</f>
        <v>0</v>
      </c>
      <c r="Y56">
        <f>IF(Source!BI40=3,H56, 0)</f>
        <v>0</v>
      </c>
      <c r="AA56">
        <f>ROUND(Source!AC40*Source!I40, 2)+ROUND((((Source!ET40)-(Source!EU40))+Source!AE40)*Source!I40, 2)+ROUND(Source!AF40*Source!I40, 2)</f>
        <v>-1.91</v>
      </c>
      <c r="AB56">
        <f>Source!O40</f>
        <v>-20.63</v>
      </c>
    </row>
    <row r="57" spans="1:28" ht="14.25" hidden="1" x14ac:dyDescent="0.2">
      <c r="A57" s="48" t="str">
        <f>Source!E41</f>
        <v>4,14</v>
      </c>
      <c r="B57" s="48" t="str">
        <f>Source!F41</f>
        <v>509-1073</v>
      </c>
      <c r="C57" s="48" t="str">
        <f>Source!G41</f>
        <v>Колпачки полиэтиленовые</v>
      </c>
      <c r="D57" s="49" t="str">
        <f>Source!H41</f>
        <v>шт.</v>
      </c>
      <c r="E57" s="50">
        <f>Source!I41</f>
        <v>-12</v>
      </c>
      <c r="F57" s="51">
        <f>Source!AK41</f>
        <v>6.2</v>
      </c>
      <c r="G57" s="52" t="s">
        <v>3</v>
      </c>
      <c r="H57" s="51">
        <f>ROUND(Source!AC41*Source!I41, 2)+ROUND((((Source!ET41)-(Source!EU41))+Source!AE41)*Source!I41, 2)+ROUND(Source!AF41*Source!I41, 2)</f>
        <v>-74.400000000000006</v>
      </c>
      <c r="I57" s="49"/>
      <c r="J57" s="49">
        <f>IF(Source!BC41&lt;&gt; 0, Source!BC41, 1)</f>
        <v>2.33</v>
      </c>
      <c r="K57" s="51">
        <f>Source!O41</f>
        <v>-173.35</v>
      </c>
      <c r="L57" s="51"/>
      <c r="S57">
        <f>ROUND((Source!FX41/100)*((ROUND(Source!AF41*Source!I41, 2)+ROUND(Source!AE41*Source!I41, 2))), 2)</f>
        <v>0</v>
      </c>
      <c r="T57">
        <f>Source!X41</f>
        <v>0</v>
      </c>
      <c r="U57">
        <f>ROUND((Source!FY41/100)*((ROUND(Source!AF41*Source!I41, 2)+ROUND(Source!AE41*Source!I41, 2))), 2)</f>
        <v>0</v>
      </c>
      <c r="V57">
        <f>Source!Y41</f>
        <v>0</v>
      </c>
      <c r="Y57">
        <f>IF(Source!BI41=3,H57, 0)</f>
        <v>0</v>
      </c>
      <c r="AA57">
        <f>ROUND(Source!AC41*Source!I41, 2)+ROUND((((Source!ET41)-(Source!EU41))+Source!AE41)*Source!I41, 2)+ROUND(Source!AF41*Source!I41, 2)</f>
        <v>-74.400000000000006</v>
      </c>
      <c r="AB57">
        <f>Source!O41</f>
        <v>-173.35</v>
      </c>
    </row>
    <row r="58" spans="1:28" ht="15" x14ac:dyDescent="0.25">
      <c r="G58" s="85">
        <f>ROUND(Source!AC27*Source!I27, 2)+ROUND(Source!AF27*Source!I27, 2)+ROUND((((Source!ET27)-(Source!EU27))+Source!AE27)*Source!I27, 2)+SUM(H48:H49)+SUM(AA51:AA57)</f>
        <v>419.90999999999997</v>
      </c>
      <c r="H58" s="85"/>
      <c r="J58" s="85">
        <f>Source!O27+SUM(K48:K49)+SUM(AB51:AB57)</f>
        <v>10997.050000000001</v>
      </c>
      <c r="K58" s="85"/>
      <c r="L58" s="34">
        <f>Source!U27</f>
        <v>7.6</v>
      </c>
      <c r="O58" s="33">
        <f>G58</f>
        <v>419.90999999999997</v>
      </c>
      <c r="P58" s="33">
        <f>J58</f>
        <v>10997.050000000001</v>
      </c>
      <c r="Q58" s="33">
        <f>L58</f>
        <v>7.6</v>
      </c>
      <c r="W58">
        <f>IF(Source!BI27&lt;=1,G58, 0)</f>
        <v>419.90999999999997</v>
      </c>
      <c r="X58">
        <f>IF(Source!BI27=2,G58, 0)</f>
        <v>0</v>
      </c>
      <c r="Y58">
        <f>IF(Source!BI27=3,G58, 0)</f>
        <v>0</v>
      </c>
      <c r="Z58">
        <f>IF(Source!BI27=4,G58, 0)</f>
        <v>0</v>
      </c>
    </row>
    <row r="59" spans="1:28" ht="57" x14ac:dyDescent="0.2">
      <c r="A59" s="24" t="str">
        <f>Source!E42</f>
        <v>5</v>
      </c>
      <c r="B59" s="25" t="str">
        <f>Source!F42</f>
        <v>33-04-003-2</v>
      </c>
      <c r="C59" s="23" t="str">
        <f>Source!G42</f>
        <v>Установка железобетонных опор ВЛ 0,38; 6-10 кВ с траверсами без приставок одностоечных с одним подкосом</v>
      </c>
      <c r="D59" s="26" t="str">
        <f>Source!H42</f>
        <v>1 ОПОРА</v>
      </c>
      <c r="E59" s="10">
        <f>Source!I42</f>
        <v>3</v>
      </c>
      <c r="F59" s="28">
        <f>IF(Source!AK42&lt;&gt; 0, Source!AK42,Source!AL42 + Source!AM42 + Source!AO42)</f>
        <v>378.82</v>
      </c>
      <c r="G59" s="27"/>
      <c r="H59" s="28"/>
      <c r="I59" s="27" t="str">
        <f>Source!BO42</f>
        <v>33-04-003-2</v>
      </c>
      <c r="J59" s="27"/>
      <c r="K59" s="28"/>
      <c r="L59" s="29"/>
      <c r="S59">
        <f>ROUND((Source!FX42/100)*((ROUND(Source!AF42*Source!I42, 2)+ROUND(Source!AE42*Source!I42, 2))), 2)</f>
        <v>261.60000000000002</v>
      </c>
      <c r="T59">
        <f>Source!X42</f>
        <v>9624.24</v>
      </c>
      <c r="U59">
        <f>ROUND((Source!FY42/100)*((ROUND(Source!AF42*Source!I42, 2)+ROUND(Source!AE42*Source!I42, 2))), 2)</f>
        <v>152.38999999999999</v>
      </c>
      <c r="V59">
        <f>Source!Y42</f>
        <v>5606.35</v>
      </c>
    </row>
    <row r="60" spans="1:28" ht="14.25" x14ac:dyDescent="0.2">
      <c r="A60" s="24"/>
      <c r="B60" s="25"/>
      <c r="C60" s="23" t="s">
        <v>592</v>
      </c>
      <c r="D60" s="26"/>
      <c r="E60" s="10"/>
      <c r="F60" s="28">
        <f>Source!AO42</f>
        <v>65.41</v>
      </c>
      <c r="G60" s="27" t="str">
        <f>Source!DG42</f>
        <v/>
      </c>
      <c r="H60" s="28">
        <f>ROUND(Source!AF42*Source!I42, 2)</f>
        <v>196.23</v>
      </c>
      <c r="I60" s="27"/>
      <c r="J60" s="27">
        <f>IF(Source!BA42&lt;&gt; 0, Source!BA42, 1)</f>
        <v>36.79</v>
      </c>
      <c r="K60" s="28">
        <f>Source!S42</f>
        <v>7219.3</v>
      </c>
      <c r="L60" s="29"/>
      <c r="R60">
        <f>H60</f>
        <v>196.23</v>
      </c>
    </row>
    <row r="61" spans="1:28" ht="14.25" x14ac:dyDescent="0.2">
      <c r="A61" s="24"/>
      <c r="B61" s="25"/>
      <c r="C61" s="23" t="s">
        <v>346</v>
      </c>
      <c r="D61" s="26"/>
      <c r="E61" s="10"/>
      <c r="F61" s="28">
        <f>Source!AM42</f>
        <v>267.08</v>
      </c>
      <c r="G61" s="27" t="str">
        <f>Source!DE42</f>
        <v/>
      </c>
      <c r="H61" s="28">
        <f>ROUND((((Source!ET42)-(Source!EU42))+Source!AE42)*Source!I42, 2)</f>
        <v>801.24</v>
      </c>
      <c r="I61" s="27"/>
      <c r="J61" s="27">
        <f>IF(Source!BB42&lt;&gt; 0, Source!BB42, 1)</f>
        <v>17.329999999999998</v>
      </c>
      <c r="K61" s="28">
        <f>Source!Q42</f>
        <v>13885.49</v>
      </c>
      <c r="L61" s="29"/>
    </row>
    <row r="62" spans="1:28" ht="14.25" x14ac:dyDescent="0.2">
      <c r="A62" s="24"/>
      <c r="B62" s="25"/>
      <c r="C62" s="23" t="s">
        <v>593</v>
      </c>
      <c r="D62" s="26"/>
      <c r="E62" s="10"/>
      <c r="F62" s="28">
        <f>Source!AN42</f>
        <v>19.25</v>
      </c>
      <c r="G62" s="27" t="str">
        <f>Source!DF42</f>
        <v/>
      </c>
      <c r="H62" s="28">
        <f>ROUND(Source!AE42*Source!I42, 2)</f>
        <v>57.75</v>
      </c>
      <c r="I62" s="27"/>
      <c r="J62" s="27">
        <f>IF(Source!BS42&lt;&gt; 0, Source!BS42, 1)</f>
        <v>36.79</v>
      </c>
      <c r="K62" s="28">
        <f>Source!R42</f>
        <v>2124.62</v>
      </c>
      <c r="L62" s="29"/>
      <c r="R62">
        <f>H62</f>
        <v>57.75</v>
      </c>
    </row>
    <row r="63" spans="1:28" ht="14.25" x14ac:dyDescent="0.2">
      <c r="A63" s="24"/>
      <c r="B63" s="25"/>
      <c r="C63" s="23" t="s">
        <v>599</v>
      </c>
      <c r="D63" s="26"/>
      <c r="E63" s="10"/>
      <c r="F63" s="28">
        <f>Source!AL42</f>
        <v>46.33</v>
      </c>
      <c r="G63" s="27" t="str">
        <f>Source!DD42</f>
        <v/>
      </c>
      <c r="H63" s="28">
        <f>ROUND(Source!AC42*Source!I42, 2)</f>
        <v>138.99</v>
      </c>
      <c r="I63" s="27"/>
      <c r="J63" s="27">
        <f>IF(Source!BC42&lt;&gt; 0, Source!BC42, 1)</f>
        <v>3.44</v>
      </c>
      <c r="K63" s="28">
        <f>Source!P42</f>
        <v>478.13</v>
      </c>
      <c r="L63" s="29"/>
    </row>
    <row r="64" spans="1:28" ht="14.25" x14ac:dyDescent="0.2">
      <c r="A64" s="24"/>
      <c r="B64" s="25"/>
      <c r="C64" s="23" t="s">
        <v>594</v>
      </c>
      <c r="D64" s="26" t="s">
        <v>595</v>
      </c>
      <c r="E64" s="10">
        <f>Source!BZ42</f>
        <v>103</v>
      </c>
      <c r="F64" s="30"/>
      <c r="G64" s="27"/>
      <c r="H64" s="28">
        <f>SUM(S59:S67)</f>
        <v>261.60000000000002</v>
      </c>
      <c r="I64" s="31"/>
      <c r="J64" s="23">
        <f>Source!AT42</f>
        <v>103</v>
      </c>
      <c r="K64" s="28">
        <f>SUM(T59:T67)</f>
        <v>9624.24</v>
      </c>
      <c r="L64" s="29"/>
    </row>
    <row r="65" spans="1:28" ht="14.25" x14ac:dyDescent="0.2">
      <c r="A65" s="24"/>
      <c r="B65" s="25"/>
      <c r="C65" s="23" t="s">
        <v>596</v>
      </c>
      <c r="D65" s="26" t="s">
        <v>595</v>
      </c>
      <c r="E65" s="10">
        <f>Source!CA42</f>
        <v>60</v>
      </c>
      <c r="F65" s="30"/>
      <c r="G65" s="27"/>
      <c r="H65" s="28">
        <f>SUM(U59:U67)</f>
        <v>152.38999999999999</v>
      </c>
      <c r="I65" s="31"/>
      <c r="J65" s="23">
        <f>Source!AU42</f>
        <v>60</v>
      </c>
      <c r="K65" s="28">
        <f>SUM(V59:V67)</f>
        <v>5606.35</v>
      </c>
      <c r="L65" s="29"/>
    </row>
    <row r="66" spans="1:28" ht="14.25" x14ac:dyDescent="0.2">
      <c r="A66" s="24"/>
      <c r="B66" s="25"/>
      <c r="C66" s="23" t="s">
        <v>597</v>
      </c>
      <c r="D66" s="26" t="s">
        <v>598</v>
      </c>
      <c r="E66" s="10">
        <f>Source!AQ42</f>
        <v>7.9</v>
      </c>
      <c r="F66" s="28"/>
      <c r="G66" s="27" t="str">
        <f>Source!DI42</f>
        <v/>
      </c>
      <c r="H66" s="28"/>
      <c r="I66" s="27"/>
      <c r="J66" s="27"/>
      <c r="K66" s="28"/>
      <c r="L66" s="32">
        <f>Source!U42</f>
        <v>23.700000000000003</v>
      </c>
    </row>
    <row r="67" spans="1:28" ht="14.25" hidden="1" x14ac:dyDescent="0.2">
      <c r="A67" s="48" t="str">
        <f>Source!E47</f>
        <v>5,5</v>
      </c>
      <c r="B67" s="48" t="str">
        <f>Source!F47</f>
        <v>110-9126</v>
      </c>
      <c r="C67" s="48" t="str">
        <f>Source!G47</f>
        <v>Металлические плакаты</v>
      </c>
      <c r="D67" s="49" t="str">
        <f>Source!H47</f>
        <v>шт.</v>
      </c>
      <c r="E67" s="50">
        <f>Source!I47</f>
        <v>0.3</v>
      </c>
      <c r="F67" s="51">
        <f>Source!AK47</f>
        <v>0</v>
      </c>
      <c r="G67" s="52" t="s">
        <v>3</v>
      </c>
      <c r="H67" s="51">
        <f>ROUND(Source!AC47*Source!I47, 2)+ROUND((((Source!ET47)-(Source!EU47))+Source!AE47)*Source!I47, 2)+ROUND(Source!AF47*Source!I47, 2)</f>
        <v>0</v>
      </c>
      <c r="I67" s="49"/>
      <c r="J67" s="49">
        <f>IF(Source!BC47&lt;&gt; 0, Source!BC47, 1)</f>
        <v>1</v>
      </c>
      <c r="K67" s="51">
        <f>Source!O47</f>
        <v>0</v>
      </c>
      <c r="L67" s="51"/>
      <c r="S67">
        <f>ROUND((Source!FX47/100)*((ROUND(Source!AF47*Source!I47, 2)+ROUND(Source!AE47*Source!I47, 2))), 2)</f>
        <v>0</v>
      </c>
      <c r="T67">
        <f>Source!X47</f>
        <v>0</v>
      </c>
      <c r="U67">
        <f>ROUND((Source!FY47/100)*((ROUND(Source!AF47*Source!I47, 2)+ROUND(Source!AE47*Source!I47, 2))), 2)</f>
        <v>0</v>
      </c>
      <c r="V67">
        <f>Source!Y47</f>
        <v>0</v>
      </c>
      <c r="Y67">
        <f>IF(Source!BI47=3,H67, 0)</f>
        <v>0</v>
      </c>
      <c r="AA67">
        <f>ROUND(Source!AC47*Source!I47, 2)+ROUND((((Source!ET47)-(Source!EU47))+Source!AE47)*Source!I47, 2)+ROUND(Source!AF47*Source!I47, 2)</f>
        <v>0</v>
      </c>
      <c r="AB67">
        <f>Source!O47</f>
        <v>0</v>
      </c>
    </row>
    <row r="68" spans="1:28" ht="15" x14ac:dyDescent="0.25">
      <c r="G68" s="85">
        <f>ROUND(Source!AC42*Source!I42, 2)+ROUND(Source!AF42*Source!I42, 2)+ROUND((((Source!ET42)-(Source!EU42))+Source!AE42)*Source!I42, 2)+SUM(H64:H65)+SUM(AA67:AA67)</f>
        <v>1550.45</v>
      </c>
      <c r="H68" s="85"/>
      <c r="J68" s="85">
        <f>Source!O42+SUM(K64:K65)+SUM(AB67:AB67)</f>
        <v>36813.509999999995</v>
      </c>
      <c r="K68" s="85"/>
      <c r="L68" s="34">
        <f>Source!U42</f>
        <v>23.700000000000003</v>
      </c>
      <c r="O68" s="33">
        <f>G68</f>
        <v>1550.45</v>
      </c>
      <c r="P68" s="33">
        <f>J68</f>
        <v>36813.509999999995</v>
      </c>
      <c r="Q68" s="33">
        <f>L68</f>
        <v>23.700000000000003</v>
      </c>
      <c r="W68">
        <f>IF(Source!BI42&lt;=1,G68, 0)</f>
        <v>1550.45</v>
      </c>
      <c r="X68">
        <f>IF(Source!BI42=2,G68, 0)</f>
        <v>0</v>
      </c>
      <c r="Y68">
        <f>IF(Source!BI42=3,G68, 0)</f>
        <v>0</v>
      </c>
      <c r="Z68">
        <f>IF(Source!BI42=4,G68, 0)</f>
        <v>0</v>
      </c>
    </row>
    <row r="69" spans="1:28" ht="57" x14ac:dyDescent="0.2">
      <c r="A69" s="24" t="str">
        <f>Source!E52</f>
        <v>6</v>
      </c>
      <c r="B69" s="25" t="str">
        <f>Source!F52</f>
        <v>33-04-003-3</v>
      </c>
      <c r="C69" s="23" t="str">
        <f>Source!G52</f>
        <v>Установка железобетонных опор ВЛ 0,38; 6-10 кВ с траверсами без приставок одностоечных с двумя подкосами</v>
      </c>
      <c r="D69" s="26" t="str">
        <f>Source!H52</f>
        <v>1 ОПОРА</v>
      </c>
      <c r="E69" s="10">
        <f>Source!I52</f>
        <v>1</v>
      </c>
      <c r="F69" s="28">
        <f>IF(Source!AK52&lt;&gt; 0, Source!AK52,Source!AL52 + Source!AM52 + Source!AO52)</f>
        <v>575.39</v>
      </c>
      <c r="G69" s="27"/>
      <c r="H69" s="28"/>
      <c r="I69" s="27" t="str">
        <f>Source!BO52</f>
        <v>33-04-003-3</v>
      </c>
      <c r="J69" s="27"/>
      <c r="K69" s="28"/>
      <c r="L69" s="29"/>
      <c r="S69">
        <f>ROUND((Source!FX52/100)*((ROUND(Source!AF52*Source!I52, 2)+ROUND(Source!AE52*Source!I52, 2))), 2)</f>
        <v>135.36000000000001</v>
      </c>
      <c r="T69">
        <f>Source!X52</f>
        <v>4979.99</v>
      </c>
      <c r="U69">
        <f>ROUND((Source!FY52/100)*((ROUND(Source!AF52*Source!I52, 2)+ROUND(Source!AE52*Source!I52, 2))), 2)</f>
        <v>78.849999999999994</v>
      </c>
      <c r="V69">
        <f>Source!Y52</f>
        <v>2900.96</v>
      </c>
    </row>
    <row r="70" spans="1:28" ht="14.25" x14ac:dyDescent="0.2">
      <c r="A70" s="24"/>
      <c r="B70" s="25"/>
      <c r="C70" s="23" t="s">
        <v>592</v>
      </c>
      <c r="D70" s="26"/>
      <c r="E70" s="10"/>
      <c r="F70" s="28">
        <f>Source!AO52</f>
        <v>100.27</v>
      </c>
      <c r="G70" s="27" t="str">
        <f>Source!DG52</f>
        <v/>
      </c>
      <c r="H70" s="28">
        <f>ROUND(Source!AF52*Source!I52, 2)</f>
        <v>100.27</v>
      </c>
      <c r="I70" s="27"/>
      <c r="J70" s="27">
        <f>IF(Source!BA52&lt;&gt; 0, Source!BA52, 1)</f>
        <v>36.79</v>
      </c>
      <c r="K70" s="28">
        <f>Source!S52</f>
        <v>3688.93</v>
      </c>
      <c r="L70" s="29"/>
      <c r="R70">
        <f>H70</f>
        <v>100.27</v>
      </c>
    </row>
    <row r="71" spans="1:28" ht="14.25" x14ac:dyDescent="0.2">
      <c r="A71" s="24"/>
      <c r="B71" s="25"/>
      <c r="C71" s="23" t="s">
        <v>346</v>
      </c>
      <c r="D71" s="26"/>
      <c r="E71" s="10"/>
      <c r="F71" s="28">
        <f>Source!AM52</f>
        <v>428.79</v>
      </c>
      <c r="G71" s="27" t="str">
        <f>Source!DE52</f>
        <v/>
      </c>
      <c r="H71" s="28">
        <f>ROUND((((Source!ET52)-(Source!EU52))+Source!AE52)*Source!I52, 2)</f>
        <v>428.79</v>
      </c>
      <c r="I71" s="27"/>
      <c r="J71" s="27">
        <f>IF(Source!BB52&lt;&gt; 0, Source!BB52, 1)</f>
        <v>17.350000000000001</v>
      </c>
      <c r="K71" s="28">
        <f>Source!Q52</f>
        <v>7439.51</v>
      </c>
      <c r="L71" s="29"/>
    </row>
    <row r="72" spans="1:28" ht="14.25" x14ac:dyDescent="0.2">
      <c r="A72" s="24"/>
      <c r="B72" s="25"/>
      <c r="C72" s="23" t="s">
        <v>593</v>
      </c>
      <c r="D72" s="26"/>
      <c r="E72" s="10"/>
      <c r="F72" s="28">
        <f>Source!AN52</f>
        <v>31.15</v>
      </c>
      <c r="G72" s="27" t="str">
        <f>Source!DF52</f>
        <v/>
      </c>
      <c r="H72" s="28">
        <f>ROUND(Source!AE52*Source!I52, 2)</f>
        <v>31.15</v>
      </c>
      <c r="I72" s="27"/>
      <c r="J72" s="27">
        <f>IF(Source!BS52&lt;&gt; 0, Source!BS52, 1)</f>
        <v>36.79</v>
      </c>
      <c r="K72" s="28">
        <f>Source!R52</f>
        <v>1146.01</v>
      </c>
      <c r="L72" s="29"/>
      <c r="R72">
        <f>H72</f>
        <v>31.15</v>
      </c>
    </row>
    <row r="73" spans="1:28" ht="14.25" x14ac:dyDescent="0.2">
      <c r="A73" s="24"/>
      <c r="B73" s="25"/>
      <c r="C73" s="23" t="s">
        <v>599</v>
      </c>
      <c r="D73" s="26"/>
      <c r="E73" s="10"/>
      <c r="F73" s="28">
        <f>Source!AL52</f>
        <v>46.33</v>
      </c>
      <c r="G73" s="27" t="str">
        <f>Source!DD52</f>
        <v/>
      </c>
      <c r="H73" s="28">
        <f>ROUND(Source!AC52*Source!I52, 2)</f>
        <v>46.33</v>
      </c>
      <c r="I73" s="27"/>
      <c r="J73" s="27">
        <f>IF(Source!BC52&lt;&gt; 0, Source!BC52, 1)</f>
        <v>3.44</v>
      </c>
      <c r="K73" s="28">
        <f>Source!P52</f>
        <v>159.38</v>
      </c>
      <c r="L73" s="29"/>
    </row>
    <row r="74" spans="1:28" ht="14.25" x14ac:dyDescent="0.2">
      <c r="A74" s="24"/>
      <c r="B74" s="25"/>
      <c r="C74" s="23" t="s">
        <v>594</v>
      </c>
      <c r="D74" s="26" t="s">
        <v>595</v>
      </c>
      <c r="E74" s="10">
        <f>Source!BZ52</f>
        <v>103</v>
      </c>
      <c r="F74" s="30"/>
      <c r="G74" s="27"/>
      <c r="H74" s="28">
        <f>SUM(S69:S77)</f>
        <v>135.36000000000001</v>
      </c>
      <c r="I74" s="31"/>
      <c r="J74" s="23">
        <f>Source!AT52</f>
        <v>103</v>
      </c>
      <c r="K74" s="28">
        <f>SUM(T69:T77)</f>
        <v>4979.99</v>
      </c>
      <c r="L74" s="29"/>
    </row>
    <row r="75" spans="1:28" ht="14.25" x14ac:dyDescent="0.2">
      <c r="A75" s="24"/>
      <c r="B75" s="25"/>
      <c r="C75" s="23" t="s">
        <v>596</v>
      </c>
      <c r="D75" s="26" t="s">
        <v>595</v>
      </c>
      <c r="E75" s="10">
        <f>Source!CA52</f>
        <v>60</v>
      </c>
      <c r="F75" s="30"/>
      <c r="G75" s="27"/>
      <c r="H75" s="28">
        <f>SUM(U69:U77)</f>
        <v>78.849999999999994</v>
      </c>
      <c r="I75" s="31"/>
      <c r="J75" s="23">
        <f>Source!AU52</f>
        <v>60</v>
      </c>
      <c r="K75" s="28">
        <f>SUM(V69:V77)</f>
        <v>2900.96</v>
      </c>
      <c r="L75" s="29"/>
    </row>
    <row r="76" spans="1:28" ht="14.25" x14ac:dyDescent="0.2">
      <c r="A76" s="24"/>
      <c r="B76" s="25"/>
      <c r="C76" s="23" t="s">
        <v>597</v>
      </c>
      <c r="D76" s="26" t="s">
        <v>598</v>
      </c>
      <c r="E76" s="10">
        <f>Source!AQ52</f>
        <v>12.11</v>
      </c>
      <c r="F76" s="28"/>
      <c r="G76" s="27" t="str">
        <f>Source!DI52</f>
        <v/>
      </c>
      <c r="H76" s="28"/>
      <c r="I76" s="27"/>
      <c r="J76" s="27"/>
      <c r="K76" s="28"/>
      <c r="L76" s="32">
        <f>Source!U52</f>
        <v>12.11</v>
      </c>
    </row>
    <row r="77" spans="1:28" ht="14.25" hidden="1" x14ac:dyDescent="0.2">
      <c r="A77" s="48" t="str">
        <f>Source!E57</f>
        <v>6,5</v>
      </c>
      <c r="B77" s="48" t="str">
        <f>Source!F57</f>
        <v>110-9126</v>
      </c>
      <c r="C77" s="48" t="str">
        <f>Source!G57</f>
        <v>Металлические плакаты</v>
      </c>
      <c r="D77" s="49" t="str">
        <f>Source!H57</f>
        <v>шт.</v>
      </c>
      <c r="E77" s="50">
        <f>Source!I57</f>
        <v>0.1</v>
      </c>
      <c r="F77" s="51">
        <f>Source!AK57</f>
        <v>0</v>
      </c>
      <c r="G77" s="52" t="s">
        <v>3</v>
      </c>
      <c r="H77" s="51">
        <f>ROUND(Source!AC57*Source!I57, 2)+ROUND((((Source!ET57)-(Source!EU57))+Source!AE57)*Source!I57, 2)+ROUND(Source!AF57*Source!I57, 2)</f>
        <v>0</v>
      </c>
      <c r="I77" s="49"/>
      <c r="J77" s="49">
        <f>IF(Source!BC57&lt;&gt; 0, Source!BC57, 1)</f>
        <v>1</v>
      </c>
      <c r="K77" s="51">
        <f>Source!O57</f>
        <v>0</v>
      </c>
      <c r="L77" s="51"/>
      <c r="S77">
        <f>ROUND((Source!FX57/100)*((ROUND(Source!AF57*Source!I57, 2)+ROUND(Source!AE57*Source!I57, 2))), 2)</f>
        <v>0</v>
      </c>
      <c r="T77">
        <f>Source!X57</f>
        <v>0</v>
      </c>
      <c r="U77">
        <f>ROUND((Source!FY57/100)*((ROUND(Source!AF57*Source!I57, 2)+ROUND(Source!AE57*Source!I57, 2))), 2)</f>
        <v>0</v>
      </c>
      <c r="V77">
        <f>Source!Y57</f>
        <v>0</v>
      </c>
      <c r="Y77">
        <f>IF(Source!BI57=3,H77, 0)</f>
        <v>0</v>
      </c>
      <c r="AA77">
        <f>ROUND(Source!AC57*Source!I57, 2)+ROUND((((Source!ET57)-(Source!EU57))+Source!AE57)*Source!I57, 2)+ROUND(Source!AF57*Source!I57, 2)</f>
        <v>0</v>
      </c>
      <c r="AB77">
        <f>Source!O57</f>
        <v>0</v>
      </c>
    </row>
    <row r="78" spans="1:28" ht="15" x14ac:dyDescent="0.25">
      <c r="G78" s="85">
        <f>ROUND(Source!AC52*Source!I52, 2)+ROUND(Source!AF52*Source!I52, 2)+ROUND((((Source!ET52)-(Source!EU52))+Source!AE52)*Source!I52, 2)+SUM(H74:H75)+SUM(AA77:AA77)</f>
        <v>789.6</v>
      </c>
      <c r="H78" s="85"/>
      <c r="J78" s="85">
        <f>Source!O52+SUM(K74:K75)+SUM(AB77:AB77)</f>
        <v>19168.77</v>
      </c>
      <c r="K78" s="85"/>
      <c r="L78" s="34">
        <f>Source!U52</f>
        <v>12.11</v>
      </c>
      <c r="O78" s="33">
        <f>G78</f>
        <v>789.6</v>
      </c>
      <c r="P78" s="33">
        <f>J78</f>
        <v>19168.77</v>
      </c>
      <c r="Q78" s="33">
        <f>L78</f>
        <v>12.11</v>
      </c>
      <c r="W78">
        <f>IF(Source!BI52&lt;=1,G78, 0)</f>
        <v>789.6</v>
      </c>
      <c r="X78">
        <f>IF(Source!BI52=2,G78, 0)</f>
        <v>0</v>
      </c>
      <c r="Y78">
        <f>IF(Source!BI52=3,G78, 0)</f>
        <v>0</v>
      </c>
      <c r="Z78">
        <f>IF(Source!BI52=4,G78, 0)</f>
        <v>0</v>
      </c>
    </row>
    <row r="79" spans="1:28" ht="71.25" x14ac:dyDescent="0.2">
      <c r="A79" s="24" t="str">
        <f>Source!E62</f>
        <v>7</v>
      </c>
      <c r="B79" s="25" t="str">
        <f>Source!F62</f>
        <v>33-04-017-1</v>
      </c>
      <c r="C79" s="23" t="str">
        <f>Source!G62</f>
        <v>Подвеска самонесущих изолированных проводов (СИП-2А) напряжением от 0,4 кВ до 1 кВ (со снятием напряжения) при количестве 29 опор с использованием автогидроподъемника</v>
      </c>
      <c r="D79" s="26" t="str">
        <f>Source!H62</f>
        <v>1000 м</v>
      </c>
      <c r="E79" s="10">
        <f>Source!I62</f>
        <v>0.154</v>
      </c>
      <c r="F79" s="28">
        <f>IF(Source!AK62&lt;&gt; 0, Source!AK62,Source!AL62 + Source!AM62 + Source!AO62)</f>
        <v>11335.66</v>
      </c>
      <c r="G79" s="27"/>
      <c r="H79" s="28"/>
      <c r="I79" s="27" t="str">
        <f>Source!BO62</f>
        <v>33-04-017-1</v>
      </c>
      <c r="J79" s="27"/>
      <c r="K79" s="28"/>
      <c r="L79" s="29"/>
      <c r="S79">
        <f>ROUND((Source!FX62/100)*((ROUND(Source!AF62*Source!I62, 2)+ROUND(Source!AE62*Source!I62, 2))), 2)</f>
        <v>148.02000000000001</v>
      </c>
      <c r="T79">
        <f>Source!X62</f>
        <v>5445.75</v>
      </c>
      <c r="U79">
        <f>ROUND((Source!FY62/100)*((ROUND(Source!AF62*Source!I62, 2)+ROUND(Source!AE62*Source!I62, 2))), 2)</f>
        <v>86.23</v>
      </c>
      <c r="V79">
        <f>Source!Y62</f>
        <v>3172.28</v>
      </c>
    </row>
    <row r="80" spans="1:28" x14ac:dyDescent="0.2">
      <c r="C80" s="53" t="str">
        <f>"Объем: "&amp;Source!I62&amp;"=154/"&amp;"1000"</f>
        <v>Объем: 0,154=154/1000</v>
      </c>
    </row>
    <row r="81" spans="1:28" ht="14.25" x14ac:dyDescent="0.2">
      <c r="A81" s="24"/>
      <c r="B81" s="25"/>
      <c r="C81" s="23" t="s">
        <v>592</v>
      </c>
      <c r="D81" s="26"/>
      <c r="E81" s="10"/>
      <c r="F81" s="28">
        <f>Source!AO62</f>
        <v>579.98</v>
      </c>
      <c r="G81" s="27" t="str">
        <f>Source!DG62</f>
        <v/>
      </c>
      <c r="H81" s="28">
        <f>ROUND(Source!AF62*Source!I62, 2)</f>
        <v>89.32</v>
      </c>
      <c r="I81" s="27"/>
      <c r="J81" s="27">
        <f>IF(Source!BA62&lt;&gt; 0, Source!BA62, 1)</f>
        <v>36.79</v>
      </c>
      <c r="K81" s="28">
        <f>Source!S62</f>
        <v>3285.97</v>
      </c>
      <c r="L81" s="29"/>
      <c r="R81">
        <f>H81</f>
        <v>89.32</v>
      </c>
    </row>
    <row r="82" spans="1:28" ht="14.25" x14ac:dyDescent="0.2">
      <c r="A82" s="24"/>
      <c r="B82" s="25"/>
      <c r="C82" s="23" t="s">
        <v>346</v>
      </c>
      <c r="D82" s="26"/>
      <c r="E82" s="10"/>
      <c r="F82" s="28">
        <f>Source!AM62</f>
        <v>3208.82</v>
      </c>
      <c r="G82" s="27" t="str">
        <f>Source!DE62</f>
        <v/>
      </c>
      <c r="H82" s="28">
        <f>ROUND((((Source!ET62)-(Source!EU62))+Source!AE62)*Source!I62, 2)</f>
        <v>494.16</v>
      </c>
      <c r="I82" s="27"/>
      <c r="J82" s="27">
        <f>IF(Source!BB62&lt;&gt; 0, Source!BB62, 1)</f>
        <v>10.46</v>
      </c>
      <c r="K82" s="28">
        <f>Source!Q62</f>
        <v>5168.8999999999996</v>
      </c>
      <c r="L82" s="29"/>
    </row>
    <row r="83" spans="1:28" ht="14.25" x14ac:dyDescent="0.2">
      <c r="A83" s="24"/>
      <c r="B83" s="25"/>
      <c r="C83" s="23" t="s">
        <v>593</v>
      </c>
      <c r="D83" s="26"/>
      <c r="E83" s="10"/>
      <c r="F83" s="28">
        <f>Source!AN62</f>
        <v>353.21</v>
      </c>
      <c r="G83" s="27" t="str">
        <f>Source!DF62</f>
        <v/>
      </c>
      <c r="H83" s="28">
        <f>ROUND(Source!AE62*Source!I62, 2)</f>
        <v>54.39</v>
      </c>
      <c r="I83" s="27"/>
      <c r="J83" s="27">
        <f>IF(Source!BS62&lt;&gt; 0, Source!BS62, 1)</f>
        <v>36.79</v>
      </c>
      <c r="K83" s="28">
        <f>Source!R62</f>
        <v>2001.17</v>
      </c>
      <c r="L83" s="29"/>
      <c r="R83">
        <f>H83</f>
        <v>54.39</v>
      </c>
    </row>
    <row r="84" spans="1:28" ht="14.25" x14ac:dyDescent="0.2">
      <c r="A84" s="24"/>
      <c r="B84" s="25"/>
      <c r="C84" s="23" t="s">
        <v>599</v>
      </c>
      <c r="D84" s="26"/>
      <c r="E84" s="10"/>
      <c r="F84" s="28">
        <f>Source!AL62</f>
        <v>7546.86</v>
      </c>
      <c r="G84" s="27" t="str">
        <f>Source!DD62</f>
        <v/>
      </c>
      <c r="H84" s="28">
        <f>ROUND(Source!AC62*Source!I62, 2)</f>
        <v>1162.22</v>
      </c>
      <c r="I84" s="27"/>
      <c r="J84" s="27">
        <f>IF(Source!BC62&lt;&gt; 0, Source!BC62, 1)</f>
        <v>8.8000000000000007</v>
      </c>
      <c r="K84" s="28">
        <f>Source!P62</f>
        <v>10227.5</v>
      </c>
      <c r="L84" s="29"/>
    </row>
    <row r="85" spans="1:28" ht="14.25" x14ac:dyDescent="0.2">
      <c r="A85" s="24"/>
      <c r="B85" s="25"/>
      <c r="C85" s="23" t="s">
        <v>594</v>
      </c>
      <c r="D85" s="26" t="s">
        <v>595</v>
      </c>
      <c r="E85" s="10">
        <f>Source!BZ62</f>
        <v>103</v>
      </c>
      <c r="F85" s="30"/>
      <c r="G85" s="27"/>
      <c r="H85" s="28">
        <f>SUM(S79:S92)</f>
        <v>148.02000000000001</v>
      </c>
      <c r="I85" s="31"/>
      <c r="J85" s="23">
        <f>Source!AT62</f>
        <v>103</v>
      </c>
      <c r="K85" s="28">
        <f>SUM(T79:T92)</f>
        <v>5445.75</v>
      </c>
      <c r="L85" s="29"/>
    </row>
    <row r="86" spans="1:28" ht="14.25" x14ac:dyDescent="0.2">
      <c r="A86" s="24"/>
      <c r="B86" s="25"/>
      <c r="C86" s="23" t="s">
        <v>596</v>
      </c>
      <c r="D86" s="26" t="s">
        <v>595</v>
      </c>
      <c r="E86" s="10">
        <f>Source!CA62</f>
        <v>60</v>
      </c>
      <c r="F86" s="30"/>
      <c r="G86" s="27"/>
      <c r="H86" s="28">
        <f>SUM(U79:U92)</f>
        <v>86.23</v>
      </c>
      <c r="I86" s="31"/>
      <c r="J86" s="23">
        <f>Source!AU62</f>
        <v>60</v>
      </c>
      <c r="K86" s="28">
        <f>SUM(V79:V92)</f>
        <v>3172.28</v>
      </c>
      <c r="L86" s="29"/>
    </row>
    <row r="87" spans="1:28" ht="14.25" x14ac:dyDescent="0.2">
      <c r="A87" s="24"/>
      <c r="B87" s="25"/>
      <c r="C87" s="23" t="s">
        <v>597</v>
      </c>
      <c r="D87" s="26" t="s">
        <v>598</v>
      </c>
      <c r="E87" s="10">
        <f>Source!AQ62</f>
        <v>65.239999999999995</v>
      </c>
      <c r="F87" s="28"/>
      <c r="G87" s="27" t="str">
        <f>Source!DI62</f>
        <v/>
      </c>
      <c r="H87" s="28"/>
      <c r="I87" s="27"/>
      <c r="J87" s="27"/>
      <c r="K87" s="28"/>
      <c r="L87" s="32">
        <f>Source!U62</f>
        <v>10.046959999999999</v>
      </c>
    </row>
    <row r="88" spans="1:28" ht="14.25" hidden="1" x14ac:dyDescent="0.2">
      <c r="A88" s="43" t="str">
        <f>Source!E65</f>
        <v>7,3</v>
      </c>
      <c r="B88" s="43" t="str">
        <f>Source!F65</f>
        <v>502-9101</v>
      </c>
      <c r="C88" s="43" t="str">
        <f>Source!G65</f>
        <v>Провода самонесущие изолированные</v>
      </c>
      <c r="D88" s="45" t="str">
        <f>Source!H65</f>
        <v>1000 м</v>
      </c>
      <c r="E88" s="44">
        <f>Source!I65</f>
        <v>0.15708</v>
      </c>
      <c r="F88" s="46">
        <f>Source!AK65</f>
        <v>0</v>
      </c>
      <c r="G88" s="47" t="s">
        <v>3</v>
      </c>
      <c r="H88" s="46">
        <f>ROUND(Source!AC65*Source!I65, 2)+ROUND((((Source!ET65)-(Source!EU65))+Source!AE65)*Source!I65, 2)+ROUND(Source!AF65*Source!I65, 2)</f>
        <v>0</v>
      </c>
      <c r="I88" s="45"/>
      <c r="J88" s="45">
        <f>IF(Source!BC65&lt;&gt; 0, Source!BC65, 1)</f>
        <v>1</v>
      </c>
      <c r="K88" s="46">
        <f>Source!O65</f>
        <v>0</v>
      </c>
      <c r="L88" s="46"/>
      <c r="S88">
        <f>ROUND((Source!FX65/100)*((ROUND(Source!AF65*Source!I65, 2)+ROUND(Source!AE65*Source!I65, 2))), 2)</f>
        <v>0</v>
      </c>
      <c r="T88">
        <f>Source!X65</f>
        <v>0</v>
      </c>
      <c r="U88">
        <f>ROUND((Source!FY65/100)*((ROUND(Source!AF65*Source!I65, 2)+ROUND(Source!AE65*Source!I65, 2))), 2)</f>
        <v>0</v>
      </c>
      <c r="V88">
        <f>Source!Y65</f>
        <v>0</v>
      </c>
      <c r="Y88">
        <f>IF(Source!BI65=3,H88, 0)</f>
        <v>0</v>
      </c>
      <c r="AA88">
        <f>ROUND(Source!AC65*Source!I65, 2)+ROUND((((Source!ET65)-(Source!EU65))+Source!AE65)*Source!I65, 2)+ROUND(Source!AF65*Source!I65, 2)</f>
        <v>0</v>
      </c>
      <c r="AB88">
        <f>Source!O65</f>
        <v>0</v>
      </c>
    </row>
    <row r="89" spans="1:28" ht="42.75" hidden="1" x14ac:dyDescent="0.2">
      <c r="A89" s="43" t="str">
        <f>Source!E67</f>
        <v>7,5</v>
      </c>
      <c r="B89" s="43" t="str">
        <f>Source!F67</f>
        <v>111-3138</v>
      </c>
      <c r="C89" s="43" t="str">
        <f>Source!G67</f>
        <v>Комплект для простого анкерного крепления ЕА1500-3 в составе: кронштейн CS10.3, зажим РА1500</v>
      </c>
      <c r="D89" s="45" t="str">
        <f>Source!H67</f>
        <v>компл.</v>
      </c>
      <c r="E89" s="44">
        <f>Source!I67</f>
        <v>-0.308</v>
      </c>
      <c r="F89" s="46">
        <f>Source!AK67</f>
        <v>246.04</v>
      </c>
      <c r="G89" s="47" t="s">
        <v>3</v>
      </c>
      <c r="H89" s="46">
        <f>ROUND(Source!AC67*Source!I67, 2)+ROUND((((Source!ET67)-(Source!EU67))+Source!AE67)*Source!I67, 2)+ROUND(Source!AF67*Source!I67, 2)</f>
        <v>-75.78</v>
      </c>
      <c r="I89" s="45"/>
      <c r="J89" s="45">
        <f>IF(Source!BC67&lt;&gt; 0, Source!BC67, 1)</f>
        <v>10.5</v>
      </c>
      <c r="K89" s="46">
        <f>Source!O67</f>
        <v>-795.69</v>
      </c>
      <c r="L89" s="46"/>
      <c r="S89">
        <f>ROUND((Source!FX67/100)*((ROUND(Source!AF67*Source!I67, 2)+ROUND(Source!AE67*Source!I67, 2))), 2)</f>
        <v>0</v>
      </c>
      <c r="T89">
        <f>Source!X67</f>
        <v>0</v>
      </c>
      <c r="U89">
        <f>ROUND((Source!FY67/100)*((ROUND(Source!AF67*Source!I67, 2)+ROUND(Source!AE67*Source!I67, 2))), 2)</f>
        <v>0</v>
      </c>
      <c r="V89">
        <f>Source!Y67</f>
        <v>0</v>
      </c>
      <c r="Y89">
        <f>IF(Source!BI67=3,H89, 0)</f>
        <v>0</v>
      </c>
      <c r="AA89">
        <f>ROUND(Source!AC67*Source!I67, 2)+ROUND((((Source!ET67)-(Source!EU67))+Source!AE67)*Source!I67, 2)+ROUND(Source!AF67*Source!I67, 2)</f>
        <v>-75.78</v>
      </c>
      <c r="AB89">
        <f>Source!O67</f>
        <v>-795.69</v>
      </c>
    </row>
    <row r="90" spans="1:28" ht="28.5" hidden="1" x14ac:dyDescent="0.2">
      <c r="A90" s="43" t="str">
        <f>Source!E68</f>
        <v>7,6</v>
      </c>
      <c r="B90" s="43" t="str">
        <f>Source!F68</f>
        <v>111-3141</v>
      </c>
      <c r="C90" s="43" t="str">
        <f>Source!G68</f>
        <v>Комплект промежуточной подвески (СИП) ES 1500E</v>
      </c>
      <c r="D90" s="45" t="str">
        <f>Source!H68</f>
        <v>компл.</v>
      </c>
      <c r="E90" s="44">
        <f>Source!I68</f>
        <v>-4.4660000000000002</v>
      </c>
      <c r="F90" s="46">
        <f>Source!AK68</f>
        <v>171.22</v>
      </c>
      <c r="G90" s="47" t="s">
        <v>3</v>
      </c>
      <c r="H90" s="46">
        <f>ROUND(Source!AC68*Source!I68, 2)+ROUND((((Source!ET68)-(Source!EU68))+Source!AE68)*Source!I68, 2)+ROUND(Source!AF68*Source!I68, 2)</f>
        <v>-764.67</v>
      </c>
      <c r="I90" s="45"/>
      <c r="J90" s="45">
        <f>IF(Source!BC68&lt;&gt; 0, Source!BC68, 1)</f>
        <v>10.5</v>
      </c>
      <c r="K90" s="46">
        <f>Source!O68</f>
        <v>-8029.02</v>
      </c>
      <c r="L90" s="46"/>
      <c r="S90">
        <f>ROUND((Source!FX68/100)*((ROUND(Source!AF68*Source!I68, 2)+ROUND(Source!AE68*Source!I68, 2))), 2)</f>
        <v>0</v>
      </c>
      <c r="T90">
        <f>Source!X68</f>
        <v>0</v>
      </c>
      <c r="U90">
        <f>ROUND((Source!FY68/100)*((ROUND(Source!AF68*Source!I68, 2)+ROUND(Source!AE68*Source!I68, 2))), 2)</f>
        <v>0</v>
      </c>
      <c r="V90">
        <f>Source!Y68</f>
        <v>0</v>
      </c>
      <c r="Y90">
        <f>IF(Source!BI68=3,H90, 0)</f>
        <v>0</v>
      </c>
      <c r="AA90">
        <f>ROUND(Source!AC68*Source!I68, 2)+ROUND((((Source!ET68)-(Source!EU68))+Source!AE68)*Source!I68, 2)+ROUND(Source!AF68*Source!I68, 2)</f>
        <v>-764.67</v>
      </c>
      <c r="AB90">
        <f>Source!O68</f>
        <v>-8029.02</v>
      </c>
    </row>
    <row r="91" spans="1:28" ht="71.25" hidden="1" x14ac:dyDescent="0.2">
      <c r="A91" s="43" t="str">
        <f>Source!E69</f>
        <v>7,7</v>
      </c>
      <c r="B91" s="43" t="str">
        <f>Source!F69</f>
        <v>111-3165</v>
      </c>
      <c r="C91" s="43" t="str">
        <f>Source!G69</f>
        <v>Лента крепления шириной 20 мм, толщиной 0,7 мм, длиной 50 м из нержавеющей стали (в пластмасовой коробке с кабельной бухтой) F207 (СИП)</v>
      </c>
      <c r="D91" s="45" t="str">
        <f>Source!H69</f>
        <v>шт.</v>
      </c>
      <c r="E91" s="44">
        <f>Source!I69</f>
        <v>-0.2772</v>
      </c>
      <c r="F91" s="46">
        <f>Source!AK69</f>
        <v>957.21</v>
      </c>
      <c r="G91" s="47" t="s">
        <v>3</v>
      </c>
      <c r="H91" s="46">
        <f>ROUND(Source!AC69*Source!I69, 2)+ROUND((((Source!ET69)-(Source!EU69))+Source!AE69)*Source!I69, 2)+ROUND(Source!AF69*Source!I69, 2)</f>
        <v>-265.33999999999997</v>
      </c>
      <c r="I91" s="45"/>
      <c r="J91" s="45">
        <f>IF(Source!BC69&lt;&gt; 0, Source!BC69, 1)</f>
        <v>4.58</v>
      </c>
      <c r="K91" s="46">
        <f>Source!O69</f>
        <v>-1215.25</v>
      </c>
      <c r="L91" s="46"/>
      <c r="S91">
        <f>ROUND((Source!FX69/100)*((ROUND(Source!AF69*Source!I69, 2)+ROUND(Source!AE69*Source!I69, 2))), 2)</f>
        <v>0</v>
      </c>
      <c r="T91">
        <f>Source!X69</f>
        <v>0</v>
      </c>
      <c r="U91">
        <f>ROUND((Source!FY69/100)*((ROUND(Source!AF69*Source!I69, 2)+ROUND(Source!AE69*Source!I69, 2))), 2)</f>
        <v>0</v>
      </c>
      <c r="V91">
        <f>Source!Y69</f>
        <v>0</v>
      </c>
      <c r="Y91">
        <f>IF(Source!BI69=3,H91, 0)</f>
        <v>0</v>
      </c>
      <c r="AA91">
        <f>ROUND(Source!AC69*Source!I69, 2)+ROUND((((Source!ET69)-(Source!EU69))+Source!AE69)*Source!I69, 2)+ROUND(Source!AF69*Source!I69, 2)</f>
        <v>-265.33999999999997</v>
      </c>
      <c r="AB91">
        <f>Source!O69</f>
        <v>-1215.25</v>
      </c>
    </row>
    <row r="92" spans="1:28" ht="14.25" hidden="1" x14ac:dyDescent="0.2">
      <c r="A92" s="48" t="str">
        <f>Source!E70</f>
        <v>7,8</v>
      </c>
      <c r="B92" s="48" t="str">
        <f>Source!F70</f>
        <v>111-3170</v>
      </c>
      <c r="C92" s="48" t="str">
        <f>Source!G70</f>
        <v>Скрепа размером 20 мм NC20 (СИП)</v>
      </c>
      <c r="D92" s="49" t="str">
        <f>Source!H70</f>
        <v>шт.</v>
      </c>
      <c r="E92" s="50">
        <f>Source!I70</f>
        <v>-9.548</v>
      </c>
      <c r="F92" s="51">
        <f>Source!AK70</f>
        <v>5.91</v>
      </c>
      <c r="G92" s="52" t="s">
        <v>3</v>
      </c>
      <c r="H92" s="51">
        <f>ROUND(Source!AC70*Source!I70, 2)+ROUND((((Source!ET70)-(Source!EU70))+Source!AE70)*Source!I70, 2)+ROUND(Source!AF70*Source!I70, 2)</f>
        <v>-56.43</v>
      </c>
      <c r="I92" s="49"/>
      <c r="J92" s="49">
        <f>IF(Source!BC70&lt;&gt; 0, Source!BC70, 1)</f>
        <v>3.23</v>
      </c>
      <c r="K92" s="51">
        <f>Source!O70</f>
        <v>-182.26</v>
      </c>
      <c r="L92" s="51"/>
      <c r="S92">
        <f>ROUND((Source!FX70/100)*((ROUND(Source!AF70*Source!I70, 2)+ROUND(Source!AE70*Source!I70, 2))), 2)</f>
        <v>0</v>
      </c>
      <c r="T92">
        <f>Source!X70</f>
        <v>0</v>
      </c>
      <c r="U92">
        <f>ROUND((Source!FY70/100)*((ROUND(Source!AF70*Source!I70, 2)+ROUND(Source!AE70*Source!I70, 2))), 2)</f>
        <v>0</v>
      </c>
      <c r="V92">
        <f>Source!Y70</f>
        <v>0</v>
      </c>
      <c r="Y92">
        <f>IF(Source!BI70=3,H92, 0)</f>
        <v>0</v>
      </c>
      <c r="AA92">
        <f>ROUND(Source!AC70*Source!I70, 2)+ROUND((((Source!ET70)-(Source!EU70))+Source!AE70)*Source!I70, 2)+ROUND(Source!AF70*Source!I70, 2)</f>
        <v>-56.43</v>
      </c>
      <c r="AB92">
        <f>Source!O70</f>
        <v>-182.26</v>
      </c>
    </row>
    <row r="93" spans="1:28" ht="15" x14ac:dyDescent="0.25">
      <c r="G93" s="85">
        <f>ROUND(Source!AC62*Source!I62, 2)+ROUND(Source!AF62*Source!I62, 2)+ROUND((((Source!ET62)-(Source!EU62))+Source!AE62)*Source!I62, 2)+SUM(H85:H86)+SUM(AA88:AA92)</f>
        <v>817.73</v>
      </c>
      <c r="H93" s="85"/>
      <c r="J93" s="85">
        <f>Source!O62+SUM(K85:K86)+SUM(AB88:AB92)</f>
        <v>17078.18</v>
      </c>
      <c r="K93" s="85"/>
      <c r="L93" s="34">
        <f>Source!U62</f>
        <v>10.046959999999999</v>
      </c>
      <c r="O93" s="33">
        <f>G93</f>
        <v>817.73</v>
      </c>
      <c r="P93" s="33">
        <f>J93</f>
        <v>17078.18</v>
      </c>
      <c r="Q93" s="33">
        <f>L93</f>
        <v>10.046959999999999</v>
      </c>
      <c r="W93">
        <f>IF(Source!BI62&lt;=1,G93, 0)</f>
        <v>817.73</v>
      </c>
      <c r="X93">
        <f>IF(Source!BI62=2,G93, 0)</f>
        <v>0</v>
      </c>
      <c r="Y93">
        <f>IF(Source!BI62=3,G93, 0)</f>
        <v>0</v>
      </c>
      <c r="Z93">
        <f>IF(Source!BI62=4,G93, 0)</f>
        <v>0</v>
      </c>
    </row>
    <row r="94" spans="1:28" ht="42.75" x14ac:dyDescent="0.2">
      <c r="A94" s="24" t="str">
        <f>Source!E71</f>
        <v>8</v>
      </c>
      <c r="B94" s="25" t="str">
        <f>Source!F71</f>
        <v>м08-02-413-11</v>
      </c>
      <c r="C94" s="23" t="str">
        <f>Source!G71</f>
        <v>Провод, количество проводов в резинобитумной трубке до 4, сечение провода до 70 мм2</v>
      </c>
      <c r="D94" s="26" t="str">
        <f>Source!H71</f>
        <v>100 М ТРУБОК</v>
      </c>
      <c r="E94" s="10">
        <f>Source!I71</f>
        <v>0.17</v>
      </c>
      <c r="F94" s="28">
        <f>IF(Source!AK71&lt;&gt; 0, Source!AK71,Source!AL71 + Source!AM71 + Source!AO71)</f>
        <v>815.67</v>
      </c>
      <c r="G94" s="27"/>
      <c r="H94" s="28"/>
      <c r="I94" s="27" t="str">
        <f>Source!BO71</f>
        <v>м08-02-413-11</v>
      </c>
      <c r="J94" s="27"/>
      <c r="K94" s="28"/>
      <c r="L94" s="29"/>
      <c r="S94">
        <f>ROUND((Source!FX71/100)*((ROUND(Source!AF71*Source!I71, 2)+ROUND(Source!AE71*Source!I71, 2))), 2)</f>
        <v>79.2</v>
      </c>
      <c r="T94">
        <f>Source!X71</f>
        <v>2913.58</v>
      </c>
      <c r="U94">
        <f>ROUND((Source!FY71/100)*((ROUND(Source!AF71*Source!I71, 2)+ROUND(Source!AE71*Source!I71, 2))), 2)</f>
        <v>41.64</v>
      </c>
      <c r="V94">
        <f>Source!Y71</f>
        <v>1531.88</v>
      </c>
    </row>
    <row r="95" spans="1:28" x14ac:dyDescent="0.2">
      <c r="C95" s="53" t="str">
        <f>"Объем: "&amp;Source!I71&amp;"=17/"&amp;"100"</f>
        <v>Объем: 0,17=17/100</v>
      </c>
    </row>
    <row r="96" spans="1:28" ht="14.25" x14ac:dyDescent="0.2">
      <c r="A96" s="24"/>
      <c r="B96" s="25"/>
      <c r="C96" s="23" t="s">
        <v>592</v>
      </c>
      <c r="D96" s="26"/>
      <c r="E96" s="10"/>
      <c r="F96" s="28">
        <f>Source!AO71</f>
        <v>466.22</v>
      </c>
      <c r="G96" s="27" t="str">
        <f>Source!DG71</f>
        <v/>
      </c>
      <c r="H96" s="28">
        <f>ROUND(Source!AF71*Source!I71, 2)</f>
        <v>79.260000000000005</v>
      </c>
      <c r="I96" s="27"/>
      <c r="J96" s="27">
        <f>IF(Source!BA71&lt;&gt; 0, Source!BA71, 1)</f>
        <v>36.79</v>
      </c>
      <c r="K96" s="28">
        <f>Source!S71</f>
        <v>2915.88</v>
      </c>
      <c r="L96" s="29"/>
      <c r="R96">
        <f>H96</f>
        <v>79.260000000000005</v>
      </c>
    </row>
    <row r="97" spans="1:28" ht="14.25" x14ac:dyDescent="0.2">
      <c r="A97" s="24"/>
      <c r="B97" s="25"/>
      <c r="C97" s="23" t="s">
        <v>346</v>
      </c>
      <c r="D97" s="26"/>
      <c r="E97" s="10"/>
      <c r="F97" s="28">
        <f>Source!AM71</f>
        <v>267.14999999999998</v>
      </c>
      <c r="G97" s="27" t="str">
        <f>Source!DE71</f>
        <v/>
      </c>
      <c r="H97" s="28">
        <f>ROUND((((Source!ET71)-(Source!EU71))+Source!AE71)*Source!I71, 2)</f>
        <v>45.42</v>
      </c>
      <c r="I97" s="27"/>
      <c r="J97" s="27">
        <f>IF(Source!BB71&lt;&gt; 0, Source!BB71, 1)</f>
        <v>12.48</v>
      </c>
      <c r="K97" s="28">
        <f>Source!Q71</f>
        <v>566.79</v>
      </c>
      <c r="L97" s="29"/>
    </row>
    <row r="98" spans="1:28" ht="14.25" x14ac:dyDescent="0.2">
      <c r="A98" s="24"/>
      <c r="B98" s="25"/>
      <c r="C98" s="23" t="s">
        <v>593</v>
      </c>
      <c r="D98" s="26"/>
      <c r="E98" s="10"/>
      <c r="F98" s="28">
        <f>Source!AN71</f>
        <v>14.04</v>
      </c>
      <c r="G98" s="27" t="str">
        <f>Source!DF71</f>
        <v/>
      </c>
      <c r="H98" s="28">
        <f>ROUND(Source!AE71*Source!I71, 2)</f>
        <v>2.39</v>
      </c>
      <c r="I98" s="27"/>
      <c r="J98" s="27">
        <f>IF(Source!BS71&lt;&gt; 0, Source!BS71, 1)</f>
        <v>36.79</v>
      </c>
      <c r="K98" s="28">
        <f>Source!R71</f>
        <v>87.81</v>
      </c>
      <c r="L98" s="29"/>
      <c r="R98">
        <f>H98</f>
        <v>2.39</v>
      </c>
    </row>
    <row r="99" spans="1:28" ht="14.25" x14ac:dyDescent="0.2">
      <c r="A99" s="24"/>
      <c r="B99" s="25"/>
      <c r="C99" s="23" t="s">
        <v>599</v>
      </c>
      <c r="D99" s="26"/>
      <c r="E99" s="10"/>
      <c r="F99" s="28">
        <f>Source!AL71</f>
        <v>82.3</v>
      </c>
      <c r="G99" s="27" t="str">
        <f>Source!DD71</f>
        <v/>
      </c>
      <c r="H99" s="28">
        <f>ROUND(Source!AC71*Source!I71, 2)</f>
        <v>13.99</v>
      </c>
      <c r="I99" s="27"/>
      <c r="J99" s="27">
        <f>IF(Source!BC71&lt;&gt; 0, Source!BC71, 1)</f>
        <v>11.87</v>
      </c>
      <c r="K99" s="28">
        <f>Source!P71</f>
        <v>166.07</v>
      </c>
      <c r="L99" s="29"/>
    </row>
    <row r="100" spans="1:28" ht="14.25" x14ac:dyDescent="0.2">
      <c r="A100" s="24"/>
      <c r="B100" s="25"/>
      <c r="C100" s="23" t="s">
        <v>594</v>
      </c>
      <c r="D100" s="26" t="s">
        <v>595</v>
      </c>
      <c r="E100" s="10">
        <f>Source!BZ71</f>
        <v>97</v>
      </c>
      <c r="F100" s="30"/>
      <c r="G100" s="27"/>
      <c r="H100" s="28">
        <f>SUM(S94:S102)</f>
        <v>79.2</v>
      </c>
      <c r="I100" s="31"/>
      <c r="J100" s="23">
        <f>Source!AT71</f>
        <v>97</v>
      </c>
      <c r="K100" s="28">
        <f>SUM(T94:T102)</f>
        <v>2913.58</v>
      </c>
      <c r="L100" s="29"/>
    </row>
    <row r="101" spans="1:28" ht="14.25" x14ac:dyDescent="0.2">
      <c r="A101" s="24"/>
      <c r="B101" s="25"/>
      <c r="C101" s="23" t="s">
        <v>596</v>
      </c>
      <c r="D101" s="26" t="s">
        <v>595</v>
      </c>
      <c r="E101" s="10">
        <f>Source!CA71</f>
        <v>51</v>
      </c>
      <c r="F101" s="30"/>
      <c r="G101" s="27"/>
      <c r="H101" s="28">
        <f>SUM(U94:U102)</f>
        <v>41.64</v>
      </c>
      <c r="I101" s="31"/>
      <c r="J101" s="23">
        <f>Source!AU71</f>
        <v>51</v>
      </c>
      <c r="K101" s="28">
        <f>SUM(V94:V102)</f>
        <v>1531.88</v>
      </c>
      <c r="L101" s="29"/>
    </row>
    <row r="102" spans="1:28" ht="14.25" x14ac:dyDescent="0.2">
      <c r="A102" s="35"/>
      <c r="B102" s="36"/>
      <c r="C102" s="37" t="s">
        <v>597</v>
      </c>
      <c r="D102" s="38" t="s">
        <v>598</v>
      </c>
      <c r="E102" s="39">
        <f>Source!AQ71</f>
        <v>53.04</v>
      </c>
      <c r="F102" s="40"/>
      <c r="G102" s="41" t="str">
        <f>Source!DI71</f>
        <v/>
      </c>
      <c r="H102" s="40"/>
      <c r="I102" s="41"/>
      <c r="J102" s="41"/>
      <c r="K102" s="40"/>
      <c r="L102" s="42">
        <f>Source!U71</f>
        <v>9.0167999999999999</v>
      </c>
    </row>
    <row r="103" spans="1:28" ht="15" x14ac:dyDescent="0.25">
      <c r="G103" s="85">
        <f>ROUND(Source!AC71*Source!I71, 2)+ROUND(Source!AF71*Source!I71, 2)+ROUND((((Source!ET71)-(Source!EU71))+Source!AE71)*Source!I71, 2)+SUM(H100:H101)</f>
        <v>259.51</v>
      </c>
      <c r="H103" s="85"/>
      <c r="J103" s="85">
        <f>Source!O71+SUM(K100:K101)</f>
        <v>8094.2</v>
      </c>
      <c r="K103" s="85"/>
      <c r="L103" s="34">
        <f>Source!U71</f>
        <v>9.0167999999999999</v>
      </c>
      <c r="O103" s="33">
        <f>G103</f>
        <v>259.51</v>
      </c>
      <c r="P103" s="33">
        <f>J103</f>
        <v>8094.2</v>
      </c>
      <c r="Q103" s="33">
        <f>L103</f>
        <v>9.0167999999999999</v>
      </c>
      <c r="W103">
        <f>IF(Source!BI71&lt;=1,G103, 0)</f>
        <v>0</v>
      </c>
      <c r="X103">
        <f>IF(Source!BI71=2,G103, 0)</f>
        <v>259.51</v>
      </c>
      <c r="Y103">
        <f>IF(Source!BI71=3,G103, 0)</f>
        <v>0</v>
      </c>
      <c r="Z103">
        <f>IF(Source!BI71=4,G103, 0)</f>
        <v>0</v>
      </c>
    </row>
    <row r="104" spans="1:28" ht="28.5" x14ac:dyDescent="0.2">
      <c r="A104" s="24" t="str">
        <f>Source!E72</f>
        <v>9</v>
      </c>
      <c r="B104" s="25" t="str">
        <f>Source!F72</f>
        <v>33-04-030-1</v>
      </c>
      <c r="C104" s="23" t="str">
        <f>Source!G72</f>
        <v>Установка разрядников с помощью механизмов</v>
      </c>
      <c r="D104" s="26" t="str">
        <f>Source!H72</f>
        <v>1 КОМПЛ.</v>
      </c>
      <c r="E104" s="10">
        <f>Source!I72</f>
        <v>1</v>
      </c>
      <c r="F104" s="28">
        <f>IF(Source!AK72&lt;&gt; 0, Source!AK72,Source!AL72 + Source!AM72 + Source!AO72)</f>
        <v>141.72</v>
      </c>
      <c r="G104" s="27"/>
      <c r="H104" s="28"/>
      <c r="I104" s="27" t="str">
        <f>Source!BO72</f>
        <v>33-04-030-1</v>
      </c>
      <c r="J104" s="27"/>
      <c r="K104" s="28"/>
      <c r="L104" s="29"/>
      <c r="S104">
        <f>ROUND((Source!FX72/100)*((ROUND(Source!AF72*Source!I72, 2)+ROUND(Source!AE72*Source!I72, 2))), 2)</f>
        <v>45.58</v>
      </c>
      <c r="T104">
        <f>Source!X72</f>
        <v>1676.8</v>
      </c>
      <c r="U104">
        <f>ROUND((Source!FY72/100)*((ROUND(Source!AF72*Source!I72, 2)+ROUND(Source!AE72*Source!I72, 2))), 2)</f>
        <v>26.55</v>
      </c>
      <c r="V104">
        <f>Source!Y72</f>
        <v>976.78</v>
      </c>
    </row>
    <row r="105" spans="1:28" ht="14.25" x14ac:dyDescent="0.2">
      <c r="A105" s="24"/>
      <c r="B105" s="25"/>
      <c r="C105" s="23" t="s">
        <v>592</v>
      </c>
      <c r="D105" s="26"/>
      <c r="E105" s="10"/>
      <c r="F105" s="28">
        <f>Source!AO72</f>
        <v>35.520000000000003</v>
      </c>
      <c r="G105" s="27" t="str">
        <f>Source!DG72</f>
        <v/>
      </c>
      <c r="H105" s="28">
        <f>ROUND(Source!AF72*Source!I72, 2)</f>
        <v>35.520000000000003</v>
      </c>
      <c r="I105" s="27"/>
      <c r="J105" s="27">
        <f>IF(Source!BA72&lt;&gt; 0, Source!BA72, 1)</f>
        <v>36.79</v>
      </c>
      <c r="K105" s="28">
        <f>Source!S72</f>
        <v>1306.78</v>
      </c>
      <c r="L105" s="29"/>
      <c r="R105">
        <f>H105</f>
        <v>35.520000000000003</v>
      </c>
    </row>
    <row r="106" spans="1:28" ht="14.25" x14ac:dyDescent="0.2">
      <c r="A106" s="24"/>
      <c r="B106" s="25"/>
      <c r="C106" s="23" t="s">
        <v>346</v>
      </c>
      <c r="D106" s="26"/>
      <c r="E106" s="10"/>
      <c r="F106" s="28">
        <f>Source!AM72</f>
        <v>103.26</v>
      </c>
      <c r="G106" s="27" t="str">
        <f>Source!DE72</f>
        <v/>
      </c>
      <c r="H106" s="28">
        <f>ROUND((((Source!ET72)-(Source!EU72))+Source!AE72)*Source!I72, 2)</f>
        <v>103.26</v>
      </c>
      <c r="I106" s="27"/>
      <c r="J106" s="27">
        <f>IF(Source!BB72&lt;&gt; 0, Source!BB72, 1)</f>
        <v>11.61</v>
      </c>
      <c r="K106" s="28">
        <f>Source!Q72</f>
        <v>1198.8499999999999</v>
      </c>
      <c r="L106" s="29"/>
    </row>
    <row r="107" spans="1:28" ht="14.25" x14ac:dyDescent="0.2">
      <c r="A107" s="24"/>
      <c r="B107" s="25"/>
      <c r="C107" s="23" t="s">
        <v>593</v>
      </c>
      <c r="D107" s="26"/>
      <c r="E107" s="10"/>
      <c r="F107" s="28">
        <f>Source!AN72</f>
        <v>8.73</v>
      </c>
      <c r="G107" s="27" t="str">
        <f>Source!DF72</f>
        <v/>
      </c>
      <c r="H107" s="28">
        <f>ROUND(Source!AE72*Source!I72, 2)</f>
        <v>8.73</v>
      </c>
      <c r="I107" s="27"/>
      <c r="J107" s="27">
        <f>IF(Source!BS72&lt;&gt; 0, Source!BS72, 1)</f>
        <v>36.79</v>
      </c>
      <c r="K107" s="28">
        <f>Source!R72</f>
        <v>321.18</v>
      </c>
      <c r="L107" s="29"/>
      <c r="R107">
        <f>H107</f>
        <v>8.73</v>
      </c>
    </row>
    <row r="108" spans="1:28" ht="14.25" x14ac:dyDescent="0.2">
      <c r="A108" s="24"/>
      <c r="B108" s="25"/>
      <c r="C108" s="23" t="s">
        <v>599</v>
      </c>
      <c r="D108" s="26"/>
      <c r="E108" s="10"/>
      <c r="F108" s="28">
        <f>Source!AL72</f>
        <v>2.94</v>
      </c>
      <c r="G108" s="27" t="str">
        <f>Source!DD72</f>
        <v/>
      </c>
      <c r="H108" s="28">
        <f>ROUND(Source!AC72*Source!I72, 2)</f>
        <v>2.94</v>
      </c>
      <c r="I108" s="27"/>
      <c r="J108" s="27">
        <f>IF(Source!BC72&lt;&gt; 0, Source!BC72, 1)</f>
        <v>14.33</v>
      </c>
      <c r="K108" s="28">
        <f>Source!P72</f>
        <v>42.13</v>
      </c>
      <c r="L108" s="29"/>
    </row>
    <row r="109" spans="1:28" ht="14.25" x14ac:dyDescent="0.2">
      <c r="A109" s="24"/>
      <c r="B109" s="25"/>
      <c r="C109" s="23" t="s">
        <v>594</v>
      </c>
      <c r="D109" s="26" t="s">
        <v>595</v>
      </c>
      <c r="E109" s="10">
        <f>Source!BZ72</f>
        <v>103</v>
      </c>
      <c r="F109" s="30"/>
      <c r="G109" s="27"/>
      <c r="H109" s="28">
        <f>SUM(S104:S116)</f>
        <v>45.58</v>
      </c>
      <c r="I109" s="31"/>
      <c r="J109" s="23">
        <f>Source!AT72</f>
        <v>103</v>
      </c>
      <c r="K109" s="28">
        <f>SUM(T104:T116)</f>
        <v>1676.8</v>
      </c>
      <c r="L109" s="29"/>
    </row>
    <row r="110" spans="1:28" ht="14.25" x14ac:dyDescent="0.2">
      <c r="A110" s="24"/>
      <c r="B110" s="25"/>
      <c r="C110" s="23" t="s">
        <v>596</v>
      </c>
      <c r="D110" s="26" t="s">
        <v>595</v>
      </c>
      <c r="E110" s="10">
        <f>Source!CA72</f>
        <v>60</v>
      </c>
      <c r="F110" s="30"/>
      <c r="G110" s="27"/>
      <c r="H110" s="28">
        <f>SUM(U104:U116)</f>
        <v>26.55</v>
      </c>
      <c r="I110" s="31"/>
      <c r="J110" s="23">
        <f>Source!AU72</f>
        <v>60</v>
      </c>
      <c r="K110" s="28">
        <f>SUM(V104:V116)</f>
        <v>976.78</v>
      </c>
      <c r="L110" s="29"/>
    </row>
    <row r="111" spans="1:28" ht="14.25" x14ac:dyDescent="0.2">
      <c r="A111" s="24"/>
      <c r="B111" s="25"/>
      <c r="C111" s="23" t="s">
        <v>597</v>
      </c>
      <c r="D111" s="26" t="s">
        <v>598</v>
      </c>
      <c r="E111" s="10">
        <f>Source!AQ72</f>
        <v>4.29</v>
      </c>
      <c r="F111" s="28"/>
      <c r="G111" s="27" t="str">
        <f>Source!DI72</f>
        <v/>
      </c>
      <c r="H111" s="28"/>
      <c r="I111" s="27"/>
      <c r="J111" s="27"/>
      <c r="K111" s="28"/>
      <c r="L111" s="32">
        <f>Source!U72</f>
        <v>4.29</v>
      </c>
    </row>
    <row r="112" spans="1:28" ht="14.25" hidden="1" x14ac:dyDescent="0.2">
      <c r="A112" s="43" t="str">
        <f>Source!E78</f>
        <v>9,6</v>
      </c>
      <c r="B112" s="43" t="str">
        <f>Source!F78</f>
        <v>101-0962</v>
      </c>
      <c r="C112" s="43" t="str">
        <f>Source!G78</f>
        <v>Смазка солидол жировой марки «Ж»</v>
      </c>
      <c r="D112" s="45" t="str">
        <f>Source!H78</f>
        <v>т</v>
      </c>
      <c r="E112" s="44">
        <f>Source!I78</f>
        <v>-3.0000000000000001E-5</v>
      </c>
      <c r="F112" s="46">
        <f>Source!AK78</f>
        <v>9662</v>
      </c>
      <c r="G112" s="47" t="s">
        <v>3</v>
      </c>
      <c r="H112" s="46">
        <f>ROUND(Source!AC78*Source!I78, 2)+ROUND((((Source!ET78)-(Source!EU78))+Source!AE78)*Source!I78, 2)+ROUND(Source!AF78*Source!I78, 2)</f>
        <v>-0.28999999999999998</v>
      </c>
      <c r="I112" s="45"/>
      <c r="J112" s="45">
        <f>IF(Source!BC78&lt;&gt; 0, Source!BC78, 1)</f>
        <v>16.96</v>
      </c>
      <c r="K112" s="46">
        <f>Source!O78</f>
        <v>-4.92</v>
      </c>
      <c r="L112" s="46"/>
      <c r="S112">
        <f>ROUND((Source!FX78/100)*((ROUND(Source!AF78*Source!I78, 2)+ROUND(Source!AE78*Source!I78, 2))), 2)</f>
        <v>0</v>
      </c>
      <c r="T112">
        <f>Source!X78</f>
        <v>0</v>
      </c>
      <c r="U112">
        <f>ROUND((Source!FY78/100)*((ROUND(Source!AF78*Source!I78, 2)+ROUND(Source!AE78*Source!I78, 2))), 2)</f>
        <v>0</v>
      </c>
      <c r="V112">
        <f>Source!Y78</f>
        <v>0</v>
      </c>
      <c r="Y112">
        <f>IF(Source!BI78=3,H112, 0)</f>
        <v>0</v>
      </c>
      <c r="AA112">
        <f>ROUND(Source!AC78*Source!I78, 2)+ROUND((((Source!ET78)-(Source!EU78))+Source!AE78)*Source!I78, 2)+ROUND(Source!AF78*Source!I78, 2)</f>
        <v>-0.28999999999999998</v>
      </c>
      <c r="AB112">
        <f>Source!O78</f>
        <v>-4.92</v>
      </c>
    </row>
    <row r="113" spans="1:28" ht="14.25" hidden="1" x14ac:dyDescent="0.2">
      <c r="A113" s="43" t="str">
        <f>Source!E79</f>
        <v>9,7</v>
      </c>
      <c r="B113" s="43" t="str">
        <f>Source!F79</f>
        <v>101-1292</v>
      </c>
      <c r="C113" s="43" t="str">
        <f>Source!G79</f>
        <v>Уайт-спирит</v>
      </c>
      <c r="D113" s="45" t="str">
        <f>Source!H79</f>
        <v>т</v>
      </c>
      <c r="E113" s="44">
        <f>Source!I79</f>
        <v>-3.0000000000000001E-5</v>
      </c>
      <c r="F113" s="46">
        <f>Source!AK79</f>
        <v>6667</v>
      </c>
      <c r="G113" s="47" t="s">
        <v>3</v>
      </c>
      <c r="H113" s="46">
        <f>ROUND(Source!AC79*Source!I79, 2)+ROUND((((Source!ET79)-(Source!EU79))+Source!AE79)*Source!I79, 2)+ROUND(Source!AF79*Source!I79, 2)</f>
        <v>-0.2</v>
      </c>
      <c r="I113" s="45"/>
      <c r="J113" s="45">
        <f>IF(Source!BC79&lt;&gt; 0, Source!BC79, 1)</f>
        <v>12.37</v>
      </c>
      <c r="K113" s="46">
        <f>Source!O79</f>
        <v>-2.4700000000000002</v>
      </c>
      <c r="L113" s="46"/>
      <c r="S113">
        <f>ROUND((Source!FX79/100)*((ROUND(Source!AF79*Source!I79, 2)+ROUND(Source!AE79*Source!I79, 2))), 2)</f>
        <v>0</v>
      </c>
      <c r="T113">
        <f>Source!X79</f>
        <v>0</v>
      </c>
      <c r="U113">
        <f>ROUND((Source!FY79/100)*((ROUND(Source!AF79*Source!I79, 2)+ROUND(Source!AE79*Source!I79, 2))), 2)</f>
        <v>0</v>
      </c>
      <c r="V113">
        <f>Source!Y79</f>
        <v>0</v>
      </c>
      <c r="Y113">
        <f>IF(Source!BI79=3,H113, 0)</f>
        <v>0</v>
      </c>
      <c r="AA113">
        <f>ROUND(Source!AC79*Source!I79, 2)+ROUND((((Source!ET79)-(Source!EU79))+Source!AE79)*Source!I79, 2)+ROUND(Source!AF79*Source!I79, 2)</f>
        <v>-0.2</v>
      </c>
      <c r="AB113">
        <f>Source!O79</f>
        <v>-2.4700000000000002</v>
      </c>
    </row>
    <row r="114" spans="1:28" ht="14.25" hidden="1" x14ac:dyDescent="0.2">
      <c r="A114" s="43" t="str">
        <f>Source!E80</f>
        <v>9,8</v>
      </c>
      <c r="B114" s="43" t="str">
        <f>Source!F80</f>
        <v>101-1757</v>
      </c>
      <c r="C114" s="43" t="str">
        <f>Source!G80</f>
        <v>Ветошь</v>
      </c>
      <c r="D114" s="45" t="str">
        <f>Source!H80</f>
        <v>кг</v>
      </c>
      <c r="E114" s="44">
        <f>Source!I80</f>
        <v>-0.02</v>
      </c>
      <c r="F114" s="46">
        <f>Source!AK80</f>
        <v>1.82</v>
      </c>
      <c r="G114" s="47" t="s">
        <v>3</v>
      </c>
      <c r="H114" s="46">
        <f>ROUND(Source!AC80*Source!I80, 2)+ROUND((((Source!ET80)-(Source!EU80))+Source!AE80)*Source!I80, 2)+ROUND(Source!AF80*Source!I80, 2)</f>
        <v>-0.04</v>
      </c>
      <c r="I114" s="45"/>
      <c r="J114" s="45">
        <f>IF(Source!BC80&lt;&gt; 0, Source!BC80, 1)</f>
        <v>15.39</v>
      </c>
      <c r="K114" s="46">
        <f>Source!O80</f>
        <v>-0.56000000000000005</v>
      </c>
      <c r="L114" s="46"/>
      <c r="S114">
        <f>ROUND((Source!FX80/100)*((ROUND(Source!AF80*Source!I80, 2)+ROUND(Source!AE80*Source!I80, 2))), 2)</f>
        <v>0</v>
      </c>
      <c r="T114">
        <f>Source!X80</f>
        <v>0</v>
      </c>
      <c r="U114">
        <f>ROUND((Source!FY80/100)*((ROUND(Source!AF80*Source!I80, 2)+ROUND(Source!AE80*Source!I80, 2))), 2)</f>
        <v>0</v>
      </c>
      <c r="V114">
        <f>Source!Y80</f>
        <v>0</v>
      </c>
      <c r="Y114">
        <f>IF(Source!BI80=3,H114, 0)</f>
        <v>0</v>
      </c>
      <c r="AA114">
        <f>ROUND(Source!AC80*Source!I80, 2)+ROUND((((Source!ET80)-(Source!EU80))+Source!AE80)*Source!I80, 2)+ROUND(Source!AF80*Source!I80, 2)</f>
        <v>-0.04</v>
      </c>
      <c r="AB114">
        <f>Source!O80</f>
        <v>-0.56000000000000005</v>
      </c>
    </row>
    <row r="115" spans="1:28" ht="14.25" hidden="1" x14ac:dyDescent="0.2">
      <c r="A115" s="43" t="str">
        <f>Source!E81</f>
        <v>9,9</v>
      </c>
      <c r="B115" s="43" t="str">
        <f>Source!F81</f>
        <v>101-2349</v>
      </c>
      <c r="C115" s="43" t="str">
        <f>Source!G81</f>
        <v>Смазка ЗЭС</v>
      </c>
      <c r="D115" s="45" t="str">
        <f>Source!H81</f>
        <v>кг</v>
      </c>
      <c r="E115" s="44">
        <f>Source!I81</f>
        <v>-0.1</v>
      </c>
      <c r="F115" s="46">
        <f>Source!AK81</f>
        <v>14.62</v>
      </c>
      <c r="G115" s="47" t="s">
        <v>3</v>
      </c>
      <c r="H115" s="46">
        <f>ROUND(Source!AC81*Source!I81, 2)+ROUND((((Source!ET81)-(Source!EU81))+Source!AE81)*Source!I81, 2)+ROUND(Source!AF81*Source!I81, 2)</f>
        <v>-1.46</v>
      </c>
      <c r="I115" s="45"/>
      <c r="J115" s="45">
        <f>IF(Source!BC81&lt;&gt; 0, Source!BC81, 1)</f>
        <v>16.32</v>
      </c>
      <c r="K115" s="46">
        <f>Source!O81</f>
        <v>-23.86</v>
      </c>
      <c r="L115" s="46"/>
      <c r="S115">
        <f>ROUND((Source!FX81/100)*((ROUND(Source!AF81*Source!I81, 2)+ROUND(Source!AE81*Source!I81, 2))), 2)</f>
        <v>0</v>
      </c>
      <c r="T115">
        <f>Source!X81</f>
        <v>0</v>
      </c>
      <c r="U115">
        <f>ROUND((Source!FY81/100)*((ROUND(Source!AF81*Source!I81, 2)+ROUND(Source!AE81*Source!I81, 2))), 2)</f>
        <v>0</v>
      </c>
      <c r="V115">
        <f>Source!Y81</f>
        <v>0</v>
      </c>
      <c r="Y115">
        <f>IF(Source!BI81=3,H115, 0)</f>
        <v>0</v>
      </c>
      <c r="AA115">
        <f>ROUND(Source!AC81*Source!I81, 2)+ROUND((((Source!ET81)-(Source!EU81))+Source!AE81)*Source!I81, 2)+ROUND(Source!AF81*Source!I81, 2)</f>
        <v>-1.46</v>
      </c>
      <c r="AB115">
        <f>Source!O81</f>
        <v>-23.86</v>
      </c>
    </row>
    <row r="116" spans="1:28" ht="14.25" hidden="1" x14ac:dyDescent="0.2">
      <c r="A116" s="48" t="str">
        <f>Source!E82</f>
        <v>9,10</v>
      </c>
      <c r="B116" s="48" t="str">
        <f>Source!F82</f>
        <v>113-0079</v>
      </c>
      <c r="C116" s="48" t="str">
        <f>Source!G82</f>
        <v>Лак БТ-577</v>
      </c>
      <c r="D116" s="49" t="str">
        <f>Source!H82</f>
        <v>т</v>
      </c>
      <c r="E116" s="50">
        <f>Source!I82</f>
        <v>-1E-4</v>
      </c>
      <c r="F116" s="51">
        <f>Source!AK82</f>
        <v>9550.01</v>
      </c>
      <c r="G116" s="52" t="s">
        <v>3</v>
      </c>
      <c r="H116" s="51">
        <f>ROUND(Source!AC82*Source!I82, 2)+ROUND((((Source!ET82)-(Source!EU82))+Source!AE82)*Source!I82, 2)+ROUND(Source!AF82*Source!I82, 2)</f>
        <v>-0.96</v>
      </c>
      <c r="I116" s="49"/>
      <c r="J116" s="49">
        <f>IF(Source!BC82&lt;&gt; 0, Source!BC82, 1)</f>
        <v>10.8</v>
      </c>
      <c r="K116" s="51">
        <f>Source!O82</f>
        <v>-10.31</v>
      </c>
      <c r="L116" s="51"/>
      <c r="S116">
        <f>ROUND((Source!FX82/100)*((ROUND(Source!AF82*Source!I82, 2)+ROUND(Source!AE82*Source!I82, 2))), 2)</f>
        <v>0</v>
      </c>
      <c r="T116">
        <f>Source!X82</f>
        <v>0</v>
      </c>
      <c r="U116">
        <f>ROUND((Source!FY82/100)*((ROUND(Source!AF82*Source!I82, 2)+ROUND(Source!AE82*Source!I82, 2))), 2)</f>
        <v>0</v>
      </c>
      <c r="V116">
        <f>Source!Y82</f>
        <v>0</v>
      </c>
      <c r="Y116">
        <f>IF(Source!BI82=3,H116, 0)</f>
        <v>0</v>
      </c>
      <c r="AA116">
        <f>ROUND(Source!AC82*Source!I82, 2)+ROUND((((Source!ET82)-(Source!EU82))+Source!AE82)*Source!I82, 2)+ROUND(Source!AF82*Source!I82, 2)</f>
        <v>-0.96</v>
      </c>
      <c r="AB116">
        <f>Source!O82</f>
        <v>-10.31</v>
      </c>
    </row>
    <row r="117" spans="1:28" ht="15" x14ac:dyDescent="0.25">
      <c r="G117" s="85">
        <f>ROUND(Source!AC72*Source!I72, 2)+ROUND(Source!AF72*Source!I72, 2)+ROUND((((Source!ET72)-(Source!EU72))+Source!AE72)*Source!I72, 2)+SUM(H109:H110)+SUM(AA112:AA116)</f>
        <v>210.9</v>
      </c>
      <c r="H117" s="85"/>
      <c r="J117" s="85">
        <f>Source!O72+SUM(K109:K110)+SUM(AB112:AB116)</f>
        <v>5159.22</v>
      </c>
      <c r="K117" s="85"/>
      <c r="L117" s="34">
        <f>Source!U72</f>
        <v>4.29</v>
      </c>
      <c r="O117" s="33">
        <f>G117</f>
        <v>210.9</v>
      </c>
      <c r="P117" s="33">
        <f>J117</f>
        <v>5159.22</v>
      </c>
      <c r="Q117" s="33">
        <f>L117</f>
        <v>4.29</v>
      </c>
      <c r="W117">
        <f>IF(Source!BI72&lt;=1,G117, 0)</f>
        <v>210.9</v>
      </c>
      <c r="X117">
        <f>IF(Source!BI72=2,G117, 0)</f>
        <v>0</v>
      </c>
      <c r="Y117">
        <f>IF(Source!BI72=3,G117, 0)</f>
        <v>0</v>
      </c>
      <c r="Z117">
        <f>IF(Source!BI72=4,G117, 0)</f>
        <v>0</v>
      </c>
    </row>
    <row r="118" spans="1:28" ht="42.75" x14ac:dyDescent="0.2">
      <c r="A118" s="24" t="str">
        <f>Source!E83</f>
        <v>10</v>
      </c>
      <c r="B118" s="25" t="str">
        <f>Source!F83</f>
        <v>33-04-015-1</v>
      </c>
      <c r="C118" s="23" t="str">
        <f>Source!G83</f>
        <v>Устройство заземления опор ВЛ и подстанций</v>
      </c>
      <c r="D118" s="26" t="str">
        <f>Source!H83</f>
        <v>10 м шин заземления</v>
      </c>
      <c r="E118" s="10">
        <f>Source!I83</f>
        <v>4.22</v>
      </c>
      <c r="F118" s="28">
        <f>IF(Source!AK83&lt;&gt; 0, Source!AK83,Source!AL83 + Source!AM83 + Source!AO83)</f>
        <v>31.64</v>
      </c>
      <c r="G118" s="27"/>
      <c r="H118" s="28"/>
      <c r="I118" s="27" t="str">
        <f>Source!BO83</f>
        <v>33-04-015-1</v>
      </c>
      <c r="J118" s="27"/>
      <c r="K118" s="28"/>
      <c r="L118" s="29"/>
      <c r="S118">
        <f>ROUND((Source!FX83/100)*((ROUND(Source!AF83*Source!I83, 2)+ROUND(Source!AE83*Source!I83, 2))), 2)</f>
        <v>61.81</v>
      </c>
      <c r="T118">
        <f>Source!X83</f>
        <v>2273.94</v>
      </c>
      <c r="U118">
        <f>ROUND((Source!FY83/100)*((ROUND(Source!AF83*Source!I83, 2)+ROUND(Source!AE83*Source!I83, 2))), 2)</f>
        <v>36.01</v>
      </c>
      <c r="V118">
        <f>Source!Y83</f>
        <v>1324.63</v>
      </c>
    </row>
    <row r="119" spans="1:28" x14ac:dyDescent="0.2">
      <c r="C119" s="53" t="str">
        <f>"Объем: "&amp;Source!I83&amp;"=42,2/"&amp;"10"</f>
        <v>Объем: 4,22=42,2/10</v>
      </c>
    </row>
    <row r="120" spans="1:28" ht="14.25" x14ac:dyDescent="0.2">
      <c r="A120" s="24"/>
      <c r="B120" s="25"/>
      <c r="C120" s="23" t="s">
        <v>592</v>
      </c>
      <c r="D120" s="26"/>
      <c r="E120" s="10"/>
      <c r="F120" s="28">
        <f>Source!AO83</f>
        <v>14.22</v>
      </c>
      <c r="G120" s="27" t="str">
        <f>Source!DG83</f>
        <v/>
      </c>
      <c r="H120" s="28">
        <f>ROUND(Source!AF83*Source!I83, 2)</f>
        <v>60.01</v>
      </c>
      <c r="I120" s="27"/>
      <c r="J120" s="27">
        <f>IF(Source!BA83&lt;&gt; 0, Source!BA83, 1)</f>
        <v>36.79</v>
      </c>
      <c r="K120" s="28">
        <f>Source!S83</f>
        <v>2207.71</v>
      </c>
      <c r="L120" s="29"/>
      <c r="R120">
        <f>H120</f>
        <v>60.01</v>
      </c>
    </row>
    <row r="121" spans="1:28" ht="14.25" x14ac:dyDescent="0.2">
      <c r="A121" s="24"/>
      <c r="B121" s="25"/>
      <c r="C121" s="23" t="s">
        <v>346</v>
      </c>
      <c r="D121" s="26"/>
      <c r="E121" s="10"/>
      <c r="F121" s="28">
        <f>Source!AM83</f>
        <v>16.25</v>
      </c>
      <c r="G121" s="27" t="str">
        <f>Source!DE83</f>
        <v/>
      </c>
      <c r="H121" s="28">
        <f>ROUND((((Source!ET83)-(Source!EU83))+Source!AE83)*Source!I83, 2)</f>
        <v>68.58</v>
      </c>
      <c r="I121" s="27"/>
      <c r="J121" s="27">
        <f>IF(Source!BB83&lt;&gt; 0, Source!BB83, 1)</f>
        <v>22.69</v>
      </c>
      <c r="K121" s="28">
        <f>Source!Q83</f>
        <v>1555.97</v>
      </c>
      <c r="L121" s="29"/>
    </row>
    <row r="122" spans="1:28" ht="14.25" x14ac:dyDescent="0.2">
      <c r="A122" s="24"/>
      <c r="B122" s="25"/>
      <c r="C122" s="23" t="s">
        <v>599</v>
      </c>
      <c r="D122" s="26"/>
      <c r="E122" s="10"/>
      <c r="F122" s="28">
        <f>Source!AL83</f>
        <v>1.17</v>
      </c>
      <c r="G122" s="27" t="str">
        <f>Source!DD83</f>
        <v/>
      </c>
      <c r="H122" s="28">
        <f>ROUND(Source!AC83*Source!I83, 2)</f>
        <v>4.9400000000000004</v>
      </c>
      <c r="I122" s="27"/>
      <c r="J122" s="27">
        <f>IF(Source!BC83&lt;&gt; 0, Source!BC83, 1)</f>
        <v>12.28</v>
      </c>
      <c r="K122" s="28">
        <f>Source!P83</f>
        <v>60.63</v>
      </c>
      <c r="L122" s="29"/>
    </row>
    <row r="123" spans="1:28" ht="14.25" x14ac:dyDescent="0.2">
      <c r="A123" s="24"/>
      <c r="B123" s="25"/>
      <c r="C123" s="23" t="s">
        <v>594</v>
      </c>
      <c r="D123" s="26" t="s">
        <v>595</v>
      </c>
      <c r="E123" s="10">
        <f>Source!BZ83</f>
        <v>103</v>
      </c>
      <c r="F123" s="30"/>
      <c r="G123" s="27"/>
      <c r="H123" s="28">
        <f>SUM(S118:S126)</f>
        <v>61.81</v>
      </c>
      <c r="I123" s="31"/>
      <c r="J123" s="23">
        <f>Source!AT83</f>
        <v>103</v>
      </c>
      <c r="K123" s="28">
        <f>SUM(T118:T126)</f>
        <v>2273.94</v>
      </c>
      <c r="L123" s="29"/>
    </row>
    <row r="124" spans="1:28" ht="14.25" x14ac:dyDescent="0.2">
      <c r="A124" s="24"/>
      <c r="B124" s="25"/>
      <c r="C124" s="23" t="s">
        <v>596</v>
      </c>
      <c r="D124" s="26" t="s">
        <v>595</v>
      </c>
      <c r="E124" s="10">
        <f>Source!CA83</f>
        <v>60</v>
      </c>
      <c r="F124" s="30"/>
      <c r="G124" s="27"/>
      <c r="H124" s="28">
        <f>SUM(U118:U126)</f>
        <v>36.01</v>
      </c>
      <c r="I124" s="31"/>
      <c r="J124" s="23">
        <f>Source!AU83</f>
        <v>60</v>
      </c>
      <c r="K124" s="28">
        <f>SUM(V118:V126)</f>
        <v>1324.63</v>
      </c>
      <c r="L124" s="29"/>
    </row>
    <row r="125" spans="1:28" ht="14.25" x14ac:dyDescent="0.2">
      <c r="A125" s="24"/>
      <c r="B125" s="25"/>
      <c r="C125" s="23" t="s">
        <v>597</v>
      </c>
      <c r="D125" s="26" t="s">
        <v>598</v>
      </c>
      <c r="E125" s="10">
        <f>Source!AQ83</f>
        <v>1.8</v>
      </c>
      <c r="F125" s="28"/>
      <c r="G125" s="27" t="str">
        <f>Source!DI83</f>
        <v/>
      </c>
      <c r="H125" s="28"/>
      <c r="I125" s="27"/>
      <c r="J125" s="27"/>
      <c r="K125" s="28"/>
      <c r="L125" s="32">
        <f>Source!U83</f>
        <v>7.5960000000000001</v>
      </c>
    </row>
    <row r="126" spans="1:28" ht="14.25" hidden="1" x14ac:dyDescent="0.2">
      <c r="A126" s="48" t="str">
        <f>Source!E85</f>
        <v>10,2</v>
      </c>
      <c r="B126" s="48" t="str">
        <f>Source!F85</f>
        <v>101-1513</v>
      </c>
      <c r="C126" s="48" t="str">
        <f>Source!G85</f>
        <v>Электроды диаметром 4 мм Э42</v>
      </c>
      <c r="D126" s="49" t="str">
        <f>Source!H85</f>
        <v>т</v>
      </c>
      <c r="E126" s="50">
        <f>Source!I85</f>
        <v>-5.0600000000000005E-4</v>
      </c>
      <c r="F126" s="51">
        <f>Source!AK85</f>
        <v>9750</v>
      </c>
      <c r="G126" s="52" t="s">
        <v>3</v>
      </c>
      <c r="H126" s="51">
        <f>ROUND(Source!AC85*Source!I85, 2)+ROUND((((Source!ET85)-(Source!EU85))+Source!AE85)*Source!I85, 2)+ROUND(Source!AF85*Source!I85, 2)</f>
        <v>-4.93</v>
      </c>
      <c r="I126" s="49"/>
      <c r="J126" s="49">
        <f>IF(Source!BC85&lt;&gt; 0, Source!BC85, 1)</f>
        <v>12.28</v>
      </c>
      <c r="K126" s="51">
        <f>Source!O85</f>
        <v>-60.58</v>
      </c>
      <c r="L126" s="51"/>
      <c r="S126">
        <f>ROUND((Source!FX85/100)*((ROUND(Source!AF85*Source!I85, 2)+ROUND(Source!AE85*Source!I85, 2))), 2)</f>
        <v>0</v>
      </c>
      <c r="T126">
        <f>Source!X85</f>
        <v>0</v>
      </c>
      <c r="U126">
        <f>ROUND((Source!FY85/100)*((ROUND(Source!AF85*Source!I85, 2)+ROUND(Source!AE85*Source!I85, 2))), 2)</f>
        <v>0</v>
      </c>
      <c r="V126">
        <f>Source!Y85</f>
        <v>0</v>
      </c>
      <c r="Y126">
        <f>IF(Source!BI85=3,H126, 0)</f>
        <v>0</v>
      </c>
      <c r="AA126">
        <f>ROUND(Source!AC85*Source!I85, 2)+ROUND((((Source!ET85)-(Source!EU85))+Source!AE85)*Source!I85, 2)+ROUND(Source!AF85*Source!I85, 2)</f>
        <v>-4.93</v>
      </c>
      <c r="AB126">
        <f>Source!O85</f>
        <v>-60.58</v>
      </c>
    </row>
    <row r="127" spans="1:28" ht="15" x14ac:dyDescent="0.25">
      <c r="G127" s="85">
        <f>ROUND(Source!AC83*Source!I83, 2)+ROUND(Source!AF83*Source!I83, 2)+ROUND((((Source!ET83)-(Source!EU83))+Source!AE83)*Source!I83, 2)+SUM(H123:H124)+SUM(AA126:AA126)</f>
        <v>226.42</v>
      </c>
      <c r="H127" s="85"/>
      <c r="J127" s="85">
        <f>Source!O83+SUM(K123:K124)+SUM(AB126:AB126)</f>
        <v>7362.3</v>
      </c>
      <c r="K127" s="85"/>
      <c r="L127" s="34">
        <f>Source!U83</f>
        <v>7.5960000000000001</v>
      </c>
      <c r="O127" s="33">
        <f>G127</f>
        <v>226.42</v>
      </c>
      <c r="P127" s="33">
        <f>J127</f>
        <v>7362.3</v>
      </c>
      <c r="Q127" s="33">
        <f>L127</f>
        <v>7.5960000000000001</v>
      </c>
      <c r="W127">
        <f>IF(Source!BI83&lt;=1,G127, 0)</f>
        <v>226.42</v>
      </c>
      <c r="X127">
        <f>IF(Source!BI83=2,G127, 0)</f>
        <v>0</v>
      </c>
      <c r="Y127">
        <f>IF(Source!BI83=3,G127, 0)</f>
        <v>0</v>
      </c>
      <c r="Z127">
        <f>IF(Source!BI83=4,G127, 0)</f>
        <v>0</v>
      </c>
    </row>
    <row r="128" spans="1:28" ht="42.75" x14ac:dyDescent="0.2">
      <c r="A128" s="24" t="str">
        <f>Source!E86</f>
        <v>11</v>
      </c>
      <c r="B128" s="25" t="str">
        <f>Source!F86</f>
        <v>м08-03-573-4</v>
      </c>
      <c r="C128" s="23" t="str">
        <f>Source!G86</f>
        <v>Шкаф (пульт) управления навесной, высота, ширина и глубина до 600х600х350 мм</v>
      </c>
      <c r="D128" s="26" t="str">
        <f>Source!H86</f>
        <v>1  ШТ.</v>
      </c>
      <c r="E128" s="10">
        <f>Source!I86</f>
        <v>1</v>
      </c>
      <c r="F128" s="28">
        <f>IF(Source!AK86&lt;&gt; 0, Source!AK86,Source!AL86 + Source!AM86 + Source!AO86)</f>
        <v>60.44</v>
      </c>
      <c r="G128" s="27"/>
      <c r="H128" s="28"/>
      <c r="I128" s="27" t="str">
        <f>Source!BO86</f>
        <v>м08-03-573-4</v>
      </c>
      <c r="J128" s="27"/>
      <c r="K128" s="28"/>
      <c r="L128" s="29"/>
      <c r="S128">
        <f>ROUND((Source!FX86/100)*((ROUND(Source!AF86*Source!I86, 2)+ROUND(Source!AE86*Source!I86, 2))), 2)</f>
        <v>24.06</v>
      </c>
      <c r="T128">
        <f>Source!X86</f>
        <v>885.03</v>
      </c>
      <c r="U128">
        <f>ROUND((Source!FY86/100)*((ROUND(Source!AF86*Source!I86, 2)+ROUND(Source!AE86*Source!I86, 2))), 2)</f>
        <v>12.65</v>
      </c>
      <c r="V128">
        <f>Source!Y86</f>
        <v>465.32</v>
      </c>
    </row>
    <row r="129" spans="1:26" ht="14.25" x14ac:dyDescent="0.2">
      <c r="A129" s="24"/>
      <c r="B129" s="25"/>
      <c r="C129" s="23" t="s">
        <v>592</v>
      </c>
      <c r="D129" s="26"/>
      <c r="E129" s="10"/>
      <c r="F129" s="28">
        <f>Source!AO86</f>
        <v>21.97</v>
      </c>
      <c r="G129" s="27" t="str">
        <f>Source!DG86</f>
        <v/>
      </c>
      <c r="H129" s="28">
        <f>ROUND(Source!AF86*Source!I86, 2)</f>
        <v>21.97</v>
      </c>
      <c r="I129" s="27"/>
      <c r="J129" s="27">
        <f>IF(Source!BA86&lt;&gt; 0, Source!BA86, 1)</f>
        <v>36.79</v>
      </c>
      <c r="K129" s="28">
        <f>Source!S86</f>
        <v>808.28</v>
      </c>
      <c r="L129" s="29"/>
      <c r="R129">
        <f>H129</f>
        <v>21.97</v>
      </c>
    </row>
    <row r="130" spans="1:26" ht="14.25" x14ac:dyDescent="0.2">
      <c r="A130" s="24"/>
      <c r="B130" s="25"/>
      <c r="C130" s="23" t="s">
        <v>346</v>
      </c>
      <c r="D130" s="26"/>
      <c r="E130" s="10"/>
      <c r="F130" s="28">
        <f>Source!AM86</f>
        <v>35.24</v>
      </c>
      <c r="G130" s="27" t="str">
        <f>Source!DE86</f>
        <v/>
      </c>
      <c r="H130" s="28">
        <f>ROUND((((Source!ET86)-(Source!EU86))+Source!AE86)*Source!I86, 2)</f>
        <v>35.24</v>
      </c>
      <c r="I130" s="27"/>
      <c r="J130" s="27">
        <f>IF(Source!BB86&lt;&gt; 0, Source!BB86, 1)</f>
        <v>12.78</v>
      </c>
      <c r="K130" s="28">
        <f>Source!Q86</f>
        <v>450.37</v>
      </c>
      <c r="L130" s="29"/>
    </row>
    <row r="131" spans="1:26" ht="14.25" x14ac:dyDescent="0.2">
      <c r="A131" s="24"/>
      <c r="B131" s="25"/>
      <c r="C131" s="23" t="s">
        <v>593</v>
      </c>
      <c r="D131" s="26"/>
      <c r="E131" s="10"/>
      <c r="F131" s="28">
        <f>Source!AN86</f>
        <v>2.83</v>
      </c>
      <c r="G131" s="27" t="str">
        <f>Source!DF86</f>
        <v/>
      </c>
      <c r="H131" s="28">
        <f>ROUND(Source!AE86*Source!I86, 2)</f>
        <v>2.83</v>
      </c>
      <c r="I131" s="27"/>
      <c r="J131" s="27">
        <f>IF(Source!BS86&lt;&gt; 0, Source!BS86, 1)</f>
        <v>36.79</v>
      </c>
      <c r="K131" s="28">
        <f>Source!R86</f>
        <v>104.12</v>
      </c>
      <c r="L131" s="29"/>
      <c r="R131">
        <f>H131</f>
        <v>2.83</v>
      </c>
    </row>
    <row r="132" spans="1:26" ht="14.25" x14ac:dyDescent="0.2">
      <c r="A132" s="24"/>
      <c r="B132" s="25"/>
      <c r="C132" s="23" t="s">
        <v>599</v>
      </c>
      <c r="D132" s="26"/>
      <c r="E132" s="10"/>
      <c r="F132" s="28">
        <f>Source!AL86</f>
        <v>3.23</v>
      </c>
      <c r="G132" s="27" t="str">
        <f>Source!DD86</f>
        <v/>
      </c>
      <c r="H132" s="28">
        <f>ROUND(Source!AC86*Source!I86, 2)</f>
        <v>3.23</v>
      </c>
      <c r="I132" s="27"/>
      <c r="J132" s="27">
        <f>IF(Source!BC86&lt;&gt; 0, Source!BC86, 1)</f>
        <v>18.559999999999999</v>
      </c>
      <c r="K132" s="28">
        <f>Source!P86</f>
        <v>59.95</v>
      </c>
      <c r="L132" s="29"/>
    </row>
    <row r="133" spans="1:26" ht="14.25" x14ac:dyDescent="0.2">
      <c r="A133" s="24"/>
      <c r="B133" s="25"/>
      <c r="C133" s="23" t="s">
        <v>594</v>
      </c>
      <c r="D133" s="26" t="s">
        <v>595</v>
      </c>
      <c r="E133" s="10">
        <f>Source!BZ86</f>
        <v>97</v>
      </c>
      <c r="F133" s="30"/>
      <c r="G133" s="27"/>
      <c r="H133" s="28">
        <f>SUM(S128:S135)</f>
        <v>24.06</v>
      </c>
      <c r="I133" s="31"/>
      <c r="J133" s="23">
        <f>Source!AT86</f>
        <v>97</v>
      </c>
      <c r="K133" s="28">
        <f>SUM(T128:T135)</f>
        <v>885.03</v>
      </c>
      <c r="L133" s="29"/>
    </row>
    <row r="134" spans="1:26" ht="14.25" x14ac:dyDescent="0.2">
      <c r="A134" s="24"/>
      <c r="B134" s="25"/>
      <c r="C134" s="23" t="s">
        <v>596</v>
      </c>
      <c r="D134" s="26" t="s">
        <v>595</v>
      </c>
      <c r="E134" s="10">
        <f>Source!CA86</f>
        <v>51</v>
      </c>
      <c r="F134" s="30"/>
      <c r="G134" s="27"/>
      <c r="H134" s="28">
        <f>SUM(U128:U135)</f>
        <v>12.65</v>
      </c>
      <c r="I134" s="31"/>
      <c r="J134" s="23">
        <f>Source!AU86</f>
        <v>51</v>
      </c>
      <c r="K134" s="28">
        <f>SUM(V128:V135)</f>
        <v>465.32</v>
      </c>
      <c r="L134" s="29"/>
    </row>
    <row r="135" spans="1:26" ht="14.25" x14ac:dyDescent="0.2">
      <c r="A135" s="35"/>
      <c r="B135" s="36"/>
      <c r="C135" s="37" t="s">
        <v>597</v>
      </c>
      <c r="D135" s="38" t="s">
        <v>598</v>
      </c>
      <c r="E135" s="39">
        <f>Source!AQ86</f>
        <v>2.37</v>
      </c>
      <c r="F135" s="40"/>
      <c r="G135" s="41" t="str">
        <f>Source!DI86</f>
        <v/>
      </c>
      <c r="H135" s="40"/>
      <c r="I135" s="41"/>
      <c r="J135" s="41"/>
      <c r="K135" s="40"/>
      <c r="L135" s="42">
        <f>Source!U86</f>
        <v>2.37</v>
      </c>
    </row>
    <row r="136" spans="1:26" ht="15" x14ac:dyDescent="0.25">
      <c r="G136" s="85">
        <f>ROUND(Source!AC86*Source!I86, 2)+ROUND(Source!AF86*Source!I86, 2)+ROUND((((Source!ET86)-(Source!EU86))+Source!AE86)*Source!I86, 2)+SUM(H133:H134)</f>
        <v>97.15</v>
      </c>
      <c r="H136" s="85"/>
      <c r="J136" s="85">
        <f>Source!O86+SUM(K133:K134)</f>
        <v>2668.95</v>
      </c>
      <c r="K136" s="85"/>
      <c r="L136" s="34">
        <f>Source!U86</f>
        <v>2.37</v>
      </c>
      <c r="O136" s="33">
        <f>G136</f>
        <v>97.15</v>
      </c>
      <c r="P136" s="33">
        <f>J136</f>
        <v>2668.95</v>
      </c>
      <c r="Q136" s="33">
        <f>L136</f>
        <v>2.37</v>
      </c>
      <c r="W136">
        <f>IF(Source!BI86&lt;=1,G136, 0)</f>
        <v>0</v>
      </c>
      <c r="X136">
        <f>IF(Source!BI86=2,G136, 0)</f>
        <v>97.15</v>
      </c>
      <c r="Y136">
        <f>IF(Source!BI86=3,G136, 0)</f>
        <v>0</v>
      </c>
      <c r="Z136">
        <f>IF(Source!BI86=4,G136, 0)</f>
        <v>0</v>
      </c>
    </row>
    <row r="137" spans="1:26" ht="42.75" x14ac:dyDescent="0.2">
      <c r="A137" s="24" t="str">
        <f>Source!E87</f>
        <v>12</v>
      </c>
      <c r="B137" s="25" t="str">
        <f>Source!F87</f>
        <v>м08-01-080-2</v>
      </c>
      <c r="C137" s="23" t="str">
        <f>Source!G87</f>
        <v>Прибор измерения и защиты, количество подключаемых концов до 6 (автоматический выключатель)</v>
      </c>
      <c r="D137" s="26" t="str">
        <f>Source!H87</f>
        <v>1  ШТ.</v>
      </c>
      <c r="E137" s="10">
        <f>Source!I87</f>
        <v>1</v>
      </c>
      <c r="F137" s="28">
        <f>IF(Source!AK87&lt;&gt; 0, Source!AK87,Source!AL87 + Source!AM87 + Source!AO87)</f>
        <v>29.16</v>
      </c>
      <c r="G137" s="27"/>
      <c r="H137" s="28"/>
      <c r="I137" s="27" t="str">
        <f>Source!BO87</f>
        <v>м08-01-080-2</v>
      </c>
      <c r="J137" s="27"/>
      <c r="K137" s="28"/>
      <c r="L137" s="29"/>
      <c r="S137">
        <f>ROUND((Source!FX87/100)*((ROUND(Source!AF87*Source!I87, 2)+ROUND(Source!AE87*Source!I87, 2))), 2)</f>
        <v>10.8</v>
      </c>
      <c r="T137">
        <f>Source!X87</f>
        <v>397.2</v>
      </c>
      <c r="U137">
        <f>ROUND((Source!FY87/100)*((ROUND(Source!AF87*Source!I87, 2)+ROUND(Source!AE87*Source!I87, 2))), 2)</f>
        <v>5.68</v>
      </c>
      <c r="V137">
        <f>Source!Y87</f>
        <v>208.83</v>
      </c>
    </row>
    <row r="138" spans="1:26" ht="14.25" x14ac:dyDescent="0.2">
      <c r="A138" s="24"/>
      <c r="B138" s="25"/>
      <c r="C138" s="23" t="s">
        <v>592</v>
      </c>
      <c r="D138" s="26"/>
      <c r="E138" s="10"/>
      <c r="F138" s="28">
        <f>Source!AO87</f>
        <v>10.16</v>
      </c>
      <c r="G138" s="27" t="str">
        <f>Source!DG87</f>
        <v/>
      </c>
      <c r="H138" s="28">
        <f>ROUND(Source!AF87*Source!I87, 2)</f>
        <v>10.16</v>
      </c>
      <c r="I138" s="27"/>
      <c r="J138" s="27">
        <f>IF(Source!BA87&lt;&gt; 0, Source!BA87, 1)</f>
        <v>36.79</v>
      </c>
      <c r="K138" s="28">
        <f>Source!S87</f>
        <v>373.79</v>
      </c>
      <c r="L138" s="29"/>
      <c r="R138">
        <f>H138</f>
        <v>10.16</v>
      </c>
    </row>
    <row r="139" spans="1:26" ht="14.25" x14ac:dyDescent="0.2">
      <c r="A139" s="24"/>
      <c r="B139" s="25"/>
      <c r="C139" s="23" t="s">
        <v>346</v>
      </c>
      <c r="D139" s="26"/>
      <c r="E139" s="10"/>
      <c r="F139" s="28">
        <f>Source!AM87</f>
        <v>18.420000000000002</v>
      </c>
      <c r="G139" s="27" t="str">
        <f>Source!DE87</f>
        <v/>
      </c>
      <c r="H139" s="28">
        <f>ROUND((((Source!ET87)-(Source!EU87))+Source!AE87)*Source!I87, 2)</f>
        <v>18.420000000000002</v>
      </c>
      <c r="I139" s="27"/>
      <c r="J139" s="27">
        <f>IF(Source!BB87&lt;&gt; 0, Source!BB87, 1)</f>
        <v>12.48</v>
      </c>
      <c r="K139" s="28">
        <f>Source!Q87</f>
        <v>229.88</v>
      </c>
      <c r="L139" s="29"/>
    </row>
    <row r="140" spans="1:26" ht="14.25" x14ac:dyDescent="0.2">
      <c r="A140" s="24"/>
      <c r="B140" s="25"/>
      <c r="C140" s="23" t="s">
        <v>593</v>
      </c>
      <c r="D140" s="26"/>
      <c r="E140" s="10"/>
      <c r="F140" s="28">
        <f>Source!AN87</f>
        <v>0.97</v>
      </c>
      <c r="G140" s="27" t="str">
        <f>Source!DF87</f>
        <v/>
      </c>
      <c r="H140" s="28">
        <f>ROUND(Source!AE87*Source!I87, 2)</f>
        <v>0.97</v>
      </c>
      <c r="I140" s="27"/>
      <c r="J140" s="27">
        <f>IF(Source!BS87&lt;&gt; 0, Source!BS87, 1)</f>
        <v>36.79</v>
      </c>
      <c r="K140" s="28">
        <f>Source!R87</f>
        <v>35.69</v>
      </c>
      <c r="L140" s="29"/>
      <c r="R140">
        <f>H140</f>
        <v>0.97</v>
      </c>
    </row>
    <row r="141" spans="1:26" ht="14.25" x14ac:dyDescent="0.2">
      <c r="A141" s="24"/>
      <c r="B141" s="25"/>
      <c r="C141" s="23" t="s">
        <v>599</v>
      </c>
      <c r="D141" s="26"/>
      <c r="E141" s="10"/>
      <c r="F141" s="28">
        <f>Source!AL87</f>
        <v>0.57999999999999996</v>
      </c>
      <c r="G141" s="27" t="str">
        <f>Source!DD87</f>
        <v/>
      </c>
      <c r="H141" s="28">
        <f>ROUND(Source!AC87*Source!I87, 2)</f>
        <v>0.57999999999999996</v>
      </c>
      <c r="I141" s="27"/>
      <c r="J141" s="27">
        <f>IF(Source!BC87&lt;&gt; 0, Source!BC87, 1)</f>
        <v>32.78</v>
      </c>
      <c r="K141" s="28">
        <f>Source!P87</f>
        <v>19.010000000000002</v>
      </c>
      <c r="L141" s="29"/>
    </row>
    <row r="142" spans="1:26" ht="14.25" x14ac:dyDescent="0.2">
      <c r="A142" s="24"/>
      <c r="B142" s="25"/>
      <c r="C142" s="23" t="s">
        <v>594</v>
      </c>
      <c r="D142" s="26" t="s">
        <v>595</v>
      </c>
      <c r="E142" s="10">
        <f>Source!BZ87</f>
        <v>97</v>
      </c>
      <c r="F142" s="30"/>
      <c r="G142" s="27"/>
      <c r="H142" s="28">
        <f>SUM(S137:S144)</f>
        <v>10.8</v>
      </c>
      <c r="I142" s="31"/>
      <c r="J142" s="23">
        <f>Source!AT87</f>
        <v>97</v>
      </c>
      <c r="K142" s="28">
        <f>SUM(T137:T144)</f>
        <v>397.2</v>
      </c>
      <c r="L142" s="29"/>
    </row>
    <row r="143" spans="1:26" ht="14.25" x14ac:dyDescent="0.2">
      <c r="A143" s="24"/>
      <c r="B143" s="25"/>
      <c r="C143" s="23" t="s">
        <v>596</v>
      </c>
      <c r="D143" s="26" t="s">
        <v>595</v>
      </c>
      <c r="E143" s="10">
        <f>Source!CA87</f>
        <v>51</v>
      </c>
      <c r="F143" s="30"/>
      <c r="G143" s="27"/>
      <c r="H143" s="28">
        <f>SUM(U137:U144)</f>
        <v>5.68</v>
      </c>
      <c r="I143" s="31"/>
      <c r="J143" s="23">
        <f>Source!AU87</f>
        <v>51</v>
      </c>
      <c r="K143" s="28">
        <f>SUM(V137:V144)</f>
        <v>208.83</v>
      </c>
      <c r="L143" s="29"/>
    </row>
    <row r="144" spans="1:26" ht="14.25" x14ac:dyDescent="0.2">
      <c r="A144" s="35"/>
      <c r="B144" s="36"/>
      <c r="C144" s="37" t="s">
        <v>597</v>
      </c>
      <c r="D144" s="38" t="s">
        <v>598</v>
      </c>
      <c r="E144" s="39">
        <f>Source!AQ87</f>
        <v>1.1299999999999999</v>
      </c>
      <c r="F144" s="40"/>
      <c r="G144" s="41" t="str">
        <f>Source!DI87</f>
        <v/>
      </c>
      <c r="H144" s="40"/>
      <c r="I144" s="41"/>
      <c r="J144" s="41"/>
      <c r="K144" s="40"/>
      <c r="L144" s="42">
        <f>Source!U87</f>
        <v>1.1299999999999999</v>
      </c>
    </row>
    <row r="145" spans="1:26" ht="15" x14ac:dyDescent="0.25">
      <c r="G145" s="85">
        <f>ROUND(Source!AC87*Source!I87, 2)+ROUND(Source!AF87*Source!I87, 2)+ROUND((((Source!ET87)-(Source!EU87))+Source!AE87)*Source!I87, 2)+SUM(H142:H143)</f>
        <v>45.64</v>
      </c>
      <c r="H145" s="85"/>
      <c r="J145" s="85">
        <f>Source!O87+SUM(K142:K143)</f>
        <v>1228.71</v>
      </c>
      <c r="K145" s="85"/>
      <c r="L145" s="34">
        <f>Source!U87</f>
        <v>1.1299999999999999</v>
      </c>
      <c r="O145" s="33">
        <f>G145</f>
        <v>45.64</v>
      </c>
      <c r="P145" s="33">
        <f>J145</f>
        <v>1228.71</v>
      </c>
      <c r="Q145" s="33">
        <f>L145</f>
        <v>1.1299999999999999</v>
      </c>
      <c r="W145">
        <f>IF(Source!BI87&lt;=1,G145, 0)</f>
        <v>0</v>
      </c>
      <c r="X145">
        <f>IF(Source!BI87=2,G145, 0)</f>
        <v>45.64</v>
      </c>
      <c r="Y145">
        <f>IF(Source!BI87=3,G145, 0)</f>
        <v>0</v>
      </c>
      <c r="Z145">
        <f>IF(Source!BI87=4,G145, 0)</f>
        <v>0</v>
      </c>
    </row>
    <row r="146" spans="1:26" ht="57" x14ac:dyDescent="0.2">
      <c r="A146" s="24" t="str">
        <f>Source!E88</f>
        <v>13</v>
      </c>
      <c r="B146" s="25" t="str">
        <f>Source!F88</f>
        <v>м08-03-521-28</v>
      </c>
      <c r="C146" s="23" t="str">
        <f>Source!G88</f>
        <v>Рубильник на плите с приводом, устанавливаемый на металлическом основании, трехполюсный на ток до 250 А</v>
      </c>
      <c r="D146" s="26" t="str">
        <f>Source!H88</f>
        <v>1  ШТ.</v>
      </c>
      <c r="E146" s="10">
        <f>Source!I88</f>
        <v>1</v>
      </c>
      <c r="F146" s="28">
        <f>IF(Source!AK88&lt;&gt; 0, Source!AK88,Source!AL88 + Source!AM88 + Source!AO88)</f>
        <v>60.03</v>
      </c>
      <c r="G146" s="27"/>
      <c r="H146" s="28"/>
      <c r="I146" s="27" t="str">
        <f>Source!BO88</f>
        <v>м08-03-521-28</v>
      </c>
      <c r="J146" s="27"/>
      <c r="K146" s="28"/>
      <c r="L146" s="29"/>
      <c r="S146">
        <f>ROUND((Source!FX88/100)*((ROUND(Source!AF88*Source!I88, 2)+ROUND(Source!AE88*Source!I88, 2))), 2)</f>
        <v>40.17</v>
      </c>
      <c r="T146">
        <f>Source!X88</f>
        <v>1477.77</v>
      </c>
      <c r="U146">
        <f>ROUND((Source!FY88/100)*((ROUND(Source!AF88*Source!I88, 2)+ROUND(Source!AE88*Source!I88, 2))), 2)</f>
        <v>21.12</v>
      </c>
      <c r="V146">
        <f>Source!Y88</f>
        <v>776.97</v>
      </c>
    </row>
    <row r="147" spans="1:26" ht="14.25" x14ac:dyDescent="0.2">
      <c r="A147" s="24"/>
      <c r="B147" s="25"/>
      <c r="C147" s="23" t="s">
        <v>592</v>
      </c>
      <c r="D147" s="26"/>
      <c r="E147" s="10"/>
      <c r="F147" s="28">
        <f>Source!AO88</f>
        <v>41.29</v>
      </c>
      <c r="G147" s="27" t="str">
        <f>Source!DG88</f>
        <v/>
      </c>
      <c r="H147" s="28">
        <f>ROUND(Source!AF88*Source!I88, 2)</f>
        <v>41.29</v>
      </c>
      <c r="I147" s="27"/>
      <c r="J147" s="27">
        <f>IF(Source!BA88&lt;&gt; 0, Source!BA88, 1)</f>
        <v>36.79</v>
      </c>
      <c r="K147" s="28">
        <f>Source!S88</f>
        <v>1519.06</v>
      </c>
      <c r="L147" s="29"/>
      <c r="R147">
        <f>H147</f>
        <v>41.29</v>
      </c>
    </row>
    <row r="148" spans="1:26" ht="14.25" x14ac:dyDescent="0.2">
      <c r="A148" s="24"/>
      <c r="B148" s="25"/>
      <c r="C148" s="23" t="s">
        <v>346</v>
      </c>
      <c r="D148" s="26"/>
      <c r="E148" s="10"/>
      <c r="F148" s="28">
        <f>Source!AM88</f>
        <v>3.58</v>
      </c>
      <c r="G148" s="27" t="str">
        <f>Source!DE88</f>
        <v/>
      </c>
      <c r="H148" s="28">
        <f>ROUND((((Source!ET88)-(Source!EU88))+Source!AE88)*Source!I88, 2)</f>
        <v>3.58</v>
      </c>
      <c r="I148" s="27"/>
      <c r="J148" s="27">
        <f>IF(Source!BB88&lt;&gt; 0, Source!BB88, 1)</f>
        <v>10.53</v>
      </c>
      <c r="K148" s="28">
        <f>Source!Q88</f>
        <v>37.700000000000003</v>
      </c>
      <c r="L148" s="29"/>
    </row>
    <row r="149" spans="1:26" ht="14.25" x14ac:dyDescent="0.2">
      <c r="A149" s="24"/>
      <c r="B149" s="25"/>
      <c r="C149" s="23" t="s">
        <v>593</v>
      </c>
      <c r="D149" s="26"/>
      <c r="E149" s="10"/>
      <c r="F149" s="28">
        <f>Source!AN88</f>
        <v>0.12</v>
      </c>
      <c r="G149" s="27" t="str">
        <f>Source!DF88</f>
        <v/>
      </c>
      <c r="H149" s="28">
        <f>ROUND(Source!AE88*Source!I88, 2)</f>
        <v>0.12</v>
      </c>
      <c r="I149" s="27"/>
      <c r="J149" s="27">
        <f>IF(Source!BS88&lt;&gt; 0, Source!BS88, 1)</f>
        <v>36.79</v>
      </c>
      <c r="K149" s="28">
        <f>Source!R88</f>
        <v>4.41</v>
      </c>
      <c r="L149" s="29"/>
      <c r="R149">
        <f>H149</f>
        <v>0.12</v>
      </c>
    </row>
    <row r="150" spans="1:26" ht="14.25" x14ac:dyDescent="0.2">
      <c r="A150" s="24"/>
      <c r="B150" s="25"/>
      <c r="C150" s="23" t="s">
        <v>599</v>
      </c>
      <c r="D150" s="26"/>
      <c r="E150" s="10"/>
      <c r="F150" s="28">
        <f>Source!AL88</f>
        <v>15.16</v>
      </c>
      <c r="G150" s="27" t="str">
        <f>Source!DD88</f>
        <v/>
      </c>
      <c r="H150" s="28">
        <f>ROUND(Source!AC88*Source!I88, 2)</f>
        <v>15.16</v>
      </c>
      <c r="I150" s="27"/>
      <c r="J150" s="27">
        <f>IF(Source!BC88&lt;&gt; 0, Source!BC88, 1)</f>
        <v>18.420000000000002</v>
      </c>
      <c r="K150" s="28">
        <f>Source!P88</f>
        <v>279.25</v>
      </c>
      <c r="L150" s="29"/>
    </row>
    <row r="151" spans="1:26" ht="14.25" x14ac:dyDescent="0.2">
      <c r="A151" s="24"/>
      <c r="B151" s="25"/>
      <c r="C151" s="23" t="s">
        <v>594</v>
      </c>
      <c r="D151" s="26" t="s">
        <v>595</v>
      </c>
      <c r="E151" s="10">
        <f>Source!BZ88</f>
        <v>97</v>
      </c>
      <c r="F151" s="30"/>
      <c r="G151" s="27"/>
      <c r="H151" s="28">
        <f>SUM(S146:S153)</f>
        <v>40.17</v>
      </c>
      <c r="I151" s="31"/>
      <c r="J151" s="23">
        <f>Source!AT88</f>
        <v>97</v>
      </c>
      <c r="K151" s="28">
        <f>SUM(T146:T153)</f>
        <v>1477.77</v>
      </c>
      <c r="L151" s="29"/>
    </row>
    <row r="152" spans="1:26" ht="14.25" x14ac:dyDescent="0.2">
      <c r="A152" s="24"/>
      <c r="B152" s="25"/>
      <c r="C152" s="23" t="s">
        <v>596</v>
      </c>
      <c r="D152" s="26" t="s">
        <v>595</v>
      </c>
      <c r="E152" s="10">
        <f>Source!CA88</f>
        <v>51</v>
      </c>
      <c r="F152" s="30"/>
      <c r="G152" s="27"/>
      <c r="H152" s="28">
        <f>SUM(U146:U153)</f>
        <v>21.12</v>
      </c>
      <c r="I152" s="31"/>
      <c r="J152" s="23">
        <f>Source!AU88</f>
        <v>51</v>
      </c>
      <c r="K152" s="28">
        <f>SUM(V146:V153)</f>
        <v>776.97</v>
      </c>
      <c r="L152" s="29"/>
    </row>
    <row r="153" spans="1:26" ht="14.25" x14ac:dyDescent="0.2">
      <c r="A153" s="35"/>
      <c r="B153" s="36"/>
      <c r="C153" s="37" t="s">
        <v>597</v>
      </c>
      <c r="D153" s="38" t="s">
        <v>598</v>
      </c>
      <c r="E153" s="39">
        <f>Source!AQ88</f>
        <v>4.1500000000000004</v>
      </c>
      <c r="F153" s="40"/>
      <c r="G153" s="41" t="str">
        <f>Source!DI88</f>
        <v/>
      </c>
      <c r="H153" s="40"/>
      <c r="I153" s="41"/>
      <c r="J153" s="41"/>
      <c r="K153" s="40"/>
      <c r="L153" s="42">
        <f>Source!U88</f>
        <v>4.1500000000000004</v>
      </c>
    </row>
    <row r="154" spans="1:26" ht="15" x14ac:dyDescent="0.25">
      <c r="G154" s="85">
        <f>ROUND(Source!AC88*Source!I88, 2)+ROUND(Source!AF88*Source!I88, 2)+ROUND((((Source!ET88)-(Source!EU88))+Source!AE88)*Source!I88, 2)+SUM(H151:H152)</f>
        <v>121.32000000000001</v>
      </c>
      <c r="H154" s="85"/>
      <c r="J154" s="85">
        <f>Source!O88+SUM(K151:K152)</f>
        <v>4090.75</v>
      </c>
      <c r="K154" s="85"/>
      <c r="L154" s="34">
        <f>Source!U88</f>
        <v>4.1500000000000004</v>
      </c>
      <c r="O154" s="33">
        <f>G154</f>
        <v>121.32000000000001</v>
      </c>
      <c r="P154" s="33">
        <f>J154</f>
        <v>4090.75</v>
      </c>
      <c r="Q154" s="33">
        <f>L154</f>
        <v>4.1500000000000004</v>
      </c>
      <c r="W154">
        <f>IF(Source!BI88&lt;=1,G154, 0)</f>
        <v>0</v>
      </c>
      <c r="X154">
        <f>IF(Source!BI88=2,G154, 0)</f>
        <v>121.32000000000001</v>
      </c>
      <c r="Y154">
        <f>IF(Source!BI88=3,G154, 0)</f>
        <v>0</v>
      </c>
      <c r="Z154">
        <f>IF(Source!BI88=4,G154, 0)</f>
        <v>0</v>
      </c>
    </row>
    <row r="155" spans="1:26" ht="42.75" x14ac:dyDescent="0.2">
      <c r="A155" s="24" t="str">
        <f>Source!E89</f>
        <v>14</v>
      </c>
      <c r="B155" s="25" t="str">
        <f>Source!F89</f>
        <v>п01-11-024-1</v>
      </c>
      <c r="C155" s="23" t="str">
        <f>Source!G89</f>
        <v>Фазировка электрической линии или трансформатора с сетью напряжением до 1 кВ</v>
      </c>
      <c r="D155" s="26" t="str">
        <f>Source!H89</f>
        <v>1 фазировка</v>
      </c>
      <c r="E155" s="10">
        <f>Source!I89</f>
        <v>3</v>
      </c>
      <c r="F155" s="28">
        <f>IF(Source!AK89&lt;&gt; 0, Source!AK89,Source!AL89 + Source!AM89 + Source!AO89)</f>
        <v>9.82</v>
      </c>
      <c r="G155" s="27"/>
      <c r="H155" s="28"/>
      <c r="I155" s="27" t="str">
        <f>Source!BO89</f>
        <v/>
      </c>
      <c r="J155" s="27"/>
      <c r="K155" s="28"/>
      <c r="L155" s="29"/>
      <c r="S155">
        <f>ROUND((Source!FX89/100)*((ROUND(Source!AF89*Source!I89, 2)+ROUND(Source!AE89*Source!I89, 2))), 2)</f>
        <v>21.8</v>
      </c>
      <c r="T155">
        <f>Source!X89</f>
        <v>802.03</v>
      </c>
      <c r="U155">
        <f>ROUND((Source!FY89/100)*((ROUND(Source!AF89*Source!I89, 2)+ROUND(Source!AE89*Source!I89, 2))), 2)</f>
        <v>10.61</v>
      </c>
      <c r="V155">
        <f>Source!Y89</f>
        <v>390.18</v>
      </c>
    </row>
    <row r="156" spans="1:26" ht="14.25" x14ac:dyDescent="0.2">
      <c r="A156" s="24"/>
      <c r="B156" s="25"/>
      <c r="C156" s="23" t="s">
        <v>592</v>
      </c>
      <c r="D156" s="26"/>
      <c r="E156" s="10"/>
      <c r="F156" s="28">
        <f>Source!AO89</f>
        <v>9.82</v>
      </c>
      <c r="G156" s="27" t="str">
        <f>Source!DG89</f>
        <v/>
      </c>
      <c r="H156" s="28">
        <f>ROUND(Source!AF89*Source!I89, 2)</f>
        <v>29.46</v>
      </c>
      <c r="I156" s="27"/>
      <c r="J156" s="27">
        <f>IF(Source!BA89&lt;&gt; 0, Source!BA89, 1)</f>
        <v>36.79</v>
      </c>
      <c r="K156" s="28">
        <f>Source!S89</f>
        <v>1083.83</v>
      </c>
      <c r="L156" s="29"/>
      <c r="R156">
        <f>H156</f>
        <v>29.46</v>
      </c>
    </row>
    <row r="157" spans="1:26" ht="14.25" x14ac:dyDescent="0.2">
      <c r="A157" s="24"/>
      <c r="B157" s="25"/>
      <c r="C157" s="23" t="s">
        <v>594</v>
      </c>
      <c r="D157" s="26" t="s">
        <v>595</v>
      </c>
      <c r="E157" s="10">
        <f>Source!BZ89</f>
        <v>74</v>
      </c>
      <c r="F157" s="30"/>
      <c r="G157" s="27"/>
      <c r="H157" s="28">
        <f>SUM(S155:S159)</f>
        <v>21.8</v>
      </c>
      <c r="I157" s="31"/>
      <c r="J157" s="23">
        <f>Source!AT89</f>
        <v>74</v>
      </c>
      <c r="K157" s="28">
        <f>SUM(T155:T159)</f>
        <v>802.03</v>
      </c>
      <c r="L157" s="29"/>
    </row>
    <row r="158" spans="1:26" ht="14.25" x14ac:dyDescent="0.2">
      <c r="A158" s="24"/>
      <c r="B158" s="25"/>
      <c r="C158" s="23" t="s">
        <v>596</v>
      </c>
      <c r="D158" s="26" t="s">
        <v>595</v>
      </c>
      <c r="E158" s="10">
        <f>Source!CA89</f>
        <v>36</v>
      </c>
      <c r="F158" s="30"/>
      <c r="G158" s="27"/>
      <c r="H158" s="28">
        <f>SUM(U155:U159)</f>
        <v>10.61</v>
      </c>
      <c r="I158" s="31"/>
      <c r="J158" s="23">
        <f>Source!AU89</f>
        <v>36</v>
      </c>
      <c r="K158" s="28">
        <f>SUM(V155:V159)</f>
        <v>390.18</v>
      </c>
      <c r="L158" s="29"/>
    </row>
    <row r="159" spans="1:26" ht="14.25" x14ac:dyDescent="0.2">
      <c r="A159" s="35"/>
      <c r="B159" s="36"/>
      <c r="C159" s="37" t="s">
        <v>597</v>
      </c>
      <c r="D159" s="38" t="s">
        <v>598</v>
      </c>
      <c r="E159" s="39">
        <f>Source!AQ89</f>
        <v>0.82</v>
      </c>
      <c r="F159" s="40"/>
      <c r="G159" s="41" t="str">
        <f>Source!DI89</f>
        <v/>
      </c>
      <c r="H159" s="40"/>
      <c r="I159" s="41"/>
      <c r="J159" s="41"/>
      <c r="K159" s="40"/>
      <c r="L159" s="42">
        <f>Source!U89</f>
        <v>2.46</v>
      </c>
    </row>
    <row r="160" spans="1:26" ht="15" x14ac:dyDescent="0.25">
      <c r="G160" s="85">
        <f>ROUND(Source!AC89*Source!I89, 2)+ROUND(Source!AF89*Source!I89, 2)+ROUND((((Source!ET89)-(Source!EU89))+Source!AE89)*Source!I89, 2)+SUM(H157:H158)</f>
        <v>61.87</v>
      </c>
      <c r="H160" s="85"/>
      <c r="J160" s="85">
        <f>Source!O89+SUM(K157:K158)</f>
        <v>2276.04</v>
      </c>
      <c r="K160" s="85"/>
      <c r="L160" s="34">
        <f>Source!U89</f>
        <v>2.46</v>
      </c>
      <c r="O160" s="33">
        <f>G160</f>
        <v>61.87</v>
      </c>
      <c r="P160" s="33">
        <f>J160</f>
        <v>2276.04</v>
      </c>
      <c r="Q160" s="33">
        <f>L160</f>
        <v>2.46</v>
      </c>
      <c r="W160">
        <f>IF(Source!BI89&lt;=1,G160, 0)</f>
        <v>0</v>
      </c>
      <c r="X160">
        <f>IF(Source!BI89=2,G160, 0)</f>
        <v>0</v>
      </c>
      <c r="Y160">
        <f>IF(Source!BI89=3,G160, 0)</f>
        <v>0</v>
      </c>
      <c r="Z160">
        <f>IF(Source!BI89=4,G160, 0)</f>
        <v>61.87</v>
      </c>
    </row>
    <row r="161" spans="1:26" ht="42.75" x14ac:dyDescent="0.2">
      <c r="A161" s="24" t="str">
        <f>Source!E90</f>
        <v>15</v>
      </c>
      <c r="B161" s="25" t="str">
        <f>Source!F90</f>
        <v>п01-11-010-1</v>
      </c>
      <c r="C161" s="23" t="str">
        <f>Source!G90</f>
        <v>Измерение сопротивления растеканию тока заземлителя</v>
      </c>
      <c r="D161" s="26" t="str">
        <f>Source!H90</f>
        <v>1 измерение</v>
      </c>
      <c r="E161" s="10">
        <f>Source!I90</f>
        <v>1</v>
      </c>
      <c r="F161" s="28">
        <f>IF(Source!AK90&lt;&gt; 0, Source!AK90,Source!AL90 + Source!AM90 + Source!AO90)</f>
        <v>14.6</v>
      </c>
      <c r="G161" s="27"/>
      <c r="H161" s="28"/>
      <c r="I161" s="27" t="str">
        <f>Source!BO90</f>
        <v/>
      </c>
      <c r="J161" s="27"/>
      <c r="K161" s="28"/>
      <c r="L161" s="29"/>
      <c r="S161">
        <f>ROUND((Source!FX90/100)*((ROUND(Source!AF90*Source!I90, 2)+ROUND(Source!AE90*Source!I90, 2))), 2)</f>
        <v>10.8</v>
      </c>
      <c r="T161">
        <f>Source!X90</f>
        <v>397.48</v>
      </c>
      <c r="U161">
        <f>ROUND((Source!FY90/100)*((ROUND(Source!AF90*Source!I90, 2)+ROUND(Source!AE90*Source!I90, 2))), 2)</f>
        <v>5.26</v>
      </c>
      <c r="V161">
        <f>Source!Y90</f>
        <v>193.37</v>
      </c>
    </row>
    <row r="162" spans="1:26" ht="14.25" x14ac:dyDescent="0.2">
      <c r="A162" s="24"/>
      <c r="B162" s="25"/>
      <c r="C162" s="23" t="s">
        <v>592</v>
      </c>
      <c r="D162" s="26"/>
      <c r="E162" s="10"/>
      <c r="F162" s="28">
        <f>Source!AO90</f>
        <v>14.6</v>
      </c>
      <c r="G162" s="27" t="str">
        <f>Source!DG90</f>
        <v/>
      </c>
      <c r="H162" s="28">
        <f>ROUND(Source!AF90*Source!I90, 2)</f>
        <v>14.6</v>
      </c>
      <c r="I162" s="27"/>
      <c r="J162" s="27">
        <f>IF(Source!BA90&lt;&gt; 0, Source!BA90, 1)</f>
        <v>36.79</v>
      </c>
      <c r="K162" s="28">
        <f>Source!S90</f>
        <v>537.13</v>
      </c>
      <c r="L162" s="29"/>
      <c r="R162">
        <f>H162</f>
        <v>14.6</v>
      </c>
    </row>
    <row r="163" spans="1:26" ht="14.25" x14ac:dyDescent="0.2">
      <c r="A163" s="24"/>
      <c r="B163" s="25"/>
      <c r="C163" s="23" t="s">
        <v>594</v>
      </c>
      <c r="D163" s="26" t="s">
        <v>595</v>
      </c>
      <c r="E163" s="10">
        <f>Source!BZ90</f>
        <v>74</v>
      </c>
      <c r="F163" s="30"/>
      <c r="G163" s="27"/>
      <c r="H163" s="28">
        <f>SUM(S161:S165)</f>
        <v>10.8</v>
      </c>
      <c r="I163" s="31"/>
      <c r="J163" s="23">
        <f>Source!AT90</f>
        <v>74</v>
      </c>
      <c r="K163" s="28">
        <f>SUM(T161:T165)</f>
        <v>397.48</v>
      </c>
      <c r="L163" s="29"/>
    </row>
    <row r="164" spans="1:26" ht="14.25" x14ac:dyDescent="0.2">
      <c r="A164" s="24"/>
      <c r="B164" s="25"/>
      <c r="C164" s="23" t="s">
        <v>596</v>
      </c>
      <c r="D164" s="26" t="s">
        <v>595</v>
      </c>
      <c r="E164" s="10">
        <f>Source!CA90</f>
        <v>36</v>
      </c>
      <c r="F164" s="30"/>
      <c r="G164" s="27"/>
      <c r="H164" s="28">
        <f>SUM(U161:U165)</f>
        <v>5.26</v>
      </c>
      <c r="I164" s="31"/>
      <c r="J164" s="23">
        <f>Source!AU90</f>
        <v>36</v>
      </c>
      <c r="K164" s="28">
        <f>SUM(V161:V165)</f>
        <v>193.37</v>
      </c>
      <c r="L164" s="29"/>
    </row>
    <row r="165" spans="1:26" ht="14.25" x14ac:dyDescent="0.2">
      <c r="A165" s="35"/>
      <c r="B165" s="36"/>
      <c r="C165" s="37" t="s">
        <v>597</v>
      </c>
      <c r="D165" s="38" t="s">
        <v>598</v>
      </c>
      <c r="E165" s="39">
        <f>Source!AQ90</f>
        <v>1.22</v>
      </c>
      <c r="F165" s="40"/>
      <c r="G165" s="41" t="str">
        <f>Source!DI90</f>
        <v/>
      </c>
      <c r="H165" s="40"/>
      <c r="I165" s="41"/>
      <c r="J165" s="41"/>
      <c r="K165" s="40"/>
      <c r="L165" s="42">
        <f>Source!U90</f>
        <v>1.22</v>
      </c>
    </row>
    <row r="166" spans="1:26" ht="15" x14ac:dyDescent="0.25">
      <c r="G166" s="85">
        <f>ROUND(Source!AC90*Source!I90, 2)+ROUND(Source!AF90*Source!I90, 2)+ROUND((((Source!ET90)-(Source!EU90))+Source!AE90)*Source!I90, 2)+SUM(H163:H164)</f>
        <v>30.660000000000004</v>
      </c>
      <c r="H166" s="85"/>
      <c r="J166" s="85">
        <f>Source!O90+SUM(K163:K164)</f>
        <v>1127.98</v>
      </c>
      <c r="K166" s="85"/>
      <c r="L166" s="34">
        <f>Source!U90</f>
        <v>1.22</v>
      </c>
      <c r="O166" s="33">
        <f>G166</f>
        <v>30.660000000000004</v>
      </c>
      <c r="P166" s="33">
        <f>J166</f>
        <v>1127.98</v>
      </c>
      <c r="Q166" s="33">
        <f>L166</f>
        <v>1.22</v>
      </c>
      <c r="W166">
        <f>IF(Source!BI90&lt;=1,G166, 0)</f>
        <v>0</v>
      </c>
      <c r="X166">
        <f>IF(Source!BI90=2,G166, 0)</f>
        <v>0</v>
      </c>
      <c r="Y166">
        <f>IF(Source!BI90=3,G166, 0)</f>
        <v>0</v>
      </c>
      <c r="Z166">
        <f>IF(Source!BI90=4,G166, 0)</f>
        <v>30.660000000000004</v>
      </c>
    </row>
    <row r="167" spans="1:26" ht="42.75" x14ac:dyDescent="0.2">
      <c r="A167" s="24" t="str">
        <f>Source!E91</f>
        <v>16</v>
      </c>
      <c r="B167" s="25" t="str">
        <f>Source!F91</f>
        <v>п01-11-013-1</v>
      </c>
      <c r="C167" s="23" t="str">
        <f>Source!G91</f>
        <v>Замер полного сопротивления цепи «фаза-нуль»</v>
      </c>
      <c r="D167" s="26" t="str">
        <f>Source!H91</f>
        <v>1 токоприемник</v>
      </c>
      <c r="E167" s="10">
        <f>Source!I91</f>
        <v>1</v>
      </c>
      <c r="F167" s="28">
        <f>IF(Source!AK91&lt;&gt; 0, Source!AK91,Source!AL91 + Source!AM91 + Source!AO91)</f>
        <v>14.6</v>
      </c>
      <c r="G167" s="27"/>
      <c r="H167" s="28"/>
      <c r="I167" s="27" t="str">
        <f>Source!BO91</f>
        <v/>
      </c>
      <c r="J167" s="27"/>
      <c r="K167" s="28"/>
      <c r="L167" s="29"/>
      <c r="S167">
        <f>ROUND((Source!FX91/100)*((ROUND(Source!AF91*Source!I91, 2)+ROUND(Source!AE91*Source!I91, 2))), 2)</f>
        <v>10.8</v>
      </c>
      <c r="T167">
        <f>Source!X91</f>
        <v>397.48</v>
      </c>
      <c r="U167">
        <f>ROUND((Source!FY91/100)*((ROUND(Source!AF91*Source!I91, 2)+ROUND(Source!AE91*Source!I91, 2))), 2)</f>
        <v>5.26</v>
      </c>
      <c r="V167">
        <f>Source!Y91</f>
        <v>193.37</v>
      </c>
    </row>
    <row r="168" spans="1:26" ht="14.25" x14ac:dyDescent="0.2">
      <c r="A168" s="24"/>
      <c r="B168" s="25"/>
      <c r="C168" s="23" t="s">
        <v>592</v>
      </c>
      <c r="D168" s="26"/>
      <c r="E168" s="10"/>
      <c r="F168" s="28">
        <f>Source!AO91</f>
        <v>14.6</v>
      </c>
      <c r="G168" s="27" t="str">
        <f>Source!DG91</f>
        <v/>
      </c>
      <c r="H168" s="28">
        <f>ROUND(Source!AF91*Source!I91, 2)</f>
        <v>14.6</v>
      </c>
      <c r="I168" s="27"/>
      <c r="J168" s="27">
        <f>IF(Source!BA91&lt;&gt; 0, Source!BA91, 1)</f>
        <v>36.79</v>
      </c>
      <c r="K168" s="28">
        <f>Source!S91</f>
        <v>537.13</v>
      </c>
      <c r="L168" s="29"/>
      <c r="R168">
        <f>H168</f>
        <v>14.6</v>
      </c>
    </row>
    <row r="169" spans="1:26" ht="14.25" x14ac:dyDescent="0.2">
      <c r="A169" s="24"/>
      <c r="B169" s="25"/>
      <c r="C169" s="23" t="s">
        <v>594</v>
      </c>
      <c r="D169" s="26" t="s">
        <v>595</v>
      </c>
      <c r="E169" s="10">
        <f>Source!BZ91</f>
        <v>74</v>
      </c>
      <c r="F169" s="30"/>
      <c r="G169" s="27"/>
      <c r="H169" s="28">
        <f>SUM(S167:S171)</f>
        <v>10.8</v>
      </c>
      <c r="I169" s="31"/>
      <c r="J169" s="23">
        <f>Source!AT91</f>
        <v>74</v>
      </c>
      <c r="K169" s="28">
        <f>SUM(T167:T171)</f>
        <v>397.48</v>
      </c>
      <c r="L169" s="29"/>
    </row>
    <row r="170" spans="1:26" ht="14.25" x14ac:dyDescent="0.2">
      <c r="A170" s="24"/>
      <c r="B170" s="25"/>
      <c r="C170" s="23" t="s">
        <v>596</v>
      </c>
      <c r="D170" s="26" t="s">
        <v>595</v>
      </c>
      <c r="E170" s="10">
        <f>Source!CA91</f>
        <v>36</v>
      </c>
      <c r="F170" s="30"/>
      <c r="G170" s="27"/>
      <c r="H170" s="28">
        <f>SUM(U167:U171)</f>
        <v>5.26</v>
      </c>
      <c r="I170" s="31"/>
      <c r="J170" s="23">
        <f>Source!AU91</f>
        <v>36</v>
      </c>
      <c r="K170" s="28">
        <f>SUM(V167:V171)</f>
        <v>193.37</v>
      </c>
      <c r="L170" s="29"/>
    </row>
    <row r="171" spans="1:26" ht="14.25" x14ac:dyDescent="0.2">
      <c r="A171" s="35"/>
      <c r="B171" s="36"/>
      <c r="C171" s="37" t="s">
        <v>597</v>
      </c>
      <c r="D171" s="38" t="s">
        <v>598</v>
      </c>
      <c r="E171" s="39">
        <f>Source!AQ91</f>
        <v>1.22</v>
      </c>
      <c r="F171" s="40"/>
      <c r="G171" s="41" t="str">
        <f>Source!DI91</f>
        <v/>
      </c>
      <c r="H171" s="40"/>
      <c r="I171" s="41"/>
      <c r="J171" s="41"/>
      <c r="K171" s="40"/>
      <c r="L171" s="42">
        <f>Source!U91</f>
        <v>1.22</v>
      </c>
    </row>
    <row r="172" spans="1:26" ht="15" x14ac:dyDescent="0.25">
      <c r="G172" s="85">
        <f>ROUND(Source!AC91*Source!I91, 2)+ROUND(Source!AF91*Source!I91, 2)+ROUND((((Source!ET91)-(Source!EU91))+Source!AE91)*Source!I91, 2)+SUM(H169:H170)</f>
        <v>30.660000000000004</v>
      </c>
      <c r="H172" s="85"/>
      <c r="J172" s="85">
        <f>Source!O91+SUM(K169:K170)</f>
        <v>1127.98</v>
      </c>
      <c r="K172" s="85"/>
      <c r="L172" s="34">
        <f>Source!U91</f>
        <v>1.22</v>
      </c>
      <c r="O172" s="33">
        <f>G172</f>
        <v>30.660000000000004</v>
      </c>
      <c r="P172" s="33">
        <f>J172</f>
        <v>1127.98</v>
      </c>
      <c r="Q172" s="33">
        <f>L172</f>
        <v>1.22</v>
      </c>
      <c r="W172">
        <f>IF(Source!BI91&lt;=1,G172, 0)</f>
        <v>0</v>
      </c>
      <c r="X172">
        <f>IF(Source!BI91=2,G172, 0)</f>
        <v>0</v>
      </c>
      <c r="Y172">
        <f>IF(Source!BI91=3,G172, 0)</f>
        <v>0</v>
      </c>
      <c r="Z172">
        <f>IF(Source!BI91=4,G172, 0)</f>
        <v>30.660000000000004</v>
      </c>
    </row>
    <row r="173" spans="1:26" ht="42.75" x14ac:dyDescent="0.2">
      <c r="A173" s="24" t="str">
        <f>Source!E92</f>
        <v>17</v>
      </c>
      <c r="B173" s="25" t="str">
        <f>Source!F92</f>
        <v>п01-11-011-1</v>
      </c>
      <c r="C173" s="23" t="str">
        <f>Source!G92</f>
        <v>Проверка наличия цепи между заземлителями и заземленными элементами</v>
      </c>
      <c r="D173" s="26" t="str">
        <f>Source!H92</f>
        <v>100 точек</v>
      </c>
      <c r="E173" s="10">
        <f>Source!I92</f>
        <v>0.04</v>
      </c>
      <c r="F173" s="28">
        <f>IF(Source!AK92&lt;&gt; 0, Source!AK92,Source!AL92 + Source!AM92 + Source!AO92)</f>
        <v>155.13</v>
      </c>
      <c r="G173" s="27"/>
      <c r="H173" s="28"/>
      <c r="I173" s="27" t="str">
        <f>Source!BO92</f>
        <v/>
      </c>
      <c r="J173" s="27"/>
      <c r="K173" s="28"/>
      <c r="L173" s="29"/>
      <c r="S173">
        <f>ROUND((Source!FX92/100)*((ROUND(Source!AF92*Source!I92, 2)+ROUND(Source!AE92*Source!I92, 2))), 2)</f>
        <v>4.5999999999999996</v>
      </c>
      <c r="T173">
        <f>Source!X92</f>
        <v>168.93</v>
      </c>
      <c r="U173">
        <f>ROUND((Source!FY92/100)*((ROUND(Source!AF92*Source!I92, 2)+ROUND(Source!AE92*Source!I92, 2))), 2)</f>
        <v>2.2400000000000002</v>
      </c>
      <c r="V173">
        <f>Source!Y92</f>
        <v>82.18</v>
      </c>
    </row>
    <row r="174" spans="1:26" x14ac:dyDescent="0.2">
      <c r="C174" s="53" t="str">
        <f>"Объем: "&amp;Source!I92&amp;"=4/"&amp;"100"</f>
        <v>Объем: 0,04=4/100</v>
      </c>
    </row>
    <row r="175" spans="1:26" ht="14.25" x14ac:dyDescent="0.2">
      <c r="A175" s="24"/>
      <c r="B175" s="25"/>
      <c r="C175" s="23" t="s">
        <v>592</v>
      </c>
      <c r="D175" s="26"/>
      <c r="E175" s="10"/>
      <c r="F175" s="28">
        <f>Source!AO92</f>
        <v>155.13</v>
      </c>
      <c r="G175" s="27" t="str">
        <f>Source!DG92</f>
        <v/>
      </c>
      <c r="H175" s="28">
        <f>ROUND(Source!AF92*Source!I92, 2)</f>
        <v>6.21</v>
      </c>
      <c r="I175" s="27"/>
      <c r="J175" s="27">
        <f>IF(Source!BA92&lt;&gt; 0, Source!BA92, 1)</f>
        <v>36.79</v>
      </c>
      <c r="K175" s="28">
        <f>Source!S92</f>
        <v>228.29</v>
      </c>
      <c r="L175" s="29"/>
      <c r="R175">
        <f>H175</f>
        <v>6.21</v>
      </c>
    </row>
    <row r="176" spans="1:26" ht="14.25" x14ac:dyDescent="0.2">
      <c r="A176" s="24"/>
      <c r="B176" s="25"/>
      <c r="C176" s="23" t="s">
        <v>594</v>
      </c>
      <c r="D176" s="26" t="s">
        <v>595</v>
      </c>
      <c r="E176" s="10">
        <f>Source!BZ92</f>
        <v>74</v>
      </c>
      <c r="F176" s="30"/>
      <c r="G176" s="27"/>
      <c r="H176" s="28">
        <f>SUM(S173:S178)</f>
        <v>4.5999999999999996</v>
      </c>
      <c r="I176" s="31"/>
      <c r="J176" s="23">
        <f>Source!AT92</f>
        <v>74</v>
      </c>
      <c r="K176" s="28">
        <f>SUM(T173:T178)</f>
        <v>168.93</v>
      </c>
      <c r="L176" s="29"/>
    </row>
    <row r="177" spans="1:26" ht="14.25" x14ac:dyDescent="0.2">
      <c r="A177" s="24"/>
      <c r="B177" s="25"/>
      <c r="C177" s="23" t="s">
        <v>596</v>
      </c>
      <c r="D177" s="26" t="s">
        <v>595</v>
      </c>
      <c r="E177" s="10">
        <f>Source!CA92</f>
        <v>36</v>
      </c>
      <c r="F177" s="30"/>
      <c r="G177" s="27"/>
      <c r="H177" s="28">
        <f>SUM(U173:U178)</f>
        <v>2.2400000000000002</v>
      </c>
      <c r="I177" s="31"/>
      <c r="J177" s="23">
        <f>Source!AU92</f>
        <v>36</v>
      </c>
      <c r="K177" s="28">
        <f>SUM(V173:V178)</f>
        <v>82.18</v>
      </c>
      <c r="L177" s="29"/>
    </row>
    <row r="178" spans="1:26" ht="14.25" x14ac:dyDescent="0.2">
      <c r="A178" s="35"/>
      <c r="B178" s="36"/>
      <c r="C178" s="37" t="s">
        <v>597</v>
      </c>
      <c r="D178" s="38" t="s">
        <v>598</v>
      </c>
      <c r="E178" s="39">
        <f>Source!AQ92</f>
        <v>12.96</v>
      </c>
      <c r="F178" s="40"/>
      <c r="G178" s="41" t="str">
        <f>Source!DI92</f>
        <v/>
      </c>
      <c r="H178" s="40"/>
      <c r="I178" s="41"/>
      <c r="J178" s="41"/>
      <c r="K178" s="40"/>
      <c r="L178" s="42">
        <f>Source!U92</f>
        <v>0.51840000000000008</v>
      </c>
    </row>
    <row r="179" spans="1:26" ht="15" x14ac:dyDescent="0.25">
      <c r="G179" s="85">
        <f>ROUND(Source!AC92*Source!I92, 2)+ROUND(Source!AF92*Source!I92, 2)+ROUND((((Source!ET92)-(Source!EU92))+Source!AE92)*Source!I92, 2)+SUM(H176:H177)</f>
        <v>13.05</v>
      </c>
      <c r="H179" s="85"/>
      <c r="J179" s="85">
        <f>Source!O92+SUM(K176:K177)</f>
        <v>479.4</v>
      </c>
      <c r="K179" s="85"/>
      <c r="L179" s="34">
        <f>Source!U92</f>
        <v>0.51840000000000008</v>
      </c>
      <c r="O179" s="33">
        <f>G179</f>
        <v>13.05</v>
      </c>
      <c r="P179" s="33">
        <f>J179</f>
        <v>479.4</v>
      </c>
      <c r="Q179" s="33">
        <f>L179</f>
        <v>0.51840000000000008</v>
      </c>
      <c r="W179">
        <f>IF(Source!BI92&lt;=1,G179, 0)</f>
        <v>0</v>
      </c>
      <c r="X179">
        <f>IF(Source!BI92=2,G179, 0)</f>
        <v>0</v>
      </c>
      <c r="Y179">
        <f>IF(Source!BI92=3,G179, 0)</f>
        <v>0</v>
      </c>
      <c r="Z179">
        <f>IF(Source!BI92=4,G179, 0)</f>
        <v>13.05</v>
      </c>
    </row>
    <row r="180" spans="1:26" ht="42.75" x14ac:dyDescent="0.2">
      <c r="A180" s="24" t="str">
        <f>Source!E93</f>
        <v>18</v>
      </c>
      <c r="B180" s="25" t="str">
        <f>Source!F93</f>
        <v>п01-11-027-2</v>
      </c>
      <c r="C180" s="23" t="str">
        <f>Source!G93</f>
        <v>Измерение токов утечки ограничителя напряжения</v>
      </c>
      <c r="D180" s="26" t="str">
        <f>Source!H93</f>
        <v>1 измерение</v>
      </c>
      <c r="E180" s="10">
        <f>Source!I93</f>
        <v>1</v>
      </c>
      <c r="F180" s="28">
        <f>IF(Source!AK93&lt;&gt; 0, Source!AK93,Source!AL93 + Source!AM93 + Source!AO93)</f>
        <v>24.18</v>
      </c>
      <c r="G180" s="27"/>
      <c r="H180" s="28"/>
      <c r="I180" s="27" t="str">
        <f>Source!BO93</f>
        <v/>
      </c>
      <c r="J180" s="27"/>
      <c r="K180" s="28"/>
      <c r="L180" s="29"/>
      <c r="S180">
        <f>ROUND((Source!FX93/100)*((ROUND(Source!AF93*Source!I93, 2)+ROUND(Source!AE93*Source!I93, 2))), 2)</f>
        <v>17.89</v>
      </c>
      <c r="T180">
        <f>Source!X93</f>
        <v>658.29</v>
      </c>
      <c r="U180">
        <f>ROUND((Source!FY93/100)*((ROUND(Source!AF93*Source!I93, 2)+ROUND(Source!AE93*Source!I93, 2))), 2)</f>
        <v>8.6999999999999993</v>
      </c>
      <c r="V180">
        <f>Source!Y93</f>
        <v>320.25</v>
      </c>
    </row>
    <row r="181" spans="1:26" ht="14.25" x14ac:dyDescent="0.2">
      <c r="A181" s="24"/>
      <c r="B181" s="25"/>
      <c r="C181" s="23" t="s">
        <v>592</v>
      </c>
      <c r="D181" s="26"/>
      <c r="E181" s="10"/>
      <c r="F181" s="28">
        <f>Source!AO93</f>
        <v>24.18</v>
      </c>
      <c r="G181" s="27" t="str">
        <f>Source!DG93</f>
        <v/>
      </c>
      <c r="H181" s="28">
        <f>ROUND(Source!AF93*Source!I93, 2)</f>
        <v>24.18</v>
      </c>
      <c r="I181" s="27"/>
      <c r="J181" s="27">
        <f>IF(Source!BA93&lt;&gt; 0, Source!BA93, 1)</f>
        <v>36.79</v>
      </c>
      <c r="K181" s="28">
        <f>Source!S93</f>
        <v>889.58</v>
      </c>
      <c r="L181" s="29"/>
      <c r="R181">
        <f>H181</f>
        <v>24.18</v>
      </c>
    </row>
    <row r="182" spans="1:26" ht="14.25" x14ac:dyDescent="0.2">
      <c r="A182" s="24"/>
      <c r="B182" s="25"/>
      <c r="C182" s="23" t="s">
        <v>594</v>
      </c>
      <c r="D182" s="26" t="s">
        <v>595</v>
      </c>
      <c r="E182" s="10">
        <f>Source!BZ93</f>
        <v>74</v>
      </c>
      <c r="F182" s="30"/>
      <c r="G182" s="27"/>
      <c r="H182" s="28">
        <f>SUM(S180:S184)</f>
        <v>17.89</v>
      </c>
      <c r="I182" s="31"/>
      <c r="J182" s="23">
        <f>Source!AT93</f>
        <v>74</v>
      </c>
      <c r="K182" s="28">
        <f>SUM(T180:T184)</f>
        <v>658.29</v>
      </c>
      <c r="L182" s="29"/>
    </row>
    <row r="183" spans="1:26" ht="14.25" x14ac:dyDescent="0.2">
      <c r="A183" s="24"/>
      <c r="B183" s="25"/>
      <c r="C183" s="23" t="s">
        <v>596</v>
      </c>
      <c r="D183" s="26" t="s">
        <v>595</v>
      </c>
      <c r="E183" s="10">
        <f>Source!CA93</f>
        <v>36</v>
      </c>
      <c r="F183" s="30"/>
      <c r="G183" s="27"/>
      <c r="H183" s="28">
        <f>SUM(U180:U184)</f>
        <v>8.6999999999999993</v>
      </c>
      <c r="I183" s="31"/>
      <c r="J183" s="23">
        <f>Source!AU93</f>
        <v>36</v>
      </c>
      <c r="K183" s="28">
        <f>SUM(V180:V184)</f>
        <v>320.25</v>
      </c>
      <c r="L183" s="29"/>
    </row>
    <row r="184" spans="1:26" ht="14.25" x14ac:dyDescent="0.2">
      <c r="A184" s="35"/>
      <c r="B184" s="36"/>
      <c r="C184" s="37" t="s">
        <v>597</v>
      </c>
      <c r="D184" s="38" t="s">
        <v>598</v>
      </c>
      <c r="E184" s="39">
        <f>Source!AQ93</f>
        <v>2.02</v>
      </c>
      <c r="F184" s="40"/>
      <c r="G184" s="41" t="str">
        <f>Source!DI93</f>
        <v/>
      </c>
      <c r="H184" s="40"/>
      <c r="I184" s="41"/>
      <c r="J184" s="41"/>
      <c r="K184" s="40"/>
      <c r="L184" s="42">
        <f>Source!U93</f>
        <v>2.02</v>
      </c>
    </row>
    <row r="185" spans="1:26" ht="15" x14ac:dyDescent="0.25">
      <c r="G185" s="85">
        <f>ROUND(Source!AC93*Source!I93, 2)+ROUND(Source!AF93*Source!I93, 2)+ROUND((((Source!ET93)-(Source!EU93))+Source!AE93)*Source!I93, 2)+SUM(H182:H183)</f>
        <v>50.769999999999996</v>
      </c>
      <c r="H185" s="85"/>
      <c r="J185" s="85">
        <f>Source!O93+SUM(K182:K183)</f>
        <v>1868.12</v>
      </c>
      <c r="K185" s="85"/>
      <c r="L185" s="34">
        <f>Source!U93</f>
        <v>2.02</v>
      </c>
      <c r="O185" s="33">
        <f>G185</f>
        <v>50.769999999999996</v>
      </c>
      <c r="P185" s="33">
        <f>J185</f>
        <v>1868.12</v>
      </c>
      <c r="Q185" s="33">
        <f>L185</f>
        <v>2.02</v>
      </c>
      <c r="W185">
        <f>IF(Source!BI93&lt;=1,G185, 0)</f>
        <v>0</v>
      </c>
      <c r="X185">
        <f>IF(Source!BI93=2,G185, 0)</f>
        <v>0</v>
      </c>
      <c r="Y185">
        <f>IF(Source!BI93=3,G185, 0)</f>
        <v>0</v>
      </c>
      <c r="Z185">
        <f>IF(Source!BI93=4,G185, 0)</f>
        <v>50.769999999999996</v>
      </c>
    </row>
    <row r="186" spans="1:26" ht="14.25" x14ac:dyDescent="0.2">
      <c r="A186" s="24" t="str">
        <f>Source!E94</f>
        <v>19</v>
      </c>
      <c r="B186" s="25" t="str">
        <f>Source!F94</f>
        <v>Прайс</v>
      </c>
      <c r="C186" s="23" t="str">
        <f>Source!G94</f>
        <v>Провод СИП-2 3х70+1х70 0.6/1кВ (м)</v>
      </c>
      <c r="D186" s="26" t="str">
        <f>Source!H94</f>
        <v>м</v>
      </c>
      <c r="E186" s="10">
        <f>Source!I94</f>
        <v>171</v>
      </c>
      <c r="F186" s="28">
        <f>IF(Source!AK94&lt;&gt; 0, Source!AK94,Source!AL94 + Source!AM94 + Source!AO94)</f>
        <v>464.88</v>
      </c>
      <c r="G186" s="27"/>
      <c r="H186" s="28"/>
      <c r="I186" s="27" t="str">
        <f>Source!BO94</f>
        <v/>
      </c>
      <c r="J186" s="27"/>
      <c r="K186" s="28"/>
      <c r="L186" s="29"/>
      <c r="S186">
        <f>ROUND((Source!FX94/100)*((ROUND(Source!AF94*Source!I94, 2)+ROUND(Source!AE94*Source!I94, 2))), 2)</f>
        <v>0</v>
      </c>
      <c r="T186">
        <f>Source!X94</f>
        <v>0</v>
      </c>
      <c r="U186">
        <f>ROUND((Source!FY94/100)*((ROUND(Source!AF94*Source!I94, 2)+ROUND(Source!AE94*Source!I94, 2))), 2)</f>
        <v>0</v>
      </c>
      <c r="V186">
        <f>Source!Y94</f>
        <v>0</v>
      </c>
    </row>
    <row r="187" spans="1:26" ht="14.25" x14ac:dyDescent="0.2">
      <c r="A187" s="35"/>
      <c r="B187" s="36"/>
      <c r="C187" s="37" t="s">
        <v>599</v>
      </c>
      <c r="D187" s="38"/>
      <c r="E187" s="39"/>
      <c r="F187" s="40">
        <f>Source!AL94</f>
        <v>464.88</v>
      </c>
      <c r="G187" s="41" t="str">
        <f>Source!DD94</f>
        <v/>
      </c>
      <c r="H187" s="40">
        <f>ROUND(Source!AC94*Source!I94, 2)</f>
        <v>79494.48</v>
      </c>
      <c r="I187" s="41"/>
      <c r="J187" s="41">
        <f>IF(Source!BC94&lt;&gt; 0, Source!BC94, 1)</f>
        <v>1</v>
      </c>
      <c r="K187" s="40">
        <f>Source!P94</f>
        <v>79494.48</v>
      </c>
      <c r="L187" s="54"/>
    </row>
    <row r="188" spans="1:26" ht="15" x14ac:dyDescent="0.25">
      <c r="G188" s="85">
        <f>ROUND(Source!AC94*Source!I94, 2)+ROUND(Source!AF94*Source!I94, 2)+ROUND((((((Source!ET94*1.35)*1.15))-(((Source!EU94*1.35)*1.15)))+Source!AE94)*Source!I94, 2)</f>
        <v>79494.48</v>
      </c>
      <c r="H188" s="85"/>
      <c r="J188" s="85">
        <f>Source!O94</f>
        <v>79494.48</v>
      </c>
      <c r="K188" s="85"/>
      <c r="L188" s="34">
        <f>Source!U94</f>
        <v>0</v>
      </c>
      <c r="O188" s="33">
        <f>G188</f>
        <v>79494.48</v>
      </c>
      <c r="P188" s="33">
        <f>J188</f>
        <v>79494.48</v>
      </c>
      <c r="Q188" s="33">
        <f>L188</f>
        <v>0</v>
      </c>
      <c r="W188">
        <f>IF(Source!BI94&lt;=1,G188, 0)</f>
        <v>79494.48</v>
      </c>
      <c r="X188">
        <f>IF(Source!BI94=2,G188, 0)</f>
        <v>0</v>
      </c>
      <c r="Y188">
        <f>IF(Source!BI94=3,G188, 0)</f>
        <v>0</v>
      </c>
      <c r="Z188">
        <f>IF(Source!BI94=4,G188, 0)</f>
        <v>0</v>
      </c>
    </row>
    <row r="189" spans="1:26" ht="27" x14ac:dyDescent="0.2">
      <c r="A189" s="24" t="str">
        <f>Source!E95</f>
        <v>20</v>
      </c>
      <c r="B189" s="25" t="str">
        <f>Source!F95</f>
        <v>Прайс</v>
      </c>
      <c r="C189" s="23" t="s">
        <v>600</v>
      </c>
      <c r="D189" s="26" t="str">
        <f>Source!H95</f>
        <v>ШТ</v>
      </c>
      <c r="E189" s="10">
        <f>Source!I95</f>
        <v>6</v>
      </c>
      <c r="F189" s="28">
        <f>IF(Source!AK95&lt;&gt; 0, Source!AK95,Source!AL95 + Source!AM95 + Source!AO95)</f>
        <v>12666.67</v>
      </c>
      <c r="G189" s="27"/>
      <c r="H189" s="28"/>
      <c r="I189" s="27" t="str">
        <f>Source!BO95</f>
        <v/>
      </c>
      <c r="J189" s="27"/>
      <c r="K189" s="28"/>
      <c r="L189" s="29"/>
      <c r="S189">
        <f>ROUND((Source!FX95/100)*((ROUND(Source!AF95*Source!I95, 2)+ROUND(Source!AE95*Source!I95, 2))), 2)</f>
        <v>0</v>
      </c>
      <c r="T189">
        <f>Source!X95</f>
        <v>0</v>
      </c>
      <c r="U189">
        <f>ROUND((Source!FY95/100)*((ROUND(Source!AF95*Source!I95, 2)+ROUND(Source!AE95*Source!I95, 2))), 2)</f>
        <v>0</v>
      </c>
      <c r="V189">
        <f>Source!Y95</f>
        <v>0</v>
      </c>
    </row>
    <row r="190" spans="1:26" ht="14.25" x14ac:dyDescent="0.2">
      <c r="A190" s="35"/>
      <c r="B190" s="36"/>
      <c r="C190" s="37" t="s">
        <v>599</v>
      </c>
      <c r="D190" s="38"/>
      <c r="E190" s="39"/>
      <c r="F190" s="40">
        <f>Source!AL95</f>
        <v>12666.67</v>
      </c>
      <c r="G190" s="41" t="str">
        <f>Source!DD95</f>
        <v/>
      </c>
      <c r="H190" s="40">
        <f>ROUND(Source!AC95*Source!I95, 2)</f>
        <v>76000.02</v>
      </c>
      <c r="I190" s="41"/>
      <c r="J190" s="41">
        <f>IF(Source!BC95&lt;&gt; 0, Source!BC95, 1)</f>
        <v>1</v>
      </c>
      <c r="K190" s="40">
        <f>Source!P95</f>
        <v>76000.02</v>
      </c>
      <c r="L190" s="54"/>
    </row>
    <row r="191" spans="1:26" ht="15" x14ac:dyDescent="0.25">
      <c r="G191" s="85">
        <f>ROUND(Source!AC95*Source!I95, 2)+ROUND(Source!AF95*Source!I95, 2)+ROUND((((((Source!ET95*1.35)*1.15))-(((Source!EU95*1.35)*1.15)))+Source!AE95)*Source!I95, 2)</f>
        <v>76000.02</v>
      </c>
      <c r="H191" s="85"/>
      <c r="J191" s="85">
        <f>Source!O95</f>
        <v>76000.02</v>
      </c>
      <c r="K191" s="85"/>
      <c r="L191" s="34">
        <f>Source!U95</f>
        <v>0</v>
      </c>
      <c r="O191" s="33">
        <f>G191</f>
        <v>76000.02</v>
      </c>
      <c r="P191" s="33">
        <f>J191</f>
        <v>76000.02</v>
      </c>
      <c r="Q191" s="33">
        <f>L191</f>
        <v>0</v>
      </c>
      <c r="W191">
        <f>IF(Source!BI95&lt;=1,G191, 0)</f>
        <v>76000.02</v>
      </c>
      <c r="X191">
        <f>IF(Source!BI95=2,G191, 0)</f>
        <v>0</v>
      </c>
      <c r="Y191">
        <f>IF(Source!BI95=3,G191, 0)</f>
        <v>0</v>
      </c>
      <c r="Z191">
        <f>IF(Source!BI95=4,G191, 0)</f>
        <v>0</v>
      </c>
    </row>
    <row r="192" spans="1:26" ht="27" x14ac:dyDescent="0.2">
      <c r="A192" s="24" t="str">
        <f>Source!E96</f>
        <v>21</v>
      </c>
      <c r="B192" s="25" t="str">
        <f>Source!F96</f>
        <v>Прайс</v>
      </c>
      <c r="C192" s="23" t="s">
        <v>601</v>
      </c>
      <c r="D192" s="26" t="str">
        <f>Source!H96</f>
        <v>ШТ</v>
      </c>
      <c r="E192" s="10">
        <f>Source!I96</f>
        <v>5</v>
      </c>
      <c r="F192" s="28">
        <f>IF(Source!AK96&lt;&gt; 0, Source!AK96,Source!AL96 + Source!AM96 + Source!AO96)</f>
        <v>17133.330000000002</v>
      </c>
      <c r="G192" s="27"/>
      <c r="H192" s="28"/>
      <c r="I192" s="27" t="str">
        <f>Source!BO96</f>
        <v/>
      </c>
      <c r="J192" s="27"/>
      <c r="K192" s="28"/>
      <c r="L192" s="29"/>
      <c r="S192">
        <f>ROUND((Source!FX96/100)*((ROUND(Source!AF96*Source!I96, 2)+ROUND(Source!AE96*Source!I96, 2))), 2)</f>
        <v>0</v>
      </c>
      <c r="T192">
        <f>Source!X96</f>
        <v>0</v>
      </c>
      <c r="U192">
        <f>ROUND((Source!FY96/100)*((ROUND(Source!AF96*Source!I96, 2)+ROUND(Source!AE96*Source!I96, 2))), 2)</f>
        <v>0</v>
      </c>
      <c r="V192">
        <f>Source!Y96</f>
        <v>0</v>
      </c>
    </row>
    <row r="193" spans="1:26" ht="14.25" x14ac:dyDescent="0.2">
      <c r="A193" s="35"/>
      <c r="B193" s="36"/>
      <c r="C193" s="37" t="s">
        <v>599</v>
      </c>
      <c r="D193" s="38"/>
      <c r="E193" s="39"/>
      <c r="F193" s="40">
        <f>Source!AL96</f>
        <v>17133.330000000002</v>
      </c>
      <c r="G193" s="41" t="str">
        <f>Source!DD96</f>
        <v/>
      </c>
      <c r="H193" s="40">
        <f>ROUND(Source!AC96*Source!I96, 2)</f>
        <v>85666.65</v>
      </c>
      <c r="I193" s="41"/>
      <c r="J193" s="41">
        <f>IF(Source!BC96&lt;&gt; 0, Source!BC96, 1)</f>
        <v>1</v>
      </c>
      <c r="K193" s="40">
        <f>Source!P96</f>
        <v>85666.65</v>
      </c>
      <c r="L193" s="54"/>
    </row>
    <row r="194" spans="1:26" ht="15" x14ac:dyDescent="0.25">
      <c r="G194" s="85">
        <f>ROUND(Source!AC96*Source!I96, 2)+ROUND(Source!AF96*Source!I96, 2)+ROUND((((((Source!ET96*1.35)*1.15))-(((Source!EU96*1.35)*1.15)))+Source!AE96)*Source!I96, 2)</f>
        <v>85666.65</v>
      </c>
      <c r="H194" s="85"/>
      <c r="J194" s="85">
        <f>Source!O96</f>
        <v>85666.65</v>
      </c>
      <c r="K194" s="85"/>
      <c r="L194" s="34">
        <f>Source!U96</f>
        <v>0</v>
      </c>
      <c r="O194" s="33">
        <f>G194</f>
        <v>85666.65</v>
      </c>
      <c r="P194" s="33">
        <f>J194</f>
        <v>85666.65</v>
      </c>
      <c r="Q194" s="33">
        <f>L194</f>
        <v>0</v>
      </c>
      <c r="W194">
        <f>IF(Source!BI96&lt;=1,G194, 0)</f>
        <v>85666.65</v>
      </c>
      <c r="X194">
        <f>IF(Source!BI96=2,G194, 0)</f>
        <v>0</v>
      </c>
      <c r="Y194">
        <f>IF(Source!BI96=3,G194, 0)</f>
        <v>0</v>
      </c>
      <c r="Z194">
        <f>IF(Source!BI96=4,G194, 0)</f>
        <v>0</v>
      </c>
    </row>
    <row r="195" spans="1:26" ht="27" x14ac:dyDescent="0.2">
      <c r="A195" s="24" t="str">
        <f>Source!E97</f>
        <v>22</v>
      </c>
      <c r="B195" s="25" t="str">
        <f>Source!F97</f>
        <v>Прайс</v>
      </c>
      <c r="C195" s="23" t="s">
        <v>602</v>
      </c>
      <c r="D195" s="26" t="str">
        <f>Source!H97</f>
        <v>ШТ</v>
      </c>
      <c r="E195" s="10">
        <f>Source!I97</f>
        <v>8</v>
      </c>
      <c r="F195" s="28">
        <f>IF(Source!AK97&lt;&gt; 0, Source!AK97,Source!AL97 + Source!AM97 + Source!AO97)</f>
        <v>427.68</v>
      </c>
      <c r="G195" s="27"/>
      <c r="H195" s="28"/>
      <c r="I195" s="27" t="str">
        <f>Source!BO97</f>
        <v/>
      </c>
      <c r="J195" s="27"/>
      <c r="K195" s="28"/>
      <c r="L195" s="29"/>
      <c r="S195">
        <f>ROUND((Source!FX97/100)*((ROUND(Source!AF97*Source!I97, 2)+ROUND(Source!AE97*Source!I97, 2))), 2)</f>
        <v>0</v>
      </c>
      <c r="T195">
        <f>Source!X97</f>
        <v>0</v>
      </c>
      <c r="U195">
        <f>ROUND((Source!FY97/100)*((ROUND(Source!AF97*Source!I97, 2)+ROUND(Source!AE97*Source!I97, 2))), 2)</f>
        <v>0</v>
      </c>
      <c r="V195">
        <f>Source!Y97</f>
        <v>0</v>
      </c>
    </row>
    <row r="196" spans="1:26" ht="14.25" x14ac:dyDescent="0.2">
      <c r="A196" s="35"/>
      <c r="B196" s="36"/>
      <c r="C196" s="37" t="s">
        <v>599</v>
      </c>
      <c r="D196" s="38"/>
      <c r="E196" s="39"/>
      <c r="F196" s="40">
        <f>Source!AL97</f>
        <v>427.68</v>
      </c>
      <c r="G196" s="41" t="str">
        <f>Source!DD97</f>
        <v/>
      </c>
      <c r="H196" s="40">
        <f>ROUND(Source!AC97*Source!I97, 2)</f>
        <v>3421.44</v>
      </c>
      <c r="I196" s="41"/>
      <c r="J196" s="41">
        <f>IF(Source!BC97&lt;&gt; 0, Source!BC97, 1)</f>
        <v>1</v>
      </c>
      <c r="K196" s="40">
        <f>Source!P97</f>
        <v>3421.44</v>
      </c>
      <c r="L196" s="54"/>
    </row>
    <row r="197" spans="1:26" ht="15" x14ac:dyDescent="0.25">
      <c r="G197" s="85">
        <f>ROUND(Source!AC97*Source!I97, 2)+ROUND(Source!AF97*Source!I97, 2)+ROUND((((((Source!ET97*1.35)*1.15))-(((Source!EU97*1.35)*1.15)))+Source!AE97)*Source!I97, 2)</f>
        <v>3421.44</v>
      </c>
      <c r="H197" s="85"/>
      <c r="J197" s="85">
        <f>Source!O97</f>
        <v>3421.44</v>
      </c>
      <c r="K197" s="85"/>
      <c r="L197" s="34">
        <f>Source!U97</f>
        <v>0</v>
      </c>
      <c r="O197" s="33">
        <f>G197</f>
        <v>3421.44</v>
      </c>
      <c r="P197" s="33">
        <f>J197</f>
        <v>3421.44</v>
      </c>
      <c r="Q197" s="33">
        <f>L197</f>
        <v>0</v>
      </c>
      <c r="W197">
        <f>IF(Source!BI97&lt;=1,G197, 0)</f>
        <v>3421.44</v>
      </c>
      <c r="X197">
        <f>IF(Source!BI97=2,G197, 0)</f>
        <v>0</v>
      </c>
      <c r="Y197">
        <f>IF(Source!BI97=3,G197, 0)</f>
        <v>0</v>
      </c>
      <c r="Z197">
        <f>IF(Source!BI97=4,G197, 0)</f>
        <v>0</v>
      </c>
    </row>
    <row r="198" spans="1:26" ht="27" x14ac:dyDescent="0.2">
      <c r="A198" s="24" t="str">
        <f>Source!E98</f>
        <v>23</v>
      </c>
      <c r="B198" s="25" t="str">
        <f>Source!F98</f>
        <v>Прайс</v>
      </c>
      <c r="C198" s="23" t="s">
        <v>603</v>
      </c>
      <c r="D198" s="26" t="str">
        <f>Source!H98</f>
        <v>ШТ</v>
      </c>
      <c r="E198" s="10">
        <f>Source!I98</f>
        <v>7</v>
      </c>
      <c r="F198" s="28">
        <f>IF(Source!AK98&lt;&gt; 0, Source!AK98,Source!AL98 + Source!AM98 + Source!AO98)</f>
        <v>658.36</v>
      </c>
      <c r="G198" s="27"/>
      <c r="H198" s="28"/>
      <c r="I198" s="27" t="str">
        <f>Source!BO98</f>
        <v/>
      </c>
      <c r="J198" s="27"/>
      <c r="K198" s="28"/>
      <c r="L198" s="29"/>
      <c r="S198">
        <f>ROUND((Source!FX98/100)*((ROUND(Source!AF98*Source!I98, 2)+ROUND(Source!AE98*Source!I98, 2))), 2)</f>
        <v>0</v>
      </c>
      <c r="T198">
        <f>Source!X98</f>
        <v>0</v>
      </c>
      <c r="U198">
        <f>ROUND((Source!FY98/100)*((ROUND(Source!AF98*Source!I98, 2)+ROUND(Source!AE98*Source!I98, 2))), 2)</f>
        <v>0</v>
      </c>
      <c r="V198">
        <f>Source!Y98</f>
        <v>0</v>
      </c>
    </row>
    <row r="199" spans="1:26" ht="14.25" x14ac:dyDescent="0.2">
      <c r="A199" s="35"/>
      <c r="B199" s="36"/>
      <c r="C199" s="37" t="s">
        <v>599</v>
      </c>
      <c r="D199" s="38"/>
      <c r="E199" s="39"/>
      <c r="F199" s="40">
        <f>Source!AL98</f>
        <v>658.36</v>
      </c>
      <c r="G199" s="41" t="str">
        <f>Source!DD98</f>
        <v/>
      </c>
      <c r="H199" s="40">
        <f>ROUND(Source!AC98*Source!I98, 2)</f>
        <v>4608.5200000000004</v>
      </c>
      <c r="I199" s="41"/>
      <c r="J199" s="41">
        <f>IF(Source!BC98&lt;&gt; 0, Source!BC98, 1)</f>
        <v>1</v>
      </c>
      <c r="K199" s="40">
        <f>Source!P98</f>
        <v>4608.5200000000004</v>
      </c>
      <c r="L199" s="54"/>
    </row>
    <row r="200" spans="1:26" ht="15" x14ac:dyDescent="0.25">
      <c r="G200" s="85">
        <f>ROUND(Source!AC98*Source!I98, 2)+ROUND(Source!AF98*Source!I98, 2)+ROUND((((((Source!ET98*1.35)*1.15))-(((Source!EU98*1.35)*1.15)))+Source!AE98)*Source!I98, 2)</f>
        <v>4608.5200000000004</v>
      </c>
      <c r="H200" s="85"/>
      <c r="J200" s="85">
        <f>Source!O98</f>
        <v>4608.5200000000004</v>
      </c>
      <c r="K200" s="85"/>
      <c r="L200" s="34">
        <f>Source!U98</f>
        <v>0</v>
      </c>
      <c r="O200" s="33">
        <f>G200</f>
        <v>4608.5200000000004</v>
      </c>
      <c r="P200" s="33">
        <f>J200</f>
        <v>4608.5200000000004</v>
      </c>
      <c r="Q200" s="33">
        <f>L200</f>
        <v>0</v>
      </c>
      <c r="W200">
        <f>IF(Source!BI98&lt;=1,G200, 0)</f>
        <v>4608.5200000000004</v>
      </c>
      <c r="X200">
        <f>IF(Source!BI98=2,G200, 0)</f>
        <v>0</v>
      </c>
      <c r="Y200">
        <f>IF(Source!BI98=3,G200, 0)</f>
        <v>0</v>
      </c>
      <c r="Z200">
        <f>IF(Source!BI98=4,G200, 0)</f>
        <v>0</v>
      </c>
    </row>
    <row r="201" spans="1:26" ht="27" x14ac:dyDescent="0.2">
      <c r="A201" s="24" t="str">
        <f>Source!E99</f>
        <v>24</v>
      </c>
      <c r="B201" s="25" t="str">
        <f>Source!F99</f>
        <v>Прайс</v>
      </c>
      <c r="C201" s="23" t="s">
        <v>604</v>
      </c>
      <c r="D201" s="26" t="str">
        <f>Source!H99</f>
        <v>ШТ</v>
      </c>
      <c r="E201" s="10">
        <f>Source!I99</f>
        <v>4</v>
      </c>
      <c r="F201" s="28">
        <f>IF(Source!AK99&lt;&gt; 0, Source!AK99,Source!AL99 + Source!AM99 + Source!AO99)</f>
        <v>250.04</v>
      </c>
      <c r="G201" s="27"/>
      <c r="H201" s="28"/>
      <c r="I201" s="27" t="str">
        <f>Source!BO99</f>
        <v/>
      </c>
      <c r="J201" s="27"/>
      <c r="K201" s="28"/>
      <c r="L201" s="29"/>
      <c r="S201">
        <f>ROUND((Source!FX99/100)*((ROUND(Source!AF99*Source!I99, 2)+ROUND(Source!AE99*Source!I99, 2))), 2)</f>
        <v>0</v>
      </c>
      <c r="T201">
        <f>Source!X99</f>
        <v>0</v>
      </c>
      <c r="U201">
        <f>ROUND((Source!FY99/100)*((ROUND(Source!AF99*Source!I99, 2)+ROUND(Source!AE99*Source!I99, 2))), 2)</f>
        <v>0</v>
      </c>
      <c r="V201">
        <f>Source!Y99</f>
        <v>0</v>
      </c>
    </row>
    <row r="202" spans="1:26" ht="14.25" x14ac:dyDescent="0.2">
      <c r="A202" s="35"/>
      <c r="B202" s="36"/>
      <c r="C202" s="37" t="s">
        <v>599</v>
      </c>
      <c r="D202" s="38"/>
      <c r="E202" s="39"/>
      <c r="F202" s="40">
        <f>Source!AL99</f>
        <v>250.04</v>
      </c>
      <c r="G202" s="41" t="str">
        <f>Source!DD99</f>
        <v/>
      </c>
      <c r="H202" s="40">
        <f>ROUND(Source!AC99*Source!I99, 2)</f>
        <v>1000.16</v>
      </c>
      <c r="I202" s="41"/>
      <c r="J202" s="41">
        <f>IF(Source!BC99&lt;&gt; 0, Source!BC99, 1)</f>
        <v>1</v>
      </c>
      <c r="K202" s="40">
        <f>Source!P99</f>
        <v>1000.16</v>
      </c>
      <c r="L202" s="54"/>
    </row>
    <row r="203" spans="1:26" ht="15" x14ac:dyDescent="0.25">
      <c r="G203" s="85">
        <f>ROUND(Source!AC99*Source!I99, 2)+ROUND(Source!AF99*Source!I99, 2)+ROUND((((((Source!ET99*1.35)*1.15))-(((Source!EU99*1.35)*1.15)))+Source!AE99)*Source!I99, 2)</f>
        <v>1000.16</v>
      </c>
      <c r="H203" s="85"/>
      <c r="J203" s="85">
        <f>Source!O99</f>
        <v>1000.16</v>
      </c>
      <c r="K203" s="85"/>
      <c r="L203" s="34">
        <f>Source!U99</f>
        <v>0</v>
      </c>
      <c r="O203" s="33">
        <f>G203</f>
        <v>1000.16</v>
      </c>
      <c r="P203" s="33">
        <f>J203</f>
        <v>1000.16</v>
      </c>
      <c r="Q203" s="33">
        <f>L203</f>
        <v>0</v>
      </c>
      <c r="W203">
        <f>IF(Source!BI99&lt;=1,G203, 0)</f>
        <v>1000.16</v>
      </c>
      <c r="X203">
        <f>IF(Source!BI99=2,G203, 0)</f>
        <v>0</v>
      </c>
      <c r="Y203">
        <f>IF(Source!BI99=3,G203, 0)</f>
        <v>0</v>
      </c>
      <c r="Z203">
        <f>IF(Source!BI99=4,G203, 0)</f>
        <v>0</v>
      </c>
    </row>
    <row r="204" spans="1:26" ht="27" x14ac:dyDescent="0.2">
      <c r="A204" s="24" t="str">
        <f>Source!E100</f>
        <v>25</v>
      </c>
      <c r="B204" s="25" t="str">
        <f>Source!F100</f>
        <v>Прайс</v>
      </c>
      <c r="C204" s="23" t="s">
        <v>605</v>
      </c>
      <c r="D204" s="26" t="str">
        <f>Source!H100</f>
        <v>ШТ</v>
      </c>
      <c r="E204" s="10">
        <f>Source!I100</f>
        <v>4</v>
      </c>
      <c r="F204" s="28">
        <f>IF(Source!AK100&lt;&gt; 0, Source!AK100,Source!AL100 + Source!AM100 + Source!AO100)</f>
        <v>67.5</v>
      </c>
      <c r="G204" s="27"/>
      <c r="H204" s="28"/>
      <c r="I204" s="27" t="str">
        <f>Source!BO100</f>
        <v/>
      </c>
      <c r="J204" s="27"/>
      <c r="K204" s="28"/>
      <c r="L204" s="29"/>
      <c r="S204">
        <f>ROUND((Source!FX100/100)*((ROUND(Source!AF100*Source!I100, 2)+ROUND(Source!AE100*Source!I100, 2))), 2)</f>
        <v>0</v>
      </c>
      <c r="T204">
        <f>Source!X100</f>
        <v>0</v>
      </c>
      <c r="U204">
        <f>ROUND((Source!FY100/100)*((ROUND(Source!AF100*Source!I100, 2)+ROUND(Source!AE100*Source!I100, 2))), 2)</f>
        <v>0</v>
      </c>
      <c r="V204">
        <f>Source!Y100</f>
        <v>0</v>
      </c>
    </row>
    <row r="205" spans="1:26" ht="14.25" x14ac:dyDescent="0.2">
      <c r="A205" s="35"/>
      <c r="B205" s="36"/>
      <c r="C205" s="37" t="s">
        <v>599</v>
      </c>
      <c r="D205" s="38"/>
      <c r="E205" s="39"/>
      <c r="F205" s="40">
        <f>Source!AL100</f>
        <v>67.5</v>
      </c>
      <c r="G205" s="41" t="str">
        <f>Source!DD100</f>
        <v/>
      </c>
      <c r="H205" s="40">
        <f>ROUND(Source!AC100*Source!I100, 2)</f>
        <v>270</v>
      </c>
      <c r="I205" s="41"/>
      <c r="J205" s="41">
        <f>IF(Source!BC100&lt;&gt; 0, Source!BC100, 1)</f>
        <v>1</v>
      </c>
      <c r="K205" s="40">
        <f>Source!P100</f>
        <v>270</v>
      </c>
      <c r="L205" s="54"/>
    </row>
    <row r="206" spans="1:26" ht="15" x14ac:dyDescent="0.25">
      <c r="G206" s="85">
        <f>ROUND(Source!AC100*Source!I100, 2)+ROUND(Source!AF100*Source!I100, 2)+ROUND((((((Source!ET100*1.35)*1.15))-(((Source!EU100*1.35)*1.15)))+Source!AE100)*Source!I100, 2)</f>
        <v>270</v>
      </c>
      <c r="H206" s="85"/>
      <c r="J206" s="85">
        <f>Source!O100</f>
        <v>270</v>
      </c>
      <c r="K206" s="85"/>
      <c r="L206" s="34">
        <f>Source!U100</f>
        <v>0</v>
      </c>
      <c r="O206" s="33">
        <f>G206</f>
        <v>270</v>
      </c>
      <c r="P206" s="33">
        <f>J206</f>
        <v>270</v>
      </c>
      <c r="Q206" s="33">
        <f>L206</f>
        <v>0</v>
      </c>
      <c r="W206">
        <f>IF(Source!BI100&lt;=1,G206, 0)</f>
        <v>270</v>
      </c>
      <c r="X206">
        <f>IF(Source!BI100=2,G206, 0)</f>
        <v>0</v>
      </c>
      <c r="Y206">
        <f>IF(Source!BI100=3,G206, 0)</f>
        <v>0</v>
      </c>
      <c r="Z206">
        <f>IF(Source!BI100=4,G206, 0)</f>
        <v>0</v>
      </c>
    </row>
    <row r="207" spans="1:26" ht="27" x14ac:dyDescent="0.2">
      <c r="A207" s="24" t="str">
        <f>Source!E101</f>
        <v>26</v>
      </c>
      <c r="B207" s="25" t="str">
        <f>Source!F101</f>
        <v>Прайс</v>
      </c>
      <c r="C207" s="23" t="s">
        <v>606</v>
      </c>
      <c r="D207" s="26" t="str">
        <f>Source!H101</f>
        <v>ШТ</v>
      </c>
      <c r="E207" s="10">
        <f>Source!I101</f>
        <v>4</v>
      </c>
      <c r="F207" s="28">
        <f>IF(Source!AK101&lt;&gt; 0, Source!AK101,Source!AL101 + Source!AM101 + Source!AO101)</f>
        <v>190.51</v>
      </c>
      <c r="G207" s="27"/>
      <c r="H207" s="28"/>
      <c r="I207" s="27" t="str">
        <f>Source!BO101</f>
        <v/>
      </c>
      <c r="J207" s="27"/>
      <c r="K207" s="28"/>
      <c r="L207" s="29"/>
      <c r="S207">
        <f>ROUND((Source!FX101/100)*((ROUND(Source!AF101*Source!I101, 2)+ROUND(Source!AE101*Source!I101, 2))), 2)</f>
        <v>0</v>
      </c>
      <c r="T207">
        <f>Source!X101</f>
        <v>0</v>
      </c>
      <c r="U207">
        <f>ROUND((Source!FY101/100)*((ROUND(Source!AF101*Source!I101, 2)+ROUND(Source!AE101*Source!I101, 2))), 2)</f>
        <v>0</v>
      </c>
      <c r="V207">
        <f>Source!Y101</f>
        <v>0</v>
      </c>
    </row>
    <row r="208" spans="1:26" ht="14.25" x14ac:dyDescent="0.2">
      <c r="A208" s="35"/>
      <c r="B208" s="36"/>
      <c r="C208" s="37" t="s">
        <v>599</v>
      </c>
      <c r="D208" s="38"/>
      <c r="E208" s="39"/>
      <c r="F208" s="40">
        <f>Source!AL101</f>
        <v>190.51</v>
      </c>
      <c r="G208" s="41" t="str">
        <f>Source!DD101</f>
        <v/>
      </c>
      <c r="H208" s="40">
        <f>ROUND(Source!AC101*Source!I101, 2)</f>
        <v>762.04</v>
      </c>
      <c r="I208" s="41"/>
      <c r="J208" s="41">
        <f>IF(Source!BC101&lt;&gt; 0, Source!BC101, 1)</f>
        <v>1</v>
      </c>
      <c r="K208" s="40">
        <f>Source!P101</f>
        <v>762.04</v>
      </c>
      <c r="L208" s="54"/>
    </row>
    <row r="209" spans="1:26" ht="15" x14ac:dyDescent="0.25">
      <c r="G209" s="85">
        <f>ROUND(Source!AC101*Source!I101, 2)+ROUND(Source!AF101*Source!I101, 2)+ROUND((((((Source!ET101*1.35)*1.15))-(((Source!EU101*1.35)*1.15)))+Source!AE101)*Source!I101, 2)</f>
        <v>762.04</v>
      </c>
      <c r="H209" s="85"/>
      <c r="J209" s="85">
        <f>Source!O101</f>
        <v>762.04</v>
      </c>
      <c r="K209" s="85"/>
      <c r="L209" s="34">
        <f>Source!U101</f>
        <v>0</v>
      </c>
      <c r="O209" s="33">
        <f>G209</f>
        <v>762.04</v>
      </c>
      <c r="P209" s="33">
        <f>J209</f>
        <v>762.04</v>
      </c>
      <c r="Q209" s="33">
        <f>L209</f>
        <v>0</v>
      </c>
      <c r="W209">
        <f>IF(Source!BI101&lt;=1,G209, 0)</f>
        <v>762.04</v>
      </c>
      <c r="X209">
        <f>IF(Source!BI101=2,G209, 0)</f>
        <v>0</v>
      </c>
      <c r="Y209">
        <f>IF(Source!BI101=3,G209, 0)</f>
        <v>0</v>
      </c>
      <c r="Z209">
        <f>IF(Source!BI101=4,G209, 0)</f>
        <v>0</v>
      </c>
    </row>
    <row r="210" spans="1:26" ht="27" x14ac:dyDescent="0.2">
      <c r="A210" s="24" t="str">
        <f>Source!E102</f>
        <v>27</v>
      </c>
      <c r="B210" s="25" t="str">
        <f>Source!F102</f>
        <v>Прайс</v>
      </c>
      <c r="C210" s="23" t="s">
        <v>607</v>
      </c>
      <c r="D210" s="26" t="str">
        <f>Source!H102</f>
        <v>ШТ</v>
      </c>
      <c r="E210" s="10">
        <f>Source!I102</f>
        <v>4</v>
      </c>
      <c r="F210" s="28">
        <f>IF(Source!AK102&lt;&gt; 0, Source!AK102,Source!AL102 + Source!AM102 + Source!AO102)</f>
        <v>166.67</v>
      </c>
      <c r="G210" s="27"/>
      <c r="H210" s="28"/>
      <c r="I210" s="27" t="str">
        <f>Source!BO102</f>
        <v/>
      </c>
      <c r="J210" s="27"/>
      <c r="K210" s="28"/>
      <c r="L210" s="29"/>
      <c r="S210">
        <f>ROUND((Source!FX102/100)*((ROUND(Source!AF102*Source!I102, 2)+ROUND(Source!AE102*Source!I102, 2))), 2)</f>
        <v>0</v>
      </c>
      <c r="T210">
        <f>Source!X102</f>
        <v>0</v>
      </c>
      <c r="U210">
        <f>ROUND((Source!FY102/100)*((ROUND(Source!AF102*Source!I102, 2)+ROUND(Source!AE102*Source!I102, 2))), 2)</f>
        <v>0</v>
      </c>
      <c r="V210">
        <f>Source!Y102</f>
        <v>0</v>
      </c>
    </row>
    <row r="211" spans="1:26" ht="14.25" x14ac:dyDescent="0.2">
      <c r="A211" s="35"/>
      <c r="B211" s="36"/>
      <c r="C211" s="37" t="s">
        <v>599</v>
      </c>
      <c r="D211" s="38"/>
      <c r="E211" s="39"/>
      <c r="F211" s="40">
        <f>Source!AL102</f>
        <v>166.67</v>
      </c>
      <c r="G211" s="41" t="str">
        <f>Source!DD102</f>
        <v/>
      </c>
      <c r="H211" s="40">
        <f>ROUND(Source!AC102*Source!I102, 2)</f>
        <v>666.68</v>
      </c>
      <c r="I211" s="41"/>
      <c r="J211" s="41">
        <f>IF(Source!BC102&lt;&gt; 0, Source!BC102, 1)</f>
        <v>1</v>
      </c>
      <c r="K211" s="40">
        <f>Source!P102</f>
        <v>666.68</v>
      </c>
      <c r="L211" s="54"/>
    </row>
    <row r="212" spans="1:26" ht="15" x14ac:dyDescent="0.25">
      <c r="G212" s="85">
        <f>ROUND(Source!AC102*Source!I102, 2)+ROUND(Source!AF102*Source!I102, 2)+ROUND((((((Source!ET102*1.35)*1.15))-(((Source!EU102*1.35)*1.15)))+Source!AE102)*Source!I102, 2)</f>
        <v>666.68</v>
      </c>
      <c r="H212" s="85"/>
      <c r="J212" s="85">
        <f>Source!O102</f>
        <v>666.68</v>
      </c>
      <c r="K212" s="85"/>
      <c r="L212" s="34">
        <f>Source!U102</f>
        <v>0</v>
      </c>
      <c r="O212" s="33">
        <f>G212</f>
        <v>666.68</v>
      </c>
      <c r="P212" s="33">
        <f>J212</f>
        <v>666.68</v>
      </c>
      <c r="Q212" s="33">
        <f>L212</f>
        <v>0</v>
      </c>
      <c r="W212">
        <f>IF(Source!BI102&lt;=1,G212, 0)</f>
        <v>666.68</v>
      </c>
      <c r="X212">
        <f>IF(Source!BI102=2,G212, 0)</f>
        <v>0</v>
      </c>
      <c r="Y212">
        <f>IF(Source!BI102=3,G212, 0)</f>
        <v>0</v>
      </c>
      <c r="Z212">
        <f>IF(Source!BI102=4,G212, 0)</f>
        <v>0</v>
      </c>
    </row>
    <row r="213" spans="1:26" ht="14.25" x14ac:dyDescent="0.2">
      <c r="A213" s="24" t="str">
        <f>Source!E103</f>
        <v>28</v>
      </c>
      <c r="B213" s="25" t="str">
        <f>Source!F103</f>
        <v>Прайс</v>
      </c>
      <c r="C213" s="23" t="str">
        <f>Source!G103</f>
        <v>Зажим ответвительный CT1S 95 A</v>
      </c>
      <c r="D213" s="26" t="str">
        <f>Source!H103</f>
        <v>ШТ</v>
      </c>
      <c r="E213" s="10">
        <f>Source!I103</f>
        <v>6</v>
      </c>
      <c r="F213" s="28">
        <f>IF(Source!AK103&lt;&gt; 0, Source!AK103,Source!AL103 + Source!AM103 + Source!AO103)</f>
        <v>150</v>
      </c>
      <c r="G213" s="27"/>
      <c r="H213" s="28"/>
      <c r="I213" s="27" t="str">
        <f>Source!BO103</f>
        <v/>
      </c>
      <c r="J213" s="27"/>
      <c r="K213" s="28"/>
      <c r="L213" s="29"/>
      <c r="S213">
        <f>ROUND((Source!FX103/100)*((ROUND(Source!AF103*Source!I103, 2)+ROUND(Source!AE103*Source!I103, 2))), 2)</f>
        <v>0</v>
      </c>
      <c r="T213">
        <f>Source!X103</f>
        <v>0</v>
      </c>
      <c r="U213">
        <f>ROUND((Source!FY103/100)*((ROUND(Source!AF103*Source!I103, 2)+ROUND(Source!AE103*Source!I103, 2))), 2)</f>
        <v>0</v>
      </c>
      <c r="V213">
        <f>Source!Y103</f>
        <v>0</v>
      </c>
    </row>
    <row r="214" spans="1:26" ht="14.25" x14ac:dyDescent="0.2">
      <c r="A214" s="35"/>
      <c r="B214" s="36"/>
      <c r="C214" s="37" t="s">
        <v>599</v>
      </c>
      <c r="D214" s="38"/>
      <c r="E214" s="39"/>
      <c r="F214" s="40">
        <f>Source!AL103</f>
        <v>150</v>
      </c>
      <c r="G214" s="41" t="str">
        <f>Source!DD103</f>
        <v/>
      </c>
      <c r="H214" s="40">
        <f>ROUND(Source!AC103*Source!I103, 2)</f>
        <v>900</v>
      </c>
      <c r="I214" s="41"/>
      <c r="J214" s="41">
        <f>IF(Source!BC103&lt;&gt; 0, Source!BC103, 1)</f>
        <v>1</v>
      </c>
      <c r="K214" s="40">
        <f>Source!P103</f>
        <v>900</v>
      </c>
      <c r="L214" s="54"/>
    </row>
    <row r="215" spans="1:26" ht="15" x14ac:dyDescent="0.25">
      <c r="G215" s="85">
        <f>ROUND(Source!AC103*Source!I103, 2)+ROUND(Source!AF103*Source!I103, 2)+ROUND((((((Source!ET103*1.35)*1.15))-(((Source!EU103*1.35)*1.15)))+Source!AE103)*Source!I103, 2)</f>
        <v>900</v>
      </c>
      <c r="H215" s="85"/>
      <c r="J215" s="85">
        <f>Source!O103</f>
        <v>900</v>
      </c>
      <c r="K215" s="85"/>
      <c r="L215" s="34">
        <f>Source!U103</f>
        <v>0</v>
      </c>
      <c r="O215" s="33">
        <f>G215</f>
        <v>900</v>
      </c>
      <c r="P215" s="33">
        <f>J215</f>
        <v>900</v>
      </c>
      <c r="Q215" s="33">
        <f>L215</f>
        <v>0</v>
      </c>
      <c r="W215">
        <f>IF(Source!BI103&lt;=1,G215, 0)</f>
        <v>900</v>
      </c>
      <c r="X215">
        <f>IF(Source!BI103=2,G215, 0)</f>
        <v>0</v>
      </c>
      <c r="Y215">
        <f>IF(Source!BI103=3,G215, 0)</f>
        <v>0</v>
      </c>
      <c r="Z215">
        <f>IF(Source!BI103=4,G215, 0)</f>
        <v>0</v>
      </c>
    </row>
    <row r="216" spans="1:26" ht="27" x14ac:dyDescent="0.2">
      <c r="A216" s="24" t="str">
        <f>Source!E104</f>
        <v>29</v>
      </c>
      <c r="B216" s="25" t="str">
        <f>Source!F104</f>
        <v>Прайс</v>
      </c>
      <c r="C216" s="23" t="s">
        <v>608</v>
      </c>
      <c r="D216" s="26" t="str">
        <f>Source!H104</f>
        <v>ШТ</v>
      </c>
      <c r="E216" s="10">
        <f>Source!I104</f>
        <v>4</v>
      </c>
      <c r="F216" s="28">
        <f>IF(Source!AK104&lt;&gt; 0, Source!AK104,Source!AL104 + Source!AM104 + Source!AO104)</f>
        <v>188.33</v>
      </c>
      <c r="G216" s="27"/>
      <c r="H216" s="28"/>
      <c r="I216" s="27" t="str">
        <f>Source!BO104</f>
        <v/>
      </c>
      <c r="J216" s="27"/>
      <c r="K216" s="28"/>
      <c r="L216" s="29"/>
      <c r="S216">
        <f>ROUND((Source!FX104/100)*((ROUND(Source!AF104*Source!I104, 2)+ROUND(Source!AE104*Source!I104, 2))), 2)</f>
        <v>0</v>
      </c>
      <c r="T216">
        <f>Source!X104</f>
        <v>0</v>
      </c>
      <c r="U216">
        <f>ROUND((Source!FY104/100)*((ROUND(Source!AF104*Source!I104, 2)+ROUND(Source!AE104*Source!I104, 2))), 2)</f>
        <v>0</v>
      </c>
      <c r="V216">
        <f>Source!Y104</f>
        <v>0</v>
      </c>
    </row>
    <row r="217" spans="1:26" ht="14.25" x14ac:dyDescent="0.2">
      <c r="A217" s="35"/>
      <c r="B217" s="36"/>
      <c r="C217" s="37" t="s">
        <v>599</v>
      </c>
      <c r="D217" s="38"/>
      <c r="E217" s="39"/>
      <c r="F217" s="40">
        <f>Source!AL104</f>
        <v>188.33</v>
      </c>
      <c r="G217" s="41" t="str">
        <f>Source!DD104</f>
        <v/>
      </c>
      <c r="H217" s="40">
        <f>ROUND(Source!AC104*Source!I104, 2)</f>
        <v>753.32</v>
      </c>
      <c r="I217" s="41"/>
      <c r="J217" s="41">
        <f>IF(Source!BC104&lt;&gt; 0, Source!BC104, 1)</f>
        <v>1</v>
      </c>
      <c r="K217" s="40">
        <f>Source!P104</f>
        <v>753.32</v>
      </c>
      <c r="L217" s="54"/>
    </row>
    <row r="218" spans="1:26" ht="15" x14ac:dyDescent="0.25">
      <c r="G218" s="85">
        <f>ROUND(Source!AC104*Source!I104, 2)+ROUND(Source!AF104*Source!I104, 2)+ROUND((((((Source!ET104*1.35)*1.15))-(((Source!EU104*1.35)*1.15)))+Source!AE104)*Source!I104, 2)</f>
        <v>753.32</v>
      </c>
      <c r="H218" s="85"/>
      <c r="J218" s="85">
        <f>Source!O104</f>
        <v>753.32</v>
      </c>
      <c r="K218" s="85"/>
      <c r="L218" s="34">
        <f>Source!U104</f>
        <v>0</v>
      </c>
      <c r="O218" s="33">
        <f>G218</f>
        <v>753.32</v>
      </c>
      <c r="P218" s="33">
        <f>J218</f>
        <v>753.32</v>
      </c>
      <c r="Q218" s="33">
        <f>L218</f>
        <v>0</v>
      </c>
      <c r="W218">
        <f>IF(Source!BI104&lt;=1,G218, 0)</f>
        <v>753.32</v>
      </c>
      <c r="X218">
        <f>IF(Source!BI104=2,G218, 0)</f>
        <v>0</v>
      </c>
      <c r="Y218">
        <f>IF(Source!BI104=3,G218, 0)</f>
        <v>0</v>
      </c>
      <c r="Z218">
        <f>IF(Source!BI104=4,G218, 0)</f>
        <v>0</v>
      </c>
    </row>
    <row r="219" spans="1:26" ht="27" x14ac:dyDescent="0.2">
      <c r="A219" s="24" t="str">
        <f>Source!E105</f>
        <v>30</v>
      </c>
      <c r="B219" s="25" t="str">
        <f>Source!F105</f>
        <v>Прайс</v>
      </c>
      <c r="C219" s="23" t="s">
        <v>609</v>
      </c>
      <c r="D219" s="26" t="str">
        <f>Source!H105</f>
        <v>ШТ</v>
      </c>
      <c r="E219" s="10">
        <f>Source!I105</f>
        <v>3</v>
      </c>
      <c r="F219" s="28">
        <f>IF(Source!AK105&lt;&gt; 0, Source!AK105,Source!AL105 + Source!AM105 + Source!AO105)</f>
        <v>260.83</v>
      </c>
      <c r="G219" s="27"/>
      <c r="H219" s="28"/>
      <c r="I219" s="27" t="str">
        <f>Source!BO105</f>
        <v/>
      </c>
      <c r="J219" s="27"/>
      <c r="K219" s="28"/>
      <c r="L219" s="29"/>
      <c r="S219">
        <f>ROUND((Source!FX105/100)*((ROUND(Source!AF105*Source!I105, 2)+ROUND(Source!AE105*Source!I105, 2))), 2)</f>
        <v>0</v>
      </c>
      <c r="T219">
        <f>Source!X105</f>
        <v>0</v>
      </c>
      <c r="U219">
        <f>ROUND((Source!FY105/100)*((ROUND(Source!AF105*Source!I105, 2)+ROUND(Source!AE105*Source!I105, 2))), 2)</f>
        <v>0</v>
      </c>
      <c r="V219">
        <f>Source!Y105</f>
        <v>0</v>
      </c>
    </row>
    <row r="220" spans="1:26" ht="14.25" x14ac:dyDescent="0.2">
      <c r="A220" s="35"/>
      <c r="B220" s="36"/>
      <c r="C220" s="37" t="s">
        <v>599</v>
      </c>
      <c r="D220" s="38"/>
      <c r="E220" s="39"/>
      <c r="F220" s="40">
        <f>Source!AL105</f>
        <v>260.83</v>
      </c>
      <c r="G220" s="41" t="str">
        <f>Source!DD105</f>
        <v/>
      </c>
      <c r="H220" s="40">
        <f>ROUND(Source!AC105*Source!I105, 2)</f>
        <v>782.49</v>
      </c>
      <c r="I220" s="41"/>
      <c r="J220" s="41">
        <f>IF(Source!BC105&lt;&gt; 0, Source!BC105, 1)</f>
        <v>1</v>
      </c>
      <c r="K220" s="40">
        <f>Source!P105</f>
        <v>782.49</v>
      </c>
      <c r="L220" s="54"/>
    </row>
    <row r="221" spans="1:26" ht="15" x14ac:dyDescent="0.25">
      <c r="G221" s="85">
        <f>ROUND(Source!AC105*Source!I105, 2)+ROUND(Source!AF105*Source!I105, 2)+ROUND((((((Source!ET105*1.35)*1.15))-(((Source!EU105*1.35)*1.15)))+Source!AE105)*Source!I105, 2)</f>
        <v>782.49</v>
      </c>
      <c r="H221" s="85"/>
      <c r="J221" s="85">
        <f>Source!O105</f>
        <v>782.49</v>
      </c>
      <c r="K221" s="85"/>
      <c r="L221" s="34">
        <f>Source!U105</f>
        <v>0</v>
      </c>
      <c r="O221" s="33">
        <f>G221</f>
        <v>782.49</v>
      </c>
      <c r="P221" s="33">
        <f>J221</f>
        <v>782.49</v>
      </c>
      <c r="Q221" s="33">
        <f>L221</f>
        <v>0</v>
      </c>
      <c r="W221">
        <f>IF(Source!BI105&lt;=1,G221, 0)</f>
        <v>782.49</v>
      </c>
      <c r="X221">
        <f>IF(Source!BI105=2,G221, 0)</f>
        <v>0</v>
      </c>
      <c r="Y221">
        <f>IF(Source!BI105=3,G221, 0)</f>
        <v>0</v>
      </c>
      <c r="Z221">
        <f>IF(Source!BI105=4,G221, 0)</f>
        <v>0</v>
      </c>
    </row>
    <row r="222" spans="1:26" ht="27" x14ac:dyDescent="0.2">
      <c r="A222" s="24" t="str">
        <f>Source!E106</f>
        <v>31</v>
      </c>
      <c r="B222" s="25" t="str">
        <f>Source!F106</f>
        <v>Прайс</v>
      </c>
      <c r="C222" s="23" t="s">
        <v>610</v>
      </c>
      <c r="D222" s="26" t="str">
        <f>Source!H106</f>
        <v>ШТ</v>
      </c>
      <c r="E222" s="10">
        <f>Source!I106</f>
        <v>2</v>
      </c>
      <c r="F222" s="28">
        <f>IF(Source!AK106&lt;&gt; 0, Source!AK106,Source!AL106 + Source!AM106 + Source!AO106)</f>
        <v>21.67</v>
      </c>
      <c r="G222" s="27"/>
      <c r="H222" s="28"/>
      <c r="I222" s="27" t="str">
        <f>Source!BO106</f>
        <v/>
      </c>
      <c r="J222" s="27"/>
      <c r="K222" s="28"/>
      <c r="L222" s="29"/>
      <c r="S222">
        <f>ROUND((Source!FX106/100)*((ROUND(Source!AF106*Source!I106, 2)+ROUND(Source!AE106*Source!I106, 2))), 2)</f>
        <v>0</v>
      </c>
      <c r="T222">
        <f>Source!X106</f>
        <v>0</v>
      </c>
      <c r="U222">
        <f>ROUND((Source!FY106/100)*((ROUND(Source!AF106*Source!I106, 2)+ROUND(Source!AE106*Source!I106, 2))), 2)</f>
        <v>0</v>
      </c>
      <c r="V222">
        <f>Source!Y106</f>
        <v>0</v>
      </c>
    </row>
    <row r="223" spans="1:26" ht="14.25" x14ac:dyDescent="0.2">
      <c r="A223" s="35"/>
      <c r="B223" s="36"/>
      <c r="C223" s="37" t="s">
        <v>599</v>
      </c>
      <c r="D223" s="38"/>
      <c r="E223" s="39"/>
      <c r="F223" s="40">
        <f>Source!AL106</f>
        <v>21.67</v>
      </c>
      <c r="G223" s="41" t="str">
        <f>Source!DD106</f>
        <v/>
      </c>
      <c r="H223" s="40">
        <f>ROUND(Source!AC106*Source!I106, 2)</f>
        <v>43.34</v>
      </c>
      <c r="I223" s="41"/>
      <c r="J223" s="41">
        <f>IF(Source!BC106&lt;&gt; 0, Source!BC106, 1)</f>
        <v>1</v>
      </c>
      <c r="K223" s="40">
        <f>Source!P106</f>
        <v>43.34</v>
      </c>
      <c r="L223" s="54"/>
    </row>
    <row r="224" spans="1:26" ht="15" x14ac:dyDescent="0.25">
      <c r="G224" s="85">
        <f>ROUND(Source!AC106*Source!I106, 2)+ROUND(Source!AF106*Source!I106, 2)+ROUND((((((Source!ET106*1.35)*1.15))-(((Source!EU106*1.35)*1.15)))+Source!AE106)*Source!I106, 2)</f>
        <v>43.34</v>
      </c>
      <c r="H224" s="85"/>
      <c r="J224" s="85">
        <f>Source!O106</f>
        <v>43.34</v>
      </c>
      <c r="K224" s="85"/>
      <c r="L224" s="34">
        <f>Source!U106</f>
        <v>0</v>
      </c>
      <c r="O224" s="33">
        <f>G224</f>
        <v>43.34</v>
      </c>
      <c r="P224" s="33">
        <f>J224</f>
        <v>43.34</v>
      </c>
      <c r="Q224" s="33">
        <f>L224</f>
        <v>0</v>
      </c>
      <c r="W224">
        <f>IF(Source!BI106&lt;=1,G224, 0)</f>
        <v>43.34</v>
      </c>
      <c r="X224">
        <f>IF(Source!BI106=2,G224, 0)</f>
        <v>0</v>
      </c>
      <c r="Y224">
        <f>IF(Source!BI106=3,G224, 0)</f>
        <v>0</v>
      </c>
      <c r="Z224">
        <f>IF(Source!BI106=4,G224, 0)</f>
        <v>0</v>
      </c>
    </row>
    <row r="225" spans="1:26" ht="41.25" x14ac:dyDescent="0.2">
      <c r="A225" s="24" t="str">
        <f>Source!E107</f>
        <v>32</v>
      </c>
      <c r="B225" s="25" t="str">
        <f>Source!F107</f>
        <v>Прайс</v>
      </c>
      <c r="C225" s="23" t="s">
        <v>611</v>
      </c>
      <c r="D225" s="26" t="str">
        <f>Source!H107</f>
        <v>ШТ</v>
      </c>
      <c r="E225" s="10">
        <f>Source!I107</f>
        <v>3</v>
      </c>
      <c r="F225" s="28">
        <f>IF(Source!AK107&lt;&gt; 0, Source!AK107,Source!AL107 + Source!AM107 + Source!AO107)</f>
        <v>453.33</v>
      </c>
      <c r="G225" s="27"/>
      <c r="H225" s="28"/>
      <c r="I225" s="27" t="str">
        <f>Source!BO107</f>
        <v/>
      </c>
      <c r="J225" s="27"/>
      <c r="K225" s="28"/>
      <c r="L225" s="29"/>
      <c r="S225">
        <f>ROUND((Source!FX107/100)*((ROUND(Source!AF107*Source!I107, 2)+ROUND(Source!AE107*Source!I107, 2))), 2)</f>
        <v>0</v>
      </c>
      <c r="T225">
        <f>Source!X107</f>
        <v>0</v>
      </c>
      <c r="U225">
        <f>ROUND((Source!FY107/100)*((ROUND(Source!AF107*Source!I107, 2)+ROUND(Source!AE107*Source!I107, 2))), 2)</f>
        <v>0</v>
      </c>
      <c r="V225">
        <f>Source!Y107</f>
        <v>0</v>
      </c>
    </row>
    <row r="226" spans="1:26" ht="14.25" x14ac:dyDescent="0.2">
      <c r="A226" s="35"/>
      <c r="B226" s="36"/>
      <c r="C226" s="37" t="s">
        <v>599</v>
      </c>
      <c r="D226" s="38"/>
      <c r="E226" s="39"/>
      <c r="F226" s="40">
        <f>Source!AL107</f>
        <v>453.33</v>
      </c>
      <c r="G226" s="41" t="str">
        <f>Source!DD107</f>
        <v/>
      </c>
      <c r="H226" s="40">
        <f>ROUND(Source!AC107*Source!I107, 2)</f>
        <v>1359.99</v>
      </c>
      <c r="I226" s="41"/>
      <c r="J226" s="41">
        <f>IF(Source!BC107&lt;&gt; 0, Source!BC107, 1)</f>
        <v>1</v>
      </c>
      <c r="K226" s="40">
        <f>Source!P107</f>
        <v>1359.99</v>
      </c>
      <c r="L226" s="54"/>
    </row>
    <row r="227" spans="1:26" ht="15" x14ac:dyDescent="0.25">
      <c r="G227" s="85">
        <f>ROUND(Source!AC107*Source!I107, 2)+ROUND(Source!AF107*Source!I107, 2)+ROUND((((((Source!ET107*1.35)*1.15))-(((Source!EU107*1.35)*1.15)))+Source!AE107)*Source!I107, 2)</f>
        <v>1359.99</v>
      </c>
      <c r="H227" s="85"/>
      <c r="J227" s="85">
        <f>Source!O107</f>
        <v>1359.99</v>
      </c>
      <c r="K227" s="85"/>
      <c r="L227" s="34">
        <f>Source!U107</f>
        <v>0</v>
      </c>
      <c r="O227" s="33">
        <f>G227</f>
        <v>1359.99</v>
      </c>
      <c r="P227" s="33">
        <f>J227</f>
        <v>1359.99</v>
      </c>
      <c r="Q227" s="33">
        <f>L227</f>
        <v>0</v>
      </c>
      <c r="W227">
        <f>IF(Source!BI107&lt;=1,G227, 0)</f>
        <v>1359.99</v>
      </c>
      <c r="X227">
        <f>IF(Source!BI107=2,G227, 0)</f>
        <v>0</v>
      </c>
      <c r="Y227">
        <f>IF(Source!BI107=3,G227, 0)</f>
        <v>0</v>
      </c>
      <c r="Z227">
        <f>IF(Source!BI107=4,G227, 0)</f>
        <v>0</v>
      </c>
    </row>
    <row r="228" spans="1:26" ht="27" x14ac:dyDescent="0.2">
      <c r="A228" s="24" t="str">
        <f>Source!E108</f>
        <v>33</v>
      </c>
      <c r="B228" s="25" t="str">
        <f>Source!F108</f>
        <v>Прайс</v>
      </c>
      <c r="C228" s="23" t="s">
        <v>612</v>
      </c>
      <c r="D228" s="26" t="str">
        <f>Source!H108</f>
        <v>м</v>
      </c>
      <c r="E228" s="10">
        <f>Source!I108</f>
        <v>11</v>
      </c>
      <c r="F228" s="28">
        <f>IF(Source!AK108&lt;&gt; 0, Source!AK108,Source!AL108 + Source!AM108 + Source!AO108)</f>
        <v>2.13</v>
      </c>
      <c r="G228" s="27"/>
      <c r="H228" s="28"/>
      <c r="I228" s="27" t="str">
        <f>Source!BO108</f>
        <v/>
      </c>
      <c r="J228" s="27"/>
      <c r="K228" s="28"/>
      <c r="L228" s="29"/>
      <c r="S228">
        <f>ROUND((Source!FX108/100)*((ROUND(Source!AF108*Source!I108, 2)+ROUND(Source!AE108*Source!I108, 2))), 2)</f>
        <v>0</v>
      </c>
      <c r="T228">
        <f>Source!X108</f>
        <v>0</v>
      </c>
      <c r="U228">
        <f>ROUND((Source!FY108/100)*((ROUND(Source!AF108*Source!I108, 2)+ROUND(Source!AE108*Source!I108, 2))), 2)</f>
        <v>0</v>
      </c>
      <c r="V228">
        <f>Source!Y108</f>
        <v>0</v>
      </c>
    </row>
    <row r="229" spans="1:26" ht="14.25" x14ac:dyDescent="0.2">
      <c r="A229" s="35"/>
      <c r="B229" s="36"/>
      <c r="C229" s="37" t="s">
        <v>599</v>
      </c>
      <c r="D229" s="38"/>
      <c r="E229" s="39"/>
      <c r="F229" s="40">
        <f>Source!AL108</f>
        <v>2.13</v>
      </c>
      <c r="G229" s="41" t="str">
        <f>Source!DD108</f>
        <v/>
      </c>
      <c r="H229" s="40">
        <f>ROUND(Source!AC108*Source!I108, 2)</f>
        <v>23.43</v>
      </c>
      <c r="I229" s="41"/>
      <c r="J229" s="41">
        <f>IF(Source!BC108&lt;&gt; 0, Source!BC108, 1)</f>
        <v>1</v>
      </c>
      <c r="K229" s="40">
        <f>Source!P108</f>
        <v>23.43</v>
      </c>
      <c r="L229" s="54"/>
    </row>
    <row r="230" spans="1:26" ht="15" x14ac:dyDescent="0.25">
      <c r="G230" s="85">
        <f>ROUND(Source!AC108*Source!I108, 2)+ROUND(Source!AF108*Source!I108, 2)+ROUND((((((Source!ET108*1.35)*1.15))-(((Source!EU108*1.35)*1.15)))+Source!AE108)*Source!I108, 2)</f>
        <v>23.43</v>
      </c>
      <c r="H230" s="85"/>
      <c r="J230" s="85">
        <f>Source!O108</f>
        <v>23.43</v>
      </c>
      <c r="K230" s="85"/>
      <c r="L230" s="34">
        <f>Source!U108</f>
        <v>0</v>
      </c>
      <c r="O230" s="33">
        <f>G230</f>
        <v>23.43</v>
      </c>
      <c r="P230" s="33">
        <f>J230</f>
        <v>23.43</v>
      </c>
      <c r="Q230" s="33">
        <f>L230</f>
        <v>0</v>
      </c>
      <c r="W230">
        <f>IF(Source!BI108&lt;=1,G230, 0)</f>
        <v>23.43</v>
      </c>
      <c r="X230">
        <f>IF(Source!BI108=2,G230, 0)</f>
        <v>0</v>
      </c>
      <c r="Y230">
        <f>IF(Source!BI108=3,G230, 0)</f>
        <v>0</v>
      </c>
      <c r="Z230">
        <f>IF(Source!BI108=4,G230, 0)</f>
        <v>0</v>
      </c>
    </row>
    <row r="231" spans="1:26" ht="27" x14ac:dyDescent="0.2">
      <c r="A231" s="24" t="str">
        <f>Source!E109</f>
        <v>34</v>
      </c>
      <c r="B231" s="25" t="str">
        <f>Source!F109</f>
        <v>Прайс</v>
      </c>
      <c r="C231" s="23" t="s">
        <v>613</v>
      </c>
      <c r="D231" s="26" t="str">
        <f>Source!H109</f>
        <v>м</v>
      </c>
      <c r="E231" s="10">
        <f>Source!I109</f>
        <v>17</v>
      </c>
      <c r="F231" s="28">
        <f>IF(Source!AK109&lt;&gt; 0, Source!AK109,Source!AL109 + Source!AM109 + Source!AO109)</f>
        <v>166.22</v>
      </c>
      <c r="G231" s="27"/>
      <c r="H231" s="28"/>
      <c r="I231" s="27" t="str">
        <f>Source!BO109</f>
        <v/>
      </c>
      <c r="J231" s="27"/>
      <c r="K231" s="28"/>
      <c r="L231" s="29"/>
      <c r="S231">
        <f>ROUND((Source!FX109/100)*((ROUND(Source!AF109*Source!I109, 2)+ROUND(Source!AE109*Source!I109, 2))), 2)</f>
        <v>0</v>
      </c>
      <c r="T231">
        <f>Source!X109</f>
        <v>0</v>
      </c>
      <c r="U231">
        <f>ROUND((Source!FY109/100)*((ROUND(Source!AF109*Source!I109, 2)+ROUND(Source!AE109*Source!I109, 2))), 2)</f>
        <v>0</v>
      </c>
      <c r="V231">
        <f>Source!Y109</f>
        <v>0</v>
      </c>
    </row>
    <row r="232" spans="1:26" ht="14.25" x14ac:dyDescent="0.2">
      <c r="A232" s="35"/>
      <c r="B232" s="36"/>
      <c r="C232" s="37" t="s">
        <v>599</v>
      </c>
      <c r="D232" s="38"/>
      <c r="E232" s="39"/>
      <c r="F232" s="40">
        <f>Source!AL109</f>
        <v>166.22</v>
      </c>
      <c r="G232" s="41" t="str">
        <f>Source!DD109</f>
        <v/>
      </c>
      <c r="H232" s="40">
        <f>ROUND(Source!AC109*Source!I109, 2)</f>
        <v>2825.74</v>
      </c>
      <c r="I232" s="41"/>
      <c r="J232" s="41">
        <f>IF(Source!BC109&lt;&gt; 0, Source!BC109, 1)</f>
        <v>1</v>
      </c>
      <c r="K232" s="40">
        <f>Source!P109</f>
        <v>2825.74</v>
      </c>
      <c r="L232" s="54"/>
    </row>
    <row r="233" spans="1:26" ht="15" x14ac:dyDescent="0.25">
      <c r="G233" s="85">
        <f>ROUND(Source!AC109*Source!I109, 2)+ROUND(Source!AF109*Source!I109, 2)+ROUND((((((Source!ET109*1.35)*1.15))-(((Source!EU109*1.35)*1.15)))+Source!AE109)*Source!I109, 2)</f>
        <v>2825.74</v>
      </c>
      <c r="H233" s="85"/>
      <c r="J233" s="85">
        <f>Source!O109</f>
        <v>2825.74</v>
      </c>
      <c r="K233" s="85"/>
      <c r="L233" s="34">
        <f>Source!U109</f>
        <v>0</v>
      </c>
      <c r="O233" s="33">
        <f>G233</f>
        <v>2825.74</v>
      </c>
      <c r="P233" s="33">
        <f>J233</f>
        <v>2825.74</v>
      </c>
      <c r="Q233" s="33">
        <f>L233</f>
        <v>0</v>
      </c>
      <c r="W233">
        <f>IF(Source!BI109&lt;=1,G233, 0)</f>
        <v>2825.74</v>
      </c>
      <c r="X233">
        <f>IF(Source!BI109=2,G233, 0)</f>
        <v>0</v>
      </c>
      <c r="Y233">
        <f>IF(Source!BI109=3,G233, 0)</f>
        <v>0</v>
      </c>
      <c r="Z233">
        <f>IF(Source!BI109=4,G233, 0)</f>
        <v>0</v>
      </c>
    </row>
    <row r="234" spans="1:26" ht="41.25" x14ac:dyDescent="0.2">
      <c r="A234" s="24" t="str">
        <f>Source!E110</f>
        <v>35</v>
      </c>
      <c r="B234" s="25" t="str">
        <f>Source!F110</f>
        <v>Прайс</v>
      </c>
      <c r="C234" s="23" t="s">
        <v>614</v>
      </c>
      <c r="D234" s="26" t="str">
        <f>Source!H110</f>
        <v>ШТ</v>
      </c>
      <c r="E234" s="10">
        <f>Source!I110</f>
        <v>3</v>
      </c>
      <c r="F234" s="28">
        <f>IF(Source!AK110&lt;&gt; 0, Source!AK110,Source!AL110 + Source!AM110 + Source!AO110)</f>
        <v>458.33</v>
      </c>
      <c r="G234" s="27"/>
      <c r="H234" s="28"/>
      <c r="I234" s="27" t="str">
        <f>Source!BO110</f>
        <v/>
      </c>
      <c r="J234" s="27"/>
      <c r="K234" s="28"/>
      <c r="L234" s="29"/>
      <c r="S234">
        <f>ROUND((Source!FX110/100)*((ROUND(Source!AF110*Source!I110, 2)+ROUND(Source!AE110*Source!I110, 2))), 2)</f>
        <v>0</v>
      </c>
      <c r="T234">
        <f>Source!X110</f>
        <v>0</v>
      </c>
      <c r="U234">
        <f>ROUND((Source!FY110/100)*((ROUND(Source!AF110*Source!I110, 2)+ROUND(Source!AE110*Source!I110, 2))), 2)</f>
        <v>0</v>
      </c>
      <c r="V234">
        <f>Source!Y110</f>
        <v>0</v>
      </c>
    </row>
    <row r="235" spans="1:26" ht="14.25" x14ac:dyDescent="0.2">
      <c r="A235" s="35"/>
      <c r="B235" s="36"/>
      <c r="C235" s="37" t="s">
        <v>599</v>
      </c>
      <c r="D235" s="38"/>
      <c r="E235" s="39"/>
      <c r="F235" s="40">
        <f>Source!AL110</f>
        <v>458.33</v>
      </c>
      <c r="G235" s="41" t="str">
        <f>Source!DD110</f>
        <v/>
      </c>
      <c r="H235" s="40">
        <f>ROUND(Source!AC110*Source!I110, 2)</f>
        <v>1374.99</v>
      </c>
      <c r="I235" s="41"/>
      <c r="J235" s="41">
        <f>IF(Source!BC110&lt;&gt; 0, Source!BC110, 1)</f>
        <v>1</v>
      </c>
      <c r="K235" s="40">
        <f>Source!P110</f>
        <v>1374.99</v>
      </c>
      <c r="L235" s="54"/>
    </row>
    <row r="236" spans="1:26" ht="15" x14ac:dyDescent="0.25">
      <c r="G236" s="85">
        <f>ROUND(Source!AC110*Source!I110, 2)+ROUND(Source!AF110*Source!I110, 2)+ROUND((((((Source!ET110*1.35)*1.15))-(((Source!EU110*1.35)*1.15)))+Source!AE110)*Source!I110, 2)</f>
        <v>1374.99</v>
      </c>
      <c r="H236" s="85"/>
      <c r="J236" s="85">
        <f>Source!O110</f>
        <v>1374.99</v>
      </c>
      <c r="K236" s="85"/>
      <c r="L236" s="34">
        <f>Source!U110</f>
        <v>0</v>
      </c>
      <c r="O236" s="33">
        <f>G236</f>
        <v>1374.99</v>
      </c>
      <c r="P236" s="33">
        <f>J236</f>
        <v>1374.99</v>
      </c>
      <c r="Q236" s="33">
        <f>L236</f>
        <v>0</v>
      </c>
      <c r="W236">
        <f>IF(Source!BI110&lt;=1,G236, 0)</f>
        <v>1374.99</v>
      </c>
      <c r="X236">
        <f>IF(Source!BI110=2,G236, 0)</f>
        <v>0</v>
      </c>
      <c r="Y236">
        <f>IF(Source!BI110=3,G236, 0)</f>
        <v>0</v>
      </c>
      <c r="Z236">
        <f>IF(Source!BI110=4,G236, 0)</f>
        <v>0</v>
      </c>
    </row>
    <row r="237" spans="1:26" ht="27" x14ac:dyDescent="0.2">
      <c r="A237" s="24" t="str">
        <f>Source!E111</f>
        <v>36</v>
      </c>
      <c r="B237" s="25" t="str">
        <f>Source!F111</f>
        <v>Прайс</v>
      </c>
      <c r="C237" s="23" t="s">
        <v>615</v>
      </c>
      <c r="D237" s="26" t="str">
        <f>Source!H111</f>
        <v>ШТ</v>
      </c>
      <c r="E237" s="10">
        <f>Source!I111</f>
        <v>1</v>
      </c>
      <c r="F237" s="28">
        <f>IF(Source!AK111&lt;&gt; 0, Source!AK111,Source!AL111 + Source!AM111 + Source!AO111)</f>
        <v>5416.67</v>
      </c>
      <c r="G237" s="27"/>
      <c r="H237" s="28"/>
      <c r="I237" s="27" t="str">
        <f>Source!BO111</f>
        <v/>
      </c>
      <c r="J237" s="27"/>
      <c r="K237" s="28"/>
      <c r="L237" s="29"/>
      <c r="S237">
        <f>ROUND((Source!FX111/100)*((ROUND(Source!AF111*Source!I111, 2)+ROUND(Source!AE111*Source!I111, 2))), 2)</f>
        <v>0</v>
      </c>
      <c r="T237">
        <f>Source!X111</f>
        <v>0</v>
      </c>
      <c r="U237">
        <f>ROUND((Source!FY111/100)*((ROUND(Source!AF111*Source!I111, 2)+ROUND(Source!AE111*Source!I111, 2))), 2)</f>
        <v>0</v>
      </c>
      <c r="V237">
        <f>Source!Y111</f>
        <v>0</v>
      </c>
    </row>
    <row r="238" spans="1:26" ht="14.25" x14ac:dyDescent="0.2">
      <c r="A238" s="35"/>
      <c r="B238" s="36"/>
      <c r="C238" s="37" t="s">
        <v>599</v>
      </c>
      <c r="D238" s="38"/>
      <c r="E238" s="39"/>
      <c r="F238" s="40">
        <f>Source!AL111</f>
        <v>5416.67</v>
      </c>
      <c r="G238" s="41" t="str">
        <f>Source!DD111</f>
        <v/>
      </c>
      <c r="H238" s="40">
        <f>ROUND(Source!AC111*Source!I111, 2)</f>
        <v>5416.67</v>
      </c>
      <c r="I238" s="41"/>
      <c r="J238" s="41">
        <f>IF(Source!BC111&lt;&gt; 0, Source!BC111, 1)</f>
        <v>1</v>
      </c>
      <c r="K238" s="40">
        <f>Source!P111</f>
        <v>5416.67</v>
      </c>
      <c r="L238" s="54"/>
    </row>
    <row r="239" spans="1:26" ht="15" x14ac:dyDescent="0.25">
      <c r="G239" s="85">
        <f>ROUND(Source!AC111*Source!I111, 2)+ROUND(Source!AF111*Source!I111, 2)+ROUND((((((Source!ET111*1.35)*1.15))-(((Source!EU111*1.35)*1.15)))+Source!AE111)*Source!I111, 2)</f>
        <v>5416.67</v>
      </c>
      <c r="H239" s="85"/>
      <c r="J239" s="85">
        <f>Source!O111</f>
        <v>5416.67</v>
      </c>
      <c r="K239" s="85"/>
      <c r="L239" s="34">
        <f>Source!U111</f>
        <v>0</v>
      </c>
      <c r="O239" s="33">
        <f>G239</f>
        <v>5416.67</v>
      </c>
      <c r="P239" s="33">
        <f>J239</f>
        <v>5416.67</v>
      </c>
      <c r="Q239" s="33">
        <f>L239</f>
        <v>0</v>
      </c>
      <c r="W239">
        <f>IF(Source!BI111&lt;=1,G239, 0)</f>
        <v>5416.67</v>
      </c>
      <c r="X239">
        <f>IF(Source!BI111=2,G239, 0)</f>
        <v>0</v>
      </c>
      <c r="Y239">
        <f>IF(Source!BI111=3,G239, 0)</f>
        <v>0</v>
      </c>
      <c r="Z239">
        <f>IF(Source!BI111=4,G239, 0)</f>
        <v>0</v>
      </c>
    </row>
    <row r="240" spans="1:26" ht="27" x14ac:dyDescent="0.2">
      <c r="A240" s="24" t="str">
        <f>Source!E112</f>
        <v>37</v>
      </c>
      <c r="B240" s="25" t="str">
        <f>Source!F112</f>
        <v>Прайс</v>
      </c>
      <c r="C240" s="23" t="s">
        <v>616</v>
      </c>
      <c r="D240" s="26" t="str">
        <f>Source!H112</f>
        <v>ШТ</v>
      </c>
      <c r="E240" s="10">
        <f>Source!I112</f>
        <v>1</v>
      </c>
      <c r="F240" s="28">
        <f>IF(Source!AK112&lt;&gt; 0, Source!AK112,Source!AL112 + Source!AM112 + Source!AO112)</f>
        <v>6721.67</v>
      </c>
      <c r="G240" s="27"/>
      <c r="H240" s="28"/>
      <c r="I240" s="27" t="str">
        <f>Source!BO112</f>
        <v/>
      </c>
      <c r="J240" s="27"/>
      <c r="K240" s="28"/>
      <c r="L240" s="29"/>
      <c r="S240">
        <f>ROUND((Source!FX112/100)*((ROUND(Source!AF112*Source!I112, 2)+ROUND(Source!AE112*Source!I112, 2))), 2)</f>
        <v>0</v>
      </c>
      <c r="T240">
        <f>Source!X112</f>
        <v>0</v>
      </c>
      <c r="U240">
        <f>ROUND((Source!FY112/100)*((ROUND(Source!AF112*Source!I112, 2)+ROUND(Source!AE112*Source!I112, 2))), 2)</f>
        <v>0</v>
      </c>
      <c r="V240">
        <f>Source!Y112</f>
        <v>0</v>
      </c>
    </row>
    <row r="241" spans="1:26" ht="14.25" x14ac:dyDescent="0.2">
      <c r="A241" s="35"/>
      <c r="B241" s="36"/>
      <c r="C241" s="37" t="s">
        <v>599</v>
      </c>
      <c r="D241" s="38"/>
      <c r="E241" s="39"/>
      <c r="F241" s="40">
        <f>Source!AL112</f>
        <v>6721.67</v>
      </c>
      <c r="G241" s="41" t="str">
        <f>Source!DD112</f>
        <v/>
      </c>
      <c r="H241" s="40">
        <f>ROUND(Source!AC112*Source!I112, 2)</f>
        <v>6721.67</v>
      </c>
      <c r="I241" s="41"/>
      <c r="J241" s="41">
        <f>IF(Source!BC112&lt;&gt; 0, Source!BC112, 1)</f>
        <v>1</v>
      </c>
      <c r="K241" s="40">
        <f>Source!P112</f>
        <v>6721.67</v>
      </c>
      <c r="L241" s="54"/>
    </row>
    <row r="242" spans="1:26" ht="15" x14ac:dyDescent="0.25">
      <c r="G242" s="85">
        <f>ROUND(Source!AC112*Source!I112, 2)+ROUND(Source!AF112*Source!I112, 2)+ROUND((((((Source!ET112*1.35)*1.15))-(((Source!EU112*1.35)*1.15)))+Source!AE112)*Source!I112, 2)</f>
        <v>6721.67</v>
      </c>
      <c r="H242" s="85"/>
      <c r="J242" s="85">
        <f>Source!O112</f>
        <v>6721.67</v>
      </c>
      <c r="K242" s="85"/>
      <c r="L242" s="34">
        <f>Source!U112</f>
        <v>0</v>
      </c>
      <c r="O242" s="33">
        <f>G242</f>
        <v>6721.67</v>
      </c>
      <c r="P242" s="33">
        <f>J242</f>
        <v>6721.67</v>
      </c>
      <c r="Q242" s="33">
        <f>L242</f>
        <v>0</v>
      </c>
      <c r="W242">
        <f>IF(Source!BI112&lt;=1,G242, 0)</f>
        <v>6721.67</v>
      </c>
      <c r="X242">
        <f>IF(Source!BI112=2,G242, 0)</f>
        <v>0</v>
      </c>
      <c r="Y242">
        <f>IF(Source!BI112=3,G242, 0)</f>
        <v>0</v>
      </c>
      <c r="Z242">
        <f>IF(Source!BI112=4,G242, 0)</f>
        <v>0</v>
      </c>
    </row>
    <row r="243" spans="1:26" ht="27" x14ac:dyDescent="0.2">
      <c r="A243" s="24" t="str">
        <f>Source!E113</f>
        <v>38</v>
      </c>
      <c r="B243" s="25" t="str">
        <f>Source!F113</f>
        <v>Прайс</v>
      </c>
      <c r="C243" s="23" t="s">
        <v>617</v>
      </c>
      <c r="D243" s="26" t="str">
        <f>Source!H113</f>
        <v>ШТ</v>
      </c>
      <c r="E243" s="10">
        <f>Source!I113</f>
        <v>3</v>
      </c>
      <c r="F243" s="28">
        <f>IF(Source!AK113&lt;&gt; 0, Source!AK113,Source!AL113 + Source!AM113 + Source!AO113)</f>
        <v>379.17</v>
      </c>
      <c r="G243" s="27"/>
      <c r="H243" s="28"/>
      <c r="I243" s="27" t="str">
        <f>Source!BO113</f>
        <v/>
      </c>
      <c r="J243" s="27"/>
      <c r="K243" s="28"/>
      <c r="L243" s="29"/>
      <c r="S243">
        <f>ROUND((Source!FX113/100)*((ROUND(Source!AF113*Source!I113, 2)+ROUND(Source!AE113*Source!I113, 2))), 2)</f>
        <v>0</v>
      </c>
      <c r="T243">
        <f>Source!X113</f>
        <v>0</v>
      </c>
      <c r="U243">
        <f>ROUND((Source!FY113/100)*((ROUND(Source!AF113*Source!I113, 2)+ROUND(Source!AE113*Source!I113, 2))), 2)</f>
        <v>0</v>
      </c>
      <c r="V243">
        <f>Source!Y113</f>
        <v>0</v>
      </c>
    </row>
    <row r="244" spans="1:26" ht="14.25" x14ac:dyDescent="0.2">
      <c r="A244" s="35"/>
      <c r="B244" s="36"/>
      <c r="C244" s="37" t="s">
        <v>599</v>
      </c>
      <c r="D244" s="38"/>
      <c r="E244" s="39"/>
      <c r="F244" s="40">
        <f>Source!AL113</f>
        <v>379.17</v>
      </c>
      <c r="G244" s="41" t="str">
        <f>Source!DD113</f>
        <v/>
      </c>
      <c r="H244" s="40">
        <f>ROUND(Source!AC113*Source!I113, 2)</f>
        <v>1137.51</v>
      </c>
      <c r="I244" s="41"/>
      <c r="J244" s="41">
        <f>IF(Source!BC113&lt;&gt; 0, Source!BC113, 1)</f>
        <v>1</v>
      </c>
      <c r="K244" s="40">
        <f>Source!P113</f>
        <v>1137.51</v>
      </c>
      <c r="L244" s="54"/>
    </row>
    <row r="245" spans="1:26" ht="15" x14ac:dyDescent="0.25">
      <c r="G245" s="85">
        <f>ROUND(Source!AC113*Source!I113, 2)+ROUND(Source!AF113*Source!I113, 2)+ROUND((((((Source!ET113*1.35)*1.15))-(((Source!EU113*1.35)*1.15)))+Source!AE113)*Source!I113, 2)</f>
        <v>1137.51</v>
      </c>
      <c r="H245" s="85"/>
      <c r="J245" s="85">
        <f>Source!O113</f>
        <v>1137.51</v>
      </c>
      <c r="K245" s="85"/>
      <c r="L245" s="34">
        <f>Source!U113</f>
        <v>0</v>
      </c>
      <c r="O245" s="33">
        <f>G245</f>
        <v>1137.51</v>
      </c>
      <c r="P245" s="33">
        <f>J245</f>
        <v>1137.51</v>
      </c>
      <c r="Q245" s="33">
        <f>L245</f>
        <v>0</v>
      </c>
      <c r="W245">
        <f>IF(Source!BI113&lt;=1,G245, 0)</f>
        <v>1137.51</v>
      </c>
      <c r="X245">
        <f>IF(Source!BI113=2,G245, 0)</f>
        <v>0</v>
      </c>
      <c r="Y245">
        <f>IF(Source!BI113=3,G245, 0)</f>
        <v>0</v>
      </c>
      <c r="Z245">
        <f>IF(Source!BI113=4,G245, 0)</f>
        <v>0</v>
      </c>
    </row>
    <row r="246" spans="1:26" ht="41.25" x14ac:dyDescent="0.2">
      <c r="A246" s="24" t="str">
        <f>Source!E114</f>
        <v>39</v>
      </c>
      <c r="B246" s="25" t="str">
        <f>Source!F114</f>
        <v>Прайс</v>
      </c>
      <c r="C246" s="23" t="s">
        <v>618</v>
      </c>
      <c r="D246" s="26" t="str">
        <f>Source!H114</f>
        <v>ШТ</v>
      </c>
      <c r="E246" s="10">
        <f>Source!I114</f>
        <v>1</v>
      </c>
      <c r="F246" s="28">
        <f>IF(Source!AK114&lt;&gt; 0, Source!AK114,Source!AL114 + Source!AM114 + Source!AO114)</f>
        <v>14070.68</v>
      </c>
      <c r="G246" s="27"/>
      <c r="H246" s="28"/>
      <c r="I246" s="27" t="str">
        <f>Source!BO114</f>
        <v/>
      </c>
      <c r="J246" s="27"/>
      <c r="K246" s="28"/>
      <c r="L246" s="29"/>
      <c r="S246">
        <f>ROUND((Source!FX114/100)*((ROUND(Source!AF114*Source!I114, 2)+ROUND(Source!AE114*Source!I114, 2))), 2)</f>
        <v>0</v>
      </c>
      <c r="T246">
        <f>Source!X114</f>
        <v>0</v>
      </c>
      <c r="U246">
        <f>ROUND((Source!FY114/100)*((ROUND(Source!AF114*Source!I114, 2)+ROUND(Source!AE114*Source!I114, 2))), 2)</f>
        <v>0</v>
      </c>
      <c r="V246">
        <f>Source!Y114</f>
        <v>0</v>
      </c>
    </row>
    <row r="247" spans="1:26" ht="14.25" x14ac:dyDescent="0.2">
      <c r="A247" s="35"/>
      <c r="B247" s="36"/>
      <c r="C247" s="37" t="s">
        <v>599</v>
      </c>
      <c r="D247" s="38"/>
      <c r="E247" s="39"/>
      <c r="F247" s="40">
        <f>Source!AL114</f>
        <v>14070.68</v>
      </c>
      <c r="G247" s="41" t="str">
        <f>Source!DD114</f>
        <v/>
      </c>
      <c r="H247" s="40">
        <f>ROUND(Source!AC114*Source!I114, 2)</f>
        <v>14070.68</v>
      </c>
      <c r="I247" s="41"/>
      <c r="J247" s="41">
        <f>IF(Source!BC114&lt;&gt; 0, Source!BC114, 1)</f>
        <v>1</v>
      </c>
      <c r="K247" s="40">
        <f>Source!P114</f>
        <v>14070.68</v>
      </c>
      <c r="L247" s="54"/>
    </row>
    <row r="248" spans="1:26" ht="15" x14ac:dyDescent="0.25">
      <c r="G248" s="85">
        <f>ROUND(Source!AC114*Source!I114, 2)+ROUND(Source!AF114*Source!I114, 2)+ROUND((((((Source!ET114*1.35)*1.15))-(((Source!EU114*1.35)*1.15)))+Source!AE114)*Source!I114, 2)</f>
        <v>14070.68</v>
      </c>
      <c r="H248" s="85"/>
      <c r="J248" s="85">
        <f>Source!O114</f>
        <v>14070.68</v>
      </c>
      <c r="K248" s="85"/>
      <c r="L248" s="34">
        <f>Source!U114</f>
        <v>0</v>
      </c>
      <c r="O248" s="33">
        <f>G248</f>
        <v>14070.68</v>
      </c>
      <c r="P248" s="33">
        <f>J248</f>
        <v>14070.68</v>
      </c>
      <c r="Q248" s="33">
        <f>L248</f>
        <v>0</v>
      </c>
      <c r="W248">
        <f>IF(Source!BI114&lt;=1,G248, 0)</f>
        <v>14070.68</v>
      </c>
      <c r="X248">
        <f>IF(Source!BI114=2,G248, 0)</f>
        <v>0</v>
      </c>
      <c r="Y248">
        <f>IF(Source!BI114=3,G248, 0)</f>
        <v>0</v>
      </c>
      <c r="Z248">
        <f>IF(Source!BI114=4,G248, 0)</f>
        <v>0</v>
      </c>
    </row>
    <row r="249" spans="1:26" ht="27" x14ac:dyDescent="0.2">
      <c r="A249" s="24" t="str">
        <f>Source!E115</f>
        <v>40</v>
      </c>
      <c r="B249" s="25" t="str">
        <f>Source!F115</f>
        <v>Прайс</v>
      </c>
      <c r="C249" s="23" t="s">
        <v>619</v>
      </c>
      <c r="D249" s="26" t="str">
        <f>Source!H115</f>
        <v>ТН</v>
      </c>
      <c r="E249" s="10">
        <f>Source!I115</f>
        <v>2E-3</v>
      </c>
      <c r="F249" s="28">
        <f>IF(Source!AK115&lt;&gt; 0, Source!AK115,Source!AL115 + Source!AM115 + Source!AO115)</f>
        <v>64583.33</v>
      </c>
      <c r="G249" s="27"/>
      <c r="H249" s="28"/>
      <c r="I249" s="27" t="str">
        <f>Source!BO115</f>
        <v/>
      </c>
      <c r="J249" s="27"/>
      <c r="K249" s="28"/>
      <c r="L249" s="29"/>
      <c r="S249">
        <f>ROUND((Source!FX115/100)*((ROUND(Source!AF115*Source!I115, 2)+ROUND(Source!AE115*Source!I115, 2))), 2)</f>
        <v>0</v>
      </c>
      <c r="T249">
        <f>Source!X115</f>
        <v>0</v>
      </c>
      <c r="U249">
        <f>ROUND((Source!FY115/100)*((ROUND(Source!AF115*Source!I115, 2)+ROUND(Source!AE115*Source!I115, 2))), 2)</f>
        <v>0</v>
      </c>
      <c r="V249">
        <f>Source!Y115</f>
        <v>0</v>
      </c>
    </row>
    <row r="250" spans="1:26" ht="14.25" x14ac:dyDescent="0.2">
      <c r="A250" s="35"/>
      <c r="B250" s="36"/>
      <c r="C250" s="37" t="s">
        <v>599</v>
      </c>
      <c r="D250" s="38"/>
      <c r="E250" s="39"/>
      <c r="F250" s="40">
        <f>Source!AL115</f>
        <v>64583.33</v>
      </c>
      <c r="G250" s="41" t="str">
        <f>Source!DD115</f>
        <v/>
      </c>
      <c r="H250" s="40">
        <f>ROUND(Source!AC115*Source!I115, 2)</f>
        <v>129.16999999999999</v>
      </c>
      <c r="I250" s="41"/>
      <c r="J250" s="41">
        <f>IF(Source!BC115&lt;&gt; 0, Source!BC115, 1)</f>
        <v>1</v>
      </c>
      <c r="K250" s="40">
        <f>Source!P115</f>
        <v>129.16999999999999</v>
      </c>
      <c r="L250" s="54"/>
    </row>
    <row r="251" spans="1:26" ht="15" x14ac:dyDescent="0.25">
      <c r="G251" s="85">
        <f>ROUND(Source!AC115*Source!I115, 2)+ROUND(Source!AF115*Source!I115, 2)+ROUND((((((Source!ET115*1.35)*1.15))-(((Source!EU115*1.35)*1.15)))+Source!AE115)*Source!I115, 2)</f>
        <v>129.16999999999999</v>
      </c>
      <c r="H251" s="85"/>
      <c r="J251" s="85">
        <f>Source!O115</f>
        <v>129.16999999999999</v>
      </c>
      <c r="K251" s="85"/>
      <c r="L251" s="34">
        <f>Source!U115</f>
        <v>0</v>
      </c>
      <c r="O251" s="33">
        <f>G251</f>
        <v>129.16999999999999</v>
      </c>
      <c r="P251" s="33">
        <f>J251</f>
        <v>129.16999999999999</v>
      </c>
      <c r="Q251" s="33">
        <f>L251</f>
        <v>0</v>
      </c>
      <c r="W251">
        <f>IF(Source!BI115&lt;=1,G251, 0)</f>
        <v>129.16999999999999</v>
      </c>
      <c r="X251">
        <f>IF(Source!BI115=2,G251, 0)</f>
        <v>0</v>
      </c>
      <c r="Y251">
        <f>IF(Source!BI115=3,G251, 0)</f>
        <v>0</v>
      </c>
      <c r="Z251">
        <f>IF(Source!BI115=4,G251, 0)</f>
        <v>0</v>
      </c>
    </row>
    <row r="252" spans="1:26" ht="27" x14ac:dyDescent="0.2">
      <c r="A252" s="24" t="str">
        <f>Source!E116</f>
        <v>41</v>
      </c>
      <c r="B252" s="25" t="str">
        <f>Source!F116</f>
        <v>Прайс</v>
      </c>
      <c r="C252" s="23" t="s">
        <v>620</v>
      </c>
      <c r="D252" s="26" t="str">
        <f>Source!H116</f>
        <v>ТН</v>
      </c>
      <c r="E252" s="10">
        <f>Source!I116</f>
        <v>8.0000000000000002E-3</v>
      </c>
      <c r="F252" s="28">
        <f>IF(Source!AK116&lt;&gt; 0, Source!AK116,Source!AL116 + Source!AM116 + Source!AO116)</f>
        <v>57250</v>
      </c>
      <c r="G252" s="27"/>
      <c r="H252" s="28"/>
      <c r="I252" s="27" t="str">
        <f>Source!BO116</f>
        <v/>
      </c>
      <c r="J252" s="27"/>
      <c r="K252" s="28"/>
      <c r="L252" s="29"/>
      <c r="S252">
        <f>ROUND((Source!FX116/100)*((ROUND(Source!AF116*Source!I116, 2)+ROUND(Source!AE116*Source!I116, 2))), 2)</f>
        <v>0</v>
      </c>
      <c r="T252">
        <f>Source!X116</f>
        <v>0</v>
      </c>
      <c r="U252">
        <f>ROUND((Source!FY116/100)*((ROUND(Source!AF116*Source!I116, 2)+ROUND(Source!AE116*Source!I116, 2))), 2)</f>
        <v>0</v>
      </c>
      <c r="V252">
        <f>Source!Y116</f>
        <v>0</v>
      </c>
    </row>
    <row r="253" spans="1:26" ht="14.25" x14ac:dyDescent="0.2">
      <c r="A253" s="35"/>
      <c r="B253" s="36"/>
      <c r="C253" s="37" t="s">
        <v>599</v>
      </c>
      <c r="D253" s="38"/>
      <c r="E253" s="39"/>
      <c r="F253" s="40">
        <f>Source!AL116</f>
        <v>57250</v>
      </c>
      <c r="G253" s="41" t="str">
        <f>Source!DD116</f>
        <v/>
      </c>
      <c r="H253" s="40">
        <f>ROUND(Source!AC116*Source!I116, 2)</f>
        <v>458</v>
      </c>
      <c r="I253" s="41"/>
      <c r="J253" s="41">
        <f>IF(Source!BC116&lt;&gt; 0, Source!BC116, 1)</f>
        <v>1</v>
      </c>
      <c r="K253" s="40">
        <f>Source!P116</f>
        <v>458</v>
      </c>
      <c r="L253" s="54"/>
    </row>
    <row r="254" spans="1:26" ht="15" x14ac:dyDescent="0.25">
      <c r="G254" s="85">
        <f>ROUND(Source!AC116*Source!I116, 2)+ROUND(Source!AF116*Source!I116, 2)+ROUND((((((Source!ET116*1.35)*1.15))-(((Source!EU116*1.35)*1.15)))+Source!AE116)*Source!I116, 2)</f>
        <v>458</v>
      </c>
      <c r="H254" s="85"/>
      <c r="J254" s="85">
        <f>Source!O116</f>
        <v>458</v>
      </c>
      <c r="K254" s="85"/>
      <c r="L254" s="34">
        <f>Source!U116</f>
        <v>0</v>
      </c>
      <c r="O254" s="33">
        <f>G254</f>
        <v>458</v>
      </c>
      <c r="P254" s="33">
        <f>J254</f>
        <v>458</v>
      </c>
      <c r="Q254" s="33">
        <f>L254</f>
        <v>0</v>
      </c>
      <c r="W254">
        <f>IF(Source!BI116&lt;=1,G254, 0)</f>
        <v>458</v>
      </c>
      <c r="X254">
        <f>IF(Source!BI116=2,G254, 0)</f>
        <v>0</v>
      </c>
      <c r="Y254">
        <f>IF(Source!BI116=3,G254, 0)</f>
        <v>0</v>
      </c>
      <c r="Z254">
        <f>IF(Source!BI116=4,G254, 0)</f>
        <v>0</v>
      </c>
    </row>
    <row r="255" spans="1:26" ht="41.25" x14ac:dyDescent="0.2">
      <c r="A255" s="24" t="str">
        <f>Source!E117</f>
        <v>42</v>
      </c>
      <c r="B255" s="25" t="str">
        <f>Source!F117</f>
        <v>Прайс</v>
      </c>
      <c r="C255" s="23" t="s">
        <v>621</v>
      </c>
      <c r="D255" s="26" t="str">
        <f>Source!H117</f>
        <v>ТН</v>
      </c>
      <c r="E255" s="10">
        <f>Source!I117</f>
        <v>2E-3</v>
      </c>
      <c r="F255" s="28">
        <f>IF(Source!AK117&lt;&gt; 0, Source!AK117,Source!AL117 + Source!AM117 + Source!AO117)</f>
        <v>50333.33</v>
      </c>
      <c r="G255" s="27"/>
      <c r="H255" s="28"/>
      <c r="I255" s="27" t="str">
        <f>Source!BO117</f>
        <v/>
      </c>
      <c r="J255" s="27"/>
      <c r="K255" s="28"/>
      <c r="L255" s="29"/>
      <c r="S255">
        <f>ROUND((Source!FX117/100)*((ROUND(Source!AF117*Source!I117, 2)+ROUND(Source!AE117*Source!I117, 2))), 2)</f>
        <v>0</v>
      </c>
      <c r="T255">
        <f>Source!X117</f>
        <v>0</v>
      </c>
      <c r="U255">
        <f>ROUND((Source!FY117/100)*((ROUND(Source!AF117*Source!I117, 2)+ROUND(Source!AE117*Source!I117, 2))), 2)</f>
        <v>0</v>
      </c>
      <c r="V255">
        <f>Source!Y117</f>
        <v>0</v>
      </c>
    </row>
    <row r="256" spans="1:26" ht="14.25" x14ac:dyDescent="0.2">
      <c r="A256" s="35"/>
      <c r="B256" s="36"/>
      <c r="C256" s="37" t="s">
        <v>599</v>
      </c>
      <c r="D256" s="38"/>
      <c r="E256" s="39"/>
      <c r="F256" s="40">
        <f>Source!AL117</f>
        <v>50333.33</v>
      </c>
      <c r="G256" s="41" t="str">
        <f>Source!DD117</f>
        <v/>
      </c>
      <c r="H256" s="40">
        <f>ROUND(Source!AC117*Source!I117, 2)</f>
        <v>100.67</v>
      </c>
      <c r="I256" s="41"/>
      <c r="J256" s="41">
        <f>IF(Source!BC117&lt;&gt; 0, Source!BC117, 1)</f>
        <v>1</v>
      </c>
      <c r="K256" s="40">
        <f>Source!P117</f>
        <v>100.67</v>
      </c>
      <c r="L256" s="54"/>
    </row>
    <row r="257" spans="1:39" ht="15" x14ac:dyDescent="0.25">
      <c r="G257" s="85">
        <f>ROUND(Source!AC117*Source!I117, 2)+ROUND(Source!AF117*Source!I117, 2)+ROUND((((((Source!ET117*1.35)*1.15))-(((Source!EU117*1.35)*1.15)))+Source!AE117)*Source!I117, 2)</f>
        <v>100.67</v>
      </c>
      <c r="H257" s="85"/>
      <c r="J257" s="85">
        <f>Source!O117</f>
        <v>100.67</v>
      </c>
      <c r="K257" s="85"/>
      <c r="L257" s="34">
        <f>Source!U117</f>
        <v>0</v>
      </c>
      <c r="O257" s="33">
        <f>G257</f>
        <v>100.67</v>
      </c>
      <c r="P257" s="33">
        <f>J257</f>
        <v>100.67</v>
      </c>
      <c r="Q257" s="33">
        <f>L257</f>
        <v>0</v>
      </c>
      <c r="W257">
        <f>IF(Source!BI117&lt;=1,G257, 0)</f>
        <v>100.67</v>
      </c>
      <c r="X257">
        <f>IF(Source!BI117=2,G257, 0)</f>
        <v>0</v>
      </c>
      <c r="Y257">
        <f>IF(Source!BI117=3,G257, 0)</f>
        <v>0</v>
      </c>
      <c r="Z257">
        <f>IF(Source!BI117=4,G257, 0)</f>
        <v>0</v>
      </c>
    </row>
    <row r="258" spans="1:39" ht="41.25" x14ac:dyDescent="0.2">
      <c r="A258" s="24" t="str">
        <f>Source!E118</f>
        <v>43</v>
      </c>
      <c r="B258" s="25" t="str">
        <f>Source!F118</f>
        <v>Прайс</v>
      </c>
      <c r="C258" s="23" t="s">
        <v>622</v>
      </c>
      <c r="D258" s="26" t="str">
        <f>Source!H118</f>
        <v>ТН</v>
      </c>
      <c r="E258" s="10">
        <f>Source!I118</f>
        <v>7.0000000000000007E-2</v>
      </c>
      <c r="F258" s="28">
        <f>IF(Source!AK118&lt;&gt; 0, Source!AK118,Source!AL118 + Source!AM118 + Source!AO118)</f>
        <v>49500</v>
      </c>
      <c r="G258" s="27"/>
      <c r="H258" s="28"/>
      <c r="I258" s="27" t="str">
        <f>Source!BO118</f>
        <v/>
      </c>
      <c r="J258" s="27"/>
      <c r="K258" s="28"/>
      <c r="L258" s="29"/>
      <c r="S258">
        <f>ROUND((Source!FX118/100)*((ROUND(Source!AF118*Source!I118, 2)+ROUND(Source!AE118*Source!I118, 2))), 2)</f>
        <v>0</v>
      </c>
      <c r="T258">
        <f>Source!X118</f>
        <v>0</v>
      </c>
      <c r="U258">
        <f>ROUND((Source!FY118/100)*((ROUND(Source!AF118*Source!I118, 2)+ROUND(Source!AE118*Source!I118, 2))), 2)</f>
        <v>0</v>
      </c>
      <c r="V258">
        <f>Source!Y118</f>
        <v>0</v>
      </c>
    </row>
    <row r="259" spans="1:39" ht="14.25" x14ac:dyDescent="0.2">
      <c r="A259" s="35"/>
      <c r="B259" s="36"/>
      <c r="C259" s="37" t="s">
        <v>599</v>
      </c>
      <c r="D259" s="38"/>
      <c r="E259" s="39"/>
      <c r="F259" s="40">
        <f>Source!AL118</f>
        <v>49500</v>
      </c>
      <c r="G259" s="41" t="str">
        <f>Source!DD118</f>
        <v/>
      </c>
      <c r="H259" s="40">
        <f>ROUND(Source!AC118*Source!I118, 2)</f>
        <v>3465</v>
      </c>
      <c r="I259" s="41"/>
      <c r="J259" s="41">
        <f>IF(Source!BC118&lt;&gt; 0, Source!BC118, 1)</f>
        <v>1</v>
      </c>
      <c r="K259" s="40">
        <f>Source!P118</f>
        <v>3465</v>
      </c>
      <c r="L259" s="54"/>
    </row>
    <row r="260" spans="1:39" ht="15" x14ac:dyDescent="0.25">
      <c r="G260" s="85">
        <f>ROUND(Source!AC118*Source!I118, 2)+ROUND(Source!AF118*Source!I118, 2)+ROUND((((((Source!ET118*1.35)*1.15))-(((Source!EU118*1.35)*1.15)))+Source!AE118)*Source!I118, 2)</f>
        <v>3465</v>
      </c>
      <c r="H260" s="85"/>
      <c r="J260" s="85">
        <f>Source!O118</f>
        <v>3465</v>
      </c>
      <c r="K260" s="85"/>
      <c r="L260" s="34">
        <f>Source!U118</f>
        <v>0</v>
      </c>
      <c r="O260" s="33">
        <f>G260</f>
        <v>3465</v>
      </c>
      <c r="P260" s="33">
        <f>J260</f>
        <v>3465</v>
      </c>
      <c r="Q260" s="33">
        <f>L260</f>
        <v>0</v>
      </c>
      <c r="W260">
        <f>IF(Source!BI118&lt;=1,G260, 0)</f>
        <v>3465</v>
      </c>
      <c r="X260">
        <f>IF(Source!BI118=2,G260, 0)</f>
        <v>0</v>
      </c>
      <c r="Y260">
        <f>IF(Source!BI118=3,G260, 0)</f>
        <v>0</v>
      </c>
      <c r="Z260">
        <f>IF(Source!BI118=4,G260, 0)</f>
        <v>0</v>
      </c>
    </row>
    <row r="263" spans="1:39" ht="30" x14ac:dyDescent="0.25">
      <c r="A263" s="86" t="str">
        <f>CONCATENATE("Итого по смете: ", Source!G158)</f>
        <v>Итого по смете: Электроснабжение ангара, расположенного по адресу: Чувашская Республика, г. Новочебоксарск, к.н. 21:02:010603:922</v>
      </c>
      <c r="B263" s="86"/>
      <c r="C263" s="86"/>
      <c r="D263" s="86"/>
      <c r="E263" s="86"/>
      <c r="F263" s="86"/>
      <c r="G263" s="85"/>
      <c r="H263" s="87"/>
      <c r="I263" s="55"/>
      <c r="J263" s="85"/>
      <c r="K263" s="87"/>
      <c r="L263" s="34">
        <f>SUM(Q1:Q262)</f>
        <v>95.988160000000008</v>
      </c>
      <c r="AG263" s="56" t="str">
        <f>CONCATENATE("Итого по смете: ", Source!G158)</f>
        <v>Итого по смете: Электроснабжение ангара, расположенного по адресу: Чувашская Республика, г. Новочебоксарск, к.н. 21:02:010603:922</v>
      </c>
    </row>
    <row r="265" spans="1:39" ht="14.25" x14ac:dyDescent="0.2">
      <c r="C265" s="23" t="str">
        <f>Source!H187</f>
        <v>ОЗП</v>
      </c>
      <c r="J265" s="84">
        <f>Source!F187</f>
        <v>30753.79</v>
      </c>
      <c r="K265" s="84"/>
    </row>
    <row r="266" spans="1:39" ht="14.25" x14ac:dyDescent="0.2">
      <c r="C266" s="23" t="str">
        <f>Source!H188</f>
        <v>ЭММ, в т.ч. ЗПМ</v>
      </c>
      <c r="J266" s="84">
        <f>Source!F188</f>
        <v>42233.06</v>
      </c>
      <c r="K266" s="84"/>
    </row>
    <row r="267" spans="1:39" ht="14.25" x14ac:dyDescent="0.2">
      <c r="C267" s="23" t="str">
        <f>Source!H189</f>
        <v>Стоимость материалов</v>
      </c>
      <c r="J267" s="84">
        <f>Source!F189</f>
        <v>291452.65999999997</v>
      </c>
      <c r="K267" s="84"/>
    </row>
    <row r="268" spans="1:39" ht="14.25" x14ac:dyDescent="0.2">
      <c r="C268" s="23" t="str">
        <f>Source!H190</f>
        <v>НР</v>
      </c>
      <c r="J268" s="84">
        <f>Source!F190</f>
        <v>1991.5365000000002</v>
      </c>
      <c r="K268" s="84"/>
    </row>
    <row r="269" spans="1:39" ht="14.25" x14ac:dyDescent="0.2">
      <c r="C269" s="23" t="str">
        <f>Source!H191</f>
        <v>СП</v>
      </c>
      <c r="J269" s="84">
        <f>Source!F191</f>
        <v>0</v>
      </c>
      <c r="K269" s="84"/>
    </row>
    <row r="270" spans="1:39" ht="14.25" x14ac:dyDescent="0.2">
      <c r="C270" s="23" t="str">
        <f>Source!H192</f>
        <v>Всего</v>
      </c>
      <c r="D270" s="82"/>
      <c r="E270" s="83"/>
      <c r="F270" s="83"/>
      <c r="G270" s="83"/>
      <c r="H270" s="83"/>
      <c r="I270" s="83"/>
      <c r="J270" s="84">
        <f>Source!F192</f>
        <v>366431.05</v>
      </c>
      <c r="K270" s="84"/>
      <c r="AM270" s="57" t="str">
        <f>"="&amp;Source!F187&amp;"+"&amp;""&amp;Source!F188&amp;"+"&amp;""&amp;Source!F189&amp;"+"&amp;""&amp;Source!F190&amp;"+"&amp;""&amp;Source!F191&amp;""</f>
        <v>=30753,79+42233,06+291452,66+1991,5365+0</v>
      </c>
    </row>
    <row r="271" spans="1:39" ht="14.25" x14ac:dyDescent="0.2">
      <c r="C271" s="23" t="str">
        <f>Source!H193</f>
        <v>НДС 20%</v>
      </c>
      <c r="D271" s="82"/>
      <c r="E271" s="83"/>
      <c r="F271" s="83"/>
      <c r="G271" s="83"/>
      <c r="H271" s="83"/>
      <c r="I271" s="83"/>
      <c r="J271" s="84">
        <f>Source!F193</f>
        <v>73286.210000000006</v>
      </c>
      <c r="K271" s="84"/>
      <c r="AM271" s="57" t="str">
        <f>"="&amp;Source!F192&amp;"*"&amp;"0,2"</f>
        <v>=366431,05*0,2</v>
      </c>
    </row>
    <row r="272" spans="1:39" ht="15" x14ac:dyDescent="0.25">
      <c r="C272" s="23" t="str">
        <f>Source!H194</f>
        <v>Итого с НДС</v>
      </c>
      <c r="D272" s="82"/>
      <c r="E272" s="83"/>
      <c r="F272" s="83"/>
      <c r="G272" s="83"/>
      <c r="H272" s="83"/>
      <c r="I272" s="83"/>
      <c r="J272" s="85">
        <f>Source!F194</f>
        <v>439717.26</v>
      </c>
      <c r="K272" s="85"/>
      <c r="AM272" s="57" t="str">
        <f>"="&amp;Source!F192&amp;"+"&amp;""&amp;Source!F193&amp;""</f>
        <v>=366431,05+73286,21</v>
      </c>
    </row>
    <row r="276" spans="1:12" ht="14.25" x14ac:dyDescent="0.2">
      <c r="A276" s="80" t="s">
        <v>623</v>
      </c>
      <c r="B276" s="80"/>
      <c r="C276" s="58" t="s">
        <v>686</v>
      </c>
      <c r="D276" s="59"/>
      <c r="E276" s="58"/>
      <c r="F276" s="58"/>
      <c r="G276" s="59"/>
      <c r="H276" s="58" t="s">
        <v>687</v>
      </c>
      <c r="I276" s="58"/>
      <c r="J276" s="58"/>
      <c r="K276" s="58"/>
      <c r="L276" s="11"/>
    </row>
    <row r="277" spans="1:12" ht="14.25" x14ac:dyDescent="0.2">
      <c r="A277" s="59"/>
      <c r="B277" s="59"/>
      <c r="C277" s="60" t="s">
        <v>624</v>
      </c>
      <c r="D277" s="59"/>
      <c r="E277" s="81" t="s">
        <v>625</v>
      </c>
      <c r="F277" s="81"/>
      <c r="G277" s="59"/>
      <c r="H277" s="81" t="s">
        <v>626</v>
      </c>
      <c r="I277" s="81"/>
      <c r="J277" s="81"/>
      <c r="K277" s="81"/>
      <c r="L277" s="11"/>
    </row>
    <row r="278" spans="1:12" ht="14.25" x14ac:dyDescent="0.2">
      <c r="A278" s="59"/>
      <c r="B278" s="61"/>
      <c r="C278" s="59"/>
      <c r="D278" s="61"/>
      <c r="E278" s="59" t="s">
        <v>627</v>
      </c>
      <c r="F278" s="59"/>
      <c r="G278" s="59"/>
      <c r="H278" s="59"/>
      <c r="I278" s="59"/>
      <c r="J278" s="59"/>
      <c r="K278" s="59"/>
      <c r="L278" s="11"/>
    </row>
    <row r="279" spans="1:12" ht="14.25" x14ac:dyDescent="0.2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11"/>
    </row>
    <row r="280" spans="1:12" ht="14.25" x14ac:dyDescent="0.2">
      <c r="A280" s="80" t="s">
        <v>628</v>
      </c>
      <c r="B280" s="80"/>
      <c r="C280" s="58" t="s">
        <v>689</v>
      </c>
      <c r="D280" s="59"/>
      <c r="E280" s="58"/>
      <c r="F280" s="58"/>
      <c r="G280" s="59"/>
      <c r="H280" s="58" t="s">
        <v>688</v>
      </c>
      <c r="I280" s="58"/>
      <c r="J280" s="58"/>
      <c r="K280" s="58"/>
      <c r="L280" s="11"/>
    </row>
    <row r="281" spans="1:12" ht="14.25" x14ac:dyDescent="0.2">
      <c r="A281" s="59"/>
      <c r="B281" s="59"/>
      <c r="C281" s="60" t="s">
        <v>624</v>
      </c>
      <c r="D281" s="59"/>
      <c r="E281" s="81" t="s">
        <v>625</v>
      </c>
      <c r="F281" s="81"/>
      <c r="G281" s="59"/>
      <c r="H281" s="81" t="s">
        <v>626</v>
      </c>
      <c r="I281" s="81"/>
      <c r="J281" s="81"/>
      <c r="K281" s="81"/>
      <c r="L281" s="11"/>
    </row>
    <row r="282" spans="1:12" ht="14.25" x14ac:dyDescent="0.2">
      <c r="A282" s="62"/>
      <c r="B282" s="62"/>
      <c r="C282" s="59"/>
      <c r="D282" s="63"/>
      <c r="E282" s="59" t="s">
        <v>627</v>
      </c>
      <c r="F282" s="62"/>
      <c r="G282" s="62"/>
      <c r="H282" s="62"/>
      <c r="I282" s="62"/>
      <c r="J282" s="62"/>
      <c r="K282" s="62"/>
      <c r="L282" s="11"/>
    </row>
  </sheetData>
  <mergeCells count="118">
    <mergeCell ref="A16:L16"/>
    <mergeCell ref="G26:H26"/>
    <mergeCell ref="J26:K26"/>
    <mergeCell ref="B10:K10"/>
    <mergeCell ref="B12:K12"/>
    <mergeCell ref="B13:K13"/>
    <mergeCell ref="B7:E7"/>
    <mergeCell ref="H7:L7"/>
    <mergeCell ref="B3:E3"/>
    <mergeCell ref="H3:L3"/>
    <mergeCell ref="B4:E4"/>
    <mergeCell ref="H4:L4"/>
    <mergeCell ref="B6:E6"/>
    <mergeCell ref="H6:L6"/>
    <mergeCell ref="G68:H68"/>
    <mergeCell ref="J68:K68"/>
    <mergeCell ref="G78:H78"/>
    <mergeCell ref="J78:K78"/>
    <mergeCell ref="G93:H93"/>
    <mergeCell ref="J93:K93"/>
    <mergeCell ref="G34:H34"/>
    <mergeCell ref="J34:K34"/>
    <mergeCell ref="G42:H42"/>
    <mergeCell ref="J42:K42"/>
    <mergeCell ref="G58:H58"/>
    <mergeCell ref="J58:K58"/>
    <mergeCell ref="G136:H136"/>
    <mergeCell ref="J136:K136"/>
    <mergeCell ref="G145:H145"/>
    <mergeCell ref="J145:K145"/>
    <mergeCell ref="G154:H154"/>
    <mergeCell ref="J154:K154"/>
    <mergeCell ref="G103:H103"/>
    <mergeCell ref="J103:K103"/>
    <mergeCell ref="G117:H117"/>
    <mergeCell ref="J117:K117"/>
    <mergeCell ref="G127:H127"/>
    <mergeCell ref="J127:K127"/>
    <mergeCell ref="G179:H179"/>
    <mergeCell ref="J179:K179"/>
    <mergeCell ref="G185:H185"/>
    <mergeCell ref="J185:K185"/>
    <mergeCell ref="G188:H188"/>
    <mergeCell ref="J188:K188"/>
    <mergeCell ref="G160:H160"/>
    <mergeCell ref="J160:K160"/>
    <mergeCell ref="G166:H166"/>
    <mergeCell ref="J166:K166"/>
    <mergeCell ref="G172:H172"/>
    <mergeCell ref="J172:K172"/>
    <mergeCell ref="G200:H200"/>
    <mergeCell ref="J200:K200"/>
    <mergeCell ref="G203:H203"/>
    <mergeCell ref="J203:K203"/>
    <mergeCell ref="G206:H206"/>
    <mergeCell ref="J206:K206"/>
    <mergeCell ref="G191:H191"/>
    <mergeCell ref="J191:K191"/>
    <mergeCell ref="G194:H194"/>
    <mergeCell ref="J194:K194"/>
    <mergeCell ref="G197:H197"/>
    <mergeCell ref="J197:K197"/>
    <mergeCell ref="G218:H218"/>
    <mergeCell ref="J218:K218"/>
    <mergeCell ref="G221:H221"/>
    <mergeCell ref="J221:K221"/>
    <mergeCell ref="G224:H224"/>
    <mergeCell ref="J224:K224"/>
    <mergeCell ref="G209:H209"/>
    <mergeCell ref="J209:K209"/>
    <mergeCell ref="G212:H212"/>
    <mergeCell ref="J212:K212"/>
    <mergeCell ref="G215:H215"/>
    <mergeCell ref="J215:K215"/>
    <mergeCell ref="G236:H236"/>
    <mergeCell ref="J236:K236"/>
    <mergeCell ref="G239:H239"/>
    <mergeCell ref="J239:K239"/>
    <mergeCell ref="G242:H242"/>
    <mergeCell ref="J242:K242"/>
    <mergeCell ref="G227:H227"/>
    <mergeCell ref="J227:K227"/>
    <mergeCell ref="G230:H230"/>
    <mergeCell ref="J230:K230"/>
    <mergeCell ref="G233:H233"/>
    <mergeCell ref="J233:K233"/>
    <mergeCell ref="G254:H254"/>
    <mergeCell ref="J254:K254"/>
    <mergeCell ref="G257:H257"/>
    <mergeCell ref="J257:K257"/>
    <mergeCell ref="G260:H260"/>
    <mergeCell ref="J260:K260"/>
    <mergeCell ref="G245:H245"/>
    <mergeCell ref="J245:K245"/>
    <mergeCell ref="G248:H248"/>
    <mergeCell ref="J248:K248"/>
    <mergeCell ref="G251:H251"/>
    <mergeCell ref="J251:K251"/>
    <mergeCell ref="J266:K266"/>
    <mergeCell ref="J267:K267"/>
    <mergeCell ref="J268:K268"/>
    <mergeCell ref="J269:K269"/>
    <mergeCell ref="D270:I270"/>
    <mergeCell ref="J270:K270"/>
    <mergeCell ref="A263:F263"/>
    <mergeCell ref="J263:K263"/>
    <mergeCell ref="G263:H263"/>
    <mergeCell ref="J265:K265"/>
    <mergeCell ref="A280:B280"/>
    <mergeCell ref="E281:F281"/>
    <mergeCell ref="H281:K281"/>
    <mergeCell ref="D271:I271"/>
    <mergeCell ref="J271:K271"/>
    <mergeCell ref="D272:I272"/>
    <mergeCell ref="J272:K272"/>
    <mergeCell ref="A276:B276"/>
    <mergeCell ref="E277:F277"/>
    <mergeCell ref="H277:K277"/>
  </mergeCells>
  <pageMargins left="0.4" right="0.2" top="0.2" bottom="0.4" header="0.2" footer="0.2"/>
  <pageSetup paperSize="9" scale="58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9"/>
  <sheetViews>
    <sheetView zoomScale="128" zoomScaleNormal="128" workbookViewId="0"/>
  </sheetViews>
  <sheetFormatPr defaultRowHeight="12.75" x14ac:dyDescent="0.2"/>
  <cols>
    <col min="1" max="2" width="5.7109375" customWidth="1"/>
    <col min="3" max="3" width="11.7109375" customWidth="1"/>
    <col min="4" max="4" width="40.7109375" customWidth="1"/>
    <col min="5" max="6" width="10.7109375" customWidth="1"/>
    <col min="7" max="9" width="12.7109375" customWidth="1"/>
    <col min="10" max="10" width="17.7109375" customWidth="1"/>
    <col min="11" max="11" width="8.7109375" customWidth="1"/>
    <col min="12" max="12" width="12.7109375" customWidth="1"/>
    <col min="13" max="13" width="8.7109375" customWidth="1"/>
    <col min="15" max="29" width="0" hidden="1" customWidth="1"/>
    <col min="30" max="30" width="110.7109375" hidden="1" customWidth="1"/>
    <col min="31" max="32" width="0" hidden="1" customWidth="1"/>
    <col min="33" max="33" width="96.7109375" hidden="1" customWidth="1"/>
    <col min="34" max="38" width="0" hidden="1" customWidth="1"/>
    <col min="39" max="39" width="76.7109375" hidden="1" customWidth="1"/>
  </cols>
  <sheetData>
    <row r="1" spans="1:30" x14ac:dyDescent="0.2">
      <c r="A1" s="9" t="str">
        <f>Source!B1</f>
        <v>Smeta.RU  (495) 974-1589</v>
      </c>
    </row>
    <row r="2" spans="1:30" ht="15" x14ac:dyDescent="0.25">
      <c r="A2" s="11"/>
      <c r="B2" s="11"/>
      <c r="C2" s="11"/>
      <c r="D2" s="55"/>
      <c r="E2" s="55"/>
      <c r="F2" s="55"/>
      <c r="G2" s="11"/>
      <c r="H2" s="11"/>
      <c r="I2" s="11"/>
      <c r="J2" s="110" t="s">
        <v>629</v>
      </c>
      <c r="K2" s="110"/>
      <c r="L2" s="110"/>
      <c r="M2" s="110"/>
    </row>
    <row r="3" spans="1:30" ht="14.25" x14ac:dyDescent="0.2">
      <c r="A3" s="11"/>
      <c r="B3" s="11"/>
      <c r="C3" s="11"/>
      <c r="D3" s="11"/>
      <c r="E3" s="11"/>
      <c r="F3" s="11"/>
      <c r="G3" s="11"/>
      <c r="H3" s="11"/>
      <c r="I3" s="110" t="s">
        <v>630</v>
      </c>
      <c r="J3" s="111"/>
      <c r="K3" s="111"/>
      <c r="L3" s="111"/>
      <c r="M3" s="111"/>
    </row>
    <row r="4" spans="1:30" ht="14.25" x14ac:dyDescent="0.2">
      <c r="A4" s="11"/>
      <c r="B4" s="11"/>
      <c r="C4" s="11"/>
      <c r="D4" s="11"/>
      <c r="E4" s="11"/>
      <c r="F4" s="11"/>
      <c r="G4" s="11"/>
      <c r="H4" s="11"/>
      <c r="I4" s="11"/>
      <c r="J4" s="110" t="s">
        <v>631</v>
      </c>
      <c r="K4" s="110"/>
      <c r="L4" s="110"/>
      <c r="M4" s="110"/>
    </row>
    <row r="5" spans="1:30" ht="14.25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30" ht="14.25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00" t="s">
        <v>632</v>
      </c>
      <c r="L6" s="100"/>
      <c r="M6" s="100"/>
    </row>
    <row r="7" spans="1:30" ht="14.25" x14ac:dyDescent="0.2">
      <c r="A7" s="11"/>
      <c r="B7" s="11"/>
      <c r="C7" s="11"/>
      <c r="D7" s="11"/>
      <c r="E7" s="11"/>
      <c r="F7" s="11"/>
      <c r="G7" s="11"/>
      <c r="H7" s="11"/>
      <c r="I7" s="11"/>
      <c r="J7" s="10" t="s">
        <v>633</v>
      </c>
      <c r="K7" s="112" t="s">
        <v>634</v>
      </c>
      <c r="L7" s="112"/>
      <c r="M7" s="112"/>
    </row>
    <row r="8" spans="1:30" ht="14.2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00" t="str">
        <f>IF(Source!AT15 &lt;&gt; "", Source!AT15, "")</f>
        <v/>
      </c>
      <c r="L8" s="100"/>
      <c r="M8" s="100"/>
    </row>
    <row r="9" spans="1:30" ht="14.25" x14ac:dyDescent="0.2">
      <c r="A9" s="94" t="s">
        <v>635</v>
      </c>
      <c r="B9" s="94"/>
      <c r="C9" s="108" t="str">
        <f>IF(Source!BA15 &lt;&gt; "", Source!BA15, IF(Source!AU15 &lt;&gt; "", Source!AU15, ""))</f>
        <v/>
      </c>
      <c r="D9" s="108"/>
      <c r="E9" s="108"/>
      <c r="F9" s="108"/>
      <c r="G9" s="108"/>
      <c r="H9" s="108"/>
      <c r="I9" s="108"/>
      <c r="J9" s="10" t="s">
        <v>636</v>
      </c>
      <c r="K9" s="100"/>
      <c r="L9" s="100"/>
      <c r="M9" s="100"/>
      <c r="AD9" s="37" t="str">
        <f>IF(Source!BA15 &lt;&gt; "", Source!BA15, IF(Source!AU15 &lt;&gt; "", Source!AU15, ""))</f>
        <v/>
      </c>
    </row>
    <row r="10" spans="1:30" ht="14.25" x14ac:dyDescent="0.2">
      <c r="A10" s="11"/>
      <c r="B10" s="11"/>
      <c r="C10" s="107" t="s">
        <v>637</v>
      </c>
      <c r="D10" s="107"/>
      <c r="E10" s="107"/>
      <c r="F10" s="107"/>
      <c r="G10" s="107"/>
      <c r="H10" s="107"/>
      <c r="I10" s="107"/>
      <c r="J10" s="11"/>
      <c r="K10" s="100" t="str">
        <f>IF(Source!AK15 &lt;&gt; "", Source!AK15, "")</f>
        <v/>
      </c>
      <c r="L10" s="100"/>
      <c r="M10" s="100"/>
    </row>
    <row r="11" spans="1:30" ht="14.25" x14ac:dyDescent="0.2">
      <c r="A11" s="94" t="s">
        <v>638</v>
      </c>
      <c r="B11" s="94"/>
      <c r="C11" s="108" t="str">
        <f>IF(Source!AX12&lt;&gt; "", Source!AX12, IF(Source!AJ12 &lt;&gt; "", Source!AJ12, ""))</f>
        <v/>
      </c>
      <c r="D11" s="108"/>
      <c r="E11" s="108"/>
      <c r="F11" s="108"/>
      <c r="G11" s="108"/>
      <c r="H11" s="108"/>
      <c r="I11" s="108"/>
      <c r="J11" s="10" t="s">
        <v>636</v>
      </c>
      <c r="K11" s="100"/>
      <c r="L11" s="100"/>
      <c r="M11" s="100"/>
      <c r="AD11" s="37" t="str">
        <f>IF(Source!AX12&lt;&gt; "", Source!AX12, IF(Source!AJ12 &lt;&gt; "", Source!AJ12, ""))</f>
        <v/>
      </c>
    </row>
    <row r="12" spans="1:30" ht="14.25" x14ac:dyDescent="0.2">
      <c r="A12" s="11"/>
      <c r="B12" s="11"/>
      <c r="C12" s="107" t="s">
        <v>637</v>
      </c>
      <c r="D12" s="107"/>
      <c r="E12" s="107"/>
      <c r="F12" s="107"/>
      <c r="G12" s="107"/>
      <c r="H12" s="107"/>
      <c r="I12" s="107"/>
      <c r="J12" s="11"/>
      <c r="K12" s="100" t="str">
        <f>IF(Source!AO15 &lt;&gt; "", Source!AO15, "")</f>
        <v/>
      </c>
      <c r="L12" s="100"/>
      <c r="M12" s="100"/>
    </row>
    <row r="13" spans="1:30" ht="14.25" x14ac:dyDescent="0.2">
      <c r="A13" s="94" t="s">
        <v>639</v>
      </c>
      <c r="B13" s="94"/>
      <c r="C13" s="108" t="str">
        <f>IF(Source!AY12&lt;&gt; "", Source!AY12, IF(Source!AN12 &lt;&gt; "", Source!AN12, ""))</f>
        <v/>
      </c>
      <c r="D13" s="108"/>
      <c r="E13" s="108"/>
      <c r="F13" s="108"/>
      <c r="G13" s="108"/>
      <c r="H13" s="108"/>
      <c r="I13" s="108"/>
      <c r="J13" s="10" t="s">
        <v>636</v>
      </c>
      <c r="K13" s="100"/>
      <c r="L13" s="100"/>
      <c r="M13" s="100"/>
      <c r="AD13" s="37" t="str">
        <f>IF(Source!AY12&lt;&gt; "", Source!AY12, IF(Source!AN12 &lt;&gt; "", Source!AN12, ""))</f>
        <v/>
      </c>
    </row>
    <row r="14" spans="1:30" ht="14.25" x14ac:dyDescent="0.2">
      <c r="A14" s="11"/>
      <c r="B14" s="11"/>
      <c r="C14" s="107" t="s">
        <v>637</v>
      </c>
      <c r="D14" s="107"/>
      <c r="E14" s="107"/>
      <c r="F14" s="107"/>
      <c r="G14" s="107"/>
      <c r="H14" s="107"/>
      <c r="I14" s="107"/>
      <c r="J14" s="11"/>
      <c r="K14" s="100" t="str">
        <f>IF(Source!CO15 &lt;&gt; "", Source!CO15, "")</f>
        <v/>
      </c>
      <c r="L14" s="100"/>
      <c r="M14" s="100"/>
    </row>
    <row r="15" spans="1:30" ht="28.5" x14ac:dyDescent="0.2">
      <c r="A15" s="94" t="s">
        <v>640</v>
      </c>
      <c r="B15" s="94"/>
      <c r="C15" s="108" t="s">
        <v>4</v>
      </c>
      <c r="D15" s="108"/>
      <c r="E15" s="108"/>
      <c r="F15" s="108"/>
      <c r="G15" s="108"/>
      <c r="H15" s="108"/>
      <c r="I15" s="108"/>
      <c r="J15" s="11"/>
      <c r="K15" s="100"/>
      <c r="L15" s="100"/>
      <c r="M15" s="100"/>
      <c r="AD15" s="37" t="s">
        <v>4</v>
      </c>
    </row>
    <row r="16" spans="1:30" ht="14.25" x14ac:dyDescent="0.2">
      <c r="A16" s="11"/>
      <c r="B16" s="11"/>
      <c r="C16" s="107" t="s">
        <v>641</v>
      </c>
      <c r="D16" s="107"/>
      <c r="E16" s="107"/>
      <c r="F16" s="107"/>
      <c r="G16" s="107"/>
      <c r="H16" s="107"/>
      <c r="I16" s="107"/>
      <c r="J16" s="11"/>
      <c r="K16" s="100" t="str">
        <f>IF(Source!CP15 &lt;&gt; "", Source!CP15, "")</f>
        <v/>
      </c>
      <c r="L16" s="100"/>
      <c r="M16" s="100"/>
    </row>
    <row r="17" spans="1:30" ht="28.5" x14ac:dyDescent="0.2">
      <c r="A17" s="94" t="s">
        <v>642</v>
      </c>
      <c r="B17" s="94"/>
      <c r="C17" s="108" t="str">
        <f>Source!G12</f>
        <v>Электроснабжение ангара, расположенного по адресу: Чувашская Республика, г. Новочебоксарск, к.н. 21:02:010603:922</v>
      </c>
      <c r="D17" s="108"/>
      <c r="E17" s="108"/>
      <c r="F17" s="108"/>
      <c r="G17" s="108"/>
      <c r="H17" s="108"/>
      <c r="I17" s="108"/>
      <c r="J17" s="11"/>
      <c r="K17" s="100"/>
      <c r="L17" s="100"/>
      <c r="M17" s="100"/>
      <c r="AD17" s="37" t="str">
        <f>Source!G12</f>
        <v>Электроснабжение ангара, расположенного по адресу: Чувашская Республика, г. Новочебоксарск, к.н. 21:02:010603:922</v>
      </c>
    </row>
    <row r="18" spans="1:30" ht="14.25" x14ac:dyDescent="0.2">
      <c r="A18" s="11"/>
      <c r="B18" s="11"/>
      <c r="C18" s="107" t="s">
        <v>643</v>
      </c>
      <c r="D18" s="107"/>
      <c r="E18" s="107"/>
      <c r="F18" s="107"/>
      <c r="G18" s="107"/>
      <c r="H18" s="107"/>
      <c r="I18" s="107"/>
      <c r="J18" s="11"/>
      <c r="K18" s="11"/>
      <c r="L18" s="11"/>
      <c r="M18" s="11"/>
    </row>
    <row r="19" spans="1:30" ht="14.25" x14ac:dyDescent="0.2">
      <c r="A19" s="11"/>
      <c r="B19" s="11"/>
      <c r="C19" s="11"/>
      <c r="D19" s="11"/>
      <c r="E19" s="11"/>
      <c r="F19" s="11"/>
      <c r="G19" s="11"/>
      <c r="H19" s="98" t="s">
        <v>644</v>
      </c>
      <c r="I19" s="98"/>
      <c r="J19" s="109"/>
      <c r="K19" s="100" t="str">
        <f>IF(Source!CQ15 &lt;&gt; "", Source!CQ15, "")</f>
        <v/>
      </c>
      <c r="L19" s="100"/>
      <c r="M19" s="100"/>
    </row>
    <row r="20" spans="1:30" ht="14.25" x14ac:dyDescent="0.2">
      <c r="A20" s="11"/>
      <c r="B20" s="11"/>
      <c r="C20" s="11"/>
      <c r="D20" s="11"/>
      <c r="E20" s="11"/>
      <c r="F20" s="11"/>
      <c r="G20" s="11"/>
      <c r="H20" s="98" t="s">
        <v>645</v>
      </c>
      <c r="I20" s="99"/>
      <c r="J20" s="64" t="s">
        <v>646</v>
      </c>
      <c r="K20" s="100" t="str">
        <f>IF(Source!CR15 &lt;&gt; "", Source!CR15, "")</f>
        <v/>
      </c>
      <c r="L20" s="100"/>
      <c r="M20" s="100"/>
    </row>
    <row r="21" spans="1:30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9" t="s">
        <v>647</v>
      </c>
      <c r="K21" s="101" t="str">
        <f>IF(Source!CS15 &lt;&gt; 0, Source!CS15, "")</f>
        <v/>
      </c>
      <c r="L21" s="101"/>
      <c r="M21" s="101"/>
    </row>
    <row r="22" spans="1:30" ht="14.2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0" t="s">
        <v>648</v>
      </c>
      <c r="K22" s="100" t="str">
        <f>IF(Source!CT15 &lt;&gt; "", Source!CT15, "")</f>
        <v/>
      </c>
      <c r="L22" s="100"/>
      <c r="M22" s="100"/>
    </row>
    <row r="23" spans="1:30" ht="14.2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30" ht="14.25" x14ac:dyDescent="0.2">
      <c r="A24" s="11"/>
      <c r="B24" s="11"/>
      <c r="C24" s="11"/>
      <c r="D24" s="11"/>
      <c r="E24" s="11"/>
      <c r="F24" s="11"/>
      <c r="G24" s="102" t="s">
        <v>649</v>
      </c>
      <c r="H24" s="104" t="s">
        <v>650</v>
      </c>
      <c r="I24" s="104" t="s">
        <v>651</v>
      </c>
      <c r="J24" s="106"/>
      <c r="K24" s="11"/>
      <c r="L24" s="11"/>
      <c r="M24" s="11"/>
    </row>
    <row r="25" spans="1:30" ht="14.25" x14ac:dyDescent="0.2">
      <c r="A25" s="11"/>
      <c r="B25" s="11"/>
      <c r="C25" s="11"/>
      <c r="D25" s="11"/>
      <c r="E25" s="11"/>
      <c r="F25" s="11"/>
      <c r="G25" s="103"/>
      <c r="H25" s="105"/>
      <c r="I25" s="65" t="s">
        <v>652</v>
      </c>
      <c r="J25" s="66" t="s">
        <v>653</v>
      </c>
      <c r="K25" s="11"/>
      <c r="L25" s="11"/>
      <c r="M25" s="11"/>
    </row>
    <row r="26" spans="1:30" ht="14.25" x14ac:dyDescent="0.2">
      <c r="A26" s="11"/>
      <c r="B26" s="11"/>
      <c r="C26" s="11"/>
      <c r="D26" s="11"/>
      <c r="E26" s="11"/>
      <c r="F26" s="11"/>
      <c r="G26" s="19" t="str">
        <f>IF(Source!CN15 &lt;&gt; "", Source!CN15, "")</f>
        <v/>
      </c>
      <c r="H26" s="67">
        <v>45686.49827546296</v>
      </c>
      <c r="I26" s="19"/>
      <c r="J26" s="20"/>
      <c r="K26" s="11"/>
      <c r="L26" s="11"/>
      <c r="M26" s="11"/>
    </row>
    <row r="27" spans="1:30" ht="14.2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30" ht="18" x14ac:dyDescent="0.25">
      <c r="A28" s="11"/>
      <c r="B28" s="96" t="s">
        <v>654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30" ht="18" x14ac:dyDescent="0.25">
      <c r="A29" s="11"/>
      <c r="B29" s="96" t="s">
        <v>655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</row>
    <row r="30" spans="1:30" ht="14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30" x14ac:dyDescent="0.2">
      <c r="A31" s="97" t="s">
        <v>658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</row>
    <row r="32" spans="1:30" ht="14.25" x14ac:dyDescent="0.2">
      <c r="A32" s="95" t="s">
        <v>656</v>
      </c>
      <c r="B32" s="95"/>
      <c r="C32" s="95" t="s">
        <v>580</v>
      </c>
      <c r="D32" s="95" t="s">
        <v>581</v>
      </c>
      <c r="E32" s="95" t="s">
        <v>582</v>
      </c>
      <c r="F32" s="95" t="s">
        <v>583</v>
      </c>
      <c r="G32" s="95" t="s">
        <v>584</v>
      </c>
      <c r="H32" s="95" t="s">
        <v>585</v>
      </c>
      <c r="I32" s="95" t="s">
        <v>586</v>
      </c>
      <c r="J32" s="95" t="s">
        <v>587</v>
      </c>
      <c r="K32" s="95" t="s">
        <v>588</v>
      </c>
      <c r="L32" s="95" t="s">
        <v>589</v>
      </c>
      <c r="M32" s="95" t="s">
        <v>590</v>
      </c>
    </row>
    <row r="33" spans="1:26" ht="57" x14ac:dyDescent="0.2">
      <c r="A33" s="18" t="s">
        <v>579</v>
      </c>
      <c r="B33" s="18" t="s">
        <v>657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</row>
    <row r="34" spans="1:26" ht="14.25" x14ac:dyDescent="0.2">
      <c r="A34" s="68">
        <v>1</v>
      </c>
      <c r="B34" s="68">
        <v>2</v>
      </c>
      <c r="C34" s="68">
        <v>3</v>
      </c>
      <c r="D34" s="68">
        <v>4</v>
      </c>
      <c r="E34" s="68">
        <v>5</v>
      </c>
      <c r="F34" s="68">
        <v>6</v>
      </c>
      <c r="G34" s="68">
        <v>7</v>
      </c>
      <c r="H34" s="68">
        <v>8</v>
      </c>
      <c r="I34" s="68">
        <v>9</v>
      </c>
      <c r="J34" s="68">
        <v>10</v>
      </c>
      <c r="K34" s="68">
        <v>11</v>
      </c>
      <c r="L34" s="68">
        <v>12</v>
      </c>
      <c r="M34" s="68">
        <v>13</v>
      </c>
    </row>
    <row r="35" spans="1:26" ht="42.75" x14ac:dyDescent="0.2">
      <c r="A35" s="24">
        <v>1</v>
      </c>
      <c r="B35" s="24" t="str">
        <f>Source!E24</f>
        <v>1</v>
      </c>
      <c r="C35" s="25" t="str">
        <f>Source!F24</f>
        <v>33-04-016-2</v>
      </c>
      <c r="D35" s="23" t="str">
        <f>Source!G24</f>
        <v>Развозка конструкций и материалов опор ВЛ 0,38-10 кВ по трассе одностоечных железобетонных опор</v>
      </c>
      <c r="E35" s="26" t="str">
        <f>Source!H24</f>
        <v>1 ОПОРА</v>
      </c>
      <c r="F35" s="10">
        <f>Source!I24</f>
        <v>11</v>
      </c>
      <c r="G35" s="28">
        <f>IF(Source!AK24&lt;&gt; 0, Source!AK24,Source!AL24 + Source!AM24 + Source!AO24)</f>
        <v>51.54</v>
      </c>
      <c r="H35" s="27"/>
      <c r="I35" s="28"/>
      <c r="J35" s="27" t="str">
        <f>Source!BO24</f>
        <v>33-04-016-2</v>
      </c>
      <c r="K35" s="27"/>
      <c r="L35" s="28"/>
      <c r="M35" s="29"/>
      <c r="S35">
        <f>ROUND((Source!FX24/100)*((ROUND(Source!AF24*Source!I24, 2)+ROUND(Source!AE24*Source!I24, 2))), 2)</f>
        <v>103.9</v>
      </c>
      <c r="T35">
        <f>Source!X24</f>
        <v>3822.34</v>
      </c>
      <c r="U35">
        <f>ROUND((Source!FY24/100)*((ROUND(Source!AF24*Source!I24, 2)+ROUND(Source!AE24*Source!I24, 2))), 2)</f>
        <v>60.52</v>
      </c>
      <c r="V35">
        <f>Source!Y24</f>
        <v>2226.61</v>
      </c>
    </row>
    <row r="36" spans="1:26" ht="14.25" x14ac:dyDescent="0.2">
      <c r="A36" s="24"/>
      <c r="B36" s="24"/>
      <c r="C36" s="25"/>
      <c r="D36" s="23" t="s">
        <v>592</v>
      </c>
      <c r="E36" s="26"/>
      <c r="F36" s="10"/>
      <c r="G36" s="28">
        <f>Source!AO24</f>
        <v>3.36</v>
      </c>
      <c r="H36" s="27" t="str">
        <f>Source!DG24</f>
        <v/>
      </c>
      <c r="I36" s="28">
        <f>ROUND(Source!AF24*Source!I24, 2)</f>
        <v>36.96</v>
      </c>
      <c r="J36" s="27"/>
      <c r="K36" s="27">
        <f>IF(Source!BA24&lt;&gt; 0, Source!BA24, 1)</f>
        <v>36.79</v>
      </c>
      <c r="L36" s="28">
        <f>Source!S24</f>
        <v>1359.76</v>
      </c>
      <c r="M36" s="29"/>
      <c r="R36">
        <f>I36</f>
        <v>36.96</v>
      </c>
    </row>
    <row r="37" spans="1:26" ht="14.25" x14ac:dyDescent="0.2">
      <c r="A37" s="24"/>
      <c r="B37" s="24"/>
      <c r="C37" s="25"/>
      <c r="D37" s="23" t="s">
        <v>346</v>
      </c>
      <c r="E37" s="26"/>
      <c r="F37" s="10"/>
      <c r="G37" s="28">
        <f>Source!AM24</f>
        <v>48.18</v>
      </c>
      <c r="H37" s="27" t="str">
        <f>Source!DE24</f>
        <v/>
      </c>
      <c r="I37" s="28">
        <f>ROUND((((Source!ET24)-(Source!EU24))+Source!AE24)*Source!I24, 2)</f>
        <v>529.98</v>
      </c>
      <c r="J37" s="27"/>
      <c r="K37" s="27">
        <f>IF(Source!BB24&lt;&gt; 0, Source!BB24, 1)</f>
        <v>12.78</v>
      </c>
      <c r="L37" s="28">
        <f>Source!Q24</f>
        <v>6773.14</v>
      </c>
      <c r="M37" s="29"/>
    </row>
    <row r="38" spans="1:26" ht="14.25" x14ac:dyDescent="0.2">
      <c r="A38" s="24"/>
      <c r="B38" s="24"/>
      <c r="C38" s="25"/>
      <c r="D38" s="23" t="s">
        <v>593</v>
      </c>
      <c r="E38" s="26"/>
      <c r="F38" s="10"/>
      <c r="G38" s="28">
        <f>Source!AN24</f>
        <v>5.81</v>
      </c>
      <c r="H38" s="27" t="str">
        <f>Source!DF24</f>
        <v/>
      </c>
      <c r="I38" s="28">
        <f>ROUND(Source!AE24*Source!I24, 2)</f>
        <v>63.91</v>
      </c>
      <c r="J38" s="27"/>
      <c r="K38" s="27">
        <f>IF(Source!BS24&lt;&gt; 0, Source!BS24, 1)</f>
        <v>36.79</v>
      </c>
      <c r="L38" s="28">
        <f>Source!R24</f>
        <v>2351.25</v>
      </c>
      <c r="M38" s="29"/>
      <c r="R38">
        <f>I38</f>
        <v>63.91</v>
      </c>
    </row>
    <row r="39" spans="1:26" ht="14.25" x14ac:dyDescent="0.2">
      <c r="A39" s="24"/>
      <c r="B39" s="24"/>
      <c r="C39" s="25"/>
      <c r="D39" s="23" t="s">
        <v>594</v>
      </c>
      <c r="E39" s="26" t="s">
        <v>595</v>
      </c>
      <c r="F39" s="10">
        <f>Source!BZ24</f>
        <v>103</v>
      </c>
      <c r="G39" s="30"/>
      <c r="H39" s="27"/>
      <c r="I39" s="28">
        <f>SUM(S35:S41)</f>
        <v>103.9</v>
      </c>
      <c r="J39" s="31"/>
      <c r="K39" s="23">
        <f>Source!AT24</f>
        <v>103</v>
      </c>
      <c r="L39" s="28">
        <f>SUM(T35:T41)</f>
        <v>3822.34</v>
      </c>
      <c r="M39" s="29"/>
    </row>
    <row r="40" spans="1:26" ht="14.25" x14ac:dyDescent="0.2">
      <c r="A40" s="24"/>
      <c r="B40" s="24"/>
      <c r="C40" s="25"/>
      <c r="D40" s="23" t="s">
        <v>596</v>
      </c>
      <c r="E40" s="26" t="s">
        <v>595</v>
      </c>
      <c r="F40" s="10">
        <f>Source!CA24</f>
        <v>60</v>
      </c>
      <c r="G40" s="30"/>
      <c r="H40" s="27"/>
      <c r="I40" s="28">
        <f>SUM(U35:U41)</f>
        <v>60.52</v>
      </c>
      <c r="J40" s="31"/>
      <c r="K40" s="23">
        <f>Source!AU24</f>
        <v>60</v>
      </c>
      <c r="L40" s="28">
        <f>SUM(V35:V41)</f>
        <v>2226.61</v>
      </c>
      <c r="M40" s="29"/>
    </row>
    <row r="41" spans="1:26" ht="14.25" x14ac:dyDescent="0.2">
      <c r="A41" s="35"/>
      <c r="B41" s="35"/>
      <c r="C41" s="36"/>
      <c r="D41" s="37" t="s">
        <v>597</v>
      </c>
      <c r="E41" s="38" t="s">
        <v>598</v>
      </c>
      <c r="F41" s="39">
        <f>Source!AQ24</f>
        <v>0.44</v>
      </c>
      <c r="G41" s="40"/>
      <c r="H41" s="41" t="str">
        <f>Source!DI24</f>
        <v/>
      </c>
      <c r="I41" s="40"/>
      <c r="J41" s="41"/>
      <c r="K41" s="41"/>
      <c r="L41" s="40"/>
      <c r="M41" s="42">
        <f>Source!U24</f>
        <v>4.84</v>
      </c>
    </row>
    <row r="42" spans="1:26" ht="15" x14ac:dyDescent="0.25">
      <c r="H42" s="85">
        <f>ROUND(Source!AC24*Source!I24, 2)+ROUND(Source!AF24*Source!I24, 2)+ROUND((((Source!ET24)-(Source!EU24))+Source!AE24)*Source!I24, 2)+SUM(I39:I40)</f>
        <v>731.36000000000013</v>
      </c>
      <c r="I42" s="85"/>
      <c r="K42" s="85">
        <f>Source!O24+SUM(L39:L40)</f>
        <v>14181.85</v>
      </c>
      <c r="L42" s="85"/>
      <c r="M42" s="34">
        <f>Source!U24</f>
        <v>4.84</v>
      </c>
      <c r="O42" s="33">
        <f>H42</f>
        <v>731.36000000000013</v>
      </c>
      <c r="P42" s="33">
        <f>K42</f>
        <v>14181.85</v>
      </c>
      <c r="Q42" s="33">
        <f>M42</f>
        <v>4.84</v>
      </c>
      <c r="W42">
        <f>IF(Source!BI24&lt;=1,H42, 0)</f>
        <v>731.36000000000013</v>
      </c>
      <c r="X42">
        <f>IF(Source!BI24=2,H42, 0)</f>
        <v>0</v>
      </c>
      <c r="Y42">
        <f>IF(Source!BI24=3,H42, 0)</f>
        <v>0</v>
      </c>
      <c r="Z42">
        <f>IF(Source!BI24=4,H42, 0)</f>
        <v>0</v>
      </c>
    </row>
    <row r="43" spans="1:26" ht="57" x14ac:dyDescent="0.2">
      <c r="A43" s="24">
        <v>2</v>
      </c>
      <c r="B43" s="24" t="str">
        <f>Source!E25</f>
        <v>2</v>
      </c>
      <c r="C43" s="25" t="str">
        <f>Source!F25</f>
        <v>33-04-016-5</v>
      </c>
      <c r="D43" s="23" t="str">
        <f>Source!G25</f>
        <v>Развозка конструкций и материалов опор ВЛ 0,38-10 кВ по трассе материалов оснастки одностоечных опор</v>
      </c>
      <c r="E43" s="26" t="str">
        <f>Source!H25</f>
        <v>1 ОПОРА</v>
      </c>
      <c r="F43" s="10">
        <f>Source!I25</f>
        <v>2</v>
      </c>
      <c r="G43" s="28">
        <f>IF(Source!AK25&lt;&gt; 0, Source!AK25,Source!AL25 + Source!AM25 + Source!AO25)</f>
        <v>12.64</v>
      </c>
      <c r="H43" s="27"/>
      <c r="I43" s="28"/>
      <c r="J43" s="27" t="str">
        <f>Source!BO25</f>
        <v>33-04-016-5</v>
      </c>
      <c r="K43" s="27"/>
      <c r="L43" s="28"/>
      <c r="M43" s="29"/>
      <c r="S43">
        <f>ROUND((Source!FX25/100)*((ROUND(Source!AF25*Source!I25, 2)+ROUND(Source!AE25*Source!I25, 2))), 2)</f>
        <v>7.42</v>
      </c>
      <c r="T43">
        <f>Source!X25</f>
        <v>272.83999999999997</v>
      </c>
      <c r="U43">
        <f>ROUND((Source!FY25/100)*((ROUND(Source!AF25*Source!I25, 2)+ROUND(Source!AE25*Source!I25, 2))), 2)</f>
        <v>4.32</v>
      </c>
      <c r="V43">
        <f>Source!Y25</f>
        <v>158.93</v>
      </c>
    </row>
    <row r="44" spans="1:26" ht="14.25" x14ac:dyDescent="0.2">
      <c r="A44" s="24"/>
      <c r="B44" s="24"/>
      <c r="C44" s="25"/>
      <c r="D44" s="23" t="s">
        <v>592</v>
      </c>
      <c r="E44" s="26"/>
      <c r="F44" s="10"/>
      <c r="G44" s="28">
        <f>Source!AO25</f>
        <v>1.91</v>
      </c>
      <c r="H44" s="27" t="str">
        <f>Source!DG25</f>
        <v/>
      </c>
      <c r="I44" s="28">
        <f>ROUND(Source!AF25*Source!I25, 2)</f>
        <v>3.82</v>
      </c>
      <c r="J44" s="27"/>
      <c r="K44" s="27">
        <f>IF(Source!BA25&lt;&gt; 0, Source!BA25, 1)</f>
        <v>36.79</v>
      </c>
      <c r="L44" s="28">
        <f>Source!S25</f>
        <v>140.54</v>
      </c>
      <c r="M44" s="29"/>
      <c r="R44">
        <f>I44</f>
        <v>3.82</v>
      </c>
    </row>
    <row r="45" spans="1:26" ht="14.25" x14ac:dyDescent="0.2">
      <c r="A45" s="24"/>
      <c r="B45" s="24"/>
      <c r="C45" s="25"/>
      <c r="D45" s="23" t="s">
        <v>346</v>
      </c>
      <c r="E45" s="26"/>
      <c r="F45" s="10"/>
      <c r="G45" s="28">
        <f>Source!AM25</f>
        <v>10.73</v>
      </c>
      <c r="H45" s="27" t="str">
        <f>Source!DE25</f>
        <v/>
      </c>
      <c r="I45" s="28">
        <f>ROUND((((Source!ET25)-(Source!EU25))+Source!AE25)*Source!I25, 2)</f>
        <v>21.46</v>
      </c>
      <c r="J45" s="27"/>
      <c r="K45" s="27">
        <f>IF(Source!BB25&lt;&gt; 0, Source!BB25, 1)</f>
        <v>13.97</v>
      </c>
      <c r="L45" s="28">
        <f>Source!Q25</f>
        <v>299.8</v>
      </c>
      <c r="M45" s="29"/>
    </row>
    <row r="46" spans="1:26" ht="14.25" x14ac:dyDescent="0.2">
      <c r="A46" s="24"/>
      <c r="B46" s="24"/>
      <c r="C46" s="25"/>
      <c r="D46" s="23" t="s">
        <v>593</v>
      </c>
      <c r="E46" s="26"/>
      <c r="F46" s="10"/>
      <c r="G46" s="28">
        <f>Source!AN25</f>
        <v>1.69</v>
      </c>
      <c r="H46" s="27" t="str">
        <f>Source!DF25</f>
        <v/>
      </c>
      <c r="I46" s="28">
        <f>ROUND(Source!AE25*Source!I25, 2)</f>
        <v>3.38</v>
      </c>
      <c r="J46" s="27"/>
      <c r="K46" s="27">
        <f>IF(Source!BS25&lt;&gt; 0, Source!BS25, 1)</f>
        <v>36.79</v>
      </c>
      <c r="L46" s="28">
        <f>Source!R25</f>
        <v>124.35</v>
      </c>
      <c r="M46" s="29"/>
      <c r="R46">
        <f>I46</f>
        <v>3.38</v>
      </c>
    </row>
    <row r="47" spans="1:26" ht="14.25" x14ac:dyDescent="0.2">
      <c r="A47" s="24"/>
      <c r="B47" s="24"/>
      <c r="C47" s="25"/>
      <c r="D47" s="23" t="s">
        <v>594</v>
      </c>
      <c r="E47" s="26" t="s">
        <v>595</v>
      </c>
      <c r="F47" s="10">
        <f>Source!BZ25</f>
        <v>103</v>
      </c>
      <c r="G47" s="30"/>
      <c r="H47" s="27"/>
      <c r="I47" s="28">
        <f>SUM(S43:S49)</f>
        <v>7.42</v>
      </c>
      <c r="J47" s="31"/>
      <c r="K47" s="23">
        <f>Source!AT25</f>
        <v>103</v>
      </c>
      <c r="L47" s="28">
        <f>SUM(T43:T49)</f>
        <v>272.83999999999997</v>
      </c>
      <c r="M47" s="29"/>
    </row>
    <row r="48" spans="1:26" ht="14.25" x14ac:dyDescent="0.2">
      <c r="A48" s="24"/>
      <c r="B48" s="24"/>
      <c r="C48" s="25"/>
      <c r="D48" s="23" t="s">
        <v>596</v>
      </c>
      <c r="E48" s="26" t="s">
        <v>595</v>
      </c>
      <c r="F48" s="10">
        <f>Source!CA25</f>
        <v>60</v>
      </c>
      <c r="G48" s="30"/>
      <c r="H48" s="27"/>
      <c r="I48" s="28">
        <f>SUM(U43:U49)</f>
        <v>4.32</v>
      </c>
      <c r="J48" s="31"/>
      <c r="K48" s="23">
        <f>Source!AU25</f>
        <v>60</v>
      </c>
      <c r="L48" s="28">
        <f>SUM(V43:V49)</f>
        <v>158.93</v>
      </c>
      <c r="M48" s="29"/>
    </row>
    <row r="49" spans="1:26" ht="14.25" x14ac:dyDescent="0.2">
      <c r="A49" s="35"/>
      <c r="B49" s="35"/>
      <c r="C49" s="36"/>
      <c r="D49" s="37" t="s">
        <v>597</v>
      </c>
      <c r="E49" s="38" t="s">
        <v>598</v>
      </c>
      <c r="F49" s="39">
        <f>Source!AQ25</f>
        <v>0.25</v>
      </c>
      <c r="G49" s="40"/>
      <c r="H49" s="41" t="str">
        <f>Source!DI25</f>
        <v/>
      </c>
      <c r="I49" s="40"/>
      <c r="J49" s="41"/>
      <c r="K49" s="41"/>
      <c r="L49" s="40"/>
      <c r="M49" s="42">
        <f>Source!U25</f>
        <v>0.5</v>
      </c>
    </row>
    <row r="50" spans="1:26" ht="15" x14ac:dyDescent="0.25">
      <c r="H50" s="85">
        <f>ROUND(Source!AC25*Source!I25, 2)+ROUND(Source!AF25*Source!I25, 2)+ROUND((((Source!ET25)-(Source!EU25))+Source!AE25)*Source!I25, 2)+SUM(I47:I48)</f>
        <v>37.020000000000003</v>
      </c>
      <c r="I50" s="85"/>
      <c r="K50" s="85">
        <f>Source!O25+SUM(L47:L48)</f>
        <v>872.1099999999999</v>
      </c>
      <c r="L50" s="85"/>
      <c r="M50" s="34">
        <f>Source!U25</f>
        <v>0.5</v>
      </c>
      <c r="O50" s="33">
        <f>H50</f>
        <v>37.020000000000003</v>
      </c>
      <c r="P50" s="33">
        <f>K50</f>
        <v>872.1099999999999</v>
      </c>
      <c r="Q50" s="33">
        <f>M50</f>
        <v>0.5</v>
      </c>
      <c r="W50">
        <f>IF(Source!BI25&lt;=1,H50, 0)</f>
        <v>37.020000000000003</v>
      </c>
      <c r="X50">
        <f>IF(Source!BI25=2,H50, 0)</f>
        <v>0</v>
      </c>
      <c r="Y50">
        <f>IF(Source!BI25=3,H50, 0)</f>
        <v>0</v>
      </c>
      <c r="Z50">
        <f>IF(Source!BI25=4,H50, 0)</f>
        <v>0</v>
      </c>
    </row>
    <row r="51" spans="1:26" ht="42.75" x14ac:dyDescent="0.2">
      <c r="A51" s="24">
        <v>3</v>
      </c>
      <c r="B51" s="24" t="str">
        <f>Source!E26</f>
        <v>3</v>
      </c>
      <c r="C51" s="25" t="str">
        <f>Source!F26</f>
        <v>33-04-016-6</v>
      </c>
      <c r="D51" s="23" t="str">
        <f>Source!G26</f>
        <v>Развозка конструкций и материалов опор ВЛ 0,38-10 кВ по трассе материалов оснастки сложных опор</v>
      </c>
      <c r="E51" s="26" t="str">
        <f>Source!H26</f>
        <v>1 ОПОРА</v>
      </c>
      <c r="F51" s="10">
        <f>Source!I26</f>
        <v>4</v>
      </c>
      <c r="G51" s="28">
        <f>IF(Source!AK26&lt;&gt; 0, Source!AK26,Source!AL26 + Source!AM26 + Source!AO26)</f>
        <v>14.55</v>
      </c>
      <c r="H51" s="27"/>
      <c r="I51" s="28"/>
      <c r="J51" s="27" t="str">
        <f>Source!BO26</f>
        <v>33-04-016-6</v>
      </c>
      <c r="K51" s="27"/>
      <c r="L51" s="28"/>
      <c r="M51" s="29"/>
      <c r="S51">
        <f>ROUND((Source!FX26/100)*((ROUND(Source!AF26*Source!I26, 2)+ROUND(Source!AE26*Source!I26, 2))), 2)</f>
        <v>17.43</v>
      </c>
      <c r="T51">
        <f>Source!X26</f>
        <v>641.16</v>
      </c>
      <c r="U51">
        <f>ROUND((Source!FY26/100)*((ROUND(Source!AF26*Source!I26, 2)+ROUND(Source!AE26*Source!I26, 2))), 2)</f>
        <v>10.15</v>
      </c>
      <c r="V51">
        <f>Source!Y26</f>
        <v>373.49</v>
      </c>
    </row>
    <row r="52" spans="1:26" ht="14.25" x14ac:dyDescent="0.2">
      <c r="A52" s="24"/>
      <c r="B52" s="24"/>
      <c r="C52" s="25"/>
      <c r="D52" s="23" t="s">
        <v>592</v>
      </c>
      <c r="E52" s="26"/>
      <c r="F52" s="10"/>
      <c r="G52" s="28">
        <f>Source!AO26</f>
        <v>2.29</v>
      </c>
      <c r="H52" s="27" t="str">
        <f>Source!DG26</f>
        <v/>
      </c>
      <c r="I52" s="28">
        <f>ROUND(Source!AF26*Source!I26, 2)</f>
        <v>9.16</v>
      </c>
      <c r="J52" s="27"/>
      <c r="K52" s="27">
        <f>IF(Source!BA26&lt;&gt; 0, Source!BA26, 1)</f>
        <v>36.79</v>
      </c>
      <c r="L52" s="28">
        <f>Source!S26</f>
        <v>337</v>
      </c>
      <c r="M52" s="29"/>
      <c r="R52">
        <f>I52</f>
        <v>9.16</v>
      </c>
    </row>
    <row r="53" spans="1:26" ht="14.25" x14ac:dyDescent="0.2">
      <c r="A53" s="24"/>
      <c r="B53" s="24"/>
      <c r="C53" s="25"/>
      <c r="D53" s="23" t="s">
        <v>346</v>
      </c>
      <c r="E53" s="26"/>
      <c r="F53" s="10"/>
      <c r="G53" s="28">
        <f>Source!AM26</f>
        <v>12.26</v>
      </c>
      <c r="H53" s="27" t="str">
        <f>Source!DE26</f>
        <v/>
      </c>
      <c r="I53" s="28">
        <f>ROUND((((Source!ET26)-(Source!EU26))+Source!AE26)*Source!I26, 2)</f>
        <v>49.04</v>
      </c>
      <c r="J53" s="27"/>
      <c r="K53" s="27">
        <f>IF(Source!BB26&lt;&gt; 0, Source!BB26, 1)</f>
        <v>13.97</v>
      </c>
      <c r="L53" s="28">
        <f>Source!Q26</f>
        <v>685.09</v>
      </c>
      <c r="M53" s="29"/>
    </row>
    <row r="54" spans="1:26" ht="14.25" x14ac:dyDescent="0.2">
      <c r="A54" s="24"/>
      <c r="B54" s="24"/>
      <c r="C54" s="25"/>
      <c r="D54" s="23" t="s">
        <v>593</v>
      </c>
      <c r="E54" s="26"/>
      <c r="F54" s="10"/>
      <c r="G54" s="28">
        <f>Source!AN26</f>
        <v>1.94</v>
      </c>
      <c r="H54" s="27" t="str">
        <f>Source!DF26</f>
        <v/>
      </c>
      <c r="I54" s="28">
        <f>ROUND(Source!AE26*Source!I26, 2)</f>
        <v>7.76</v>
      </c>
      <c r="J54" s="27"/>
      <c r="K54" s="27">
        <f>IF(Source!BS26&lt;&gt; 0, Source!BS26, 1)</f>
        <v>36.79</v>
      </c>
      <c r="L54" s="28">
        <f>Source!R26</f>
        <v>285.49</v>
      </c>
      <c r="M54" s="29"/>
      <c r="R54">
        <f>I54</f>
        <v>7.76</v>
      </c>
    </row>
    <row r="55" spans="1:26" ht="14.25" x14ac:dyDescent="0.2">
      <c r="A55" s="24"/>
      <c r="B55" s="24"/>
      <c r="C55" s="25"/>
      <c r="D55" s="23" t="s">
        <v>594</v>
      </c>
      <c r="E55" s="26" t="s">
        <v>595</v>
      </c>
      <c r="F55" s="10">
        <f>Source!BZ26</f>
        <v>103</v>
      </c>
      <c r="G55" s="30"/>
      <c r="H55" s="27"/>
      <c r="I55" s="28">
        <f>SUM(S51:S57)</f>
        <v>17.43</v>
      </c>
      <c r="J55" s="31"/>
      <c r="K55" s="23">
        <f>Source!AT26</f>
        <v>103</v>
      </c>
      <c r="L55" s="28">
        <f>SUM(T51:T57)</f>
        <v>641.16</v>
      </c>
      <c r="M55" s="29"/>
    </row>
    <row r="56" spans="1:26" ht="14.25" x14ac:dyDescent="0.2">
      <c r="A56" s="24"/>
      <c r="B56" s="24"/>
      <c r="C56" s="25"/>
      <c r="D56" s="23" t="s">
        <v>596</v>
      </c>
      <c r="E56" s="26" t="s">
        <v>595</v>
      </c>
      <c r="F56" s="10">
        <f>Source!CA26</f>
        <v>60</v>
      </c>
      <c r="G56" s="30"/>
      <c r="H56" s="27"/>
      <c r="I56" s="28">
        <f>SUM(U51:U57)</f>
        <v>10.15</v>
      </c>
      <c r="J56" s="31"/>
      <c r="K56" s="23">
        <f>Source!AU26</f>
        <v>60</v>
      </c>
      <c r="L56" s="28">
        <f>SUM(V51:V57)</f>
        <v>373.49</v>
      </c>
      <c r="M56" s="29"/>
    </row>
    <row r="57" spans="1:26" ht="14.25" x14ac:dyDescent="0.2">
      <c r="A57" s="35"/>
      <c r="B57" s="35"/>
      <c r="C57" s="36"/>
      <c r="D57" s="37" t="s">
        <v>597</v>
      </c>
      <c r="E57" s="38" t="s">
        <v>598</v>
      </c>
      <c r="F57" s="39">
        <f>Source!AQ26</f>
        <v>0.3</v>
      </c>
      <c r="G57" s="40"/>
      <c r="H57" s="41" t="str">
        <f>Source!DI26</f>
        <v/>
      </c>
      <c r="I57" s="40"/>
      <c r="J57" s="41"/>
      <c r="K57" s="41"/>
      <c r="L57" s="40"/>
      <c r="M57" s="42">
        <f>Source!U26</f>
        <v>1.2</v>
      </c>
    </row>
    <row r="58" spans="1:26" ht="15" x14ac:dyDescent="0.25">
      <c r="H58" s="85">
        <f>ROUND(Source!AC26*Source!I26, 2)+ROUND(Source!AF26*Source!I26, 2)+ROUND((((Source!ET26)-(Source!EU26))+Source!AE26)*Source!I26, 2)+SUM(I55:I56)</f>
        <v>85.78</v>
      </c>
      <c r="I58" s="85"/>
      <c r="K58" s="85">
        <f>Source!O26+SUM(L55:L56)</f>
        <v>2036.74</v>
      </c>
      <c r="L58" s="85"/>
      <c r="M58" s="34">
        <f>Source!U26</f>
        <v>1.2</v>
      </c>
      <c r="O58" s="33">
        <f>H58</f>
        <v>85.78</v>
      </c>
      <c r="P58" s="33">
        <f>K58</f>
        <v>2036.74</v>
      </c>
      <c r="Q58" s="33">
        <f>M58</f>
        <v>1.2</v>
      </c>
      <c r="W58">
        <f>IF(Source!BI26&lt;=1,H58, 0)</f>
        <v>85.78</v>
      </c>
      <c r="X58">
        <f>IF(Source!BI26=2,H58, 0)</f>
        <v>0</v>
      </c>
      <c r="Y58">
        <f>IF(Source!BI26=3,H58, 0)</f>
        <v>0</v>
      </c>
      <c r="Z58">
        <f>IF(Source!BI26=4,H58, 0)</f>
        <v>0</v>
      </c>
    </row>
    <row r="59" spans="1:26" ht="42.75" x14ac:dyDescent="0.2">
      <c r="A59" s="24">
        <v>4</v>
      </c>
      <c r="B59" s="24" t="str">
        <f>Source!E27</f>
        <v>4</v>
      </c>
      <c r="C59" s="25" t="str">
        <f>Source!F27</f>
        <v>33-04-003-1</v>
      </c>
      <c r="D59" s="23" t="str">
        <f>Source!G27</f>
        <v>Установка железобетонных опор ВЛ 0,38; 6-10 кВ с траверсами без приставок одностоечных</v>
      </c>
      <c r="E59" s="26" t="str">
        <f>Source!H27</f>
        <v>1 ОПОРА</v>
      </c>
      <c r="F59" s="10">
        <f>Source!I27</f>
        <v>2</v>
      </c>
      <c r="G59" s="28">
        <f>IF(Source!AK27&lt;&gt; 0, Source!AK27,Source!AL27 + Source!AM27 + Source!AO27)</f>
        <v>191.84</v>
      </c>
      <c r="H59" s="27"/>
      <c r="I59" s="28"/>
      <c r="J59" s="27" t="str">
        <f>Source!BO27</f>
        <v>33-04-003-1</v>
      </c>
      <c r="K59" s="27"/>
      <c r="L59" s="28"/>
      <c r="M59" s="29"/>
      <c r="S59">
        <f>ROUND((Source!FX27/100)*((ROUND(Source!AF27*Source!I27, 2)+ROUND(Source!AE27*Source!I27, 2))), 2)</f>
        <v>81.430000000000007</v>
      </c>
      <c r="T59">
        <f>Source!X27</f>
        <v>2995.88</v>
      </c>
      <c r="U59">
        <f>ROUND((Source!FY27/100)*((ROUND(Source!AF27*Source!I27, 2)+ROUND(Source!AE27*Source!I27, 2))), 2)</f>
        <v>47.44</v>
      </c>
      <c r="V59">
        <f>Source!Y27</f>
        <v>1745.17</v>
      </c>
    </row>
    <row r="60" spans="1:26" ht="14.25" x14ac:dyDescent="0.2">
      <c r="A60" s="24"/>
      <c r="B60" s="24"/>
      <c r="C60" s="25"/>
      <c r="D60" s="23" t="s">
        <v>592</v>
      </c>
      <c r="E60" s="26"/>
      <c r="F60" s="10"/>
      <c r="G60" s="28">
        <f>Source!AO27</f>
        <v>31.46</v>
      </c>
      <c r="H60" s="27" t="str">
        <f>Source!DG27</f>
        <v/>
      </c>
      <c r="I60" s="28">
        <f>ROUND(Source!AF27*Source!I27, 2)</f>
        <v>62.92</v>
      </c>
      <c r="J60" s="27"/>
      <c r="K60" s="27">
        <f>IF(Source!BA27&lt;&gt; 0, Source!BA27, 1)</f>
        <v>36.79</v>
      </c>
      <c r="L60" s="28">
        <f>Source!S27</f>
        <v>2314.83</v>
      </c>
      <c r="M60" s="29"/>
      <c r="R60">
        <f>I60</f>
        <v>62.92</v>
      </c>
    </row>
    <row r="61" spans="1:26" ht="14.25" x14ac:dyDescent="0.2">
      <c r="A61" s="24"/>
      <c r="B61" s="24"/>
      <c r="C61" s="25"/>
      <c r="D61" s="23" t="s">
        <v>346</v>
      </c>
      <c r="E61" s="26"/>
      <c r="F61" s="10"/>
      <c r="G61" s="28">
        <f>Source!AM27</f>
        <v>114.05</v>
      </c>
      <c r="H61" s="27" t="str">
        <f>Source!DE27</f>
        <v/>
      </c>
      <c r="I61" s="28">
        <f>ROUND((((Source!ET27)-(Source!EU27))+Source!AE27)*Source!I27, 2)</f>
        <v>228.1</v>
      </c>
      <c r="J61" s="27"/>
      <c r="K61" s="27">
        <f>IF(Source!BB27&lt;&gt; 0, Source!BB27, 1)</f>
        <v>17.28</v>
      </c>
      <c r="L61" s="28">
        <f>Source!Q27</f>
        <v>3941.57</v>
      </c>
      <c r="M61" s="29"/>
    </row>
    <row r="62" spans="1:26" ht="14.25" x14ac:dyDescent="0.2">
      <c r="A62" s="24"/>
      <c r="B62" s="24"/>
      <c r="C62" s="25"/>
      <c r="D62" s="23" t="s">
        <v>593</v>
      </c>
      <c r="E62" s="26"/>
      <c r="F62" s="10"/>
      <c r="G62" s="28">
        <f>Source!AN27</f>
        <v>8.07</v>
      </c>
      <c r="H62" s="27" t="str">
        <f>Source!DF27</f>
        <v/>
      </c>
      <c r="I62" s="28">
        <f>ROUND(Source!AE27*Source!I27, 2)</f>
        <v>16.14</v>
      </c>
      <c r="J62" s="27"/>
      <c r="K62" s="27">
        <f>IF(Source!BS27&lt;&gt; 0, Source!BS27, 1)</f>
        <v>36.79</v>
      </c>
      <c r="L62" s="28">
        <f>Source!R27</f>
        <v>593.79</v>
      </c>
      <c r="M62" s="29"/>
      <c r="R62">
        <f>I62</f>
        <v>16.14</v>
      </c>
    </row>
    <row r="63" spans="1:26" ht="14.25" x14ac:dyDescent="0.2">
      <c r="A63" s="24"/>
      <c r="B63" s="24"/>
      <c r="C63" s="25"/>
      <c r="D63" s="23" t="s">
        <v>599</v>
      </c>
      <c r="E63" s="26"/>
      <c r="F63" s="10"/>
      <c r="G63" s="28">
        <f>Source!AL27</f>
        <v>46.33</v>
      </c>
      <c r="H63" s="27" t="str">
        <f>Source!DD27</f>
        <v/>
      </c>
      <c r="I63" s="28">
        <f>ROUND(Source!AC27*Source!I27, 2)</f>
        <v>92.66</v>
      </c>
      <c r="J63" s="27"/>
      <c r="K63" s="27">
        <f>IF(Source!BC27&lt;&gt; 0, Source!BC27, 1)</f>
        <v>3.44</v>
      </c>
      <c r="L63" s="28">
        <f>Source!P27</f>
        <v>318.75</v>
      </c>
      <c r="M63" s="29"/>
    </row>
    <row r="64" spans="1:26" ht="14.25" x14ac:dyDescent="0.2">
      <c r="A64" s="24"/>
      <c r="B64" s="24"/>
      <c r="C64" s="25"/>
      <c r="D64" s="23" t="s">
        <v>594</v>
      </c>
      <c r="E64" s="26" t="s">
        <v>595</v>
      </c>
      <c r="F64" s="10">
        <f>Source!BZ27</f>
        <v>103</v>
      </c>
      <c r="G64" s="30"/>
      <c r="H64" s="27"/>
      <c r="I64" s="28">
        <f>SUM(S59:S73)</f>
        <v>81.430000000000007</v>
      </c>
      <c r="J64" s="31"/>
      <c r="K64" s="23">
        <f>Source!AT27</f>
        <v>103</v>
      </c>
      <c r="L64" s="28">
        <f>SUM(T59:T73)</f>
        <v>2995.88</v>
      </c>
      <c r="M64" s="29"/>
    </row>
    <row r="65" spans="1:28" ht="14.25" x14ac:dyDescent="0.2">
      <c r="A65" s="24"/>
      <c r="B65" s="24"/>
      <c r="C65" s="25"/>
      <c r="D65" s="23" t="s">
        <v>596</v>
      </c>
      <c r="E65" s="26" t="s">
        <v>595</v>
      </c>
      <c r="F65" s="10">
        <f>Source!CA27</f>
        <v>60</v>
      </c>
      <c r="G65" s="30"/>
      <c r="H65" s="27"/>
      <c r="I65" s="28">
        <f>SUM(U59:U73)</f>
        <v>47.44</v>
      </c>
      <c r="J65" s="31"/>
      <c r="K65" s="23">
        <f>Source!AU27</f>
        <v>60</v>
      </c>
      <c r="L65" s="28">
        <f>SUM(V59:V73)</f>
        <v>1745.17</v>
      </c>
      <c r="M65" s="29"/>
    </row>
    <row r="66" spans="1:28" ht="14.25" x14ac:dyDescent="0.2">
      <c r="A66" s="24"/>
      <c r="B66" s="24"/>
      <c r="C66" s="25"/>
      <c r="D66" s="23" t="s">
        <v>597</v>
      </c>
      <c r="E66" s="26" t="s">
        <v>598</v>
      </c>
      <c r="F66" s="10">
        <f>Source!AQ27</f>
        <v>3.8</v>
      </c>
      <c r="G66" s="28"/>
      <c r="H66" s="27" t="str">
        <f>Source!DI27</f>
        <v/>
      </c>
      <c r="I66" s="28"/>
      <c r="J66" s="27"/>
      <c r="K66" s="27"/>
      <c r="L66" s="28"/>
      <c r="M66" s="32">
        <f>Source!U27</f>
        <v>7.6</v>
      </c>
    </row>
    <row r="67" spans="1:28" ht="14.25" x14ac:dyDescent="0.2">
      <c r="A67" s="43">
        <v>5</v>
      </c>
      <c r="B67" s="43" t="str">
        <f>Source!E32</f>
        <v>4,5</v>
      </c>
      <c r="C67" s="43" t="str">
        <f>Source!F32</f>
        <v>110-9126</v>
      </c>
      <c r="D67" s="43" t="str">
        <f>Source!G32</f>
        <v>Металлические плакаты</v>
      </c>
      <c r="E67" s="45" t="str">
        <f>Source!H32</f>
        <v>шт.</v>
      </c>
      <c r="F67" s="44">
        <f>Source!I32</f>
        <v>0.2</v>
      </c>
      <c r="G67" s="46">
        <f>Source!AK32</f>
        <v>0</v>
      </c>
      <c r="H67" s="47" t="s">
        <v>3</v>
      </c>
      <c r="I67" s="46">
        <f>ROUND(Source!AC32*Source!I32, 2)+ROUND((((Source!ET32)-(Source!EU32))+Source!AE32)*Source!I32, 2)+ROUND(Source!AF32*Source!I32, 2)</f>
        <v>0</v>
      </c>
      <c r="J67" s="45"/>
      <c r="K67" s="45">
        <f>IF(Source!BC32&lt;&gt; 0, Source!BC32, 1)</f>
        <v>1</v>
      </c>
      <c r="L67" s="46">
        <f>Source!O32</f>
        <v>0</v>
      </c>
      <c r="M67" s="46"/>
      <c r="S67">
        <f>ROUND((Source!FX32/100)*((ROUND(Source!AF32*Source!I32, 2)+ROUND(Source!AE32*Source!I32, 2))), 2)</f>
        <v>0</v>
      </c>
      <c r="T67">
        <f>Source!X32</f>
        <v>0</v>
      </c>
      <c r="U67">
        <f>ROUND((Source!FY32/100)*((ROUND(Source!AF32*Source!I32, 2)+ROUND(Source!AE32*Source!I32, 2))), 2)</f>
        <v>0</v>
      </c>
      <c r="V67">
        <f>Source!Y32</f>
        <v>0</v>
      </c>
      <c r="Y67">
        <f>IF(Source!BI32=3,I67, 0)</f>
        <v>0</v>
      </c>
      <c r="AA67">
        <f>ROUND(Source!AC32*Source!I32, 2)+ROUND((((Source!ET32)-(Source!EU32))+Source!AE32)*Source!I32, 2)+ROUND(Source!AF32*Source!I32, 2)</f>
        <v>0</v>
      </c>
      <c r="AB67">
        <f>Source!O32</f>
        <v>0</v>
      </c>
    </row>
    <row r="68" spans="1:28" ht="28.5" x14ac:dyDescent="0.2">
      <c r="A68" s="43">
        <v>6</v>
      </c>
      <c r="B68" s="43" t="str">
        <f>Source!E36</f>
        <v>4,9</v>
      </c>
      <c r="C68" s="43" t="str">
        <f>Source!F36</f>
        <v>101-0404</v>
      </c>
      <c r="D68" s="43" t="str">
        <f>Source!G36</f>
        <v>Краска для наружных работ черная, марок МА-015, ПФ-014</v>
      </c>
      <c r="E68" s="45" t="str">
        <f>Source!H36</f>
        <v>т</v>
      </c>
      <c r="F68" s="44">
        <f>Source!I36</f>
        <v>-8.0000000000000004E-4</v>
      </c>
      <c r="G68" s="46">
        <f>Source!AK36</f>
        <v>15954.5</v>
      </c>
      <c r="H68" s="47" t="s">
        <v>3</v>
      </c>
      <c r="I68" s="46">
        <f>ROUND(Source!AC36*Source!I36, 2)+ROUND((((Source!ET36)-(Source!EU36))+Source!AE36)*Source!I36, 2)+ROUND(Source!AF36*Source!I36, 2)</f>
        <v>-12.76</v>
      </c>
      <c r="J68" s="45"/>
      <c r="K68" s="45">
        <f>IF(Source!BC36&lt;&gt; 0, Source!BC36, 1)</f>
        <v>5.21</v>
      </c>
      <c r="L68" s="46">
        <f>Source!O36</f>
        <v>-66.5</v>
      </c>
      <c r="M68" s="46"/>
      <c r="S68">
        <f>ROUND((Source!FX36/100)*((ROUND(Source!AF36*Source!I36, 2)+ROUND(Source!AE36*Source!I36, 2))), 2)</f>
        <v>0</v>
      </c>
      <c r="T68">
        <f>Source!X36</f>
        <v>0</v>
      </c>
      <c r="U68">
        <f>ROUND((Source!FY36/100)*((ROUND(Source!AF36*Source!I36, 2)+ROUND(Source!AE36*Source!I36, 2))), 2)</f>
        <v>0</v>
      </c>
      <c r="V68">
        <f>Source!Y36</f>
        <v>0</v>
      </c>
      <c r="Y68">
        <f>IF(Source!BI36=3,I68, 0)</f>
        <v>0</v>
      </c>
      <c r="AA68">
        <f>ROUND(Source!AC36*Source!I36, 2)+ROUND((((Source!ET36)-(Source!EU36))+Source!AE36)*Source!I36, 2)+ROUND(Source!AF36*Source!I36, 2)</f>
        <v>-12.76</v>
      </c>
      <c r="AB68">
        <f>Source!O36</f>
        <v>-66.5</v>
      </c>
    </row>
    <row r="69" spans="1:28" ht="14.25" x14ac:dyDescent="0.2">
      <c r="A69" s="43">
        <v>7</v>
      </c>
      <c r="B69" s="43" t="str">
        <f>Source!E37</f>
        <v>4,10</v>
      </c>
      <c r="C69" s="43" t="str">
        <f>Source!F37</f>
        <v>101-0962</v>
      </c>
      <c r="D69" s="43" t="str">
        <f>Source!G37</f>
        <v>Смазка солидол жировой марки «Ж»</v>
      </c>
      <c r="E69" s="45" t="str">
        <f>Source!H37</f>
        <v>т</v>
      </c>
      <c r="F69" s="44">
        <f>Source!I37</f>
        <v>-6.0000000000000002E-5</v>
      </c>
      <c r="G69" s="46">
        <f>Source!AK37</f>
        <v>9662</v>
      </c>
      <c r="H69" s="47" t="s">
        <v>3</v>
      </c>
      <c r="I69" s="46">
        <f>ROUND(Source!AC37*Source!I37, 2)+ROUND((((Source!ET37)-(Source!EU37))+Source!AE37)*Source!I37, 2)+ROUND(Source!AF37*Source!I37, 2)</f>
        <v>-0.57999999999999996</v>
      </c>
      <c r="J69" s="45"/>
      <c r="K69" s="45">
        <f>IF(Source!BC37&lt;&gt; 0, Source!BC37, 1)</f>
        <v>16.96</v>
      </c>
      <c r="L69" s="46">
        <f>Source!O37</f>
        <v>-9.83</v>
      </c>
      <c r="M69" s="46"/>
      <c r="S69">
        <f>ROUND((Source!FX37/100)*((ROUND(Source!AF37*Source!I37, 2)+ROUND(Source!AE37*Source!I37, 2))), 2)</f>
        <v>0</v>
      </c>
      <c r="T69">
        <f>Source!X37</f>
        <v>0</v>
      </c>
      <c r="U69">
        <f>ROUND((Source!FY37/100)*((ROUND(Source!AF37*Source!I37, 2)+ROUND(Source!AE37*Source!I37, 2))), 2)</f>
        <v>0</v>
      </c>
      <c r="V69">
        <f>Source!Y37</f>
        <v>0</v>
      </c>
      <c r="Y69">
        <f>IF(Source!BI37=3,I69, 0)</f>
        <v>0</v>
      </c>
      <c r="AA69">
        <f>ROUND(Source!AC37*Source!I37, 2)+ROUND((((Source!ET37)-(Source!EU37))+Source!AE37)*Source!I37, 2)+ROUND(Source!AF37*Source!I37, 2)</f>
        <v>-0.57999999999999996</v>
      </c>
      <c r="AB69">
        <f>Source!O37</f>
        <v>-9.83</v>
      </c>
    </row>
    <row r="70" spans="1:28" ht="14.25" x14ac:dyDescent="0.2">
      <c r="A70" s="43">
        <v>8</v>
      </c>
      <c r="B70" s="43" t="str">
        <f>Source!E38</f>
        <v>4,11</v>
      </c>
      <c r="C70" s="43" t="str">
        <f>Source!F38</f>
        <v>101-1757</v>
      </c>
      <c r="D70" s="43" t="str">
        <f>Source!G38</f>
        <v>Ветошь</v>
      </c>
      <c r="E70" s="45" t="str">
        <f>Source!H38</f>
        <v>кг</v>
      </c>
      <c r="F70" s="44">
        <f>Source!I38</f>
        <v>-0.04</v>
      </c>
      <c r="G70" s="46">
        <f>Source!AK38</f>
        <v>1.82</v>
      </c>
      <c r="H70" s="47" t="s">
        <v>3</v>
      </c>
      <c r="I70" s="46">
        <f>ROUND(Source!AC38*Source!I38, 2)+ROUND((((Source!ET38)-(Source!EU38))+Source!AE38)*Source!I38, 2)+ROUND(Source!AF38*Source!I38, 2)</f>
        <v>-7.0000000000000007E-2</v>
      </c>
      <c r="J70" s="45"/>
      <c r="K70" s="45">
        <f>IF(Source!BC38&lt;&gt; 0, Source!BC38, 1)</f>
        <v>15.39</v>
      </c>
      <c r="L70" s="46">
        <f>Source!O38</f>
        <v>-1.1200000000000001</v>
      </c>
      <c r="M70" s="46"/>
      <c r="S70">
        <f>ROUND((Source!FX38/100)*((ROUND(Source!AF38*Source!I38, 2)+ROUND(Source!AE38*Source!I38, 2))), 2)</f>
        <v>0</v>
      </c>
      <c r="T70">
        <f>Source!X38</f>
        <v>0</v>
      </c>
      <c r="U70">
        <f>ROUND((Source!FY38/100)*((ROUND(Source!AF38*Source!I38, 2)+ROUND(Source!AE38*Source!I38, 2))), 2)</f>
        <v>0</v>
      </c>
      <c r="V70">
        <f>Source!Y38</f>
        <v>0</v>
      </c>
      <c r="Y70">
        <f>IF(Source!BI38=3,I70, 0)</f>
        <v>0</v>
      </c>
      <c r="AA70">
        <f>ROUND(Source!AC38*Source!I38, 2)+ROUND((((Source!ET38)-(Source!EU38))+Source!AE38)*Source!I38, 2)+ROUND(Source!AF38*Source!I38, 2)</f>
        <v>-7.0000000000000007E-2</v>
      </c>
      <c r="AB70">
        <f>Source!O38</f>
        <v>-1.1200000000000001</v>
      </c>
    </row>
    <row r="71" spans="1:28" ht="14.25" x14ac:dyDescent="0.2">
      <c r="A71" s="43">
        <v>9</v>
      </c>
      <c r="B71" s="43" t="str">
        <f>Source!E39</f>
        <v>4,12</v>
      </c>
      <c r="C71" s="43" t="str">
        <f>Source!F39</f>
        <v>101-2349</v>
      </c>
      <c r="D71" s="43" t="str">
        <f>Source!G39</f>
        <v>Смазка ЗЭС</v>
      </c>
      <c r="E71" s="45" t="str">
        <f>Source!H39</f>
        <v>кг</v>
      </c>
      <c r="F71" s="44">
        <f>Source!I39</f>
        <v>-0.2</v>
      </c>
      <c r="G71" s="46">
        <f>Source!AK39</f>
        <v>14.62</v>
      </c>
      <c r="H71" s="47" t="s">
        <v>3</v>
      </c>
      <c r="I71" s="46">
        <f>ROUND(Source!AC39*Source!I39, 2)+ROUND((((Source!ET39)-(Source!EU39))+Source!AE39)*Source!I39, 2)+ROUND(Source!AF39*Source!I39, 2)</f>
        <v>-2.92</v>
      </c>
      <c r="J71" s="45"/>
      <c r="K71" s="45">
        <f>IF(Source!BC39&lt;&gt; 0, Source!BC39, 1)</f>
        <v>16.32</v>
      </c>
      <c r="L71" s="46">
        <f>Source!O39</f>
        <v>-47.72</v>
      </c>
      <c r="M71" s="46"/>
      <c r="S71">
        <f>ROUND((Source!FX39/100)*((ROUND(Source!AF39*Source!I39, 2)+ROUND(Source!AE39*Source!I39, 2))), 2)</f>
        <v>0</v>
      </c>
      <c r="T71">
        <f>Source!X39</f>
        <v>0</v>
      </c>
      <c r="U71">
        <f>ROUND((Source!FY39/100)*((ROUND(Source!AF39*Source!I39, 2)+ROUND(Source!AE39*Source!I39, 2))), 2)</f>
        <v>0</v>
      </c>
      <c r="V71">
        <f>Source!Y39</f>
        <v>0</v>
      </c>
      <c r="Y71">
        <f>IF(Source!BI39=3,I71, 0)</f>
        <v>0</v>
      </c>
      <c r="AA71">
        <f>ROUND(Source!AC39*Source!I39, 2)+ROUND((((Source!ET39)-(Source!EU39))+Source!AE39)*Source!I39, 2)+ROUND(Source!AF39*Source!I39, 2)</f>
        <v>-2.92</v>
      </c>
      <c r="AB71">
        <f>Source!O39</f>
        <v>-47.72</v>
      </c>
    </row>
    <row r="72" spans="1:28" ht="14.25" x14ac:dyDescent="0.2">
      <c r="A72" s="43">
        <v>10</v>
      </c>
      <c r="B72" s="43" t="str">
        <f>Source!E40</f>
        <v>4,13</v>
      </c>
      <c r="C72" s="43" t="str">
        <f>Source!F40</f>
        <v>113-0079</v>
      </c>
      <c r="D72" s="43" t="str">
        <f>Source!G40</f>
        <v>Лак БТ-577</v>
      </c>
      <c r="E72" s="45" t="str">
        <f>Source!H40</f>
        <v>т</v>
      </c>
      <c r="F72" s="44">
        <f>Source!I40</f>
        <v>-2.0000000000000001E-4</v>
      </c>
      <c r="G72" s="46">
        <f>Source!AK40</f>
        <v>9550.01</v>
      </c>
      <c r="H72" s="47" t="s">
        <v>3</v>
      </c>
      <c r="I72" s="46">
        <f>ROUND(Source!AC40*Source!I40, 2)+ROUND((((Source!ET40)-(Source!EU40))+Source!AE40)*Source!I40, 2)+ROUND(Source!AF40*Source!I40, 2)</f>
        <v>-1.91</v>
      </c>
      <c r="J72" s="45"/>
      <c r="K72" s="45">
        <f>IF(Source!BC40&lt;&gt; 0, Source!BC40, 1)</f>
        <v>10.8</v>
      </c>
      <c r="L72" s="46">
        <f>Source!O40</f>
        <v>-20.63</v>
      </c>
      <c r="M72" s="46"/>
      <c r="S72">
        <f>ROUND((Source!FX40/100)*((ROUND(Source!AF40*Source!I40, 2)+ROUND(Source!AE40*Source!I40, 2))), 2)</f>
        <v>0</v>
      </c>
      <c r="T72">
        <f>Source!X40</f>
        <v>0</v>
      </c>
      <c r="U72">
        <f>ROUND((Source!FY40/100)*((ROUND(Source!AF40*Source!I40, 2)+ROUND(Source!AE40*Source!I40, 2))), 2)</f>
        <v>0</v>
      </c>
      <c r="V72">
        <f>Source!Y40</f>
        <v>0</v>
      </c>
      <c r="Y72">
        <f>IF(Source!BI40=3,I72, 0)</f>
        <v>0</v>
      </c>
      <c r="AA72">
        <f>ROUND(Source!AC40*Source!I40, 2)+ROUND((((Source!ET40)-(Source!EU40))+Source!AE40)*Source!I40, 2)+ROUND(Source!AF40*Source!I40, 2)</f>
        <v>-1.91</v>
      </c>
      <c r="AB72">
        <f>Source!O40</f>
        <v>-20.63</v>
      </c>
    </row>
    <row r="73" spans="1:28" ht="14.25" x14ac:dyDescent="0.2">
      <c r="A73" s="48">
        <v>11</v>
      </c>
      <c r="B73" s="48" t="str">
        <f>Source!E41</f>
        <v>4,14</v>
      </c>
      <c r="C73" s="48" t="str">
        <f>Source!F41</f>
        <v>509-1073</v>
      </c>
      <c r="D73" s="48" t="str">
        <f>Source!G41</f>
        <v>Колпачки полиэтиленовые</v>
      </c>
      <c r="E73" s="49" t="str">
        <f>Source!H41</f>
        <v>шт.</v>
      </c>
      <c r="F73" s="50">
        <f>Source!I41</f>
        <v>-12</v>
      </c>
      <c r="G73" s="51">
        <f>Source!AK41</f>
        <v>6.2</v>
      </c>
      <c r="H73" s="52" t="s">
        <v>3</v>
      </c>
      <c r="I73" s="51">
        <f>ROUND(Source!AC41*Source!I41, 2)+ROUND((((Source!ET41)-(Source!EU41))+Source!AE41)*Source!I41, 2)+ROUND(Source!AF41*Source!I41, 2)</f>
        <v>-74.400000000000006</v>
      </c>
      <c r="J73" s="49"/>
      <c r="K73" s="49">
        <f>IF(Source!BC41&lt;&gt; 0, Source!BC41, 1)</f>
        <v>2.33</v>
      </c>
      <c r="L73" s="51">
        <f>Source!O41</f>
        <v>-173.35</v>
      </c>
      <c r="M73" s="51"/>
      <c r="S73">
        <f>ROUND((Source!FX41/100)*((ROUND(Source!AF41*Source!I41, 2)+ROUND(Source!AE41*Source!I41, 2))), 2)</f>
        <v>0</v>
      </c>
      <c r="T73">
        <f>Source!X41</f>
        <v>0</v>
      </c>
      <c r="U73">
        <f>ROUND((Source!FY41/100)*((ROUND(Source!AF41*Source!I41, 2)+ROUND(Source!AE41*Source!I41, 2))), 2)</f>
        <v>0</v>
      </c>
      <c r="V73">
        <f>Source!Y41</f>
        <v>0</v>
      </c>
      <c r="Y73">
        <f>IF(Source!BI41=3,I73, 0)</f>
        <v>0</v>
      </c>
      <c r="AA73">
        <f>ROUND(Source!AC41*Source!I41, 2)+ROUND((((Source!ET41)-(Source!EU41))+Source!AE41)*Source!I41, 2)+ROUND(Source!AF41*Source!I41, 2)</f>
        <v>-74.400000000000006</v>
      </c>
      <c r="AB73">
        <f>Source!O41</f>
        <v>-173.35</v>
      </c>
    </row>
    <row r="74" spans="1:28" ht="15" x14ac:dyDescent="0.25">
      <c r="H74" s="85">
        <f>ROUND(Source!AC27*Source!I27, 2)+ROUND(Source!AF27*Source!I27, 2)+ROUND((((Source!ET27)-(Source!EU27))+Source!AE27)*Source!I27, 2)+SUM(I64:I65)+SUM(AA67:AA73)</f>
        <v>419.90999999999997</v>
      </c>
      <c r="I74" s="85"/>
      <c r="K74" s="85">
        <f>Source!O27+SUM(L64:L65)+SUM(AB67:AB73)</f>
        <v>10997.050000000001</v>
      </c>
      <c r="L74" s="85"/>
      <c r="M74" s="34">
        <f>Source!U27</f>
        <v>7.6</v>
      </c>
      <c r="O74" s="33">
        <f>H74</f>
        <v>419.90999999999997</v>
      </c>
      <c r="P74" s="33">
        <f>K74</f>
        <v>10997.050000000001</v>
      </c>
      <c r="Q74" s="33">
        <f>M74</f>
        <v>7.6</v>
      </c>
      <c r="W74">
        <f>IF(Source!BI27&lt;=1,H74, 0)</f>
        <v>419.90999999999997</v>
      </c>
      <c r="X74">
        <f>IF(Source!BI27=2,H74, 0)</f>
        <v>0</v>
      </c>
      <c r="Y74">
        <f>IF(Source!BI27=3,H74, 0)</f>
        <v>0</v>
      </c>
      <c r="Z74">
        <f>IF(Source!BI27=4,H74, 0)</f>
        <v>0</v>
      </c>
    </row>
    <row r="75" spans="1:28" ht="57" x14ac:dyDescent="0.2">
      <c r="A75" s="24">
        <v>12</v>
      </c>
      <c r="B75" s="24" t="str">
        <f>Source!E42</f>
        <v>5</v>
      </c>
      <c r="C75" s="25" t="str">
        <f>Source!F42</f>
        <v>33-04-003-2</v>
      </c>
      <c r="D75" s="23" t="str">
        <f>Source!G42</f>
        <v>Установка железобетонных опор ВЛ 0,38; 6-10 кВ с траверсами без приставок одностоечных с одним подкосом</v>
      </c>
      <c r="E75" s="26" t="str">
        <f>Source!H42</f>
        <v>1 ОПОРА</v>
      </c>
      <c r="F75" s="10">
        <f>Source!I42</f>
        <v>3</v>
      </c>
      <c r="G75" s="28">
        <f>IF(Source!AK42&lt;&gt; 0, Source!AK42,Source!AL42 + Source!AM42 + Source!AO42)</f>
        <v>378.82</v>
      </c>
      <c r="H75" s="27"/>
      <c r="I75" s="28"/>
      <c r="J75" s="27" t="str">
        <f>Source!BO42</f>
        <v>33-04-003-2</v>
      </c>
      <c r="K75" s="27"/>
      <c r="L75" s="28"/>
      <c r="M75" s="29"/>
      <c r="S75">
        <f>ROUND((Source!FX42/100)*((ROUND(Source!AF42*Source!I42, 2)+ROUND(Source!AE42*Source!I42, 2))), 2)</f>
        <v>261.60000000000002</v>
      </c>
      <c r="T75">
        <f>Source!X42</f>
        <v>9624.24</v>
      </c>
      <c r="U75">
        <f>ROUND((Source!FY42/100)*((ROUND(Source!AF42*Source!I42, 2)+ROUND(Source!AE42*Source!I42, 2))), 2)</f>
        <v>152.38999999999999</v>
      </c>
      <c r="V75">
        <f>Source!Y42</f>
        <v>5606.35</v>
      </c>
    </row>
    <row r="76" spans="1:28" ht="14.25" x14ac:dyDescent="0.2">
      <c r="A76" s="24"/>
      <c r="B76" s="24"/>
      <c r="C76" s="25"/>
      <c r="D76" s="23" t="s">
        <v>592</v>
      </c>
      <c r="E76" s="26"/>
      <c r="F76" s="10"/>
      <c r="G76" s="28">
        <f>Source!AO42</f>
        <v>65.41</v>
      </c>
      <c r="H76" s="27" t="str">
        <f>Source!DG42</f>
        <v/>
      </c>
      <c r="I76" s="28">
        <f>ROUND(Source!AF42*Source!I42, 2)</f>
        <v>196.23</v>
      </c>
      <c r="J76" s="27"/>
      <c r="K76" s="27">
        <f>IF(Source!BA42&lt;&gt; 0, Source!BA42, 1)</f>
        <v>36.79</v>
      </c>
      <c r="L76" s="28">
        <f>Source!S42</f>
        <v>7219.3</v>
      </c>
      <c r="M76" s="29"/>
      <c r="R76">
        <f>I76</f>
        <v>196.23</v>
      </c>
    </row>
    <row r="77" spans="1:28" ht="14.25" x14ac:dyDescent="0.2">
      <c r="A77" s="24"/>
      <c r="B77" s="24"/>
      <c r="C77" s="25"/>
      <c r="D77" s="23" t="s">
        <v>346</v>
      </c>
      <c r="E77" s="26"/>
      <c r="F77" s="10"/>
      <c r="G77" s="28">
        <f>Source!AM42</f>
        <v>267.08</v>
      </c>
      <c r="H77" s="27" t="str">
        <f>Source!DE42</f>
        <v/>
      </c>
      <c r="I77" s="28">
        <f>ROUND((((Source!ET42)-(Source!EU42))+Source!AE42)*Source!I42, 2)</f>
        <v>801.24</v>
      </c>
      <c r="J77" s="27"/>
      <c r="K77" s="27">
        <f>IF(Source!BB42&lt;&gt; 0, Source!BB42, 1)</f>
        <v>17.329999999999998</v>
      </c>
      <c r="L77" s="28">
        <f>Source!Q42</f>
        <v>13885.49</v>
      </c>
      <c r="M77" s="29"/>
    </row>
    <row r="78" spans="1:28" ht="14.25" x14ac:dyDescent="0.2">
      <c r="A78" s="24"/>
      <c r="B78" s="24"/>
      <c r="C78" s="25"/>
      <c r="D78" s="23" t="s">
        <v>593</v>
      </c>
      <c r="E78" s="26"/>
      <c r="F78" s="10"/>
      <c r="G78" s="28">
        <f>Source!AN42</f>
        <v>19.25</v>
      </c>
      <c r="H78" s="27" t="str">
        <f>Source!DF42</f>
        <v/>
      </c>
      <c r="I78" s="28">
        <f>ROUND(Source!AE42*Source!I42, 2)</f>
        <v>57.75</v>
      </c>
      <c r="J78" s="27"/>
      <c r="K78" s="27">
        <f>IF(Source!BS42&lt;&gt; 0, Source!BS42, 1)</f>
        <v>36.79</v>
      </c>
      <c r="L78" s="28">
        <f>Source!R42</f>
        <v>2124.62</v>
      </c>
      <c r="M78" s="29"/>
      <c r="R78">
        <f>I78</f>
        <v>57.75</v>
      </c>
    </row>
    <row r="79" spans="1:28" ht="14.25" x14ac:dyDescent="0.2">
      <c r="A79" s="24"/>
      <c r="B79" s="24"/>
      <c r="C79" s="25"/>
      <c r="D79" s="23" t="s">
        <v>599</v>
      </c>
      <c r="E79" s="26"/>
      <c r="F79" s="10"/>
      <c r="G79" s="28">
        <f>Source!AL42</f>
        <v>46.33</v>
      </c>
      <c r="H79" s="27" t="str">
        <f>Source!DD42</f>
        <v/>
      </c>
      <c r="I79" s="28">
        <f>ROUND(Source!AC42*Source!I42, 2)</f>
        <v>138.99</v>
      </c>
      <c r="J79" s="27"/>
      <c r="K79" s="27">
        <f>IF(Source!BC42&lt;&gt; 0, Source!BC42, 1)</f>
        <v>3.44</v>
      </c>
      <c r="L79" s="28">
        <f>Source!P42</f>
        <v>478.13</v>
      </c>
      <c r="M79" s="29"/>
    </row>
    <row r="80" spans="1:28" ht="14.25" x14ac:dyDescent="0.2">
      <c r="A80" s="24"/>
      <c r="B80" s="24"/>
      <c r="C80" s="25"/>
      <c r="D80" s="23" t="s">
        <v>594</v>
      </c>
      <c r="E80" s="26" t="s">
        <v>595</v>
      </c>
      <c r="F80" s="10">
        <f>Source!BZ42</f>
        <v>103</v>
      </c>
      <c r="G80" s="30"/>
      <c r="H80" s="27"/>
      <c r="I80" s="28">
        <f>SUM(S75:S83)</f>
        <v>261.60000000000002</v>
      </c>
      <c r="J80" s="31"/>
      <c r="K80" s="23">
        <f>Source!AT42</f>
        <v>103</v>
      </c>
      <c r="L80" s="28">
        <f>SUM(T75:T83)</f>
        <v>9624.24</v>
      </c>
      <c r="M80" s="29"/>
    </row>
    <row r="81" spans="1:28" ht="14.25" x14ac:dyDescent="0.2">
      <c r="A81" s="24"/>
      <c r="B81" s="24"/>
      <c r="C81" s="25"/>
      <c r="D81" s="23" t="s">
        <v>596</v>
      </c>
      <c r="E81" s="26" t="s">
        <v>595</v>
      </c>
      <c r="F81" s="10">
        <f>Source!CA42</f>
        <v>60</v>
      </c>
      <c r="G81" s="30"/>
      <c r="H81" s="27"/>
      <c r="I81" s="28">
        <f>SUM(U75:U83)</f>
        <v>152.38999999999999</v>
      </c>
      <c r="J81" s="31"/>
      <c r="K81" s="23">
        <f>Source!AU42</f>
        <v>60</v>
      </c>
      <c r="L81" s="28">
        <f>SUM(V75:V83)</f>
        <v>5606.35</v>
      </c>
      <c r="M81" s="29"/>
    </row>
    <row r="82" spans="1:28" ht="14.25" x14ac:dyDescent="0.2">
      <c r="A82" s="24"/>
      <c r="B82" s="24"/>
      <c r="C82" s="25"/>
      <c r="D82" s="23" t="s">
        <v>597</v>
      </c>
      <c r="E82" s="26" t="s">
        <v>598</v>
      </c>
      <c r="F82" s="10">
        <f>Source!AQ42</f>
        <v>7.9</v>
      </c>
      <c r="G82" s="28"/>
      <c r="H82" s="27" t="str">
        <f>Source!DI42</f>
        <v/>
      </c>
      <c r="I82" s="28"/>
      <c r="J82" s="27"/>
      <c r="K82" s="27"/>
      <c r="L82" s="28"/>
      <c r="M82" s="32">
        <f>Source!U42</f>
        <v>23.700000000000003</v>
      </c>
    </row>
    <row r="83" spans="1:28" ht="14.25" x14ac:dyDescent="0.2">
      <c r="A83" s="48">
        <v>13</v>
      </c>
      <c r="B83" s="48" t="str">
        <f>Source!E47</f>
        <v>5,5</v>
      </c>
      <c r="C83" s="48" t="str">
        <f>Source!F47</f>
        <v>110-9126</v>
      </c>
      <c r="D83" s="48" t="str">
        <f>Source!G47</f>
        <v>Металлические плакаты</v>
      </c>
      <c r="E83" s="49" t="str">
        <f>Source!H47</f>
        <v>шт.</v>
      </c>
      <c r="F83" s="50">
        <f>Source!I47</f>
        <v>0.3</v>
      </c>
      <c r="G83" s="51">
        <f>Source!AK47</f>
        <v>0</v>
      </c>
      <c r="H83" s="52" t="s">
        <v>3</v>
      </c>
      <c r="I83" s="51">
        <f>ROUND(Source!AC47*Source!I47, 2)+ROUND((((Source!ET47)-(Source!EU47))+Source!AE47)*Source!I47, 2)+ROUND(Source!AF47*Source!I47, 2)</f>
        <v>0</v>
      </c>
      <c r="J83" s="49"/>
      <c r="K83" s="49">
        <f>IF(Source!BC47&lt;&gt; 0, Source!BC47, 1)</f>
        <v>1</v>
      </c>
      <c r="L83" s="51">
        <f>Source!O47</f>
        <v>0</v>
      </c>
      <c r="M83" s="51"/>
      <c r="S83">
        <f>ROUND((Source!FX47/100)*((ROUND(Source!AF47*Source!I47, 2)+ROUND(Source!AE47*Source!I47, 2))), 2)</f>
        <v>0</v>
      </c>
      <c r="T83">
        <f>Source!X47</f>
        <v>0</v>
      </c>
      <c r="U83">
        <f>ROUND((Source!FY47/100)*((ROUND(Source!AF47*Source!I47, 2)+ROUND(Source!AE47*Source!I47, 2))), 2)</f>
        <v>0</v>
      </c>
      <c r="V83">
        <f>Source!Y47</f>
        <v>0</v>
      </c>
      <c r="Y83">
        <f>IF(Source!BI47=3,I83, 0)</f>
        <v>0</v>
      </c>
      <c r="AA83">
        <f>ROUND(Source!AC47*Source!I47, 2)+ROUND((((Source!ET47)-(Source!EU47))+Source!AE47)*Source!I47, 2)+ROUND(Source!AF47*Source!I47, 2)</f>
        <v>0</v>
      </c>
      <c r="AB83">
        <f>Source!O47</f>
        <v>0</v>
      </c>
    </row>
    <row r="84" spans="1:28" ht="15" x14ac:dyDescent="0.25">
      <c r="H84" s="85">
        <f>ROUND(Source!AC42*Source!I42, 2)+ROUND(Source!AF42*Source!I42, 2)+ROUND((((Source!ET42)-(Source!EU42))+Source!AE42)*Source!I42, 2)+SUM(I80:I81)+SUM(AA83:AA83)</f>
        <v>1550.45</v>
      </c>
      <c r="I84" s="85"/>
      <c r="K84" s="85">
        <f>Source!O42+SUM(L80:L81)+SUM(AB83:AB83)</f>
        <v>36813.509999999995</v>
      </c>
      <c r="L84" s="85"/>
      <c r="M84" s="34">
        <f>Source!U42</f>
        <v>23.700000000000003</v>
      </c>
      <c r="O84" s="33">
        <f>H84</f>
        <v>1550.45</v>
      </c>
      <c r="P84" s="33">
        <f>K84</f>
        <v>36813.509999999995</v>
      </c>
      <c r="Q84" s="33">
        <f>M84</f>
        <v>23.700000000000003</v>
      </c>
      <c r="W84">
        <f>IF(Source!BI42&lt;=1,H84, 0)</f>
        <v>1550.45</v>
      </c>
      <c r="X84">
        <f>IF(Source!BI42=2,H84, 0)</f>
        <v>0</v>
      </c>
      <c r="Y84">
        <f>IF(Source!BI42=3,H84, 0)</f>
        <v>0</v>
      </c>
      <c r="Z84">
        <f>IF(Source!BI42=4,H84, 0)</f>
        <v>0</v>
      </c>
    </row>
    <row r="85" spans="1:28" ht="57" x14ac:dyDescent="0.2">
      <c r="A85" s="24">
        <v>14</v>
      </c>
      <c r="B85" s="24" t="str">
        <f>Source!E52</f>
        <v>6</v>
      </c>
      <c r="C85" s="25" t="str">
        <f>Source!F52</f>
        <v>33-04-003-3</v>
      </c>
      <c r="D85" s="23" t="str">
        <f>Source!G52</f>
        <v>Установка железобетонных опор ВЛ 0,38; 6-10 кВ с траверсами без приставок одностоечных с двумя подкосами</v>
      </c>
      <c r="E85" s="26" t="str">
        <f>Source!H52</f>
        <v>1 ОПОРА</v>
      </c>
      <c r="F85" s="10">
        <f>Source!I52</f>
        <v>1</v>
      </c>
      <c r="G85" s="28">
        <f>IF(Source!AK52&lt;&gt; 0, Source!AK52,Source!AL52 + Source!AM52 + Source!AO52)</f>
        <v>575.39</v>
      </c>
      <c r="H85" s="27"/>
      <c r="I85" s="28"/>
      <c r="J85" s="27" t="str">
        <f>Source!BO52</f>
        <v>33-04-003-3</v>
      </c>
      <c r="K85" s="27"/>
      <c r="L85" s="28"/>
      <c r="M85" s="29"/>
      <c r="S85">
        <f>ROUND((Source!FX52/100)*((ROUND(Source!AF52*Source!I52, 2)+ROUND(Source!AE52*Source!I52, 2))), 2)</f>
        <v>135.36000000000001</v>
      </c>
      <c r="T85">
        <f>Source!X52</f>
        <v>4979.99</v>
      </c>
      <c r="U85">
        <f>ROUND((Source!FY52/100)*((ROUND(Source!AF52*Source!I52, 2)+ROUND(Source!AE52*Source!I52, 2))), 2)</f>
        <v>78.849999999999994</v>
      </c>
      <c r="V85">
        <f>Source!Y52</f>
        <v>2900.96</v>
      </c>
    </row>
    <row r="86" spans="1:28" ht="14.25" x14ac:dyDescent="0.2">
      <c r="A86" s="24"/>
      <c r="B86" s="24"/>
      <c r="C86" s="25"/>
      <c r="D86" s="23" t="s">
        <v>592</v>
      </c>
      <c r="E86" s="26"/>
      <c r="F86" s="10"/>
      <c r="G86" s="28">
        <f>Source!AO52</f>
        <v>100.27</v>
      </c>
      <c r="H86" s="27" t="str">
        <f>Source!DG52</f>
        <v/>
      </c>
      <c r="I86" s="28">
        <f>ROUND(Source!AF52*Source!I52, 2)</f>
        <v>100.27</v>
      </c>
      <c r="J86" s="27"/>
      <c r="K86" s="27">
        <f>IF(Source!BA52&lt;&gt; 0, Source!BA52, 1)</f>
        <v>36.79</v>
      </c>
      <c r="L86" s="28">
        <f>Source!S52</f>
        <v>3688.93</v>
      </c>
      <c r="M86" s="29"/>
      <c r="R86">
        <f>I86</f>
        <v>100.27</v>
      </c>
    </row>
    <row r="87" spans="1:28" ht="14.25" x14ac:dyDescent="0.2">
      <c r="A87" s="24"/>
      <c r="B87" s="24"/>
      <c r="C87" s="25"/>
      <c r="D87" s="23" t="s">
        <v>346</v>
      </c>
      <c r="E87" s="26"/>
      <c r="F87" s="10"/>
      <c r="G87" s="28">
        <f>Source!AM52</f>
        <v>428.79</v>
      </c>
      <c r="H87" s="27" t="str">
        <f>Source!DE52</f>
        <v/>
      </c>
      <c r="I87" s="28">
        <f>ROUND((((Source!ET52)-(Source!EU52))+Source!AE52)*Source!I52, 2)</f>
        <v>428.79</v>
      </c>
      <c r="J87" s="27"/>
      <c r="K87" s="27">
        <f>IF(Source!BB52&lt;&gt; 0, Source!BB52, 1)</f>
        <v>17.350000000000001</v>
      </c>
      <c r="L87" s="28">
        <f>Source!Q52</f>
        <v>7439.51</v>
      </c>
      <c r="M87" s="29"/>
    </row>
    <row r="88" spans="1:28" ht="14.25" x14ac:dyDescent="0.2">
      <c r="A88" s="24"/>
      <c r="B88" s="24"/>
      <c r="C88" s="25"/>
      <c r="D88" s="23" t="s">
        <v>593</v>
      </c>
      <c r="E88" s="26"/>
      <c r="F88" s="10"/>
      <c r="G88" s="28">
        <f>Source!AN52</f>
        <v>31.15</v>
      </c>
      <c r="H88" s="27" t="str">
        <f>Source!DF52</f>
        <v/>
      </c>
      <c r="I88" s="28">
        <f>ROUND(Source!AE52*Source!I52, 2)</f>
        <v>31.15</v>
      </c>
      <c r="J88" s="27"/>
      <c r="K88" s="27">
        <f>IF(Source!BS52&lt;&gt; 0, Source!BS52, 1)</f>
        <v>36.79</v>
      </c>
      <c r="L88" s="28">
        <f>Source!R52</f>
        <v>1146.01</v>
      </c>
      <c r="M88" s="29"/>
      <c r="R88">
        <f>I88</f>
        <v>31.15</v>
      </c>
    </row>
    <row r="89" spans="1:28" ht="14.25" x14ac:dyDescent="0.2">
      <c r="A89" s="24"/>
      <c r="B89" s="24"/>
      <c r="C89" s="25"/>
      <c r="D89" s="23" t="s">
        <v>599</v>
      </c>
      <c r="E89" s="26"/>
      <c r="F89" s="10"/>
      <c r="G89" s="28">
        <f>Source!AL52</f>
        <v>46.33</v>
      </c>
      <c r="H89" s="27" t="str">
        <f>Source!DD52</f>
        <v/>
      </c>
      <c r="I89" s="28">
        <f>ROUND(Source!AC52*Source!I52, 2)</f>
        <v>46.33</v>
      </c>
      <c r="J89" s="27"/>
      <c r="K89" s="27">
        <f>IF(Source!BC52&lt;&gt; 0, Source!BC52, 1)</f>
        <v>3.44</v>
      </c>
      <c r="L89" s="28">
        <f>Source!P52</f>
        <v>159.38</v>
      </c>
      <c r="M89" s="29"/>
    </row>
    <row r="90" spans="1:28" ht="14.25" x14ac:dyDescent="0.2">
      <c r="A90" s="24"/>
      <c r="B90" s="24"/>
      <c r="C90" s="25"/>
      <c r="D90" s="23" t="s">
        <v>594</v>
      </c>
      <c r="E90" s="26" t="s">
        <v>595</v>
      </c>
      <c r="F90" s="10">
        <f>Source!BZ52</f>
        <v>103</v>
      </c>
      <c r="G90" s="30"/>
      <c r="H90" s="27"/>
      <c r="I90" s="28">
        <f>SUM(S85:S93)</f>
        <v>135.36000000000001</v>
      </c>
      <c r="J90" s="31"/>
      <c r="K90" s="23">
        <f>Source!AT52</f>
        <v>103</v>
      </c>
      <c r="L90" s="28">
        <f>SUM(T85:T93)</f>
        <v>4979.99</v>
      </c>
      <c r="M90" s="29"/>
    </row>
    <row r="91" spans="1:28" ht="14.25" x14ac:dyDescent="0.2">
      <c r="A91" s="24"/>
      <c r="B91" s="24"/>
      <c r="C91" s="25"/>
      <c r="D91" s="23" t="s">
        <v>596</v>
      </c>
      <c r="E91" s="26" t="s">
        <v>595</v>
      </c>
      <c r="F91" s="10">
        <f>Source!CA52</f>
        <v>60</v>
      </c>
      <c r="G91" s="30"/>
      <c r="H91" s="27"/>
      <c r="I91" s="28">
        <f>SUM(U85:U93)</f>
        <v>78.849999999999994</v>
      </c>
      <c r="J91" s="31"/>
      <c r="K91" s="23">
        <f>Source!AU52</f>
        <v>60</v>
      </c>
      <c r="L91" s="28">
        <f>SUM(V85:V93)</f>
        <v>2900.96</v>
      </c>
      <c r="M91" s="29"/>
    </row>
    <row r="92" spans="1:28" ht="14.25" x14ac:dyDescent="0.2">
      <c r="A92" s="24"/>
      <c r="B92" s="24"/>
      <c r="C92" s="25"/>
      <c r="D92" s="23" t="s">
        <v>597</v>
      </c>
      <c r="E92" s="26" t="s">
        <v>598</v>
      </c>
      <c r="F92" s="10">
        <f>Source!AQ52</f>
        <v>12.11</v>
      </c>
      <c r="G92" s="28"/>
      <c r="H92" s="27" t="str">
        <f>Source!DI52</f>
        <v/>
      </c>
      <c r="I92" s="28"/>
      <c r="J92" s="27"/>
      <c r="K92" s="27"/>
      <c r="L92" s="28"/>
      <c r="M92" s="32">
        <f>Source!U52</f>
        <v>12.11</v>
      </c>
    </row>
    <row r="93" spans="1:28" ht="14.25" x14ac:dyDescent="0.2">
      <c r="A93" s="48">
        <v>15</v>
      </c>
      <c r="B93" s="48" t="str">
        <f>Source!E57</f>
        <v>6,5</v>
      </c>
      <c r="C93" s="48" t="str">
        <f>Source!F57</f>
        <v>110-9126</v>
      </c>
      <c r="D93" s="48" t="str">
        <f>Source!G57</f>
        <v>Металлические плакаты</v>
      </c>
      <c r="E93" s="49" t="str">
        <f>Source!H57</f>
        <v>шт.</v>
      </c>
      <c r="F93" s="50">
        <f>Source!I57</f>
        <v>0.1</v>
      </c>
      <c r="G93" s="51">
        <f>Source!AK57</f>
        <v>0</v>
      </c>
      <c r="H93" s="52" t="s">
        <v>3</v>
      </c>
      <c r="I93" s="51">
        <f>ROUND(Source!AC57*Source!I57, 2)+ROUND((((Source!ET57)-(Source!EU57))+Source!AE57)*Source!I57, 2)+ROUND(Source!AF57*Source!I57, 2)</f>
        <v>0</v>
      </c>
      <c r="J93" s="49"/>
      <c r="K93" s="49">
        <f>IF(Source!BC57&lt;&gt; 0, Source!BC57, 1)</f>
        <v>1</v>
      </c>
      <c r="L93" s="51">
        <f>Source!O57</f>
        <v>0</v>
      </c>
      <c r="M93" s="51"/>
      <c r="S93">
        <f>ROUND((Source!FX57/100)*((ROUND(Source!AF57*Source!I57, 2)+ROUND(Source!AE57*Source!I57, 2))), 2)</f>
        <v>0</v>
      </c>
      <c r="T93">
        <f>Source!X57</f>
        <v>0</v>
      </c>
      <c r="U93">
        <f>ROUND((Source!FY57/100)*((ROUND(Source!AF57*Source!I57, 2)+ROUND(Source!AE57*Source!I57, 2))), 2)</f>
        <v>0</v>
      </c>
      <c r="V93">
        <f>Source!Y57</f>
        <v>0</v>
      </c>
      <c r="Y93">
        <f>IF(Source!BI57=3,I93, 0)</f>
        <v>0</v>
      </c>
      <c r="AA93">
        <f>ROUND(Source!AC57*Source!I57, 2)+ROUND((((Source!ET57)-(Source!EU57))+Source!AE57)*Source!I57, 2)+ROUND(Source!AF57*Source!I57, 2)</f>
        <v>0</v>
      </c>
      <c r="AB93">
        <f>Source!O57</f>
        <v>0</v>
      </c>
    </row>
    <row r="94" spans="1:28" ht="15" x14ac:dyDescent="0.25">
      <c r="H94" s="85">
        <f>ROUND(Source!AC52*Source!I52, 2)+ROUND(Source!AF52*Source!I52, 2)+ROUND((((Source!ET52)-(Source!EU52))+Source!AE52)*Source!I52, 2)+SUM(I90:I91)+SUM(AA93:AA93)</f>
        <v>789.6</v>
      </c>
      <c r="I94" s="85"/>
      <c r="K94" s="85">
        <f>Source!O52+SUM(L90:L91)+SUM(AB93:AB93)</f>
        <v>19168.77</v>
      </c>
      <c r="L94" s="85"/>
      <c r="M94" s="34">
        <f>Source!U52</f>
        <v>12.11</v>
      </c>
      <c r="O94" s="33">
        <f>H94</f>
        <v>789.6</v>
      </c>
      <c r="P94" s="33">
        <f>K94</f>
        <v>19168.77</v>
      </c>
      <c r="Q94" s="33">
        <f>M94</f>
        <v>12.11</v>
      </c>
      <c r="W94">
        <f>IF(Source!BI52&lt;=1,H94, 0)</f>
        <v>789.6</v>
      </c>
      <c r="X94">
        <f>IF(Source!BI52=2,H94, 0)</f>
        <v>0</v>
      </c>
      <c r="Y94">
        <f>IF(Source!BI52=3,H94, 0)</f>
        <v>0</v>
      </c>
      <c r="Z94">
        <f>IF(Source!BI52=4,H94, 0)</f>
        <v>0</v>
      </c>
    </row>
    <row r="95" spans="1:28" ht="71.25" x14ac:dyDescent="0.2">
      <c r="A95" s="24">
        <v>16</v>
      </c>
      <c r="B95" s="24" t="str">
        <f>Source!E62</f>
        <v>7</v>
      </c>
      <c r="C95" s="25" t="str">
        <f>Source!F62</f>
        <v>33-04-017-1</v>
      </c>
      <c r="D95" s="23" t="str">
        <f>Source!G62</f>
        <v>Подвеска самонесущих изолированных проводов (СИП-2А) напряжением от 0,4 кВ до 1 кВ (со снятием напряжения) при количестве 29 опор с использованием автогидроподъемника</v>
      </c>
      <c r="E95" s="26" t="str">
        <f>Source!H62</f>
        <v>1000 м</v>
      </c>
      <c r="F95" s="10">
        <f>Source!I62</f>
        <v>0.154</v>
      </c>
      <c r="G95" s="28">
        <f>IF(Source!AK62&lt;&gt; 0, Source!AK62,Source!AL62 + Source!AM62 + Source!AO62)</f>
        <v>11335.66</v>
      </c>
      <c r="H95" s="27"/>
      <c r="I95" s="28"/>
      <c r="J95" s="27" t="str">
        <f>Source!BO62</f>
        <v>33-04-017-1</v>
      </c>
      <c r="K95" s="27"/>
      <c r="L95" s="28"/>
      <c r="M95" s="29"/>
      <c r="S95">
        <f>ROUND((Source!FX62/100)*((ROUND(Source!AF62*Source!I62, 2)+ROUND(Source!AE62*Source!I62, 2))), 2)</f>
        <v>148.02000000000001</v>
      </c>
      <c r="T95">
        <f>Source!X62</f>
        <v>5445.75</v>
      </c>
      <c r="U95">
        <f>ROUND((Source!FY62/100)*((ROUND(Source!AF62*Source!I62, 2)+ROUND(Source!AE62*Source!I62, 2))), 2)</f>
        <v>86.23</v>
      </c>
      <c r="V95">
        <f>Source!Y62</f>
        <v>3172.28</v>
      </c>
    </row>
    <row r="96" spans="1:28" x14ac:dyDescent="0.2">
      <c r="D96" s="53" t="str">
        <f>"Объем: "&amp;Source!I62&amp;"=154/"&amp;"1000"</f>
        <v>Объем: 0,154=154/1000</v>
      </c>
    </row>
    <row r="97" spans="1:28" ht="14.25" x14ac:dyDescent="0.2">
      <c r="A97" s="24"/>
      <c r="B97" s="24"/>
      <c r="C97" s="25"/>
      <c r="D97" s="23" t="s">
        <v>592</v>
      </c>
      <c r="E97" s="26"/>
      <c r="F97" s="10"/>
      <c r="G97" s="28">
        <f>Source!AO62</f>
        <v>579.98</v>
      </c>
      <c r="H97" s="27" t="str">
        <f>Source!DG62</f>
        <v/>
      </c>
      <c r="I97" s="28">
        <f>ROUND(Source!AF62*Source!I62, 2)</f>
        <v>89.32</v>
      </c>
      <c r="J97" s="27"/>
      <c r="K97" s="27">
        <f>IF(Source!BA62&lt;&gt; 0, Source!BA62, 1)</f>
        <v>36.79</v>
      </c>
      <c r="L97" s="28">
        <f>Source!S62</f>
        <v>3285.97</v>
      </c>
      <c r="M97" s="29"/>
      <c r="R97">
        <f>I97</f>
        <v>89.32</v>
      </c>
    </row>
    <row r="98" spans="1:28" ht="14.25" x14ac:dyDescent="0.2">
      <c r="A98" s="24"/>
      <c r="B98" s="24"/>
      <c r="C98" s="25"/>
      <c r="D98" s="23" t="s">
        <v>346</v>
      </c>
      <c r="E98" s="26"/>
      <c r="F98" s="10"/>
      <c r="G98" s="28">
        <f>Source!AM62</f>
        <v>3208.82</v>
      </c>
      <c r="H98" s="27" t="str">
        <f>Source!DE62</f>
        <v/>
      </c>
      <c r="I98" s="28">
        <f>ROUND((((Source!ET62)-(Source!EU62))+Source!AE62)*Source!I62, 2)</f>
        <v>494.16</v>
      </c>
      <c r="J98" s="27"/>
      <c r="K98" s="27">
        <f>IF(Source!BB62&lt;&gt; 0, Source!BB62, 1)</f>
        <v>10.46</v>
      </c>
      <c r="L98" s="28">
        <f>Source!Q62</f>
        <v>5168.8999999999996</v>
      </c>
      <c r="M98" s="29"/>
    </row>
    <row r="99" spans="1:28" ht="14.25" x14ac:dyDescent="0.2">
      <c r="A99" s="24"/>
      <c r="B99" s="24"/>
      <c r="C99" s="25"/>
      <c r="D99" s="23" t="s">
        <v>593</v>
      </c>
      <c r="E99" s="26"/>
      <c r="F99" s="10"/>
      <c r="G99" s="28">
        <f>Source!AN62</f>
        <v>353.21</v>
      </c>
      <c r="H99" s="27" t="str">
        <f>Source!DF62</f>
        <v/>
      </c>
      <c r="I99" s="28">
        <f>ROUND(Source!AE62*Source!I62, 2)</f>
        <v>54.39</v>
      </c>
      <c r="J99" s="27"/>
      <c r="K99" s="27">
        <f>IF(Source!BS62&lt;&gt; 0, Source!BS62, 1)</f>
        <v>36.79</v>
      </c>
      <c r="L99" s="28">
        <f>Source!R62</f>
        <v>2001.17</v>
      </c>
      <c r="M99" s="29"/>
      <c r="R99">
        <f>I99</f>
        <v>54.39</v>
      </c>
    </row>
    <row r="100" spans="1:28" ht="14.25" x14ac:dyDescent="0.2">
      <c r="A100" s="24"/>
      <c r="B100" s="24"/>
      <c r="C100" s="25"/>
      <c r="D100" s="23" t="s">
        <v>599</v>
      </c>
      <c r="E100" s="26"/>
      <c r="F100" s="10"/>
      <c r="G100" s="28">
        <f>Source!AL62</f>
        <v>7546.86</v>
      </c>
      <c r="H100" s="27" t="str">
        <f>Source!DD62</f>
        <v/>
      </c>
      <c r="I100" s="28">
        <f>ROUND(Source!AC62*Source!I62, 2)</f>
        <v>1162.22</v>
      </c>
      <c r="J100" s="27"/>
      <c r="K100" s="27">
        <f>IF(Source!BC62&lt;&gt; 0, Source!BC62, 1)</f>
        <v>8.8000000000000007</v>
      </c>
      <c r="L100" s="28">
        <f>Source!P62</f>
        <v>10227.5</v>
      </c>
      <c r="M100" s="29"/>
    </row>
    <row r="101" spans="1:28" ht="14.25" x14ac:dyDescent="0.2">
      <c r="A101" s="24"/>
      <c r="B101" s="24"/>
      <c r="C101" s="25"/>
      <c r="D101" s="23" t="s">
        <v>594</v>
      </c>
      <c r="E101" s="26" t="s">
        <v>595</v>
      </c>
      <c r="F101" s="10">
        <f>Source!BZ62</f>
        <v>103</v>
      </c>
      <c r="G101" s="30"/>
      <c r="H101" s="27"/>
      <c r="I101" s="28">
        <f>SUM(S95:S108)</f>
        <v>148.02000000000001</v>
      </c>
      <c r="J101" s="31"/>
      <c r="K101" s="23">
        <f>Source!AT62</f>
        <v>103</v>
      </c>
      <c r="L101" s="28">
        <f>SUM(T95:T108)</f>
        <v>5445.75</v>
      </c>
      <c r="M101" s="29"/>
    </row>
    <row r="102" spans="1:28" ht="14.25" x14ac:dyDescent="0.2">
      <c r="A102" s="24"/>
      <c r="B102" s="24"/>
      <c r="C102" s="25"/>
      <c r="D102" s="23" t="s">
        <v>596</v>
      </c>
      <c r="E102" s="26" t="s">
        <v>595</v>
      </c>
      <c r="F102" s="10">
        <f>Source!CA62</f>
        <v>60</v>
      </c>
      <c r="G102" s="30"/>
      <c r="H102" s="27"/>
      <c r="I102" s="28">
        <f>SUM(U95:U108)</f>
        <v>86.23</v>
      </c>
      <c r="J102" s="31"/>
      <c r="K102" s="23">
        <f>Source!AU62</f>
        <v>60</v>
      </c>
      <c r="L102" s="28">
        <f>SUM(V95:V108)</f>
        <v>3172.28</v>
      </c>
      <c r="M102" s="29"/>
    </row>
    <row r="103" spans="1:28" ht="14.25" x14ac:dyDescent="0.2">
      <c r="A103" s="24"/>
      <c r="B103" s="24"/>
      <c r="C103" s="25"/>
      <c r="D103" s="23" t="s">
        <v>597</v>
      </c>
      <c r="E103" s="26" t="s">
        <v>598</v>
      </c>
      <c r="F103" s="10">
        <f>Source!AQ62</f>
        <v>65.239999999999995</v>
      </c>
      <c r="G103" s="28"/>
      <c r="H103" s="27" t="str">
        <f>Source!DI62</f>
        <v/>
      </c>
      <c r="I103" s="28"/>
      <c r="J103" s="27"/>
      <c r="K103" s="27"/>
      <c r="L103" s="28"/>
      <c r="M103" s="32">
        <f>Source!U62</f>
        <v>10.046959999999999</v>
      </c>
    </row>
    <row r="104" spans="1:28" ht="14.25" x14ac:dyDescent="0.2">
      <c r="A104" s="43">
        <v>17</v>
      </c>
      <c r="B104" s="43" t="str">
        <f>Source!E65</f>
        <v>7,3</v>
      </c>
      <c r="C104" s="43" t="str">
        <f>Source!F65</f>
        <v>502-9101</v>
      </c>
      <c r="D104" s="43" t="str">
        <f>Source!G65</f>
        <v>Провода самонесущие изолированные</v>
      </c>
      <c r="E104" s="45" t="str">
        <f>Source!H65</f>
        <v>1000 м</v>
      </c>
      <c r="F104" s="44">
        <f>Source!I65</f>
        <v>0.15708</v>
      </c>
      <c r="G104" s="46">
        <f>Source!AK65</f>
        <v>0</v>
      </c>
      <c r="H104" s="47" t="s">
        <v>3</v>
      </c>
      <c r="I104" s="46">
        <f>ROUND(Source!AC65*Source!I65, 2)+ROUND((((Source!ET65)-(Source!EU65))+Source!AE65)*Source!I65, 2)+ROUND(Source!AF65*Source!I65, 2)</f>
        <v>0</v>
      </c>
      <c r="J104" s="45"/>
      <c r="K104" s="45">
        <f>IF(Source!BC65&lt;&gt; 0, Source!BC65, 1)</f>
        <v>1</v>
      </c>
      <c r="L104" s="46">
        <f>Source!O65</f>
        <v>0</v>
      </c>
      <c r="M104" s="46"/>
      <c r="S104">
        <f>ROUND((Source!FX65/100)*((ROUND(Source!AF65*Source!I65, 2)+ROUND(Source!AE65*Source!I65, 2))), 2)</f>
        <v>0</v>
      </c>
      <c r="T104">
        <f>Source!X65</f>
        <v>0</v>
      </c>
      <c r="U104">
        <f>ROUND((Source!FY65/100)*((ROUND(Source!AF65*Source!I65, 2)+ROUND(Source!AE65*Source!I65, 2))), 2)</f>
        <v>0</v>
      </c>
      <c r="V104">
        <f>Source!Y65</f>
        <v>0</v>
      </c>
      <c r="Y104">
        <f>IF(Source!BI65=3,I104, 0)</f>
        <v>0</v>
      </c>
      <c r="AA104">
        <f>ROUND(Source!AC65*Source!I65, 2)+ROUND((((Source!ET65)-(Source!EU65))+Source!AE65)*Source!I65, 2)+ROUND(Source!AF65*Source!I65, 2)</f>
        <v>0</v>
      </c>
      <c r="AB104">
        <f>Source!O65</f>
        <v>0</v>
      </c>
    </row>
    <row r="105" spans="1:28" ht="42.75" x14ac:dyDescent="0.2">
      <c r="A105" s="43">
        <v>18</v>
      </c>
      <c r="B105" s="43" t="str">
        <f>Source!E67</f>
        <v>7,5</v>
      </c>
      <c r="C105" s="43" t="str">
        <f>Source!F67</f>
        <v>111-3138</v>
      </c>
      <c r="D105" s="43" t="str">
        <f>Source!G67</f>
        <v>Комплект для простого анкерного крепления ЕА1500-3 в составе: кронштейн CS10.3, зажим РА1500</v>
      </c>
      <c r="E105" s="45" t="str">
        <f>Source!H67</f>
        <v>компл.</v>
      </c>
      <c r="F105" s="44">
        <f>Source!I67</f>
        <v>-0.308</v>
      </c>
      <c r="G105" s="46">
        <f>Source!AK67</f>
        <v>246.04</v>
      </c>
      <c r="H105" s="47" t="s">
        <v>3</v>
      </c>
      <c r="I105" s="46">
        <f>ROUND(Source!AC67*Source!I67, 2)+ROUND((((Source!ET67)-(Source!EU67))+Source!AE67)*Source!I67, 2)+ROUND(Source!AF67*Source!I67, 2)</f>
        <v>-75.78</v>
      </c>
      <c r="J105" s="45"/>
      <c r="K105" s="45">
        <f>IF(Source!BC67&lt;&gt; 0, Source!BC67, 1)</f>
        <v>10.5</v>
      </c>
      <c r="L105" s="46">
        <f>Source!O67</f>
        <v>-795.69</v>
      </c>
      <c r="M105" s="46"/>
      <c r="S105">
        <f>ROUND((Source!FX67/100)*((ROUND(Source!AF67*Source!I67, 2)+ROUND(Source!AE67*Source!I67, 2))), 2)</f>
        <v>0</v>
      </c>
      <c r="T105">
        <f>Source!X67</f>
        <v>0</v>
      </c>
      <c r="U105">
        <f>ROUND((Source!FY67/100)*((ROUND(Source!AF67*Source!I67, 2)+ROUND(Source!AE67*Source!I67, 2))), 2)</f>
        <v>0</v>
      </c>
      <c r="V105">
        <f>Source!Y67</f>
        <v>0</v>
      </c>
      <c r="Y105">
        <f>IF(Source!BI67=3,I105, 0)</f>
        <v>0</v>
      </c>
      <c r="AA105">
        <f>ROUND(Source!AC67*Source!I67, 2)+ROUND((((Source!ET67)-(Source!EU67))+Source!AE67)*Source!I67, 2)+ROUND(Source!AF67*Source!I67, 2)</f>
        <v>-75.78</v>
      </c>
      <c r="AB105">
        <f>Source!O67</f>
        <v>-795.69</v>
      </c>
    </row>
    <row r="106" spans="1:28" ht="28.5" x14ac:dyDescent="0.2">
      <c r="A106" s="43">
        <v>19</v>
      </c>
      <c r="B106" s="43" t="str">
        <f>Source!E68</f>
        <v>7,6</v>
      </c>
      <c r="C106" s="43" t="str">
        <f>Source!F68</f>
        <v>111-3141</v>
      </c>
      <c r="D106" s="43" t="str">
        <f>Source!G68</f>
        <v>Комплект промежуточной подвески (СИП) ES 1500E</v>
      </c>
      <c r="E106" s="45" t="str">
        <f>Source!H68</f>
        <v>компл.</v>
      </c>
      <c r="F106" s="44">
        <f>Source!I68</f>
        <v>-4.4660000000000002</v>
      </c>
      <c r="G106" s="46">
        <f>Source!AK68</f>
        <v>171.22</v>
      </c>
      <c r="H106" s="47" t="s">
        <v>3</v>
      </c>
      <c r="I106" s="46">
        <f>ROUND(Source!AC68*Source!I68, 2)+ROUND((((Source!ET68)-(Source!EU68))+Source!AE68)*Source!I68, 2)+ROUND(Source!AF68*Source!I68, 2)</f>
        <v>-764.67</v>
      </c>
      <c r="J106" s="45"/>
      <c r="K106" s="45">
        <f>IF(Source!BC68&lt;&gt; 0, Source!BC68, 1)</f>
        <v>10.5</v>
      </c>
      <c r="L106" s="46">
        <f>Source!O68</f>
        <v>-8029.02</v>
      </c>
      <c r="M106" s="46"/>
      <c r="S106">
        <f>ROUND((Source!FX68/100)*((ROUND(Source!AF68*Source!I68, 2)+ROUND(Source!AE68*Source!I68, 2))), 2)</f>
        <v>0</v>
      </c>
      <c r="T106">
        <f>Source!X68</f>
        <v>0</v>
      </c>
      <c r="U106">
        <f>ROUND((Source!FY68/100)*((ROUND(Source!AF68*Source!I68, 2)+ROUND(Source!AE68*Source!I68, 2))), 2)</f>
        <v>0</v>
      </c>
      <c r="V106">
        <f>Source!Y68</f>
        <v>0</v>
      </c>
      <c r="Y106">
        <f>IF(Source!BI68=3,I106, 0)</f>
        <v>0</v>
      </c>
      <c r="AA106">
        <f>ROUND(Source!AC68*Source!I68, 2)+ROUND((((Source!ET68)-(Source!EU68))+Source!AE68)*Source!I68, 2)+ROUND(Source!AF68*Source!I68, 2)</f>
        <v>-764.67</v>
      </c>
      <c r="AB106">
        <f>Source!O68</f>
        <v>-8029.02</v>
      </c>
    </row>
    <row r="107" spans="1:28" ht="71.25" x14ac:dyDescent="0.2">
      <c r="A107" s="43">
        <v>20</v>
      </c>
      <c r="B107" s="43" t="str">
        <f>Source!E69</f>
        <v>7,7</v>
      </c>
      <c r="C107" s="43" t="str">
        <f>Source!F69</f>
        <v>111-3165</v>
      </c>
      <c r="D107" s="43" t="str">
        <f>Source!G69</f>
        <v>Лента крепления шириной 20 мм, толщиной 0,7 мм, длиной 50 м из нержавеющей стали (в пластмасовой коробке с кабельной бухтой) F207 (СИП)</v>
      </c>
      <c r="E107" s="45" t="str">
        <f>Source!H69</f>
        <v>шт.</v>
      </c>
      <c r="F107" s="44">
        <f>Source!I69</f>
        <v>-0.2772</v>
      </c>
      <c r="G107" s="46">
        <f>Source!AK69</f>
        <v>957.21</v>
      </c>
      <c r="H107" s="47" t="s">
        <v>3</v>
      </c>
      <c r="I107" s="46">
        <f>ROUND(Source!AC69*Source!I69, 2)+ROUND((((Source!ET69)-(Source!EU69))+Source!AE69)*Source!I69, 2)+ROUND(Source!AF69*Source!I69, 2)</f>
        <v>-265.33999999999997</v>
      </c>
      <c r="J107" s="45"/>
      <c r="K107" s="45">
        <f>IF(Source!BC69&lt;&gt; 0, Source!BC69, 1)</f>
        <v>4.58</v>
      </c>
      <c r="L107" s="46">
        <f>Source!O69</f>
        <v>-1215.25</v>
      </c>
      <c r="M107" s="46"/>
      <c r="S107">
        <f>ROUND((Source!FX69/100)*((ROUND(Source!AF69*Source!I69, 2)+ROUND(Source!AE69*Source!I69, 2))), 2)</f>
        <v>0</v>
      </c>
      <c r="T107">
        <f>Source!X69</f>
        <v>0</v>
      </c>
      <c r="U107">
        <f>ROUND((Source!FY69/100)*((ROUND(Source!AF69*Source!I69, 2)+ROUND(Source!AE69*Source!I69, 2))), 2)</f>
        <v>0</v>
      </c>
      <c r="V107">
        <f>Source!Y69</f>
        <v>0</v>
      </c>
      <c r="Y107">
        <f>IF(Source!BI69=3,I107, 0)</f>
        <v>0</v>
      </c>
      <c r="AA107">
        <f>ROUND(Source!AC69*Source!I69, 2)+ROUND((((Source!ET69)-(Source!EU69))+Source!AE69)*Source!I69, 2)+ROUND(Source!AF69*Source!I69, 2)</f>
        <v>-265.33999999999997</v>
      </c>
      <c r="AB107">
        <f>Source!O69</f>
        <v>-1215.25</v>
      </c>
    </row>
    <row r="108" spans="1:28" ht="14.25" x14ac:dyDescent="0.2">
      <c r="A108" s="48">
        <v>21</v>
      </c>
      <c r="B108" s="48" t="str">
        <f>Source!E70</f>
        <v>7,8</v>
      </c>
      <c r="C108" s="48" t="str">
        <f>Source!F70</f>
        <v>111-3170</v>
      </c>
      <c r="D108" s="48" t="str">
        <f>Source!G70</f>
        <v>Скрепа размером 20 мм NC20 (СИП)</v>
      </c>
      <c r="E108" s="49" t="str">
        <f>Source!H70</f>
        <v>шт.</v>
      </c>
      <c r="F108" s="50">
        <f>Source!I70</f>
        <v>-9.548</v>
      </c>
      <c r="G108" s="51">
        <f>Source!AK70</f>
        <v>5.91</v>
      </c>
      <c r="H108" s="52" t="s">
        <v>3</v>
      </c>
      <c r="I108" s="51">
        <f>ROUND(Source!AC70*Source!I70, 2)+ROUND((((Source!ET70)-(Source!EU70))+Source!AE70)*Source!I70, 2)+ROUND(Source!AF70*Source!I70, 2)</f>
        <v>-56.43</v>
      </c>
      <c r="J108" s="49"/>
      <c r="K108" s="49">
        <f>IF(Source!BC70&lt;&gt; 0, Source!BC70, 1)</f>
        <v>3.23</v>
      </c>
      <c r="L108" s="51">
        <f>Source!O70</f>
        <v>-182.26</v>
      </c>
      <c r="M108" s="51"/>
      <c r="S108">
        <f>ROUND((Source!FX70/100)*((ROUND(Source!AF70*Source!I70, 2)+ROUND(Source!AE70*Source!I70, 2))), 2)</f>
        <v>0</v>
      </c>
      <c r="T108">
        <f>Source!X70</f>
        <v>0</v>
      </c>
      <c r="U108">
        <f>ROUND((Source!FY70/100)*((ROUND(Source!AF70*Source!I70, 2)+ROUND(Source!AE70*Source!I70, 2))), 2)</f>
        <v>0</v>
      </c>
      <c r="V108">
        <f>Source!Y70</f>
        <v>0</v>
      </c>
      <c r="Y108">
        <f>IF(Source!BI70=3,I108, 0)</f>
        <v>0</v>
      </c>
      <c r="AA108">
        <f>ROUND(Source!AC70*Source!I70, 2)+ROUND((((Source!ET70)-(Source!EU70))+Source!AE70)*Source!I70, 2)+ROUND(Source!AF70*Source!I70, 2)</f>
        <v>-56.43</v>
      </c>
      <c r="AB108">
        <f>Source!O70</f>
        <v>-182.26</v>
      </c>
    </row>
    <row r="109" spans="1:28" ht="15" x14ac:dyDescent="0.25">
      <c r="H109" s="85">
        <f>ROUND(Source!AC62*Source!I62, 2)+ROUND(Source!AF62*Source!I62, 2)+ROUND((((Source!ET62)-(Source!EU62))+Source!AE62)*Source!I62, 2)+SUM(I101:I102)+SUM(AA104:AA108)</f>
        <v>817.73</v>
      </c>
      <c r="I109" s="85"/>
      <c r="K109" s="85">
        <f>Source!O62+SUM(L101:L102)+SUM(AB104:AB108)</f>
        <v>17078.18</v>
      </c>
      <c r="L109" s="85"/>
      <c r="M109" s="34">
        <f>Source!U62</f>
        <v>10.046959999999999</v>
      </c>
      <c r="O109" s="33">
        <f>H109</f>
        <v>817.73</v>
      </c>
      <c r="P109" s="33">
        <f>K109</f>
        <v>17078.18</v>
      </c>
      <c r="Q109" s="33">
        <f>M109</f>
        <v>10.046959999999999</v>
      </c>
      <c r="W109">
        <f>IF(Source!BI62&lt;=1,H109, 0)</f>
        <v>817.73</v>
      </c>
      <c r="X109">
        <f>IF(Source!BI62=2,H109, 0)</f>
        <v>0</v>
      </c>
      <c r="Y109">
        <f>IF(Source!BI62=3,H109, 0)</f>
        <v>0</v>
      </c>
      <c r="Z109">
        <f>IF(Source!BI62=4,H109, 0)</f>
        <v>0</v>
      </c>
    </row>
    <row r="110" spans="1:28" ht="42.75" x14ac:dyDescent="0.2">
      <c r="A110" s="24">
        <v>22</v>
      </c>
      <c r="B110" s="24" t="str">
        <f>Source!E71</f>
        <v>8</v>
      </c>
      <c r="C110" s="25" t="str">
        <f>Source!F71</f>
        <v>м08-02-413-11</v>
      </c>
      <c r="D110" s="23" t="str">
        <f>Source!G71</f>
        <v>Провод, количество проводов в резинобитумной трубке до 4, сечение провода до 70 мм2</v>
      </c>
      <c r="E110" s="26" t="str">
        <f>Source!H71</f>
        <v>100 М ТРУБОК</v>
      </c>
      <c r="F110" s="10">
        <f>Source!I71</f>
        <v>0.17</v>
      </c>
      <c r="G110" s="28">
        <f>IF(Source!AK71&lt;&gt; 0, Source!AK71,Source!AL71 + Source!AM71 + Source!AO71)</f>
        <v>815.67</v>
      </c>
      <c r="H110" s="27"/>
      <c r="I110" s="28"/>
      <c r="J110" s="27" t="str">
        <f>Source!BO71</f>
        <v>м08-02-413-11</v>
      </c>
      <c r="K110" s="27"/>
      <c r="L110" s="28"/>
      <c r="M110" s="29"/>
      <c r="S110">
        <f>ROUND((Source!FX71/100)*((ROUND(Source!AF71*Source!I71, 2)+ROUND(Source!AE71*Source!I71, 2))), 2)</f>
        <v>79.2</v>
      </c>
      <c r="T110">
        <f>Source!X71</f>
        <v>2913.58</v>
      </c>
      <c r="U110">
        <f>ROUND((Source!FY71/100)*((ROUND(Source!AF71*Source!I71, 2)+ROUND(Source!AE71*Source!I71, 2))), 2)</f>
        <v>41.64</v>
      </c>
      <c r="V110">
        <f>Source!Y71</f>
        <v>1531.88</v>
      </c>
    </row>
    <row r="111" spans="1:28" x14ac:dyDescent="0.2">
      <c r="D111" s="53" t="str">
        <f>"Объем: "&amp;Source!I71&amp;"=17/"&amp;"100"</f>
        <v>Объем: 0,17=17/100</v>
      </c>
    </row>
    <row r="112" spans="1:28" ht="14.25" x14ac:dyDescent="0.2">
      <c r="A112" s="24"/>
      <c r="B112" s="24"/>
      <c r="C112" s="25"/>
      <c r="D112" s="23" t="s">
        <v>592</v>
      </c>
      <c r="E112" s="26"/>
      <c r="F112" s="10"/>
      <c r="G112" s="28">
        <f>Source!AO71</f>
        <v>466.22</v>
      </c>
      <c r="H112" s="27" t="str">
        <f>Source!DG71</f>
        <v/>
      </c>
      <c r="I112" s="28">
        <f>ROUND(Source!AF71*Source!I71, 2)</f>
        <v>79.260000000000005</v>
      </c>
      <c r="J112" s="27"/>
      <c r="K112" s="27">
        <f>IF(Source!BA71&lt;&gt; 0, Source!BA71, 1)</f>
        <v>36.79</v>
      </c>
      <c r="L112" s="28">
        <f>Source!S71</f>
        <v>2915.88</v>
      </c>
      <c r="M112" s="29"/>
      <c r="R112">
        <f>I112</f>
        <v>79.260000000000005</v>
      </c>
    </row>
    <row r="113" spans="1:28" ht="14.25" x14ac:dyDescent="0.2">
      <c r="A113" s="24"/>
      <c r="B113" s="24"/>
      <c r="C113" s="25"/>
      <c r="D113" s="23" t="s">
        <v>346</v>
      </c>
      <c r="E113" s="26"/>
      <c r="F113" s="10"/>
      <c r="G113" s="28">
        <f>Source!AM71</f>
        <v>267.14999999999998</v>
      </c>
      <c r="H113" s="27" t="str">
        <f>Source!DE71</f>
        <v/>
      </c>
      <c r="I113" s="28">
        <f>ROUND((((Source!ET71)-(Source!EU71))+Source!AE71)*Source!I71, 2)</f>
        <v>45.42</v>
      </c>
      <c r="J113" s="27"/>
      <c r="K113" s="27">
        <f>IF(Source!BB71&lt;&gt; 0, Source!BB71, 1)</f>
        <v>12.48</v>
      </c>
      <c r="L113" s="28">
        <f>Source!Q71</f>
        <v>566.79</v>
      </c>
      <c r="M113" s="29"/>
    </row>
    <row r="114" spans="1:28" ht="14.25" x14ac:dyDescent="0.2">
      <c r="A114" s="24"/>
      <c r="B114" s="24"/>
      <c r="C114" s="25"/>
      <c r="D114" s="23" t="s">
        <v>593</v>
      </c>
      <c r="E114" s="26"/>
      <c r="F114" s="10"/>
      <c r="G114" s="28">
        <f>Source!AN71</f>
        <v>14.04</v>
      </c>
      <c r="H114" s="27" t="str">
        <f>Source!DF71</f>
        <v/>
      </c>
      <c r="I114" s="28">
        <f>ROUND(Source!AE71*Source!I71, 2)</f>
        <v>2.39</v>
      </c>
      <c r="J114" s="27"/>
      <c r="K114" s="27">
        <f>IF(Source!BS71&lt;&gt; 0, Source!BS71, 1)</f>
        <v>36.79</v>
      </c>
      <c r="L114" s="28">
        <f>Source!R71</f>
        <v>87.81</v>
      </c>
      <c r="M114" s="29"/>
      <c r="R114">
        <f>I114</f>
        <v>2.39</v>
      </c>
    </row>
    <row r="115" spans="1:28" ht="14.25" x14ac:dyDescent="0.2">
      <c r="A115" s="24"/>
      <c r="B115" s="24"/>
      <c r="C115" s="25"/>
      <c r="D115" s="23" t="s">
        <v>599</v>
      </c>
      <c r="E115" s="26"/>
      <c r="F115" s="10"/>
      <c r="G115" s="28">
        <f>Source!AL71</f>
        <v>82.3</v>
      </c>
      <c r="H115" s="27" t="str">
        <f>Source!DD71</f>
        <v/>
      </c>
      <c r="I115" s="28">
        <f>ROUND(Source!AC71*Source!I71, 2)</f>
        <v>13.99</v>
      </c>
      <c r="J115" s="27"/>
      <c r="K115" s="27">
        <f>IF(Source!BC71&lt;&gt; 0, Source!BC71, 1)</f>
        <v>11.87</v>
      </c>
      <c r="L115" s="28">
        <f>Source!P71</f>
        <v>166.07</v>
      </c>
      <c r="M115" s="29"/>
    </row>
    <row r="116" spans="1:28" ht="14.25" x14ac:dyDescent="0.2">
      <c r="A116" s="24"/>
      <c r="B116" s="24"/>
      <c r="C116" s="25"/>
      <c r="D116" s="23" t="s">
        <v>594</v>
      </c>
      <c r="E116" s="26" t="s">
        <v>595</v>
      </c>
      <c r="F116" s="10">
        <f>Source!BZ71</f>
        <v>97</v>
      </c>
      <c r="G116" s="30"/>
      <c r="H116" s="27"/>
      <c r="I116" s="28">
        <f>SUM(S110:S118)</f>
        <v>79.2</v>
      </c>
      <c r="J116" s="31"/>
      <c r="K116" s="23">
        <f>Source!AT71</f>
        <v>97</v>
      </c>
      <c r="L116" s="28">
        <f>SUM(T110:T118)</f>
        <v>2913.58</v>
      </c>
      <c r="M116" s="29"/>
    </row>
    <row r="117" spans="1:28" ht="14.25" x14ac:dyDescent="0.2">
      <c r="A117" s="24"/>
      <c r="B117" s="24"/>
      <c r="C117" s="25"/>
      <c r="D117" s="23" t="s">
        <v>596</v>
      </c>
      <c r="E117" s="26" t="s">
        <v>595</v>
      </c>
      <c r="F117" s="10">
        <f>Source!CA71</f>
        <v>51</v>
      </c>
      <c r="G117" s="30"/>
      <c r="H117" s="27"/>
      <c r="I117" s="28">
        <f>SUM(U110:U118)</f>
        <v>41.64</v>
      </c>
      <c r="J117" s="31"/>
      <c r="K117" s="23">
        <f>Source!AU71</f>
        <v>51</v>
      </c>
      <c r="L117" s="28">
        <f>SUM(V110:V118)</f>
        <v>1531.88</v>
      </c>
      <c r="M117" s="29"/>
    </row>
    <row r="118" spans="1:28" ht="14.25" x14ac:dyDescent="0.2">
      <c r="A118" s="35"/>
      <c r="B118" s="35"/>
      <c r="C118" s="36"/>
      <c r="D118" s="37" t="s">
        <v>597</v>
      </c>
      <c r="E118" s="38" t="s">
        <v>598</v>
      </c>
      <c r="F118" s="39">
        <f>Source!AQ71</f>
        <v>53.04</v>
      </c>
      <c r="G118" s="40"/>
      <c r="H118" s="41" t="str">
        <f>Source!DI71</f>
        <v/>
      </c>
      <c r="I118" s="40"/>
      <c r="J118" s="41"/>
      <c r="K118" s="41"/>
      <c r="L118" s="40"/>
      <c r="M118" s="42">
        <f>Source!U71</f>
        <v>9.0167999999999999</v>
      </c>
    </row>
    <row r="119" spans="1:28" ht="15" x14ac:dyDescent="0.25">
      <c r="H119" s="85">
        <f>ROUND(Source!AC71*Source!I71, 2)+ROUND(Source!AF71*Source!I71, 2)+ROUND((((Source!ET71)-(Source!EU71))+Source!AE71)*Source!I71, 2)+SUM(I116:I117)</f>
        <v>259.51</v>
      </c>
      <c r="I119" s="85"/>
      <c r="K119" s="85">
        <f>Source!O71+SUM(L116:L117)</f>
        <v>8094.2</v>
      </c>
      <c r="L119" s="85"/>
      <c r="M119" s="34">
        <f>Source!U71</f>
        <v>9.0167999999999999</v>
      </c>
      <c r="O119" s="33">
        <f>H119</f>
        <v>259.51</v>
      </c>
      <c r="P119" s="33">
        <f>K119</f>
        <v>8094.2</v>
      </c>
      <c r="Q119" s="33">
        <f>M119</f>
        <v>9.0167999999999999</v>
      </c>
      <c r="W119">
        <f>IF(Source!BI71&lt;=1,H119, 0)</f>
        <v>0</v>
      </c>
      <c r="X119">
        <f>IF(Source!BI71=2,H119, 0)</f>
        <v>259.51</v>
      </c>
      <c r="Y119">
        <f>IF(Source!BI71=3,H119, 0)</f>
        <v>0</v>
      </c>
      <c r="Z119">
        <f>IF(Source!BI71=4,H119, 0)</f>
        <v>0</v>
      </c>
    </row>
    <row r="120" spans="1:28" ht="28.5" x14ac:dyDescent="0.2">
      <c r="A120" s="24">
        <v>23</v>
      </c>
      <c r="B120" s="24" t="str">
        <f>Source!E72</f>
        <v>9</v>
      </c>
      <c r="C120" s="25" t="str">
        <f>Source!F72</f>
        <v>33-04-030-1</v>
      </c>
      <c r="D120" s="23" t="str">
        <f>Source!G72</f>
        <v>Установка разрядников с помощью механизмов</v>
      </c>
      <c r="E120" s="26" t="str">
        <f>Source!H72</f>
        <v>1 КОМПЛ.</v>
      </c>
      <c r="F120" s="10">
        <f>Source!I72</f>
        <v>1</v>
      </c>
      <c r="G120" s="28">
        <f>IF(Source!AK72&lt;&gt; 0, Source!AK72,Source!AL72 + Source!AM72 + Source!AO72)</f>
        <v>141.72</v>
      </c>
      <c r="H120" s="27"/>
      <c r="I120" s="28"/>
      <c r="J120" s="27" t="str">
        <f>Source!BO72</f>
        <v>33-04-030-1</v>
      </c>
      <c r="K120" s="27"/>
      <c r="L120" s="28"/>
      <c r="M120" s="29"/>
      <c r="S120">
        <f>ROUND((Source!FX72/100)*((ROUND(Source!AF72*Source!I72, 2)+ROUND(Source!AE72*Source!I72, 2))), 2)</f>
        <v>45.58</v>
      </c>
      <c r="T120">
        <f>Source!X72</f>
        <v>1676.8</v>
      </c>
      <c r="U120">
        <f>ROUND((Source!FY72/100)*((ROUND(Source!AF72*Source!I72, 2)+ROUND(Source!AE72*Source!I72, 2))), 2)</f>
        <v>26.55</v>
      </c>
      <c r="V120">
        <f>Source!Y72</f>
        <v>976.78</v>
      </c>
    </row>
    <row r="121" spans="1:28" ht="14.25" x14ac:dyDescent="0.2">
      <c r="A121" s="24"/>
      <c r="B121" s="24"/>
      <c r="C121" s="25"/>
      <c r="D121" s="23" t="s">
        <v>592</v>
      </c>
      <c r="E121" s="26"/>
      <c r="F121" s="10"/>
      <c r="G121" s="28">
        <f>Source!AO72</f>
        <v>35.520000000000003</v>
      </c>
      <c r="H121" s="27" t="str">
        <f>Source!DG72</f>
        <v/>
      </c>
      <c r="I121" s="28">
        <f>ROUND(Source!AF72*Source!I72, 2)</f>
        <v>35.520000000000003</v>
      </c>
      <c r="J121" s="27"/>
      <c r="K121" s="27">
        <f>IF(Source!BA72&lt;&gt; 0, Source!BA72, 1)</f>
        <v>36.79</v>
      </c>
      <c r="L121" s="28">
        <f>Source!S72</f>
        <v>1306.78</v>
      </c>
      <c r="M121" s="29"/>
      <c r="R121">
        <f>I121</f>
        <v>35.520000000000003</v>
      </c>
    </row>
    <row r="122" spans="1:28" ht="14.25" x14ac:dyDescent="0.2">
      <c r="A122" s="24"/>
      <c r="B122" s="24"/>
      <c r="C122" s="25"/>
      <c r="D122" s="23" t="s">
        <v>346</v>
      </c>
      <c r="E122" s="26"/>
      <c r="F122" s="10"/>
      <c r="G122" s="28">
        <f>Source!AM72</f>
        <v>103.26</v>
      </c>
      <c r="H122" s="27" t="str">
        <f>Source!DE72</f>
        <v/>
      </c>
      <c r="I122" s="28">
        <f>ROUND((((Source!ET72)-(Source!EU72))+Source!AE72)*Source!I72, 2)</f>
        <v>103.26</v>
      </c>
      <c r="J122" s="27"/>
      <c r="K122" s="27">
        <f>IF(Source!BB72&lt;&gt; 0, Source!BB72, 1)</f>
        <v>11.61</v>
      </c>
      <c r="L122" s="28">
        <f>Source!Q72</f>
        <v>1198.8499999999999</v>
      </c>
      <c r="M122" s="29"/>
    </row>
    <row r="123" spans="1:28" ht="14.25" x14ac:dyDescent="0.2">
      <c r="A123" s="24"/>
      <c r="B123" s="24"/>
      <c r="C123" s="25"/>
      <c r="D123" s="23" t="s">
        <v>593</v>
      </c>
      <c r="E123" s="26"/>
      <c r="F123" s="10"/>
      <c r="G123" s="28">
        <f>Source!AN72</f>
        <v>8.73</v>
      </c>
      <c r="H123" s="27" t="str">
        <f>Source!DF72</f>
        <v/>
      </c>
      <c r="I123" s="28">
        <f>ROUND(Source!AE72*Source!I72, 2)</f>
        <v>8.73</v>
      </c>
      <c r="J123" s="27"/>
      <c r="K123" s="27">
        <f>IF(Source!BS72&lt;&gt; 0, Source!BS72, 1)</f>
        <v>36.79</v>
      </c>
      <c r="L123" s="28">
        <f>Source!R72</f>
        <v>321.18</v>
      </c>
      <c r="M123" s="29"/>
      <c r="R123">
        <f>I123</f>
        <v>8.73</v>
      </c>
    </row>
    <row r="124" spans="1:28" ht="14.25" x14ac:dyDescent="0.2">
      <c r="A124" s="24"/>
      <c r="B124" s="24"/>
      <c r="C124" s="25"/>
      <c r="D124" s="23" t="s">
        <v>599</v>
      </c>
      <c r="E124" s="26"/>
      <c r="F124" s="10"/>
      <c r="G124" s="28">
        <f>Source!AL72</f>
        <v>2.94</v>
      </c>
      <c r="H124" s="27" t="str">
        <f>Source!DD72</f>
        <v/>
      </c>
      <c r="I124" s="28">
        <f>ROUND(Source!AC72*Source!I72, 2)</f>
        <v>2.94</v>
      </c>
      <c r="J124" s="27"/>
      <c r="K124" s="27">
        <f>IF(Source!BC72&lt;&gt; 0, Source!BC72, 1)</f>
        <v>14.33</v>
      </c>
      <c r="L124" s="28">
        <f>Source!P72</f>
        <v>42.13</v>
      </c>
      <c r="M124" s="29"/>
    </row>
    <row r="125" spans="1:28" ht="14.25" x14ac:dyDescent="0.2">
      <c r="A125" s="24"/>
      <c r="B125" s="24"/>
      <c r="C125" s="25"/>
      <c r="D125" s="23" t="s">
        <v>594</v>
      </c>
      <c r="E125" s="26" t="s">
        <v>595</v>
      </c>
      <c r="F125" s="10">
        <f>Source!BZ72</f>
        <v>103</v>
      </c>
      <c r="G125" s="30"/>
      <c r="H125" s="27"/>
      <c r="I125" s="28">
        <f>SUM(S120:S132)</f>
        <v>45.58</v>
      </c>
      <c r="J125" s="31"/>
      <c r="K125" s="23">
        <f>Source!AT72</f>
        <v>103</v>
      </c>
      <c r="L125" s="28">
        <f>SUM(T120:T132)</f>
        <v>1676.8</v>
      </c>
      <c r="M125" s="29"/>
    </row>
    <row r="126" spans="1:28" ht="14.25" x14ac:dyDescent="0.2">
      <c r="A126" s="24"/>
      <c r="B126" s="24"/>
      <c r="C126" s="25"/>
      <c r="D126" s="23" t="s">
        <v>596</v>
      </c>
      <c r="E126" s="26" t="s">
        <v>595</v>
      </c>
      <c r="F126" s="10">
        <f>Source!CA72</f>
        <v>60</v>
      </c>
      <c r="G126" s="30"/>
      <c r="H126" s="27"/>
      <c r="I126" s="28">
        <f>SUM(U120:U132)</f>
        <v>26.55</v>
      </c>
      <c r="J126" s="31"/>
      <c r="K126" s="23">
        <f>Source!AU72</f>
        <v>60</v>
      </c>
      <c r="L126" s="28">
        <f>SUM(V120:V132)</f>
        <v>976.78</v>
      </c>
      <c r="M126" s="29"/>
    </row>
    <row r="127" spans="1:28" ht="14.25" x14ac:dyDescent="0.2">
      <c r="A127" s="24"/>
      <c r="B127" s="24"/>
      <c r="C127" s="25"/>
      <c r="D127" s="23" t="s">
        <v>597</v>
      </c>
      <c r="E127" s="26" t="s">
        <v>598</v>
      </c>
      <c r="F127" s="10">
        <f>Source!AQ72</f>
        <v>4.29</v>
      </c>
      <c r="G127" s="28"/>
      <c r="H127" s="27" t="str">
        <f>Source!DI72</f>
        <v/>
      </c>
      <c r="I127" s="28"/>
      <c r="J127" s="27"/>
      <c r="K127" s="27"/>
      <c r="L127" s="28"/>
      <c r="M127" s="32">
        <f>Source!U72</f>
        <v>4.29</v>
      </c>
    </row>
    <row r="128" spans="1:28" ht="14.25" x14ac:dyDescent="0.2">
      <c r="A128" s="43">
        <v>24</v>
      </c>
      <c r="B128" s="43" t="str">
        <f>Source!E78</f>
        <v>9,6</v>
      </c>
      <c r="C128" s="43" t="str">
        <f>Source!F78</f>
        <v>101-0962</v>
      </c>
      <c r="D128" s="43" t="str">
        <f>Source!G78</f>
        <v>Смазка солидол жировой марки «Ж»</v>
      </c>
      <c r="E128" s="45" t="str">
        <f>Source!H78</f>
        <v>т</v>
      </c>
      <c r="F128" s="44">
        <f>Source!I78</f>
        <v>-3.0000000000000001E-5</v>
      </c>
      <c r="G128" s="46">
        <f>Source!AK78</f>
        <v>9662</v>
      </c>
      <c r="H128" s="47" t="s">
        <v>3</v>
      </c>
      <c r="I128" s="46">
        <f>ROUND(Source!AC78*Source!I78, 2)+ROUND((((Source!ET78)-(Source!EU78))+Source!AE78)*Source!I78, 2)+ROUND(Source!AF78*Source!I78, 2)</f>
        <v>-0.28999999999999998</v>
      </c>
      <c r="J128" s="45"/>
      <c r="K128" s="45">
        <f>IF(Source!BC78&lt;&gt; 0, Source!BC78, 1)</f>
        <v>16.96</v>
      </c>
      <c r="L128" s="46">
        <f>Source!O78</f>
        <v>-4.92</v>
      </c>
      <c r="M128" s="46"/>
      <c r="S128">
        <f>ROUND((Source!FX78/100)*((ROUND(Source!AF78*Source!I78, 2)+ROUND(Source!AE78*Source!I78, 2))), 2)</f>
        <v>0</v>
      </c>
      <c r="T128">
        <f>Source!X78</f>
        <v>0</v>
      </c>
      <c r="U128">
        <f>ROUND((Source!FY78/100)*((ROUND(Source!AF78*Source!I78, 2)+ROUND(Source!AE78*Source!I78, 2))), 2)</f>
        <v>0</v>
      </c>
      <c r="V128">
        <f>Source!Y78</f>
        <v>0</v>
      </c>
      <c r="Y128">
        <f>IF(Source!BI78=3,I128, 0)</f>
        <v>0</v>
      </c>
      <c r="AA128">
        <f>ROUND(Source!AC78*Source!I78, 2)+ROUND((((Source!ET78)-(Source!EU78))+Source!AE78)*Source!I78, 2)+ROUND(Source!AF78*Source!I78, 2)</f>
        <v>-0.28999999999999998</v>
      </c>
      <c r="AB128">
        <f>Source!O78</f>
        <v>-4.92</v>
      </c>
    </row>
    <row r="129" spans="1:28" ht="14.25" x14ac:dyDescent="0.2">
      <c r="A129" s="43">
        <v>25</v>
      </c>
      <c r="B129" s="43" t="str">
        <f>Source!E79</f>
        <v>9,7</v>
      </c>
      <c r="C129" s="43" t="str">
        <f>Source!F79</f>
        <v>101-1292</v>
      </c>
      <c r="D129" s="43" t="str">
        <f>Source!G79</f>
        <v>Уайт-спирит</v>
      </c>
      <c r="E129" s="45" t="str">
        <f>Source!H79</f>
        <v>т</v>
      </c>
      <c r="F129" s="44">
        <f>Source!I79</f>
        <v>-3.0000000000000001E-5</v>
      </c>
      <c r="G129" s="46">
        <f>Source!AK79</f>
        <v>6667</v>
      </c>
      <c r="H129" s="47" t="s">
        <v>3</v>
      </c>
      <c r="I129" s="46">
        <f>ROUND(Source!AC79*Source!I79, 2)+ROUND((((Source!ET79)-(Source!EU79))+Source!AE79)*Source!I79, 2)+ROUND(Source!AF79*Source!I79, 2)</f>
        <v>-0.2</v>
      </c>
      <c r="J129" s="45"/>
      <c r="K129" s="45">
        <f>IF(Source!BC79&lt;&gt; 0, Source!BC79, 1)</f>
        <v>12.37</v>
      </c>
      <c r="L129" s="46">
        <f>Source!O79</f>
        <v>-2.4700000000000002</v>
      </c>
      <c r="M129" s="46"/>
      <c r="S129">
        <f>ROUND((Source!FX79/100)*((ROUND(Source!AF79*Source!I79, 2)+ROUND(Source!AE79*Source!I79, 2))), 2)</f>
        <v>0</v>
      </c>
      <c r="T129">
        <f>Source!X79</f>
        <v>0</v>
      </c>
      <c r="U129">
        <f>ROUND((Source!FY79/100)*((ROUND(Source!AF79*Source!I79, 2)+ROUND(Source!AE79*Source!I79, 2))), 2)</f>
        <v>0</v>
      </c>
      <c r="V129">
        <f>Source!Y79</f>
        <v>0</v>
      </c>
      <c r="Y129">
        <f>IF(Source!BI79=3,I129, 0)</f>
        <v>0</v>
      </c>
      <c r="AA129">
        <f>ROUND(Source!AC79*Source!I79, 2)+ROUND((((Source!ET79)-(Source!EU79))+Source!AE79)*Source!I79, 2)+ROUND(Source!AF79*Source!I79, 2)</f>
        <v>-0.2</v>
      </c>
      <c r="AB129">
        <f>Source!O79</f>
        <v>-2.4700000000000002</v>
      </c>
    </row>
    <row r="130" spans="1:28" ht="14.25" x14ac:dyDescent="0.2">
      <c r="A130" s="43">
        <v>26</v>
      </c>
      <c r="B130" s="43" t="str">
        <f>Source!E80</f>
        <v>9,8</v>
      </c>
      <c r="C130" s="43" t="str">
        <f>Source!F80</f>
        <v>101-1757</v>
      </c>
      <c r="D130" s="43" t="str">
        <f>Source!G80</f>
        <v>Ветошь</v>
      </c>
      <c r="E130" s="45" t="str">
        <f>Source!H80</f>
        <v>кг</v>
      </c>
      <c r="F130" s="44">
        <f>Source!I80</f>
        <v>-0.02</v>
      </c>
      <c r="G130" s="46">
        <f>Source!AK80</f>
        <v>1.82</v>
      </c>
      <c r="H130" s="47" t="s">
        <v>3</v>
      </c>
      <c r="I130" s="46">
        <f>ROUND(Source!AC80*Source!I80, 2)+ROUND((((Source!ET80)-(Source!EU80))+Source!AE80)*Source!I80, 2)+ROUND(Source!AF80*Source!I80, 2)</f>
        <v>-0.04</v>
      </c>
      <c r="J130" s="45"/>
      <c r="K130" s="45">
        <f>IF(Source!BC80&lt;&gt; 0, Source!BC80, 1)</f>
        <v>15.39</v>
      </c>
      <c r="L130" s="46">
        <f>Source!O80</f>
        <v>-0.56000000000000005</v>
      </c>
      <c r="M130" s="46"/>
      <c r="S130">
        <f>ROUND((Source!FX80/100)*((ROUND(Source!AF80*Source!I80, 2)+ROUND(Source!AE80*Source!I80, 2))), 2)</f>
        <v>0</v>
      </c>
      <c r="T130">
        <f>Source!X80</f>
        <v>0</v>
      </c>
      <c r="U130">
        <f>ROUND((Source!FY80/100)*((ROUND(Source!AF80*Source!I80, 2)+ROUND(Source!AE80*Source!I80, 2))), 2)</f>
        <v>0</v>
      </c>
      <c r="V130">
        <f>Source!Y80</f>
        <v>0</v>
      </c>
      <c r="Y130">
        <f>IF(Source!BI80=3,I130, 0)</f>
        <v>0</v>
      </c>
      <c r="AA130">
        <f>ROUND(Source!AC80*Source!I80, 2)+ROUND((((Source!ET80)-(Source!EU80))+Source!AE80)*Source!I80, 2)+ROUND(Source!AF80*Source!I80, 2)</f>
        <v>-0.04</v>
      </c>
      <c r="AB130">
        <f>Source!O80</f>
        <v>-0.56000000000000005</v>
      </c>
    </row>
    <row r="131" spans="1:28" ht="14.25" x14ac:dyDescent="0.2">
      <c r="A131" s="43">
        <v>27</v>
      </c>
      <c r="B131" s="43" t="str">
        <f>Source!E81</f>
        <v>9,9</v>
      </c>
      <c r="C131" s="43" t="str">
        <f>Source!F81</f>
        <v>101-2349</v>
      </c>
      <c r="D131" s="43" t="str">
        <f>Source!G81</f>
        <v>Смазка ЗЭС</v>
      </c>
      <c r="E131" s="45" t="str">
        <f>Source!H81</f>
        <v>кг</v>
      </c>
      <c r="F131" s="44">
        <f>Source!I81</f>
        <v>-0.1</v>
      </c>
      <c r="G131" s="46">
        <f>Source!AK81</f>
        <v>14.62</v>
      </c>
      <c r="H131" s="47" t="s">
        <v>3</v>
      </c>
      <c r="I131" s="46">
        <f>ROUND(Source!AC81*Source!I81, 2)+ROUND((((Source!ET81)-(Source!EU81))+Source!AE81)*Source!I81, 2)+ROUND(Source!AF81*Source!I81, 2)</f>
        <v>-1.46</v>
      </c>
      <c r="J131" s="45"/>
      <c r="K131" s="45">
        <f>IF(Source!BC81&lt;&gt; 0, Source!BC81, 1)</f>
        <v>16.32</v>
      </c>
      <c r="L131" s="46">
        <f>Source!O81</f>
        <v>-23.86</v>
      </c>
      <c r="M131" s="46"/>
      <c r="S131">
        <f>ROUND((Source!FX81/100)*((ROUND(Source!AF81*Source!I81, 2)+ROUND(Source!AE81*Source!I81, 2))), 2)</f>
        <v>0</v>
      </c>
      <c r="T131">
        <f>Source!X81</f>
        <v>0</v>
      </c>
      <c r="U131">
        <f>ROUND((Source!FY81/100)*((ROUND(Source!AF81*Source!I81, 2)+ROUND(Source!AE81*Source!I81, 2))), 2)</f>
        <v>0</v>
      </c>
      <c r="V131">
        <f>Source!Y81</f>
        <v>0</v>
      </c>
      <c r="Y131">
        <f>IF(Source!BI81=3,I131, 0)</f>
        <v>0</v>
      </c>
      <c r="AA131">
        <f>ROUND(Source!AC81*Source!I81, 2)+ROUND((((Source!ET81)-(Source!EU81))+Source!AE81)*Source!I81, 2)+ROUND(Source!AF81*Source!I81, 2)</f>
        <v>-1.46</v>
      </c>
      <c r="AB131">
        <f>Source!O81</f>
        <v>-23.86</v>
      </c>
    </row>
    <row r="132" spans="1:28" ht="14.25" x14ac:dyDescent="0.2">
      <c r="A132" s="48">
        <v>28</v>
      </c>
      <c r="B132" s="48" t="str">
        <f>Source!E82</f>
        <v>9,10</v>
      </c>
      <c r="C132" s="48" t="str">
        <f>Source!F82</f>
        <v>113-0079</v>
      </c>
      <c r="D132" s="48" t="str">
        <f>Source!G82</f>
        <v>Лак БТ-577</v>
      </c>
      <c r="E132" s="49" t="str">
        <f>Source!H82</f>
        <v>т</v>
      </c>
      <c r="F132" s="50">
        <f>Source!I82</f>
        <v>-1E-4</v>
      </c>
      <c r="G132" s="51">
        <f>Source!AK82</f>
        <v>9550.01</v>
      </c>
      <c r="H132" s="52" t="s">
        <v>3</v>
      </c>
      <c r="I132" s="51">
        <f>ROUND(Source!AC82*Source!I82, 2)+ROUND((((Source!ET82)-(Source!EU82))+Source!AE82)*Source!I82, 2)+ROUND(Source!AF82*Source!I82, 2)</f>
        <v>-0.96</v>
      </c>
      <c r="J132" s="49"/>
      <c r="K132" s="49">
        <f>IF(Source!BC82&lt;&gt; 0, Source!BC82, 1)</f>
        <v>10.8</v>
      </c>
      <c r="L132" s="51">
        <f>Source!O82</f>
        <v>-10.31</v>
      </c>
      <c r="M132" s="51"/>
      <c r="S132">
        <f>ROUND((Source!FX82/100)*((ROUND(Source!AF82*Source!I82, 2)+ROUND(Source!AE82*Source!I82, 2))), 2)</f>
        <v>0</v>
      </c>
      <c r="T132">
        <f>Source!X82</f>
        <v>0</v>
      </c>
      <c r="U132">
        <f>ROUND((Source!FY82/100)*((ROUND(Source!AF82*Source!I82, 2)+ROUND(Source!AE82*Source!I82, 2))), 2)</f>
        <v>0</v>
      </c>
      <c r="V132">
        <f>Source!Y82</f>
        <v>0</v>
      </c>
      <c r="Y132">
        <f>IF(Source!BI82=3,I132, 0)</f>
        <v>0</v>
      </c>
      <c r="AA132">
        <f>ROUND(Source!AC82*Source!I82, 2)+ROUND((((Source!ET82)-(Source!EU82))+Source!AE82)*Source!I82, 2)+ROUND(Source!AF82*Source!I82, 2)</f>
        <v>-0.96</v>
      </c>
      <c r="AB132">
        <f>Source!O82</f>
        <v>-10.31</v>
      </c>
    </row>
    <row r="133" spans="1:28" ht="15" x14ac:dyDescent="0.25">
      <c r="H133" s="85">
        <f>ROUND(Source!AC72*Source!I72, 2)+ROUND(Source!AF72*Source!I72, 2)+ROUND((((Source!ET72)-(Source!EU72))+Source!AE72)*Source!I72, 2)+SUM(I125:I126)+SUM(AA128:AA132)</f>
        <v>210.9</v>
      </c>
      <c r="I133" s="85"/>
      <c r="K133" s="85">
        <f>Source!O72+SUM(L125:L126)+SUM(AB128:AB132)</f>
        <v>5159.22</v>
      </c>
      <c r="L133" s="85"/>
      <c r="M133" s="34">
        <f>Source!U72</f>
        <v>4.29</v>
      </c>
      <c r="O133" s="33">
        <f>H133</f>
        <v>210.9</v>
      </c>
      <c r="P133" s="33">
        <f>K133</f>
        <v>5159.22</v>
      </c>
      <c r="Q133" s="33">
        <f>M133</f>
        <v>4.29</v>
      </c>
      <c r="W133">
        <f>IF(Source!BI72&lt;=1,H133, 0)</f>
        <v>210.9</v>
      </c>
      <c r="X133">
        <f>IF(Source!BI72=2,H133, 0)</f>
        <v>0</v>
      </c>
      <c r="Y133">
        <f>IF(Source!BI72=3,H133, 0)</f>
        <v>0</v>
      </c>
      <c r="Z133">
        <f>IF(Source!BI72=4,H133, 0)</f>
        <v>0</v>
      </c>
    </row>
    <row r="134" spans="1:28" ht="42.75" x14ac:dyDescent="0.2">
      <c r="A134" s="24">
        <v>29</v>
      </c>
      <c r="B134" s="24" t="str">
        <f>Source!E83</f>
        <v>10</v>
      </c>
      <c r="C134" s="25" t="str">
        <f>Source!F83</f>
        <v>33-04-015-1</v>
      </c>
      <c r="D134" s="23" t="str">
        <f>Source!G83</f>
        <v>Устройство заземления опор ВЛ и подстанций</v>
      </c>
      <c r="E134" s="26" t="str">
        <f>Source!H83</f>
        <v>10 м шин заземления</v>
      </c>
      <c r="F134" s="10">
        <f>Source!I83</f>
        <v>4.22</v>
      </c>
      <c r="G134" s="28">
        <f>IF(Source!AK83&lt;&gt; 0, Source!AK83,Source!AL83 + Source!AM83 + Source!AO83)</f>
        <v>31.64</v>
      </c>
      <c r="H134" s="27"/>
      <c r="I134" s="28"/>
      <c r="J134" s="27" t="str">
        <f>Source!BO83</f>
        <v>33-04-015-1</v>
      </c>
      <c r="K134" s="27"/>
      <c r="L134" s="28"/>
      <c r="M134" s="29"/>
      <c r="S134">
        <f>ROUND((Source!FX83/100)*((ROUND(Source!AF83*Source!I83, 2)+ROUND(Source!AE83*Source!I83, 2))), 2)</f>
        <v>61.81</v>
      </c>
      <c r="T134">
        <f>Source!X83</f>
        <v>2273.94</v>
      </c>
      <c r="U134">
        <f>ROUND((Source!FY83/100)*((ROUND(Source!AF83*Source!I83, 2)+ROUND(Source!AE83*Source!I83, 2))), 2)</f>
        <v>36.01</v>
      </c>
      <c r="V134">
        <f>Source!Y83</f>
        <v>1324.63</v>
      </c>
    </row>
    <row r="135" spans="1:28" x14ac:dyDescent="0.2">
      <c r="D135" s="53" t="str">
        <f>"Объем: "&amp;Source!I83&amp;"=42,2/"&amp;"10"</f>
        <v>Объем: 4,22=42,2/10</v>
      </c>
    </row>
    <row r="136" spans="1:28" ht="14.25" x14ac:dyDescent="0.2">
      <c r="A136" s="24"/>
      <c r="B136" s="24"/>
      <c r="C136" s="25"/>
      <c r="D136" s="23" t="s">
        <v>592</v>
      </c>
      <c r="E136" s="26"/>
      <c r="F136" s="10"/>
      <c r="G136" s="28">
        <f>Source!AO83</f>
        <v>14.22</v>
      </c>
      <c r="H136" s="27" t="str">
        <f>Source!DG83</f>
        <v/>
      </c>
      <c r="I136" s="28">
        <f>ROUND(Source!AF83*Source!I83, 2)</f>
        <v>60.01</v>
      </c>
      <c r="J136" s="27"/>
      <c r="K136" s="27">
        <f>IF(Source!BA83&lt;&gt; 0, Source!BA83, 1)</f>
        <v>36.79</v>
      </c>
      <c r="L136" s="28">
        <f>Source!S83</f>
        <v>2207.71</v>
      </c>
      <c r="M136" s="29"/>
      <c r="R136">
        <f>I136</f>
        <v>60.01</v>
      </c>
    </row>
    <row r="137" spans="1:28" ht="14.25" x14ac:dyDescent="0.2">
      <c r="A137" s="24"/>
      <c r="B137" s="24"/>
      <c r="C137" s="25"/>
      <c r="D137" s="23" t="s">
        <v>346</v>
      </c>
      <c r="E137" s="26"/>
      <c r="F137" s="10"/>
      <c r="G137" s="28">
        <f>Source!AM83</f>
        <v>16.25</v>
      </c>
      <c r="H137" s="27" t="str">
        <f>Source!DE83</f>
        <v/>
      </c>
      <c r="I137" s="28">
        <f>ROUND((((Source!ET83)-(Source!EU83))+Source!AE83)*Source!I83, 2)</f>
        <v>68.58</v>
      </c>
      <c r="J137" s="27"/>
      <c r="K137" s="27">
        <f>IF(Source!BB83&lt;&gt; 0, Source!BB83, 1)</f>
        <v>22.69</v>
      </c>
      <c r="L137" s="28">
        <f>Source!Q83</f>
        <v>1555.97</v>
      </c>
      <c r="M137" s="29"/>
    </row>
    <row r="138" spans="1:28" ht="14.25" x14ac:dyDescent="0.2">
      <c r="A138" s="24"/>
      <c r="B138" s="24"/>
      <c r="C138" s="25"/>
      <c r="D138" s="23" t="s">
        <v>599</v>
      </c>
      <c r="E138" s="26"/>
      <c r="F138" s="10"/>
      <c r="G138" s="28">
        <f>Source!AL83</f>
        <v>1.17</v>
      </c>
      <c r="H138" s="27" t="str">
        <f>Source!DD83</f>
        <v/>
      </c>
      <c r="I138" s="28">
        <f>ROUND(Source!AC83*Source!I83, 2)</f>
        <v>4.9400000000000004</v>
      </c>
      <c r="J138" s="27"/>
      <c r="K138" s="27">
        <f>IF(Source!BC83&lt;&gt; 0, Source!BC83, 1)</f>
        <v>12.28</v>
      </c>
      <c r="L138" s="28">
        <f>Source!P83</f>
        <v>60.63</v>
      </c>
      <c r="M138" s="29"/>
    </row>
    <row r="139" spans="1:28" ht="14.25" x14ac:dyDescent="0.2">
      <c r="A139" s="24"/>
      <c r="B139" s="24"/>
      <c r="C139" s="25"/>
      <c r="D139" s="23" t="s">
        <v>594</v>
      </c>
      <c r="E139" s="26" t="s">
        <v>595</v>
      </c>
      <c r="F139" s="10">
        <f>Source!BZ83</f>
        <v>103</v>
      </c>
      <c r="G139" s="30"/>
      <c r="H139" s="27"/>
      <c r="I139" s="28">
        <f>SUM(S134:S142)</f>
        <v>61.81</v>
      </c>
      <c r="J139" s="31"/>
      <c r="K139" s="23">
        <f>Source!AT83</f>
        <v>103</v>
      </c>
      <c r="L139" s="28">
        <f>SUM(T134:T142)</f>
        <v>2273.94</v>
      </c>
      <c r="M139" s="29"/>
    </row>
    <row r="140" spans="1:28" ht="14.25" x14ac:dyDescent="0.2">
      <c r="A140" s="24"/>
      <c r="B140" s="24"/>
      <c r="C140" s="25"/>
      <c r="D140" s="23" t="s">
        <v>596</v>
      </c>
      <c r="E140" s="26" t="s">
        <v>595</v>
      </c>
      <c r="F140" s="10">
        <f>Source!CA83</f>
        <v>60</v>
      </c>
      <c r="G140" s="30"/>
      <c r="H140" s="27"/>
      <c r="I140" s="28">
        <f>SUM(U134:U142)</f>
        <v>36.01</v>
      </c>
      <c r="J140" s="31"/>
      <c r="K140" s="23">
        <f>Source!AU83</f>
        <v>60</v>
      </c>
      <c r="L140" s="28">
        <f>SUM(V134:V142)</f>
        <v>1324.63</v>
      </c>
      <c r="M140" s="29"/>
    </row>
    <row r="141" spans="1:28" ht="14.25" x14ac:dyDescent="0.2">
      <c r="A141" s="24"/>
      <c r="B141" s="24"/>
      <c r="C141" s="25"/>
      <c r="D141" s="23" t="s">
        <v>597</v>
      </c>
      <c r="E141" s="26" t="s">
        <v>598</v>
      </c>
      <c r="F141" s="10">
        <f>Source!AQ83</f>
        <v>1.8</v>
      </c>
      <c r="G141" s="28"/>
      <c r="H141" s="27" t="str">
        <f>Source!DI83</f>
        <v/>
      </c>
      <c r="I141" s="28"/>
      <c r="J141" s="27"/>
      <c r="K141" s="27"/>
      <c r="L141" s="28"/>
      <c r="M141" s="32">
        <f>Source!U83</f>
        <v>7.5960000000000001</v>
      </c>
    </row>
    <row r="142" spans="1:28" ht="14.25" x14ac:dyDescent="0.2">
      <c r="A142" s="48">
        <v>30</v>
      </c>
      <c r="B142" s="48" t="str">
        <f>Source!E85</f>
        <v>10,2</v>
      </c>
      <c r="C142" s="48" t="str">
        <f>Source!F85</f>
        <v>101-1513</v>
      </c>
      <c r="D142" s="48" t="str">
        <f>Source!G85</f>
        <v>Электроды диаметром 4 мм Э42</v>
      </c>
      <c r="E142" s="49" t="str">
        <f>Source!H85</f>
        <v>т</v>
      </c>
      <c r="F142" s="50">
        <f>Source!I85</f>
        <v>-5.0600000000000005E-4</v>
      </c>
      <c r="G142" s="51">
        <f>Source!AK85</f>
        <v>9750</v>
      </c>
      <c r="H142" s="52" t="s">
        <v>3</v>
      </c>
      <c r="I142" s="51">
        <f>ROUND(Source!AC85*Source!I85, 2)+ROUND((((Source!ET85)-(Source!EU85))+Source!AE85)*Source!I85, 2)+ROUND(Source!AF85*Source!I85, 2)</f>
        <v>-4.93</v>
      </c>
      <c r="J142" s="49"/>
      <c r="K142" s="49">
        <f>IF(Source!BC85&lt;&gt; 0, Source!BC85, 1)</f>
        <v>12.28</v>
      </c>
      <c r="L142" s="51">
        <f>Source!O85</f>
        <v>-60.58</v>
      </c>
      <c r="M142" s="51"/>
      <c r="S142">
        <f>ROUND((Source!FX85/100)*((ROUND(Source!AF85*Source!I85, 2)+ROUND(Source!AE85*Source!I85, 2))), 2)</f>
        <v>0</v>
      </c>
      <c r="T142">
        <f>Source!X85</f>
        <v>0</v>
      </c>
      <c r="U142">
        <f>ROUND((Source!FY85/100)*((ROUND(Source!AF85*Source!I85, 2)+ROUND(Source!AE85*Source!I85, 2))), 2)</f>
        <v>0</v>
      </c>
      <c r="V142">
        <f>Source!Y85</f>
        <v>0</v>
      </c>
      <c r="Y142">
        <f>IF(Source!BI85=3,I142, 0)</f>
        <v>0</v>
      </c>
      <c r="AA142">
        <f>ROUND(Source!AC85*Source!I85, 2)+ROUND((((Source!ET85)-(Source!EU85))+Source!AE85)*Source!I85, 2)+ROUND(Source!AF85*Source!I85, 2)</f>
        <v>-4.93</v>
      </c>
      <c r="AB142">
        <f>Source!O85</f>
        <v>-60.58</v>
      </c>
    </row>
    <row r="143" spans="1:28" ht="15" x14ac:dyDescent="0.25">
      <c r="H143" s="85">
        <f>ROUND(Source!AC83*Source!I83, 2)+ROUND(Source!AF83*Source!I83, 2)+ROUND((((Source!ET83)-(Source!EU83))+Source!AE83)*Source!I83, 2)+SUM(I139:I140)+SUM(AA142:AA142)</f>
        <v>226.42</v>
      </c>
      <c r="I143" s="85"/>
      <c r="K143" s="85">
        <f>Source!O83+SUM(L139:L140)+SUM(AB142:AB142)</f>
        <v>7362.3</v>
      </c>
      <c r="L143" s="85"/>
      <c r="M143" s="34">
        <f>Source!U83</f>
        <v>7.5960000000000001</v>
      </c>
      <c r="O143" s="33">
        <f>H143</f>
        <v>226.42</v>
      </c>
      <c r="P143" s="33">
        <f>K143</f>
        <v>7362.3</v>
      </c>
      <c r="Q143" s="33">
        <f>M143</f>
        <v>7.5960000000000001</v>
      </c>
      <c r="W143">
        <f>IF(Source!BI83&lt;=1,H143, 0)</f>
        <v>226.42</v>
      </c>
      <c r="X143">
        <f>IF(Source!BI83=2,H143, 0)</f>
        <v>0</v>
      </c>
      <c r="Y143">
        <f>IF(Source!BI83=3,H143, 0)</f>
        <v>0</v>
      </c>
      <c r="Z143">
        <f>IF(Source!BI83=4,H143, 0)</f>
        <v>0</v>
      </c>
    </row>
    <row r="144" spans="1:28" ht="42.75" x14ac:dyDescent="0.2">
      <c r="A144" s="24">
        <v>31</v>
      </c>
      <c r="B144" s="24" t="str">
        <f>Source!E86</f>
        <v>11</v>
      </c>
      <c r="C144" s="25" t="str">
        <f>Source!F86</f>
        <v>м08-03-573-4</v>
      </c>
      <c r="D144" s="23" t="str">
        <f>Source!G86</f>
        <v>Шкаф (пульт) управления навесной, высота, ширина и глубина до 600х600х350 мм</v>
      </c>
      <c r="E144" s="26" t="str">
        <f>Source!H86</f>
        <v>1  ШТ.</v>
      </c>
      <c r="F144" s="10">
        <f>Source!I86</f>
        <v>1</v>
      </c>
      <c r="G144" s="28">
        <f>IF(Source!AK86&lt;&gt; 0, Source!AK86,Source!AL86 + Source!AM86 + Source!AO86)</f>
        <v>60.44</v>
      </c>
      <c r="H144" s="27"/>
      <c r="I144" s="28"/>
      <c r="J144" s="27" t="str">
        <f>Source!BO86</f>
        <v>м08-03-573-4</v>
      </c>
      <c r="K144" s="27"/>
      <c r="L144" s="28"/>
      <c r="M144" s="29"/>
      <c r="S144">
        <f>ROUND((Source!FX86/100)*((ROUND(Source!AF86*Source!I86, 2)+ROUND(Source!AE86*Source!I86, 2))), 2)</f>
        <v>24.06</v>
      </c>
      <c r="T144">
        <f>Source!X86</f>
        <v>885.03</v>
      </c>
      <c r="U144">
        <f>ROUND((Source!FY86/100)*((ROUND(Source!AF86*Source!I86, 2)+ROUND(Source!AE86*Source!I86, 2))), 2)</f>
        <v>12.65</v>
      </c>
      <c r="V144">
        <f>Source!Y86</f>
        <v>465.32</v>
      </c>
    </row>
    <row r="145" spans="1:26" ht="14.25" x14ac:dyDescent="0.2">
      <c r="A145" s="24"/>
      <c r="B145" s="24"/>
      <c r="C145" s="25"/>
      <c r="D145" s="23" t="s">
        <v>592</v>
      </c>
      <c r="E145" s="26"/>
      <c r="F145" s="10"/>
      <c r="G145" s="28">
        <f>Source!AO86</f>
        <v>21.97</v>
      </c>
      <c r="H145" s="27" t="str">
        <f>Source!DG86</f>
        <v/>
      </c>
      <c r="I145" s="28">
        <f>ROUND(Source!AF86*Source!I86, 2)</f>
        <v>21.97</v>
      </c>
      <c r="J145" s="27"/>
      <c r="K145" s="27">
        <f>IF(Source!BA86&lt;&gt; 0, Source!BA86, 1)</f>
        <v>36.79</v>
      </c>
      <c r="L145" s="28">
        <f>Source!S86</f>
        <v>808.28</v>
      </c>
      <c r="M145" s="29"/>
      <c r="R145">
        <f>I145</f>
        <v>21.97</v>
      </c>
    </row>
    <row r="146" spans="1:26" ht="14.25" x14ac:dyDescent="0.2">
      <c r="A146" s="24"/>
      <c r="B146" s="24"/>
      <c r="C146" s="25"/>
      <c r="D146" s="23" t="s">
        <v>346</v>
      </c>
      <c r="E146" s="26"/>
      <c r="F146" s="10"/>
      <c r="G146" s="28">
        <f>Source!AM86</f>
        <v>35.24</v>
      </c>
      <c r="H146" s="27" t="str">
        <f>Source!DE86</f>
        <v/>
      </c>
      <c r="I146" s="28">
        <f>ROUND((((Source!ET86)-(Source!EU86))+Source!AE86)*Source!I86, 2)</f>
        <v>35.24</v>
      </c>
      <c r="J146" s="27"/>
      <c r="K146" s="27">
        <f>IF(Source!BB86&lt;&gt; 0, Source!BB86, 1)</f>
        <v>12.78</v>
      </c>
      <c r="L146" s="28">
        <f>Source!Q86</f>
        <v>450.37</v>
      </c>
      <c r="M146" s="29"/>
    </row>
    <row r="147" spans="1:26" ht="14.25" x14ac:dyDescent="0.2">
      <c r="A147" s="24"/>
      <c r="B147" s="24"/>
      <c r="C147" s="25"/>
      <c r="D147" s="23" t="s">
        <v>593</v>
      </c>
      <c r="E147" s="26"/>
      <c r="F147" s="10"/>
      <c r="G147" s="28">
        <f>Source!AN86</f>
        <v>2.83</v>
      </c>
      <c r="H147" s="27" t="str">
        <f>Source!DF86</f>
        <v/>
      </c>
      <c r="I147" s="28">
        <f>ROUND(Source!AE86*Source!I86, 2)</f>
        <v>2.83</v>
      </c>
      <c r="J147" s="27"/>
      <c r="K147" s="27">
        <f>IF(Source!BS86&lt;&gt; 0, Source!BS86, 1)</f>
        <v>36.79</v>
      </c>
      <c r="L147" s="28">
        <f>Source!R86</f>
        <v>104.12</v>
      </c>
      <c r="M147" s="29"/>
      <c r="R147">
        <f>I147</f>
        <v>2.83</v>
      </c>
    </row>
    <row r="148" spans="1:26" ht="14.25" x14ac:dyDescent="0.2">
      <c r="A148" s="24"/>
      <c r="B148" s="24"/>
      <c r="C148" s="25"/>
      <c r="D148" s="23" t="s">
        <v>599</v>
      </c>
      <c r="E148" s="26"/>
      <c r="F148" s="10"/>
      <c r="G148" s="28">
        <f>Source!AL86</f>
        <v>3.23</v>
      </c>
      <c r="H148" s="27" t="str">
        <f>Source!DD86</f>
        <v/>
      </c>
      <c r="I148" s="28">
        <f>ROUND(Source!AC86*Source!I86, 2)</f>
        <v>3.23</v>
      </c>
      <c r="J148" s="27"/>
      <c r="K148" s="27">
        <f>IF(Source!BC86&lt;&gt; 0, Source!BC86, 1)</f>
        <v>18.559999999999999</v>
      </c>
      <c r="L148" s="28">
        <f>Source!P86</f>
        <v>59.95</v>
      </c>
      <c r="M148" s="29"/>
    </row>
    <row r="149" spans="1:26" ht="14.25" x14ac:dyDescent="0.2">
      <c r="A149" s="24"/>
      <c r="B149" s="24"/>
      <c r="C149" s="25"/>
      <c r="D149" s="23" t="s">
        <v>594</v>
      </c>
      <c r="E149" s="26" t="s">
        <v>595</v>
      </c>
      <c r="F149" s="10">
        <f>Source!BZ86</f>
        <v>97</v>
      </c>
      <c r="G149" s="30"/>
      <c r="H149" s="27"/>
      <c r="I149" s="28">
        <f>SUM(S144:S151)</f>
        <v>24.06</v>
      </c>
      <c r="J149" s="31"/>
      <c r="K149" s="23">
        <f>Source!AT86</f>
        <v>97</v>
      </c>
      <c r="L149" s="28">
        <f>SUM(T144:T151)</f>
        <v>885.03</v>
      </c>
      <c r="M149" s="29"/>
    </row>
    <row r="150" spans="1:26" ht="14.25" x14ac:dyDescent="0.2">
      <c r="A150" s="24"/>
      <c r="B150" s="24"/>
      <c r="C150" s="25"/>
      <c r="D150" s="23" t="s">
        <v>596</v>
      </c>
      <c r="E150" s="26" t="s">
        <v>595</v>
      </c>
      <c r="F150" s="10">
        <f>Source!CA86</f>
        <v>51</v>
      </c>
      <c r="G150" s="30"/>
      <c r="H150" s="27"/>
      <c r="I150" s="28">
        <f>SUM(U144:U151)</f>
        <v>12.65</v>
      </c>
      <c r="J150" s="31"/>
      <c r="K150" s="23">
        <f>Source!AU86</f>
        <v>51</v>
      </c>
      <c r="L150" s="28">
        <f>SUM(V144:V151)</f>
        <v>465.32</v>
      </c>
      <c r="M150" s="29"/>
    </row>
    <row r="151" spans="1:26" ht="14.25" x14ac:dyDescent="0.2">
      <c r="A151" s="35"/>
      <c r="B151" s="35"/>
      <c r="C151" s="36"/>
      <c r="D151" s="37" t="s">
        <v>597</v>
      </c>
      <c r="E151" s="38" t="s">
        <v>598</v>
      </c>
      <c r="F151" s="39">
        <f>Source!AQ86</f>
        <v>2.37</v>
      </c>
      <c r="G151" s="40"/>
      <c r="H151" s="41" t="str">
        <f>Source!DI86</f>
        <v/>
      </c>
      <c r="I151" s="40"/>
      <c r="J151" s="41"/>
      <c r="K151" s="41"/>
      <c r="L151" s="40"/>
      <c r="M151" s="42">
        <f>Source!U86</f>
        <v>2.37</v>
      </c>
    </row>
    <row r="152" spans="1:26" ht="15" x14ac:dyDescent="0.25">
      <c r="H152" s="85">
        <f>ROUND(Source!AC86*Source!I86, 2)+ROUND(Source!AF86*Source!I86, 2)+ROUND((((Source!ET86)-(Source!EU86))+Source!AE86)*Source!I86, 2)+SUM(I149:I150)</f>
        <v>97.15</v>
      </c>
      <c r="I152" s="85"/>
      <c r="K152" s="85">
        <f>Source!O86+SUM(L149:L150)</f>
        <v>2668.95</v>
      </c>
      <c r="L152" s="85"/>
      <c r="M152" s="34">
        <f>Source!U86</f>
        <v>2.37</v>
      </c>
      <c r="O152" s="33">
        <f>H152</f>
        <v>97.15</v>
      </c>
      <c r="P152" s="33">
        <f>K152</f>
        <v>2668.95</v>
      </c>
      <c r="Q152" s="33">
        <f>M152</f>
        <v>2.37</v>
      </c>
      <c r="W152">
        <f>IF(Source!BI86&lt;=1,H152, 0)</f>
        <v>0</v>
      </c>
      <c r="X152">
        <f>IF(Source!BI86=2,H152, 0)</f>
        <v>97.15</v>
      </c>
      <c r="Y152">
        <f>IF(Source!BI86=3,H152, 0)</f>
        <v>0</v>
      </c>
      <c r="Z152">
        <f>IF(Source!BI86=4,H152, 0)</f>
        <v>0</v>
      </c>
    </row>
    <row r="153" spans="1:26" ht="42.75" x14ac:dyDescent="0.2">
      <c r="A153" s="24">
        <v>32</v>
      </c>
      <c r="B153" s="24" t="str">
        <f>Source!E87</f>
        <v>12</v>
      </c>
      <c r="C153" s="25" t="str">
        <f>Source!F87</f>
        <v>м08-01-080-2</v>
      </c>
      <c r="D153" s="23" t="str">
        <f>Source!G87</f>
        <v>Прибор измерения и защиты, количество подключаемых концов до 6 (автоматический выключатель)</v>
      </c>
      <c r="E153" s="26" t="str">
        <f>Source!H87</f>
        <v>1  ШТ.</v>
      </c>
      <c r="F153" s="10">
        <f>Source!I87</f>
        <v>1</v>
      </c>
      <c r="G153" s="28">
        <f>IF(Source!AK87&lt;&gt; 0, Source!AK87,Source!AL87 + Source!AM87 + Source!AO87)</f>
        <v>29.16</v>
      </c>
      <c r="H153" s="27"/>
      <c r="I153" s="28"/>
      <c r="J153" s="27" t="str">
        <f>Source!BO87</f>
        <v>м08-01-080-2</v>
      </c>
      <c r="K153" s="27"/>
      <c r="L153" s="28"/>
      <c r="M153" s="29"/>
      <c r="S153">
        <f>ROUND((Source!FX87/100)*((ROUND(Source!AF87*Source!I87, 2)+ROUND(Source!AE87*Source!I87, 2))), 2)</f>
        <v>10.8</v>
      </c>
      <c r="T153">
        <f>Source!X87</f>
        <v>397.2</v>
      </c>
      <c r="U153">
        <f>ROUND((Source!FY87/100)*((ROUND(Source!AF87*Source!I87, 2)+ROUND(Source!AE87*Source!I87, 2))), 2)</f>
        <v>5.68</v>
      </c>
      <c r="V153">
        <f>Source!Y87</f>
        <v>208.83</v>
      </c>
    </row>
    <row r="154" spans="1:26" ht="14.25" x14ac:dyDescent="0.2">
      <c r="A154" s="24"/>
      <c r="B154" s="24"/>
      <c r="C154" s="25"/>
      <c r="D154" s="23" t="s">
        <v>592</v>
      </c>
      <c r="E154" s="26"/>
      <c r="F154" s="10"/>
      <c r="G154" s="28">
        <f>Source!AO87</f>
        <v>10.16</v>
      </c>
      <c r="H154" s="27" t="str">
        <f>Source!DG87</f>
        <v/>
      </c>
      <c r="I154" s="28">
        <f>ROUND(Source!AF87*Source!I87, 2)</f>
        <v>10.16</v>
      </c>
      <c r="J154" s="27"/>
      <c r="K154" s="27">
        <f>IF(Source!BA87&lt;&gt; 0, Source!BA87, 1)</f>
        <v>36.79</v>
      </c>
      <c r="L154" s="28">
        <f>Source!S87</f>
        <v>373.79</v>
      </c>
      <c r="M154" s="29"/>
      <c r="R154">
        <f>I154</f>
        <v>10.16</v>
      </c>
    </row>
    <row r="155" spans="1:26" ht="14.25" x14ac:dyDescent="0.2">
      <c r="A155" s="24"/>
      <c r="B155" s="24"/>
      <c r="C155" s="25"/>
      <c r="D155" s="23" t="s">
        <v>346</v>
      </c>
      <c r="E155" s="26"/>
      <c r="F155" s="10"/>
      <c r="G155" s="28">
        <f>Source!AM87</f>
        <v>18.420000000000002</v>
      </c>
      <c r="H155" s="27" t="str">
        <f>Source!DE87</f>
        <v/>
      </c>
      <c r="I155" s="28">
        <f>ROUND((((Source!ET87)-(Source!EU87))+Source!AE87)*Source!I87, 2)</f>
        <v>18.420000000000002</v>
      </c>
      <c r="J155" s="27"/>
      <c r="K155" s="27">
        <f>IF(Source!BB87&lt;&gt; 0, Source!BB87, 1)</f>
        <v>12.48</v>
      </c>
      <c r="L155" s="28">
        <f>Source!Q87</f>
        <v>229.88</v>
      </c>
      <c r="M155" s="29"/>
    </row>
    <row r="156" spans="1:26" ht="14.25" x14ac:dyDescent="0.2">
      <c r="A156" s="24"/>
      <c r="B156" s="24"/>
      <c r="C156" s="25"/>
      <c r="D156" s="23" t="s">
        <v>593</v>
      </c>
      <c r="E156" s="26"/>
      <c r="F156" s="10"/>
      <c r="G156" s="28">
        <f>Source!AN87</f>
        <v>0.97</v>
      </c>
      <c r="H156" s="27" t="str">
        <f>Source!DF87</f>
        <v/>
      </c>
      <c r="I156" s="28">
        <f>ROUND(Source!AE87*Source!I87, 2)</f>
        <v>0.97</v>
      </c>
      <c r="J156" s="27"/>
      <c r="K156" s="27">
        <f>IF(Source!BS87&lt;&gt; 0, Source!BS87, 1)</f>
        <v>36.79</v>
      </c>
      <c r="L156" s="28">
        <f>Source!R87</f>
        <v>35.69</v>
      </c>
      <c r="M156" s="29"/>
      <c r="R156">
        <f>I156</f>
        <v>0.97</v>
      </c>
    </row>
    <row r="157" spans="1:26" ht="14.25" x14ac:dyDescent="0.2">
      <c r="A157" s="24"/>
      <c r="B157" s="24"/>
      <c r="C157" s="25"/>
      <c r="D157" s="23" t="s">
        <v>599</v>
      </c>
      <c r="E157" s="26"/>
      <c r="F157" s="10"/>
      <c r="G157" s="28">
        <f>Source!AL87</f>
        <v>0.57999999999999996</v>
      </c>
      <c r="H157" s="27" t="str">
        <f>Source!DD87</f>
        <v/>
      </c>
      <c r="I157" s="28">
        <f>ROUND(Source!AC87*Source!I87, 2)</f>
        <v>0.57999999999999996</v>
      </c>
      <c r="J157" s="27"/>
      <c r="K157" s="27">
        <f>IF(Source!BC87&lt;&gt; 0, Source!BC87, 1)</f>
        <v>32.78</v>
      </c>
      <c r="L157" s="28">
        <f>Source!P87</f>
        <v>19.010000000000002</v>
      </c>
      <c r="M157" s="29"/>
    </row>
    <row r="158" spans="1:26" ht="14.25" x14ac:dyDescent="0.2">
      <c r="A158" s="24"/>
      <c r="B158" s="24"/>
      <c r="C158" s="25"/>
      <c r="D158" s="23" t="s">
        <v>594</v>
      </c>
      <c r="E158" s="26" t="s">
        <v>595</v>
      </c>
      <c r="F158" s="10">
        <f>Source!BZ87</f>
        <v>97</v>
      </c>
      <c r="G158" s="30"/>
      <c r="H158" s="27"/>
      <c r="I158" s="28">
        <f>SUM(S153:S160)</f>
        <v>10.8</v>
      </c>
      <c r="J158" s="31"/>
      <c r="K158" s="23">
        <f>Source!AT87</f>
        <v>97</v>
      </c>
      <c r="L158" s="28">
        <f>SUM(T153:T160)</f>
        <v>397.2</v>
      </c>
      <c r="M158" s="29"/>
    </row>
    <row r="159" spans="1:26" ht="14.25" x14ac:dyDescent="0.2">
      <c r="A159" s="24"/>
      <c r="B159" s="24"/>
      <c r="C159" s="25"/>
      <c r="D159" s="23" t="s">
        <v>596</v>
      </c>
      <c r="E159" s="26" t="s">
        <v>595</v>
      </c>
      <c r="F159" s="10">
        <f>Source!CA87</f>
        <v>51</v>
      </c>
      <c r="G159" s="30"/>
      <c r="H159" s="27"/>
      <c r="I159" s="28">
        <f>SUM(U153:U160)</f>
        <v>5.68</v>
      </c>
      <c r="J159" s="31"/>
      <c r="K159" s="23">
        <f>Source!AU87</f>
        <v>51</v>
      </c>
      <c r="L159" s="28">
        <f>SUM(V153:V160)</f>
        <v>208.83</v>
      </c>
      <c r="M159" s="29"/>
    </row>
    <row r="160" spans="1:26" ht="14.25" x14ac:dyDescent="0.2">
      <c r="A160" s="35"/>
      <c r="B160" s="35"/>
      <c r="C160" s="36"/>
      <c r="D160" s="37" t="s">
        <v>597</v>
      </c>
      <c r="E160" s="38" t="s">
        <v>598</v>
      </c>
      <c r="F160" s="39">
        <f>Source!AQ87</f>
        <v>1.1299999999999999</v>
      </c>
      <c r="G160" s="40"/>
      <c r="H160" s="41" t="str">
        <f>Source!DI87</f>
        <v/>
      </c>
      <c r="I160" s="40"/>
      <c r="J160" s="41"/>
      <c r="K160" s="41"/>
      <c r="L160" s="40"/>
      <c r="M160" s="42">
        <f>Source!U87</f>
        <v>1.1299999999999999</v>
      </c>
    </row>
    <row r="161" spans="1:26" ht="15" x14ac:dyDescent="0.25">
      <c r="H161" s="85">
        <f>ROUND(Source!AC87*Source!I87, 2)+ROUND(Source!AF87*Source!I87, 2)+ROUND((((Source!ET87)-(Source!EU87))+Source!AE87)*Source!I87, 2)+SUM(I158:I159)</f>
        <v>45.64</v>
      </c>
      <c r="I161" s="85"/>
      <c r="K161" s="85">
        <f>Source!O87+SUM(L158:L159)</f>
        <v>1228.71</v>
      </c>
      <c r="L161" s="85"/>
      <c r="M161" s="34">
        <f>Source!U87</f>
        <v>1.1299999999999999</v>
      </c>
      <c r="O161" s="33">
        <f>H161</f>
        <v>45.64</v>
      </c>
      <c r="P161" s="33">
        <f>K161</f>
        <v>1228.71</v>
      </c>
      <c r="Q161" s="33">
        <f>M161</f>
        <v>1.1299999999999999</v>
      </c>
      <c r="W161">
        <f>IF(Source!BI87&lt;=1,H161, 0)</f>
        <v>0</v>
      </c>
      <c r="X161">
        <f>IF(Source!BI87=2,H161, 0)</f>
        <v>45.64</v>
      </c>
      <c r="Y161">
        <f>IF(Source!BI87=3,H161, 0)</f>
        <v>0</v>
      </c>
      <c r="Z161">
        <f>IF(Source!BI87=4,H161, 0)</f>
        <v>0</v>
      </c>
    </row>
    <row r="162" spans="1:26" ht="57" x14ac:dyDescent="0.2">
      <c r="A162" s="24">
        <v>33</v>
      </c>
      <c r="B162" s="24" t="str">
        <f>Source!E88</f>
        <v>13</v>
      </c>
      <c r="C162" s="25" t="str">
        <f>Source!F88</f>
        <v>м08-03-521-28</v>
      </c>
      <c r="D162" s="23" t="str">
        <f>Source!G88</f>
        <v>Рубильник на плите с приводом, устанавливаемый на металлическом основании, трехполюсный на ток до 250 А</v>
      </c>
      <c r="E162" s="26" t="str">
        <f>Source!H88</f>
        <v>1  ШТ.</v>
      </c>
      <c r="F162" s="10">
        <f>Source!I88</f>
        <v>1</v>
      </c>
      <c r="G162" s="28">
        <f>IF(Source!AK88&lt;&gt; 0, Source!AK88,Source!AL88 + Source!AM88 + Source!AO88)</f>
        <v>60.03</v>
      </c>
      <c r="H162" s="27"/>
      <c r="I162" s="28"/>
      <c r="J162" s="27" t="str">
        <f>Source!BO88</f>
        <v>м08-03-521-28</v>
      </c>
      <c r="K162" s="27"/>
      <c r="L162" s="28"/>
      <c r="M162" s="29"/>
      <c r="S162">
        <f>ROUND((Source!FX88/100)*((ROUND(Source!AF88*Source!I88, 2)+ROUND(Source!AE88*Source!I88, 2))), 2)</f>
        <v>40.17</v>
      </c>
      <c r="T162">
        <f>Source!X88</f>
        <v>1477.77</v>
      </c>
      <c r="U162">
        <f>ROUND((Source!FY88/100)*((ROUND(Source!AF88*Source!I88, 2)+ROUND(Source!AE88*Source!I88, 2))), 2)</f>
        <v>21.12</v>
      </c>
      <c r="V162">
        <f>Source!Y88</f>
        <v>776.97</v>
      </c>
    </row>
    <row r="163" spans="1:26" ht="14.25" x14ac:dyDescent="0.2">
      <c r="A163" s="24"/>
      <c r="B163" s="24"/>
      <c r="C163" s="25"/>
      <c r="D163" s="23" t="s">
        <v>592</v>
      </c>
      <c r="E163" s="26"/>
      <c r="F163" s="10"/>
      <c r="G163" s="28">
        <f>Source!AO88</f>
        <v>41.29</v>
      </c>
      <c r="H163" s="27" t="str">
        <f>Source!DG88</f>
        <v/>
      </c>
      <c r="I163" s="28">
        <f>ROUND(Source!AF88*Source!I88, 2)</f>
        <v>41.29</v>
      </c>
      <c r="J163" s="27"/>
      <c r="K163" s="27">
        <f>IF(Source!BA88&lt;&gt; 0, Source!BA88, 1)</f>
        <v>36.79</v>
      </c>
      <c r="L163" s="28">
        <f>Source!S88</f>
        <v>1519.06</v>
      </c>
      <c r="M163" s="29"/>
      <c r="R163">
        <f>I163</f>
        <v>41.29</v>
      </c>
    </row>
    <row r="164" spans="1:26" ht="14.25" x14ac:dyDescent="0.2">
      <c r="A164" s="24"/>
      <c r="B164" s="24"/>
      <c r="C164" s="25"/>
      <c r="D164" s="23" t="s">
        <v>346</v>
      </c>
      <c r="E164" s="26"/>
      <c r="F164" s="10"/>
      <c r="G164" s="28">
        <f>Source!AM88</f>
        <v>3.58</v>
      </c>
      <c r="H164" s="27" t="str">
        <f>Source!DE88</f>
        <v/>
      </c>
      <c r="I164" s="28">
        <f>ROUND((((Source!ET88)-(Source!EU88))+Source!AE88)*Source!I88, 2)</f>
        <v>3.58</v>
      </c>
      <c r="J164" s="27"/>
      <c r="K164" s="27">
        <f>IF(Source!BB88&lt;&gt; 0, Source!BB88, 1)</f>
        <v>10.53</v>
      </c>
      <c r="L164" s="28">
        <f>Source!Q88</f>
        <v>37.700000000000003</v>
      </c>
      <c r="M164" s="29"/>
    </row>
    <row r="165" spans="1:26" ht="14.25" x14ac:dyDescent="0.2">
      <c r="A165" s="24"/>
      <c r="B165" s="24"/>
      <c r="C165" s="25"/>
      <c r="D165" s="23" t="s">
        <v>593</v>
      </c>
      <c r="E165" s="26"/>
      <c r="F165" s="10"/>
      <c r="G165" s="28">
        <f>Source!AN88</f>
        <v>0.12</v>
      </c>
      <c r="H165" s="27" t="str">
        <f>Source!DF88</f>
        <v/>
      </c>
      <c r="I165" s="28">
        <f>ROUND(Source!AE88*Source!I88, 2)</f>
        <v>0.12</v>
      </c>
      <c r="J165" s="27"/>
      <c r="K165" s="27">
        <f>IF(Source!BS88&lt;&gt; 0, Source!BS88, 1)</f>
        <v>36.79</v>
      </c>
      <c r="L165" s="28">
        <f>Source!R88</f>
        <v>4.41</v>
      </c>
      <c r="M165" s="29"/>
      <c r="R165">
        <f>I165</f>
        <v>0.12</v>
      </c>
    </row>
    <row r="166" spans="1:26" ht="14.25" x14ac:dyDescent="0.2">
      <c r="A166" s="24"/>
      <c r="B166" s="24"/>
      <c r="C166" s="25"/>
      <c r="D166" s="23" t="s">
        <v>599</v>
      </c>
      <c r="E166" s="26"/>
      <c r="F166" s="10"/>
      <c r="G166" s="28">
        <f>Source!AL88</f>
        <v>15.16</v>
      </c>
      <c r="H166" s="27" t="str">
        <f>Source!DD88</f>
        <v/>
      </c>
      <c r="I166" s="28">
        <f>ROUND(Source!AC88*Source!I88, 2)</f>
        <v>15.16</v>
      </c>
      <c r="J166" s="27"/>
      <c r="K166" s="27">
        <f>IF(Source!BC88&lt;&gt; 0, Source!BC88, 1)</f>
        <v>18.420000000000002</v>
      </c>
      <c r="L166" s="28">
        <f>Source!P88</f>
        <v>279.25</v>
      </c>
      <c r="M166" s="29"/>
    </row>
    <row r="167" spans="1:26" ht="14.25" x14ac:dyDescent="0.2">
      <c r="A167" s="24"/>
      <c r="B167" s="24"/>
      <c r="C167" s="25"/>
      <c r="D167" s="23" t="s">
        <v>594</v>
      </c>
      <c r="E167" s="26" t="s">
        <v>595</v>
      </c>
      <c r="F167" s="10">
        <f>Source!BZ88</f>
        <v>97</v>
      </c>
      <c r="G167" s="30"/>
      <c r="H167" s="27"/>
      <c r="I167" s="28">
        <f>SUM(S162:S169)</f>
        <v>40.17</v>
      </c>
      <c r="J167" s="31"/>
      <c r="K167" s="23">
        <f>Source!AT88</f>
        <v>97</v>
      </c>
      <c r="L167" s="28">
        <f>SUM(T162:T169)</f>
        <v>1477.77</v>
      </c>
      <c r="M167" s="29"/>
    </row>
    <row r="168" spans="1:26" ht="14.25" x14ac:dyDescent="0.2">
      <c r="A168" s="24"/>
      <c r="B168" s="24"/>
      <c r="C168" s="25"/>
      <c r="D168" s="23" t="s">
        <v>596</v>
      </c>
      <c r="E168" s="26" t="s">
        <v>595</v>
      </c>
      <c r="F168" s="10">
        <f>Source!CA88</f>
        <v>51</v>
      </c>
      <c r="G168" s="30"/>
      <c r="H168" s="27"/>
      <c r="I168" s="28">
        <f>SUM(U162:U169)</f>
        <v>21.12</v>
      </c>
      <c r="J168" s="31"/>
      <c r="K168" s="23">
        <f>Source!AU88</f>
        <v>51</v>
      </c>
      <c r="L168" s="28">
        <f>SUM(V162:V169)</f>
        <v>776.97</v>
      </c>
      <c r="M168" s="29"/>
    </row>
    <row r="169" spans="1:26" ht="14.25" x14ac:dyDescent="0.2">
      <c r="A169" s="35"/>
      <c r="B169" s="35"/>
      <c r="C169" s="36"/>
      <c r="D169" s="37" t="s">
        <v>597</v>
      </c>
      <c r="E169" s="38" t="s">
        <v>598</v>
      </c>
      <c r="F169" s="39">
        <f>Source!AQ88</f>
        <v>4.1500000000000004</v>
      </c>
      <c r="G169" s="40"/>
      <c r="H169" s="41" t="str">
        <f>Source!DI88</f>
        <v/>
      </c>
      <c r="I169" s="40"/>
      <c r="J169" s="41"/>
      <c r="K169" s="41"/>
      <c r="L169" s="40"/>
      <c r="M169" s="42">
        <f>Source!U88</f>
        <v>4.1500000000000004</v>
      </c>
    </row>
    <row r="170" spans="1:26" ht="15" x14ac:dyDescent="0.25">
      <c r="H170" s="85">
        <f>ROUND(Source!AC88*Source!I88, 2)+ROUND(Source!AF88*Source!I88, 2)+ROUND((((Source!ET88)-(Source!EU88))+Source!AE88)*Source!I88, 2)+SUM(I167:I168)</f>
        <v>121.32000000000001</v>
      </c>
      <c r="I170" s="85"/>
      <c r="K170" s="85">
        <f>Source!O88+SUM(L167:L168)</f>
        <v>4090.75</v>
      </c>
      <c r="L170" s="85"/>
      <c r="M170" s="34">
        <f>Source!U88</f>
        <v>4.1500000000000004</v>
      </c>
      <c r="O170" s="33">
        <f>H170</f>
        <v>121.32000000000001</v>
      </c>
      <c r="P170" s="33">
        <f>K170</f>
        <v>4090.75</v>
      </c>
      <c r="Q170" s="33">
        <f>M170</f>
        <v>4.1500000000000004</v>
      </c>
      <c r="W170">
        <f>IF(Source!BI88&lt;=1,H170, 0)</f>
        <v>0</v>
      </c>
      <c r="X170">
        <f>IF(Source!BI88=2,H170, 0)</f>
        <v>121.32000000000001</v>
      </c>
      <c r="Y170">
        <f>IF(Source!BI88=3,H170, 0)</f>
        <v>0</v>
      </c>
      <c r="Z170">
        <f>IF(Source!BI88=4,H170, 0)</f>
        <v>0</v>
      </c>
    </row>
    <row r="171" spans="1:26" ht="42.75" x14ac:dyDescent="0.2">
      <c r="A171" s="24">
        <v>34</v>
      </c>
      <c r="B171" s="24" t="str">
        <f>Source!E89</f>
        <v>14</v>
      </c>
      <c r="C171" s="25" t="str">
        <f>Source!F89</f>
        <v>п01-11-024-1</v>
      </c>
      <c r="D171" s="23" t="str">
        <f>Source!G89</f>
        <v>Фазировка электрической линии или трансформатора с сетью напряжением до 1 кВ</v>
      </c>
      <c r="E171" s="26" t="str">
        <f>Source!H89</f>
        <v>1 фазировка</v>
      </c>
      <c r="F171" s="10">
        <f>Source!I89</f>
        <v>3</v>
      </c>
      <c r="G171" s="28">
        <f>IF(Source!AK89&lt;&gt; 0, Source!AK89,Source!AL89 + Source!AM89 + Source!AO89)</f>
        <v>9.82</v>
      </c>
      <c r="H171" s="27"/>
      <c r="I171" s="28"/>
      <c r="J171" s="27" t="str">
        <f>Source!BO89</f>
        <v/>
      </c>
      <c r="K171" s="27"/>
      <c r="L171" s="28"/>
      <c r="M171" s="29"/>
      <c r="S171">
        <f>ROUND((Source!FX89/100)*((ROUND(Source!AF89*Source!I89, 2)+ROUND(Source!AE89*Source!I89, 2))), 2)</f>
        <v>21.8</v>
      </c>
      <c r="T171">
        <f>Source!X89</f>
        <v>802.03</v>
      </c>
      <c r="U171">
        <f>ROUND((Source!FY89/100)*((ROUND(Source!AF89*Source!I89, 2)+ROUND(Source!AE89*Source!I89, 2))), 2)</f>
        <v>10.61</v>
      </c>
      <c r="V171">
        <f>Source!Y89</f>
        <v>390.18</v>
      </c>
    </row>
    <row r="172" spans="1:26" ht="14.25" x14ac:dyDescent="0.2">
      <c r="A172" s="24"/>
      <c r="B172" s="24"/>
      <c r="C172" s="25"/>
      <c r="D172" s="23" t="s">
        <v>592</v>
      </c>
      <c r="E172" s="26"/>
      <c r="F172" s="10"/>
      <c r="G172" s="28">
        <f>Source!AO89</f>
        <v>9.82</v>
      </c>
      <c r="H172" s="27" t="str">
        <f>Source!DG89</f>
        <v/>
      </c>
      <c r="I172" s="28">
        <f>ROUND(Source!AF89*Source!I89, 2)</f>
        <v>29.46</v>
      </c>
      <c r="J172" s="27"/>
      <c r="K172" s="27">
        <f>IF(Source!BA89&lt;&gt; 0, Source!BA89, 1)</f>
        <v>36.79</v>
      </c>
      <c r="L172" s="28">
        <f>Source!S89</f>
        <v>1083.83</v>
      </c>
      <c r="M172" s="29"/>
      <c r="R172">
        <f>I172</f>
        <v>29.46</v>
      </c>
    </row>
    <row r="173" spans="1:26" ht="14.25" x14ac:dyDescent="0.2">
      <c r="A173" s="24"/>
      <c r="B173" s="24"/>
      <c r="C173" s="25"/>
      <c r="D173" s="23" t="s">
        <v>594</v>
      </c>
      <c r="E173" s="26" t="s">
        <v>595</v>
      </c>
      <c r="F173" s="10">
        <f>Source!BZ89</f>
        <v>74</v>
      </c>
      <c r="G173" s="30"/>
      <c r="H173" s="27"/>
      <c r="I173" s="28">
        <f>SUM(S171:S175)</f>
        <v>21.8</v>
      </c>
      <c r="J173" s="31"/>
      <c r="K173" s="23">
        <f>Source!AT89</f>
        <v>74</v>
      </c>
      <c r="L173" s="28">
        <f>SUM(T171:T175)</f>
        <v>802.03</v>
      </c>
      <c r="M173" s="29"/>
    </row>
    <row r="174" spans="1:26" ht="14.25" x14ac:dyDescent="0.2">
      <c r="A174" s="24"/>
      <c r="B174" s="24"/>
      <c r="C174" s="25"/>
      <c r="D174" s="23" t="s">
        <v>596</v>
      </c>
      <c r="E174" s="26" t="s">
        <v>595</v>
      </c>
      <c r="F174" s="10">
        <f>Source!CA89</f>
        <v>36</v>
      </c>
      <c r="G174" s="30"/>
      <c r="H174" s="27"/>
      <c r="I174" s="28">
        <f>SUM(U171:U175)</f>
        <v>10.61</v>
      </c>
      <c r="J174" s="31"/>
      <c r="K174" s="23">
        <f>Source!AU89</f>
        <v>36</v>
      </c>
      <c r="L174" s="28">
        <f>SUM(V171:V175)</f>
        <v>390.18</v>
      </c>
      <c r="M174" s="29"/>
    </row>
    <row r="175" spans="1:26" ht="14.25" x14ac:dyDescent="0.2">
      <c r="A175" s="35"/>
      <c r="B175" s="35"/>
      <c r="C175" s="36"/>
      <c r="D175" s="37" t="s">
        <v>597</v>
      </c>
      <c r="E175" s="38" t="s">
        <v>598</v>
      </c>
      <c r="F175" s="39">
        <f>Source!AQ89</f>
        <v>0.82</v>
      </c>
      <c r="G175" s="40"/>
      <c r="H175" s="41" t="str">
        <f>Source!DI89</f>
        <v/>
      </c>
      <c r="I175" s="40"/>
      <c r="J175" s="41"/>
      <c r="K175" s="41"/>
      <c r="L175" s="40"/>
      <c r="M175" s="42">
        <f>Source!U89</f>
        <v>2.46</v>
      </c>
    </row>
    <row r="176" spans="1:26" ht="15" x14ac:dyDescent="0.25">
      <c r="H176" s="85">
        <f>ROUND(Source!AC89*Source!I89, 2)+ROUND(Source!AF89*Source!I89, 2)+ROUND((((Source!ET89)-(Source!EU89))+Source!AE89)*Source!I89, 2)+SUM(I173:I174)</f>
        <v>61.87</v>
      </c>
      <c r="I176" s="85"/>
      <c r="K176" s="85">
        <f>Source!O89+SUM(L173:L174)</f>
        <v>2276.04</v>
      </c>
      <c r="L176" s="85"/>
      <c r="M176" s="34">
        <f>Source!U89</f>
        <v>2.46</v>
      </c>
      <c r="O176" s="33">
        <f>H176</f>
        <v>61.87</v>
      </c>
      <c r="P176" s="33">
        <f>K176</f>
        <v>2276.04</v>
      </c>
      <c r="Q176" s="33">
        <f>M176</f>
        <v>2.46</v>
      </c>
      <c r="W176">
        <f>IF(Source!BI89&lt;=1,H176, 0)</f>
        <v>0</v>
      </c>
      <c r="X176">
        <f>IF(Source!BI89=2,H176, 0)</f>
        <v>0</v>
      </c>
      <c r="Y176">
        <f>IF(Source!BI89=3,H176, 0)</f>
        <v>0</v>
      </c>
      <c r="Z176">
        <f>IF(Source!BI89=4,H176, 0)</f>
        <v>61.87</v>
      </c>
    </row>
    <row r="177" spans="1:26" ht="42.75" x14ac:dyDescent="0.2">
      <c r="A177" s="24">
        <v>35</v>
      </c>
      <c r="B177" s="24" t="str">
        <f>Source!E90</f>
        <v>15</v>
      </c>
      <c r="C177" s="25" t="str">
        <f>Source!F90</f>
        <v>п01-11-010-1</v>
      </c>
      <c r="D177" s="23" t="str">
        <f>Source!G90</f>
        <v>Измерение сопротивления растеканию тока заземлителя</v>
      </c>
      <c r="E177" s="26" t="str">
        <f>Source!H90</f>
        <v>1 измерение</v>
      </c>
      <c r="F177" s="10">
        <f>Source!I90</f>
        <v>1</v>
      </c>
      <c r="G177" s="28">
        <f>IF(Source!AK90&lt;&gt; 0, Source!AK90,Source!AL90 + Source!AM90 + Source!AO90)</f>
        <v>14.6</v>
      </c>
      <c r="H177" s="27"/>
      <c r="I177" s="28"/>
      <c r="J177" s="27" t="str">
        <f>Source!BO90</f>
        <v/>
      </c>
      <c r="K177" s="27"/>
      <c r="L177" s="28"/>
      <c r="M177" s="29"/>
      <c r="S177">
        <f>ROUND((Source!FX90/100)*((ROUND(Source!AF90*Source!I90, 2)+ROUND(Source!AE90*Source!I90, 2))), 2)</f>
        <v>10.8</v>
      </c>
      <c r="T177">
        <f>Source!X90</f>
        <v>397.48</v>
      </c>
      <c r="U177">
        <f>ROUND((Source!FY90/100)*((ROUND(Source!AF90*Source!I90, 2)+ROUND(Source!AE90*Source!I90, 2))), 2)</f>
        <v>5.26</v>
      </c>
      <c r="V177">
        <f>Source!Y90</f>
        <v>193.37</v>
      </c>
    </row>
    <row r="178" spans="1:26" ht="14.25" x14ac:dyDescent="0.2">
      <c r="A178" s="24"/>
      <c r="B178" s="24"/>
      <c r="C178" s="25"/>
      <c r="D178" s="23" t="s">
        <v>592</v>
      </c>
      <c r="E178" s="26"/>
      <c r="F178" s="10"/>
      <c r="G178" s="28">
        <f>Source!AO90</f>
        <v>14.6</v>
      </c>
      <c r="H178" s="27" t="str">
        <f>Source!DG90</f>
        <v/>
      </c>
      <c r="I178" s="28">
        <f>ROUND(Source!AF90*Source!I90, 2)</f>
        <v>14.6</v>
      </c>
      <c r="J178" s="27"/>
      <c r="K178" s="27">
        <f>IF(Source!BA90&lt;&gt; 0, Source!BA90, 1)</f>
        <v>36.79</v>
      </c>
      <c r="L178" s="28">
        <f>Source!S90</f>
        <v>537.13</v>
      </c>
      <c r="M178" s="29"/>
      <c r="R178">
        <f>I178</f>
        <v>14.6</v>
      </c>
    </row>
    <row r="179" spans="1:26" ht="14.25" x14ac:dyDescent="0.2">
      <c r="A179" s="24"/>
      <c r="B179" s="24"/>
      <c r="C179" s="25"/>
      <c r="D179" s="23" t="s">
        <v>594</v>
      </c>
      <c r="E179" s="26" t="s">
        <v>595</v>
      </c>
      <c r="F179" s="10">
        <f>Source!BZ90</f>
        <v>74</v>
      </c>
      <c r="G179" s="30"/>
      <c r="H179" s="27"/>
      <c r="I179" s="28">
        <f>SUM(S177:S181)</f>
        <v>10.8</v>
      </c>
      <c r="J179" s="31"/>
      <c r="K179" s="23">
        <f>Source!AT90</f>
        <v>74</v>
      </c>
      <c r="L179" s="28">
        <f>SUM(T177:T181)</f>
        <v>397.48</v>
      </c>
      <c r="M179" s="29"/>
    </row>
    <row r="180" spans="1:26" ht="14.25" x14ac:dyDescent="0.2">
      <c r="A180" s="24"/>
      <c r="B180" s="24"/>
      <c r="C180" s="25"/>
      <c r="D180" s="23" t="s">
        <v>596</v>
      </c>
      <c r="E180" s="26" t="s">
        <v>595</v>
      </c>
      <c r="F180" s="10">
        <f>Source!CA90</f>
        <v>36</v>
      </c>
      <c r="G180" s="30"/>
      <c r="H180" s="27"/>
      <c r="I180" s="28">
        <f>SUM(U177:U181)</f>
        <v>5.26</v>
      </c>
      <c r="J180" s="31"/>
      <c r="K180" s="23">
        <f>Source!AU90</f>
        <v>36</v>
      </c>
      <c r="L180" s="28">
        <f>SUM(V177:V181)</f>
        <v>193.37</v>
      </c>
      <c r="M180" s="29"/>
    </row>
    <row r="181" spans="1:26" ht="14.25" x14ac:dyDescent="0.2">
      <c r="A181" s="35"/>
      <c r="B181" s="35"/>
      <c r="C181" s="36"/>
      <c r="D181" s="37" t="s">
        <v>597</v>
      </c>
      <c r="E181" s="38" t="s">
        <v>598</v>
      </c>
      <c r="F181" s="39">
        <f>Source!AQ90</f>
        <v>1.22</v>
      </c>
      <c r="G181" s="40"/>
      <c r="H181" s="41" t="str">
        <f>Source!DI90</f>
        <v/>
      </c>
      <c r="I181" s="40"/>
      <c r="J181" s="41"/>
      <c r="K181" s="41"/>
      <c r="L181" s="40"/>
      <c r="M181" s="42">
        <f>Source!U90</f>
        <v>1.22</v>
      </c>
    </row>
    <row r="182" spans="1:26" ht="15" x14ac:dyDescent="0.25">
      <c r="H182" s="85">
        <f>ROUND(Source!AC90*Source!I90, 2)+ROUND(Source!AF90*Source!I90, 2)+ROUND((((Source!ET90)-(Source!EU90))+Source!AE90)*Source!I90, 2)+SUM(I179:I180)</f>
        <v>30.660000000000004</v>
      </c>
      <c r="I182" s="85"/>
      <c r="K182" s="85">
        <f>Source!O90+SUM(L179:L180)</f>
        <v>1127.98</v>
      </c>
      <c r="L182" s="85"/>
      <c r="M182" s="34">
        <f>Source!U90</f>
        <v>1.22</v>
      </c>
      <c r="O182" s="33">
        <f>H182</f>
        <v>30.660000000000004</v>
      </c>
      <c r="P182" s="33">
        <f>K182</f>
        <v>1127.98</v>
      </c>
      <c r="Q182" s="33">
        <f>M182</f>
        <v>1.22</v>
      </c>
      <c r="W182">
        <f>IF(Source!BI90&lt;=1,H182, 0)</f>
        <v>0</v>
      </c>
      <c r="X182">
        <f>IF(Source!BI90=2,H182, 0)</f>
        <v>0</v>
      </c>
      <c r="Y182">
        <f>IF(Source!BI90=3,H182, 0)</f>
        <v>0</v>
      </c>
      <c r="Z182">
        <f>IF(Source!BI90=4,H182, 0)</f>
        <v>30.660000000000004</v>
      </c>
    </row>
    <row r="183" spans="1:26" ht="42.75" x14ac:dyDescent="0.2">
      <c r="A183" s="24">
        <v>36</v>
      </c>
      <c r="B183" s="24" t="str">
        <f>Source!E91</f>
        <v>16</v>
      </c>
      <c r="C183" s="25" t="str">
        <f>Source!F91</f>
        <v>п01-11-013-1</v>
      </c>
      <c r="D183" s="23" t="str">
        <f>Source!G91</f>
        <v>Замер полного сопротивления цепи «фаза-нуль»</v>
      </c>
      <c r="E183" s="26" t="str">
        <f>Source!H91</f>
        <v>1 токоприемник</v>
      </c>
      <c r="F183" s="10">
        <f>Source!I91</f>
        <v>1</v>
      </c>
      <c r="G183" s="28">
        <f>IF(Source!AK91&lt;&gt; 0, Source!AK91,Source!AL91 + Source!AM91 + Source!AO91)</f>
        <v>14.6</v>
      </c>
      <c r="H183" s="27"/>
      <c r="I183" s="28"/>
      <c r="J183" s="27" t="str">
        <f>Source!BO91</f>
        <v/>
      </c>
      <c r="K183" s="27"/>
      <c r="L183" s="28"/>
      <c r="M183" s="29"/>
      <c r="S183">
        <f>ROUND((Source!FX91/100)*((ROUND(Source!AF91*Source!I91, 2)+ROUND(Source!AE91*Source!I91, 2))), 2)</f>
        <v>10.8</v>
      </c>
      <c r="T183">
        <f>Source!X91</f>
        <v>397.48</v>
      </c>
      <c r="U183">
        <f>ROUND((Source!FY91/100)*((ROUND(Source!AF91*Source!I91, 2)+ROUND(Source!AE91*Source!I91, 2))), 2)</f>
        <v>5.26</v>
      </c>
      <c r="V183">
        <f>Source!Y91</f>
        <v>193.37</v>
      </c>
    </row>
    <row r="184" spans="1:26" ht="14.25" x14ac:dyDescent="0.2">
      <c r="A184" s="24"/>
      <c r="B184" s="24"/>
      <c r="C184" s="25"/>
      <c r="D184" s="23" t="s">
        <v>592</v>
      </c>
      <c r="E184" s="26"/>
      <c r="F184" s="10"/>
      <c r="G184" s="28">
        <f>Source!AO91</f>
        <v>14.6</v>
      </c>
      <c r="H184" s="27" t="str">
        <f>Source!DG91</f>
        <v/>
      </c>
      <c r="I184" s="28">
        <f>ROUND(Source!AF91*Source!I91, 2)</f>
        <v>14.6</v>
      </c>
      <c r="J184" s="27"/>
      <c r="K184" s="27">
        <f>IF(Source!BA91&lt;&gt; 0, Source!BA91, 1)</f>
        <v>36.79</v>
      </c>
      <c r="L184" s="28">
        <f>Source!S91</f>
        <v>537.13</v>
      </c>
      <c r="M184" s="29"/>
      <c r="R184">
        <f>I184</f>
        <v>14.6</v>
      </c>
    </row>
    <row r="185" spans="1:26" ht="14.25" x14ac:dyDescent="0.2">
      <c r="A185" s="24"/>
      <c r="B185" s="24"/>
      <c r="C185" s="25"/>
      <c r="D185" s="23" t="s">
        <v>594</v>
      </c>
      <c r="E185" s="26" t="s">
        <v>595</v>
      </c>
      <c r="F185" s="10">
        <f>Source!BZ91</f>
        <v>74</v>
      </c>
      <c r="G185" s="30"/>
      <c r="H185" s="27"/>
      <c r="I185" s="28">
        <f>SUM(S183:S187)</f>
        <v>10.8</v>
      </c>
      <c r="J185" s="31"/>
      <c r="K185" s="23">
        <f>Source!AT91</f>
        <v>74</v>
      </c>
      <c r="L185" s="28">
        <f>SUM(T183:T187)</f>
        <v>397.48</v>
      </c>
      <c r="M185" s="29"/>
    </row>
    <row r="186" spans="1:26" ht="14.25" x14ac:dyDescent="0.2">
      <c r="A186" s="24"/>
      <c r="B186" s="24"/>
      <c r="C186" s="25"/>
      <c r="D186" s="23" t="s">
        <v>596</v>
      </c>
      <c r="E186" s="26" t="s">
        <v>595</v>
      </c>
      <c r="F186" s="10">
        <f>Source!CA91</f>
        <v>36</v>
      </c>
      <c r="G186" s="30"/>
      <c r="H186" s="27"/>
      <c r="I186" s="28">
        <f>SUM(U183:U187)</f>
        <v>5.26</v>
      </c>
      <c r="J186" s="31"/>
      <c r="K186" s="23">
        <f>Source!AU91</f>
        <v>36</v>
      </c>
      <c r="L186" s="28">
        <f>SUM(V183:V187)</f>
        <v>193.37</v>
      </c>
      <c r="M186" s="29"/>
    </row>
    <row r="187" spans="1:26" ht="14.25" x14ac:dyDescent="0.2">
      <c r="A187" s="35"/>
      <c r="B187" s="35"/>
      <c r="C187" s="36"/>
      <c r="D187" s="37" t="s">
        <v>597</v>
      </c>
      <c r="E187" s="38" t="s">
        <v>598</v>
      </c>
      <c r="F187" s="39">
        <f>Source!AQ91</f>
        <v>1.22</v>
      </c>
      <c r="G187" s="40"/>
      <c r="H187" s="41" t="str">
        <f>Source!DI91</f>
        <v/>
      </c>
      <c r="I187" s="40"/>
      <c r="J187" s="41"/>
      <c r="K187" s="41"/>
      <c r="L187" s="40"/>
      <c r="M187" s="42">
        <f>Source!U91</f>
        <v>1.22</v>
      </c>
    </row>
    <row r="188" spans="1:26" ht="15" x14ac:dyDescent="0.25">
      <c r="H188" s="85">
        <f>ROUND(Source!AC91*Source!I91, 2)+ROUND(Source!AF91*Source!I91, 2)+ROUND((((Source!ET91)-(Source!EU91))+Source!AE91)*Source!I91, 2)+SUM(I185:I186)</f>
        <v>30.660000000000004</v>
      </c>
      <c r="I188" s="85"/>
      <c r="K188" s="85">
        <f>Source!O91+SUM(L185:L186)</f>
        <v>1127.98</v>
      </c>
      <c r="L188" s="85"/>
      <c r="M188" s="34">
        <f>Source!U91</f>
        <v>1.22</v>
      </c>
      <c r="O188" s="33">
        <f>H188</f>
        <v>30.660000000000004</v>
      </c>
      <c r="P188" s="33">
        <f>K188</f>
        <v>1127.98</v>
      </c>
      <c r="Q188" s="33">
        <f>M188</f>
        <v>1.22</v>
      </c>
      <c r="W188">
        <f>IF(Source!BI91&lt;=1,H188, 0)</f>
        <v>0</v>
      </c>
      <c r="X188">
        <f>IF(Source!BI91=2,H188, 0)</f>
        <v>0</v>
      </c>
      <c r="Y188">
        <f>IF(Source!BI91=3,H188, 0)</f>
        <v>0</v>
      </c>
      <c r="Z188">
        <f>IF(Source!BI91=4,H188, 0)</f>
        <v>30.660000000000004</v>
      </c>
    </row>
    <row r="189" spans="1:26" ht="42.75" x14ac:dyDescent="0.2">
      <c r="A189" s="24">
        <v>37</v>
      </c>
      <c r="B189" s="24" t="str">
        <f>Source!E92</f>
        <v>17</v>
      </c>
      <c r="C189" s="25" t="str">
        <f>Source!F92</f>
        <v>п01-11-011-1</v>
      </c>
      <c r="D189" s="23" t="str">
        <f>Source!G92</f>
        <v>Проверка наличия цепи между заземлителями и заземленными элементами</v>
      </c>
      <c r="E189" s="26" t="str">
        <f>Source!H92</f>
        <v>100 точек</v>
      </c>
      <c r="F189" s="10">
        <f>Source!I92</f>
        <v>0.04</v>
      </c>
      <c r="G189" s="28">
        <f>IF(Source!AK92&lt;&gt; 0, Source!AK92,Source!AL92 + Source!AM92 + Source!AO92)</f>
        <v>155.13</v>
      </c>
      <c r="H189" s="27"/>
      <c r="I189" s="28"/>
      <c r="J189" s="27" t="str">
        <f>Source!BO92</f>
        <v/>
      </c>
      <c r="K189" s="27"/>
      <c r="L189" s="28"/>
      <c r="M189" s="29"/>
      <c r="S189">
        <f>ROUND((Source!FX92/100)*((ROUND(Source!AF92*Source!I92, 2)+ROUND(Source!AE92*Source!I92, 2))), 2)</f>
        <v>4.5999999999999996</v>
      </c>
      <c r="T189">
        <f>Source!X92</f>
        <v>168.93</v>
      </c>
      <c r="U189">
        <f>ROUND((Source!FY92/100)*((ROUND(Source!AF92*Source!I92, 2)+ROUND(Source!AE92*Source!I92, 2))), 2)</f>
        <v>2.2400000000000002</v>
      </c>
      <c r="V189">
        <f>Source!Y92</f>
        <v>82.18</v>
      </c>
    </row>
    <row r="190" spans="1:26" x14ac:dyDescent="0.2">
      <c r="D190" s="53" t="str">
        <f>"Объем: "&amp;Source!I92&amp;"=4/"&amp;"100"</f>
        <v>Объем: 0,04=4/100</v>
      </c>
    </row>
    <row r="191" spans="1:26" ht="14.25" x14ac:dyDescent="0.2">
      <c r="A191" s="24"/>
      <c r="B191" s="24"/>
      <c r="C191" s="25"/>
      <c r="D191" s="23" t="s">
        <v>592</v>
      </c>
      <c r="E191" s="26"/>
      <c r="F191" s="10"/>
      <c r="G191" s="28">
        <f>Source!AO92</f>
        <v>155.13</v>
      </c>
      <c r="H191" s="27" t="str">
        <f>Source!DG92</f>
        <v/>
      </c>
      <c r="I191" s="28">
        <f>ROUND(Source!AF92*Source!I92, 2)</f>
        <v>6.21</v>
      </c>
      <c r="J191" s="27"/>
      <c r="K191" s="27">
        <f>IF(Source!BA92&lt;&gt; 0, Source!BA92, 1)</f>
        <v>36.79</v>
      </c>
      <c r="L191" s="28">
        <f>Source!S92</f>
        <v>228.29</v>
      </c>
      <c r="M191" s="29"/>
      <c r="R191">
        <f>I191</f>
        <v>6.21</v>
      </c>
    </row>
    <row r="192" spans="1:26" ht="14.25" x14ac:dyDescent="0.2">
      <c r="A192" s="24"/>
      <c r="B192" s="24"/>
      <c r="C192" s="25"/>
      <c r="D192" s="23" t="s">
        <v>594</v>
      </c>
      <c r="E192" s="26" t="s">
        <v>595</v>
      </c>
      <c r="F192" s="10">
        <f>Source!BZ92</f>
        <v>74</v>
      </c>
      <c r="G192" s="30"/>
      <c r="H192" s="27"/>
      <c r="I192" s="28">
        <f>SUM(S189:S194)</f>
        <v>4.5999999999999996</v>
      </c>
      <c r="J192" s="31"/>
      <c r="K192" s="23">
        <f>Source!AT92</f>
        <v>74</v>
      </c>
      <c r="L192" s="28">
        <f>SUM(T189:T194)</f>
        <v>168.93</v>
      </c>
      <c r="M192" s="29"/>
    </row>
    <row r="193" spans="1:26" ht="14.25" x14ac:dyDescent="0.2">
      <c r="A193" s="24"/>
      <c r="B193" s="24"/>
      <c r="C193" s="25"/>
      <c r="D193" s="23" t="s">
        <v>596</v>
      </c>
      <c r="E193" s="26" t="s">
        <v>595</v>
      </c>
      <c r="F193" s="10">
        <f>Source!CA92</f>
        <v>36</v>
      </c>
      <c r="G193" s="30"/>
      <c r="H193" s="27"/>
      <c r="I193" s="28">
        <f>SUM(U189:U194)</f>
        <v>2.2400000000000002</v>
      </c>
      <c r="J193" s="31"/>
      <c r="K193" s="23">
        <f>Source!AU92</f>
        <v>36</v>
      </c>
      <c r="L193" s="28">
        <f>SUM(V189:V194)</f>
        <v>82.18</v>
      </c>
      <c r="M193" s="29"/>
    </row>
    <row r="194" spans="1:26" ht="14.25" x14ac:dyDescent="0.2">
      <c r="A194" s="35"/>
      <c r="B194" s="35"/>
      <c r="C194" s="36"/>
      <c r="D194" s="37" t="s">
        <v>597</v>
      </c>
      <c r="E194" s="38" t="s">
        <v>598</v>
      </c>
      <c r="F194" s="39">
        <f>Source!AQ92</f>
        <v>12.96</v>
      </c>
      <c r="G194" s="40"/>
      <c r="H194" s="41" t="str">
        <f>Source!DI92</f>
        <v/>
      </c>
      <c r="I194" s="40"/>
      <c r="J194" s="41"/>
      <c r="K194" s="41"/>
      <c r="L194" s="40"/>
      <c r="M194" s="42">
        <f>Source!U92</f>
        <v>0.51840000000000008</v>
      </c>
    </row>
    <row r="195" spans="1:26" ht="15" x14ac:dyDescent="0.25">
      <c r="H195" s="85">
        <f>ROUND(Source!AC92*Source!I92, 2)+ROUND(Source!AF92*Source!I92, 2)+ROUND((((Source!ET92)-(Source!EU92))+Source!AE92)*Source!I92, 2)+SUM(I192:I193)</f>
        <v>13.05</v>
      </c>
      <c r="I195" s="85"/>
      <c r="K195" s="85">
        <f>Source!O92+SUM(L192:L193)</f>
        <v>479.4</v>
      </c>
      <c r="L195" s="85"/>
      <c r="M195" s="34">
        <f>Source!U92</f>
        <v>0.51840000000000008</v>
      </c>
      <c r="O195" s="33">
        <f>H195</f>
        <v>13.05</v>
      </c>
      <c r="P195" s="33">
        <f>K195</f>
        <v>479.4</v>
      </c>
      <c r="Q195" s="33">
        <f>M195</f>
        <v>0.51840000000000008</v>
      </c>
      <c r="W195">
        <f>IF(Source!BI92&lt;=1,H195, 0)</f>
        <v>0</v>
      </c>
      <c r="X195">
        <f>IF(Source!BI92=2,H195, 0)</f>
        <v>0</v>
      </c>
      <c r="Y195">
        <f>IF(Source!BI92=3,H195, 0)</f>
        <v>0</v>
      </c>
      <c r="Z195">
        <f>IF(Source!BI92=4,H195, 0)</f>
        <v>13.05</v>
      </c>
    </row>
    <row r="196" spans="1:26" ht="42.75" x14ac:dyDescent="0.2">
      <c r="A196" s="24">
        <v>38</v>
      </c>
      <c r="B196" s="24" t="str">
        <f>Source!E93</f>
        <v>18</v>
      </c>
      <c r="C196" s="25" t="str">
        <f>Source!F93</f>
        <v>п01-11-027-2</v>
      </c>
      <c r="D196" s="23" t="str">
        <f>Source!G93</f>
        <v>Измерение токов утечки ограничителя напряжения</v>
      </c>
      <c r="E196" s="26" t="str">
        <f>Source!H93</f>
        <v>1 измерение</v>
      </c>
      <c r="F196" s="10">
        <f>Source!I93</f>
        <v>1</v>
      </c>
      <c r="G196" s="28">
        <f>IF(Source!AK93&lt;&gt; 0, Source!AK93,Source!AL93 + Source!AM93 + Source!AO93)</f>
        <v>24.18</v>
      </c>
      <c r="H196" s="27"/>
      <c r="I196" s="28"/>
      <c r="J196" s="27" t="str">
        <f>Source!BO93</f>
        <v/>
      </c>
      <c r="K196" s="27"/>
      <c r="L196" s="28"/>
      <c r="M196" s="29"/>
      <c r="S196">
        <f>ROUND((Source!FX93/100)*((ROUND(Source!AF93*Source!I93, 2)+ROUND(Source!AE93*Source!I93, 2))), 2)</f>
        <v>17.89</v>
      </c>
      <c r="T196">
        <f>Source!X93</f>
        <v>658.29</v>
      </c>
      <c r="U196">
        <f>ROUND((Source!FY93/100)*((ROUND(Source!AF93*Source!I93, 2)+ROUND(Source!AE93*Source!I93, 2))), 2)</f>
        <v>8.6999999999999993</v>
      </c>
      <c r="V196">
        <f>Source!Y93</f>
        <v>320.25</v>
      </c>
    </row>
    <row r="197" spans="1:26" ht="14.25" x14ac:dyDescent="0.2">
      <c r="A197" s="24"/>
      <c r="B197" s="24"/>
      <c r="C197" s="25"/>
      <c r="D197" s="23" t="s">
        <v>592</v>
      </c>
      <c r="E197" s="26"/>
      <c r="F197" s="10"/>
      <c r="G197" s="28">
        <f>Source!AO93</f>
        <v>24.18</v>
      </c>
      <c r="H197" s="27" t="str">
        <f>Source!DG93</f>
        <v/>
      </c>
      <c r="I197" s="28">
        <f>ROUND(Source!AF93*Source!I93, 2)</f>
        <v>24.18</v>
      </c>
      <c r="J197" s="27"/>
      <c r="K197" s="27">
        <f>IF(Source!BA93&lt;&gt; 0, Source!BA93, 1)</f>
        <v>36.79</v>
      </c>
      <c r="L197" s="28">
        <f>Source!S93</f>
        <v>889.58</v>
      </c>
      <c r="M197" s="29"/>
      <c r="R197">
        <f>I197</f>
        <v>24.18</v>
      </c>
    </row>
    <row r="198" spans="1:26" ht="14.25" x14ac:dyDescent="0.2">
      <c r="A198" s="24"/>
      <c r="B198" s="24"/>
      <c r="C198" s="25"/>
      <c r="D198" s="23" t="s">
        <v>594</v>
      </c>
      <c r="E198" s="26" t="s">
        <v>595</v>
      </c>
      <c r="F198" s="10">
        <f>Source!BZ93</f>
        <v>74</v>
      </c>
      <c r="G198" s="30"/>
      <c r="H198" s="27"/>
      <c r="I198" s="28">
        <f>SUM(S196:S200)</f>
        <v>17.89</v>
      </c>
      <c r="J198" s="31"/>
      <c r="K198" s="23">
        <f>Source!AT93</f>
        <v>74</v>
      </c>
      <c r="L198" s="28">
        <f>SUM(T196:T200)</f>
        <v>658.29</v>
      </c>
      <c r="M198" s="29"/>
    </row>
    <row r="199" spans="1:26" ht="14.25" x14ac:dyDescent="0.2">
      <c r="A199" s="24"/>
      <c r="B199" s="24"/>
      <c r="C199" s="25"/>
      <c r="D199" s="23" t="s">
        <v>596</v>
      </c>
      <c r="E199" s="26" t="s">
        <v>595</v>
      </c>
      <c r="F199" s="10">
        <f>Source!CA93</f>
        <v>36</v>
      </c>
      <c r="G199" s="30"/>
      <c r="H199" s="27"/>
      <c r="I199" s="28">
        <f>SUM(U196:U200)</f>
        <v>8.6999999999999993</v>
      </c>
      <c r="J199" s="31"/>
      <c r="K199" s="23">
        <f>Source!AU93</f>
        <v>36</v>
      </c>
      <c r="L199" s="28">
        <f>SUM(V196:V200)</f>
        <v>320.25</v>
      </c>
      <c r="M199" s="29"/>
    </row>
    <row r="200" spans="1:26" ht="14.25" x14ac:dyDescent="0.2">
      <c r="A200" s="35"/>
      <c r="B200" s="35"/>
      <c r="C200" s="36"/>
      <c r="D200" s="37" t="s">
        <v>597</v>
      </c>
      <c r="E200" s="38" t="s">
        <v>598</v>
      </c>
      <c r="F200" s="39">
        <f>Source!AQ93</f>
        <v>2.02</v>
      </c>
      <c r="G200" s="40"/>
      <c r="H200" s="41" t="str">
        <f>Source!DI93</f>
        <v/>
      </c>
      <c r="I200" s="40"/>
      <c r="J200" s="41"/>
      <c r="K200" s="41"/>
      <c r="L200" s="40"/>
      <c r="M200" s="42">
        <f>Source!U93</f>
        <v>2.02</v>
      </c>
    </row>
    <row r="201" spans="1:26" ht="15" x14ac:dyDescent="0.25">
      <c r="H201" s="85">
        <f>ROUND(Source!AC93*Source!I93, 2)+ROUND(Source!AF93*Source!I93, 2)+ROUND((((Source!ET93)-(Source!EU93))+Source!AE93)*Source!I93, 2)+SUM(I198:I199)</f>
        <v>50.769999999999996</v>
      </c>
      <c r="I201" s="85"/>
      <c r="K201" s="85">
        <f>Source!O93+SUM(L198:L199)</f>
        <v>1868.12</v>
      </c>
      <c r="L201" s="85"/>
      <c r="M201" s="34">
        <f>Source!U93</f>
        <v>2.02</v>
      </c>
      <c r="O201" s="33">
        <f>H201</f>
        <v>50.769999999999996</v>
      </c>
      <c r="P201" s="33">
        <f>K201</f>
        <v>1868.12</v>
      </c>
      <c r="Q201" s="33">
        <f>M201</f>
        <v>2.02</v>
      </c>
      <c r="W201">
        <f>IF(Source!BI93&lt;=1,H201, 0)</f>
        <v>0</v>
      </c>
      <c r="X201">
        <f>IF(Source!BI93=2,H201, 0)</f>
        <v>0</v>
      </c>
      <c r="Y201">
        <f>IF(Source!BI93=3,H201, 0)</f>
        <v>0</v>
      </c>
      <c r="Z201">
        <f>IF(Source!BI93=4,H201, 0)</f>
        <v>50.769999999999996</v>
      </c>
    </row>
    <row r="202" spans="1:26" ht="14.25" x14ac:dyDescent="0.2">
      <c r="A202" s="24">
        <v>39</v>
      </c>
      <c r="B202" s="24" t="str">
        <f>Source!E94</f>
        <v>19</v>
      </c>
      <c r="C202" s="25" t="str">
        <f>Source!F94</f>
        <v>Прайс</v>
      </c>
      <c r="D202" s="23" t="str">
        <f>Source!G94</f>
        <v>Провод СИП-2 3х70+1х70 0.6/1кВ (м)</v>
      </c>
      <c r="E202" s="26" t="str">
        <f>Source!H94</f>
        <v>м</v>
      </c>
      <c r="F202" s="10">
        <f>Source!I94</f>
        <v>171</v>
      </c>
      <c r="G202" s="28">
        <f>IF(Source!AK94&lt;&gt; 0, Source!AK94,Source!AL94 + Source!AM94 + Source!AO94)</f>
        <v>464.88</v>
      </c>
      <c r="H202" s="27"/>
      <c r="I202" s="28"/>
      <c r="J202" s="27" t="str">
        <f>Source!BO94</f>
        <v/>
      </c>
      <c r="K202" s="27"/>
      <c r="L202" s="28"/>
      <c r="M202" s="29"/>
      <c r="S202">
        <f>ROUND((Source!FX94/100)*((ROUND(Source!AF94*Source!I94, 2)+ROUND(Source!AE94*Source!I94, 2))), 2)</f>
        <v>0</v>
      </c>
      <c r="T202">
        <f>Source!X94</f>
        <v>0</v>
      </c>
      <c r="U202">
        <f>ROUND((Source!FY94/100)*((ROUND(Source!AF94*Source!I94, 2)+ROUND(Source!AE94*Source!I94, 2))), 2)</f>
        <v>0</v>
      </c>
      <c r="V202">
        <f>Source!Y94</f>
        <v>0</v>
      </c>
    </row>
    <row r="203" spans="1:26" ht="14.25" x14ac:dyDescent="0.2">
      <c r="A203" s="35"/>
      <c r="B203" s="35"/>
      <c r="C203" s="36"/>
      <c r="D203" s="37" t="s">
        <v>599</v>
      </c>
      <c r="E203" s="38"/>
      <c r="F203" s="39"/>
      <c r="G203" s="40">
        <f>Source!AL94</f>
        <v>464.88</v>
      </c>
      <c r="H203" s="41" t="str">
        <f>Source!DD94</f>
        <v/>
      </c>
      <c r="I203" s="40">
        <f>ROUND(Source!AC94*Source!I94, 2)</f>
        <v>79494.48</v>
      </c>
      <c r="J203" s="41"/>
      <c r="K203" s="41">
        <f>IF(Source!BC94&lt;&gt; 0, Source!BC94, 1)</f>
        <v>1</v>
      </c>
      <c r="L203" s="40">
        <f>Source!P94</f>
        <v>79494.48</v>
      </c>
      <c r="M203" s="54"/>
    </row>
    <row r="204" spans="1:26" ht="15" x14ac:dyDescent="0.25">
      <c r="H204" s="85">
        <f>ROUND(Source!AC94*Source!I94, 2)+ROUND(Source!AF94*Source!I94, 2)+ROUND((((((Source!ET94*1.35)*1.15))-(((Source!EU94*1.35)*1.15)))+Source!AE94)*Source!I94, 2)</f>
        <v>79494.48</v>
      </c>
      <c r="I204" s="85"/>
      <c r="K204" s="85">
        <f>Source!O94</f>
        <v>79494.48</v>
      </c>
      <c r="L204" s="85"/>
      <c r="M204" s="34">
        <f>Source!U94</f>
        <v>0</v>
      </c>
      <c r="O204" s="33">
        <f>H204</f>
        <v>79494.48</v>
      </c>
      <c r="P204" s="33">
        <f>K204</f>
        <v>79494.48</v>
      </c>
      <c r="Q204" s="33">
        <f>M204</f>
        <v>0</v>
      </c>
      <c r="W204">
        <f>IF(Source!BI94&lt;=1,H204, 0)</f>
        <v>79494.48</v>
      </c>
      <c r="X204">
        <f>IF(Source!BI94=2,H204, 0)</f>
        <v>0</v>
      </c>
      <c r="Y204">
        <f>IF(Source!BI94=3,H204, 0)</f>
        <v>0</v>
      </c>
      <c r="Z204">
        <f>IF(Source!BI94=4,H204, 0)</f>
        <v>0</v>
      </c>
    </row>
    <row r="205" spans="1:26" ht="27" x14ac:dyDescent="0.2">
      <c r="A205" s="24">
        <v>40</v>
      </c>
      <c r="B205" s="24" t="str">
        <f>Source!E95</f>
        <v>20</v>
      </c>
      <c r="C205" s="25" t="str">
        <f>Source!F95</f>
        <v>Прайс</v>
      </c>
      <c r="D205" s="23" t="s">
        <v>600</v>
      </c>
      <c r="E205" s="26" t="str">
        <f>Source!H95</f>
        <v>ШТ</v>
      </c>
      <c r="F205" s="10">
        <f>Source!I95</f>
        <v>6</v>
      </c>
      <c r="G205" s="28">
        <f>IF(Source!AK95&lt;&gt; 0, Source!AK95,Source!AL95 + Source!AM95 + Source!AO95)</f>
        <v>12666.67</v>
      </c>
      <c r="H205" s="27"/>
      <c r="I205" s="28"/>
      <c r="J205" s="27" t="str">
        <f>Source!BO95</f>
        <v/>
      </c>
      <c r="K205" s="27"/>
      <c r="L205" s="28"/>
      <c r="M205" s="29"/>
      <c r="S205">
        <f>ROUND((Source!FX95/100)*((ROUND(Source!AF95*Source!I95, 2)+ROUND(Source!AE95*Source!I95, 2))), 2)</f>
        <v>0</v>
      </c>
      <c r="T205">
        <f>Source!X95</f>
        <v>0</v>
      </c>
      <c r="U205">
        <f>ROUND((Source!FY95/100)*((ROUND(Source!AF95*Source!I95, 2)+ROUND(Source!AE95*Source!I95, 2))), 2)</f>
        <v>0</v>
      </c>
      <c r="V205">
        <f>Source!Y95</f>
        <v>0</v>
      </c>
    </row>
    <row r="206" spans="1:26" ht="14.25" x14ac:dyDescent="0.2">
      <c r="A206" s="35"/>
      <c r="B206" s="35"/>
      <c r="C206" s="36"/>
      <c r="D206" s="37" t="s">
        <v>599</v>
      </c>
      <c r="E206" s="38"/>
      <c r="F206" s="39"/>
      <c r="G206" s="40">
        <f>Source!AL95</f>
        <v>12666.67</v>
      </c>
      <c r="H206" s="41" t="str">
        <f>Source!DD95</f>
        <v/>
      </c>
      <c r="I206" s="40">
        <f>ROUND(Source!AC95*Source!I95, 2)</f>
        <v>76000.02</v>
      </c>
      <c r="J206" s="41"/>
      <c r="K206" s="41">
        <f>IF(Source!BC95&lt;&gt; 0, Source!BC95, 1)</f>
        <v>1</v>
      </c>
      <c r="L206" s="40">
        <f>Source!P95</f>
        <v>76000.02</v>
      </c>
      <c r="M206" s="54"/>
    </row>
    <row r="207" spans="1:26" ht="15" x14ac:dyDescent="0.25">
      <c r="H207" s="85">
        <f>ROUND(Source!AC95*Source!I95, 2)+ROUND(Source!AF95*Source!I95, 2)+ROUND((((((Source!ET95*1.35)*1.15))-(((Source!EU95*1.35)*1.15)))+Source!AE95)*Source!I95, 2)</f>
        <v>76000.02</v>
      </c>
      <c r="I207" s="85"/>
      <c r="K207" s="85">
        <f>Source!O95</f>
        <v>76000.02</v>
      </c>
      <c r="L207" s="85"/>
      <c r="M207" s="34">
        <f>Source!U95</f>
        <v>0</v>
      </c>
      <c r="O207" s="33">
        <f>H207</f>
        <v>76000.02</v>
      </c>
      <c r="P207" s="33">
        <f>K207</f>
        <v>76000.02</v>
      </c>
      <c r="Q207" s="33">
        <f>M207</f>
        <v>0</v>
      </c>
      <c r="W207">
        <f>IF(Source!BI95&lt;=1,H207, 0)</f>
        <v>76000.02</v>
      </c>
      <c r="X207">
        <f>IF(Source!BI95=2,H207, 0)</f>
        <v>0</v>
      </c>
      <c r="Y207">
        <f>IF(Source!BI95=3,H207, 0)</f>
        <v>0</v>
      </c>
      <c r="Z207">
        <f>IF(Source!BI95=4,H207, 0)</f>
        <v>0</v>
      </c>
    </row>
    <row r="208" spans="1:26" ht="27" x14ac:dyDescent="0.2">
      <c r="A208" s="24">
        <v>41</v>
      </c>
      <c r="B208" s="24" t="str">
        <f>Source!E96</f>
        <v>21</v>
      </c>
      <c r="C208" s="25" t="str">
        <f>Source!F96</f>
        <v>Прайс</v>
      </c>
      <c r="D208" s="23" t="s">
        <v>601</v>
      </c>
      <c r="E208" s="26" t="str">
        <f>Source!H96</f>
        <v>ШТ</v>
      </c>
      <c r="F208" s="10">
        <f>Source!I96</f>
        <v>5</v>
      </c>
      <c r="G208" s="28">
        <f>IF(Source!AK96&lt;&gt; 0, Source!AK96,Source!AL96 + Source!AM96 + Source!AO96)</f>
        <v>17133.330000000002</v>
      </c>
      <c r="H208" s="27"/>
      <c r="I208" s="28"/>
      <c r="J208" s="27" t="str">
        <f>Source!BO96</f>
        <v/>
      </c>
      <c r="K208" s="27"/>
      <c r="L208" s="28"/>
      <c r="M208" s="29"/>
      <c r="S208">
        <f>ROUND((Source!FX96/100)*((ROUND(Source!AF96*Source!I96, 2)+ROUND(Source!AE96*Source!I96, 2))), 2)</f>
        <v>0</v>
      </c>
      <c r="T208">
        <f>Source!X96</f>
        <v>0</v>
      </c>
      <c r="U208">
        <f>ROUND((Source!FY96/100)*((ROUND(Source!AF96*Source!I96, 2)+ROUND(Source!AE96*Source!I96, 2))), 2)</f>
        <v>0</v>
      </c>
      <c r="V208">
        <f>Source!Y96</f>
        <v>0</v>
      </c>
    </row>
    <row r="209" spans="1:26" ht="14.25" x14ac:dyDescent="0.2">
      <c r="A209" s="35"/>
      <c r="B209" s="35"/>
      <c r="C209" s="36"/>
      <c r="D209" s="37" t="s">
        <v>599</v>
      </c>
      <c r="E209" s="38"/>
      <c r="F209" s="39"/>
      <c r="G209" s="40">
        <f>Source!AL96</f>
        <v>17133.330000000002</v>
      </c>
      <c r="H209" s="41" t="str">
        <f>Source!DD96</f>
        <v/>
      </c>
      <c r="I209" s="40">
        <f>ROUND(Source!AC96*Source!I96, 2)</f>
        <v>85666.65</v>
      </c>
      <c r="J209" s="41"/>
      <c r="K209" s="41">
        <f>IF(Source!BC96&lt;&gt; 0, Source!BC96, 1)</f>
        <v>1</v>
      </c>
      <c r="L209" s="40">
        <f>Source!P96</f>
        <v>85666.65</v>
      </c>
      <c r="M209" s="54"/>
    </row>
    <row r="210" spans="1:26" ht="15" x14ac:dyDescent="0.25">
      <c r="H210" s="85">
        <f>ROUND(Source!AC96*Source!I96, 2)+ROUND(Source!AF96*Source!I96, 2)+ROUND((((((Source!ET96*1.35)*1.15))-(((Source!EU96*1.35)*1.15)))+Source!AE96)*Source!I96, 2)</f>
        <v>85666.65</v>
      </c>
      <c r="I210" s="85"/>
      <c r="K210" s="85">
        <f>Source!O96</f>
        <v>85666.65</v>
      </c>
      <c r="L210" s="85"/>
      <c r="M210" s="34">
        <f>Source!U96</f>
        <v>0</v>
      </c>
      <c r="O210" s="33">
        <f>H210</f>
        <v>85666.65</v>
      </c>
      <c r="P210" s="33">
        <f>K210</f>
        <v>85666.65</v>
      </c>
      <c r="Q210" s="33">
        <f>M210</f>
        <v>0</v>
      </c>
      <c r="W210">
        <f>IF(Source!BI96&lt;=1,H210, 0)</f>
        <v>85666.65</v>
      </c>
      <c r="X210">
        <f>IF(Source!BI96=2,H210, 0)</f>
        <v>0</v>
      </c>
      <c r="Y210">
        <f>IF(Source!BI96=3,H210, 0)</f>
        <v>0</v>
      </c>
      <c r="Z210">
        <f>IF(Source!BI96=4,H210, 0)</f>
        <v>0</v>
      </c>
    </row>
    <row r="211" spans="1:26" ht="27" x14ac:dyDescent="0.2">
      <c r="A211" s="24">
        <v>42</v>
      </c>
      <c r="B211" s="24" t="str">
        <f>Source!E97</f>
        <v>22</v>
      </c>
      <c r="C211" s="25" t="str">
        <f>Source!F97</f>
        <v>Прайс</v>
      </c>
      <c r="D211" s="23" t="s">
        <v>602</v>
      </c>
      <c r="E211" s="26" t="str">
        <f>Source!H97</f>
        <v>ШТ</v>
      </c>
      <c r="F211" s="10">
        <f>Source!I97</f>
        <v>8</v>
      </c>
      <c r="G211" s="28">
        <f>IF(Source!AK97&lt;&gt; 0, Source!AK97,Source!AL97 + Source!AM97 + Source!AO97)</f>
        <v>427.68</v>
      </c>
      <c r="H211" s="27"/>
      <c r="I211" s="28"/>
      <c r="J211" s="27" t="str">
        <f>Source!BO97</f>
        <v/>
      </c>
      <c r="K211" s="27"/>
      <c r="L211" s="28"/>
      <c r="M211" s="29"/>
      <c r="S211">
        <f>ROUND((Source!FX97/100)*((ROUND(Source!AF97*Source!I97, 2)+ROUND(Source!AE97*Source!I97, 2))), 2)</f>
        <v>0</v>
      </c>
      <c r="T211">
        <f>Source!X97</f>
        <v>0</v>
      </c>
      <c r="U211">
        <f>ROUND((Source!FY97/100)*((ROUND(Source!AF97*Source!I97, 2)+ROUND(Source!AE97*Source!I97, 2))), 2)</f>
        <v>0</v>
      </c>
      <c r="V211">
        <f>Source!Y97</f>
        <v>0</v>
      </c>
    </row>
    <row r="212" spans="1:26" ht="14.25" x14ac:dyDescent="0.2">
      <c r="A212" s="35"/>
      <c r="B212" s="35"/>
      <c r="C212" s="36"/>
      <c r="D212" s="37" t="s">
        <v>599</v>
      </c>
      <c r="E212" s="38"/>
      <c r="F212" s="39"/>
      <c r="G212" s="40">
        <f>Source!AL97</f>
        <v>427.68</v>
      </c>
      <c r="H212" s="41" t="str">
        <f>Source!DD97</f>
        <v/>
      </c>
      <c r="I212" s="40">
        <f>ROUND(Source!AC97*Source!I97, 2)</f>
        <v>3421.44</v>
      </c>
      <c r="J212" s="41"/>
      <c r="K212" s="41">
        <f>IF(Source!BC97&lt;&gt; 0, Source!BC97, 1)</f>
        <v>1</v>
      </c>
      <c r="L212" s="40">
        <f>Source!P97</f>
        <v>3421.44</v>
      </c>
      <c r="M212" s="54"/>
    </row>
    <row r="213" spans="1:26" ht="15" x14ac:dyDescent="0.25">
      <c r="H213" s="85">
        <f>ROUND(Source!AC97*Source!I97, 2)+ROUND(Source!AF97*Source!I97, 2)+ROUND((((((Source!ET97*1.35)*1.15))-(((Source!EU97*1.35)*1.15)))+Source!AE97)*Source!I97, 2)</f>
        <v>3421.44</v>
      </c>
      <c r="I213" s="85"/>
      <c r="K213" s="85">
        <f>Source!O97</f>
        <v>3421.44</v>
      </c>
      <c r="L213" s="85"/>
      <c r="M213" s="34">
        <f>Source!U97</f>
        <v>0</v>
      </c>
      <c r="O213" s="33">
        <f>H213</f>
        <v>3421.44</v>
      </c>
      <c r="P213" s="33">
        <f>K213</f>
        <v>3421.44</v>
      </c>
      <c r="Q213" s="33">
        <f>M213</f>
        <v>0</v>
      </c>
      <c r="W213">
        <f>IF(Source!BI97&lt;=1,H213, 0)</f>
        <v>3421.44</v>
      </c>
      <c r="X213">
        <f>IF(Source!BI97=2,H213, 0)</f>
        <v>0</v>
      </c>
      <c r="Y213">
        <f>IF(Source!BI97=3,H213, 0)</f>
        <v>0</v>
      </c>
      <c r="Z213">
        <f>IF(Source!BI97=4,H213, 0)</f>
        <v>0</v>
      </c>
    </row>
    <row r="214" spans="1:26" ht="27" x14ac:dyDescent="0.2">
      <c r="A214" s="24">
        <v>43</v>
      </c>
      <c r="B214" s="24" t="str">
        <f>Source!E98</f>
        <v>23</v>
      </c>
      <c r="C214" s="25" t="str">
        <f>Source!F98</f>
        <v>Прайс</v>
      </c>
      <c r="D214" s="23" t="s">
        <v>603</v>
      </c>
      <c r="E214" s="26" t="str">
        <f>Source!H98</f>
        <v>ШТ</v>
      </c>
      <c r="F214" s="10">
        <f>Source!I98</f>
        <v>7</v>
      </c>
      <c r="G214" s="28">
        <f>IF(Source!AK98&lt;&gt; 0, Source!AK98,Source!AL98 + Source!AM98 + Source!AO98)</f>
        <v>658.36</v>
      </c>
      <c r="H214" s="27"/>
      <c r="I214" s="28"/>
      <c r="J214" s="27" t="str">
        <f>Source!BO98</f>
        <v/>
      </c>
      <c r="K214" s="27"/>
      <c r="L214" s="28"/>
      <c r="M214" s="29"/>
      <c r="S214">
        <f>ROUND((Source!FX98/100)*((ROUND(Source!AF98*Source!I98, 2)+ROUND(Source!AE98*Source!I98, 2))), 2)</f>
        <v>0</v>
      </c>
      <c r="T214">
        <f>Source!X98</f>
        <v>0</v>
      </c>
      <c r="U214">
        <f>ROUND((Source!FY98/100)*((ROUND(Source!AF98*Source!I98, 2)+ROUND(Source!AE98*Source!I98, 2))), 2)</f>
        <v>0</v>
      </c>
      <c r="V214">
        <f>Source!Y98</f>
        <v>0</v>
      </c>
    </row>
    <row r="215" spans="1:26" ht="14.25" x14ac:dyDescent="0.2">
      <c r="A215" s="35"/>
      <c r="B215" s="35"/>
      <c r="C215" s="36"/>
      <c r="D215" s="37" t="s">
        <v>599</v>
      </c>
      <c r="E215" s="38"/>
      <c r="F215" s="39"/>
      <c r="G215" s="40">
        <f>Source!AL98</f>
        <v>658.36</v>
      </c>
      <c r="H215" s="41" t="str">
        <f>Source!DD98</f>
        <v/>
      </c>
      <c r="I215" s="40">
        <f>ROUND(Source!AC98*Source!I98, 2)</f>
        <v>4608.5200000000004</v>
      </c>
      <c r="J215" s="41"/>
      <c r="K215" s="41">
        <f>IF(Source!BC98&lt;&gt; 0, Source!BC98, 1)</f>
        <v>1</v>
      </c>
      <c r="L215" s="40">
        <f>Source!P98</f>
        <v>4608.5200000000004</v>
      </c>
      <c r="M215" s="54"/>
    </row>
    <row r="216" spans="1:26" ht="15" x14ac:dyDescent="0.25">
      <c r="H216" s="85">
        <f>ROUND(Source!AC98*Source!I98, 2)+ROUND(Source!AF98*Source!I98, 2)+ROUND((((((Source!ET98*1.35)*1.15))-(((Source!EU98*1.35)*1.15)))+Source!AE98)*Source!I98, 2)</f>
        <v>4608.5200000000004</v>
      </c>
      <c r="I216" s="85"/>
      <c r="K216" s="85">
        <f>Source!O98</f>
        <v>4608.5200000000004</v>
      </c>
      <c r="L216" s="85"/>
      <c r="M216" s="34">
        <f>Source!U98</f>
        <v>0</v>
      </c>
      <c r="O216" s="33">
        <f>H216</f>
        <v>4608.5200000000004</v>
      </c>
      <c r="P216" s="33">
        <f>K216</f>
        <v>4608.5200000000004</v>
      </c>
      <c r="Q216" s="33">
        <f>M216</f>
        <v>0</v>
      </c>
      <c r="W216">
        <f>IF(Source!BI98&lt;=1,H216, 0)</f>
        <v>4608.5200000000004</v>
      </c>
      <c r="X216">
        <f>IF(Source!BI98=2,H216, 0)</f>
        <v>0</v>
      </c>
      <c r="Y216">
        <f>IF(Source!BI98=3,H216, 0)</f>
        <v>0</v>
      </c>
      <c r="Z216">
        <f>IF(Source!BI98=4,H216, 0)</f>
        <v>0</v>
      </c>
    </row>
    <row r="217" spans="1:26" ht="27" x14ac:dyDescent="0.2">
      <c r="A217" s="24">
        <v>44</v>
      </c>
      <c r="B217" s="24" t="str">
        <f>Source!E99</f>
        <v>24</v>
      </c>
      <c r="C217" s="25" t="str">
        <f>Source!F99</f>
        <v>Прайс</v>
      </c>
      <c r="D217" s="23" t="s">
        <v>604</v>
      </c>
      <c r="E217" s="26" t="str">
        <f>Source!H99</f>
        <v>ШТ</v>
      </c>
      <c r="F217" s="10">
        <f>Source!I99</f>
        <v>4</v>
      </c>
      <c r="G217" s="28">
        <f>IF(Source!AK99&lt;&gt; 0, Source!AK99,Source!AL99 + Source!AM99 + Source!AO99)</f>
        <v>250.04</v>
      </c>
      <c r="H217" s="27"/>
      <c r="I217" s="28"/>
      <c r="J217" s="27" t="str">
        <f>Source!BO99</f>
        <v/>
      </c>
      <c r="K217" s="27"/>
      <c r="L217" s="28"/>
      <c r="M217" s="29"/>
      <c r="S217">
        <f>ROUND((Source!FX99/100)*((ROUND(Source!AF99*Source!I99, 2)+ROUND(Source!AE99*Source!I99, 2))), 2)</f>
        <v>0</v>
      </c>
      <c r="T217">
        <f>Source!X99</f>
        <v>0</v>
      </c>
      <c r="U217">
        <f>ROUND((Source!FY99/100)*((ROUND(Source!AF99*Source!I99, 2)+ROUND(Source!AE99*Source!I99, 2))), 2)</f>
        <v>0</v>
      </c>
      <c r="V217">
        <f>Source!Y99</f>
        <v>0</v>
      </c>
    </row>
    <row r="218" spans="1:26" ht="14.25" x14ac:dyDescent="0.2">
      <c r="A218" s="35"/>
      <c r="B218" s="35"/>
      <c r="C218" s="36"/>
      <c r="D218" s="37" t="s">
        <v>599</v>
      </c>
      <c r="E218" s="38"/>
      <c r="F218" s="39"/>
      <c r="G218" s="40">
        <f>Source!AL99</f>
        <v>250.04</v>
      </c>
      <c r="H218" s="41" t="str">
        <f>Source!DD99</f>
        <v/>
      </c>
      <c r="I218" s="40">
        <f>ROUND(Source!AC99*Source!I99, 2)</f>
        <v>1000.16</v>
      </c>
      <c r="J218" s="41"/>
      <c r="K218" s="41">
        <f>IF(Source!BC99&lt;&gt; 0, Source!BC99, 1)</f>
        <v>1</v>
      </c>
      <c r="L218" s="40">
        <f>Source!P99</f>
        <v>1000.16</v>
      </c>
      <c r="M218" s="54"/>
    </row>
    <row r="219" spans="1:26" ht="15" x14ac:dyDescent="0.25">
      <c r="H219" s="85">
        <f>ROUND(Source!AC99*Source!I99, 2)+ROUND(Source!AF99*Source!I99, 2)+ROUND((((((Source!ET99*1.35)*1.15))-(((Source!EU99*1.35)*1.15)))+Source!AE99)*Source!I99, 2)</f>
        <v>1000.16</v>
      </c>
      <c r="I219" s="85"/>
      <c r="K219" s="85">
        <f>Source!O99</f>
        <v>1000.16</v>
      </c>
      <c r="L219" s="85"/>
      <c r="M219" s="34">
        <f>Source!U99</f>
        <v>0</v>
      </c>
      <c r="O219" s="33">
        <f>H219</f>
        <v>1000.16</v>
      </c>
      <c r="P219" s="33">
        <f>K219</f>
        <v>1000.16</v>
      </c>
      <c r="Q219" s="33">
        <f>M219</f>
        <v>0</v>
      </c>
      <c r="W219">
        <f>IF(Source!BI99&lt;=1,H219, 0)</f>
        <v>1000.16</v>
      </c>
      <c r="X219">
        <f>IF(Source!BI99=2,H219, 0)</f>
        <v>0</v>
      </c>
      <c r="Y219">
        <f>IF(Source!BI99=3,H219, 0)</f>
        <v>0</v>
      </c>
      <c r="Z219">
        <f>IF(Source!BI99=4,H219, 0)</f>
        <v>0</v>
      </c>
    </row>
    <row r="220" spans="1:26" ht="27" x14ac:dyDescent="0.2">
      <c r="A220" s="24">
        <v>45</v>
      </c>
      <c r="B220" s="24" t="str">
        <f>Source!E100</f>
        <v>25</v>
      </c>
      <c r="C220" s="25" t="str">
        <f>Source!F100</f>
        <v>Прайс</v>
      </c>
      <c r="D220" s="23" t="s">
        <v>605</v>
      </c>
      <c r="E220" s="26" t="str">
        <f>Source!H100</f>
        <v>ШТ</v>
      </c>
      <c r="F220" s="10">
        <f>Source!I100</f>
        <v>4</v>
      </c>
      <c r="G220" s="28">
        <f>IF(Source!AK100&lt;&gt; 0, Source!AK100,Source!AL100 + Source!AM100 + Source!AO100)</f>
        <v>67.5</v>
      </c>
      <c r="H220" s="27"/>
      <c r="I220" s="28"/>
      <c r="J220" s="27" t="str">
        <f>Source!BO100</f>
        <v/>
      </c>
      <c r="K220" s="27"/>
      <c r="L220" s="28"/>
      <c r="M220" s="29"/>
      <c r="S220">
        <f>ROUND((Source!FX100/100)*((ROUND(Source!AF100*Source!I100, 2)+ROUND(Source!AE100*Source!I100, 2))), 2)</f>
        <v>0</v>
      </c>
      <c r="T220">
        <f>Source!X100</f>
        <v>0</v>
      </c>
      <c r="U220">
        <f>ROUND((Source!FY100/100)*((ROUND(Source!AF100*Source!I100, 2)+ROUND(Source!AE100*Source!I100, 2))), 2)</f>
        <v>0</v>
      </c>
      <c r="V220">
        <f>Source!Y100</f>
        <v>0</v>
      </c>
    </row>
    <row r="221" spans="1:26" ht="14.25" x14ac:dyDescent="0.2">
      <c r="A221" s="35"/>
      <c r="B221" s="35"/>
      <c r="C221" s="36"/>
      <c r="D221" s="37" t="s">
        <v>599</v>
      </c>
      <c r="E221" s="38"/>
      <c r="F221" s="39"/>
      <c r="G221" s="40">
        <f>Source!AL100</f>
        <v>67.5</v>
      </c>
      <c r="H221" s="41" t="str">
        <f>Source!DD100</f>
        <v/>
      </c>
      <c r="I221" s="40">
        <f>ROUND(Source!AC100*Source!I100, 2)</f>
        <v>270</v>
      </c>
      <c r="J221" s="41"/>
      <c r="K221" s="41">
        <f>IF(Source!BC100&lt;&gt; 0, Source!BC100, 1)</f>
        <v>1</v>
      </c>
      <c r="L221" s="40">
        <f>Source!P100</f>
        <v>270</v>
      </c>
      <c r="M221" s="54"/>
    </row>
    <row r="222" spans="1:26" ht="15" x14ac:dyDescent="0.25">
      <c r="H222" s="85">
        <f>ROUND(Source!AC100*Source!I100, 2)+ROUND(Source!AF100*Source!I100, 2)+ROUND((((((Source!ET100*1.35)*1.15))-(((Source!EU100*1.35)*1.15)))+Source!AE100)*Source!I100, 2)</f>
        <v>270</v>
      </c>
      <c r="I222" s="85"/>
      <c r="K222" s="85">
        <f>Source!O100</f>
        <v>270</v>
      </c>
      <c r="L222" s="85"/>
      <c r="M222" s="34">
        <f>Source!U100</f>
        <v>0</v>
      </c>
      <c r="O222" s="33">
        <f>H222</f>
        <v>270</v>
      </c>
      <c r="P222" s="33">
        <f>K222</f>
        <v>270</v>
      </c>
      <c r="Q222" s="33">
        <f>M222</f>
        <v>0</v>
      </c>
      <c r="W222">
        <f>IF(Source!BI100&lt;=1,H222, 0)</f>
        <v>270</v>
      </c>
      <c r="X222">
        <f>IF(Source!BI100=2,H222, 0)</f>
        <v>0</v>
      </c>
      <c r="Y222">
        <f>IF(Source!BI100=3,H222, 0)</f>
        <v>0</v>
      </c>
      <c r="Z222">
        <f>IF(Source!BI100=4,H222, 0)</f>
        <v>0</v>
      </c>
    </row>
    <row r="223" spans="1:26" ht="27" x14ac:dyDescent="0.2">
      <c r="A223" s="24">
        <v>46</v>
      </c>
      <c r="B223" s="24" t="str">
        <f>Source!E101</f>
        <v>26</v>
      </c>
      <c r="C223" s="25" t="str">
        <f>Source!F101</f>
        <v>Прайс</v>
      </c>
      <c r="D223" s="23" t="s">
        <v>606</v>
      </c>
      <c r="E223" s="26" t="str">
        <f>Source!H101</f>
        <v>ШТ</v>
      </c>
      <c r="F223" s="10">
        <f>Source!I101</f>
        <v>4</v>
      </c>
      <c r="G223" s="28">
        <f>IF(Source!AK101&lt;&gt; 0, Source!AK101,Source!AL101 + Source!AM101 + Source!AO101)</f>
        <v>190.51</v>
      </c>
      <c r="H223" s="27"/>
      <c r="I223" s="28"/>
      <c r="J223" s="27" t="str">
        <f>Source!BO101</f>
        <v/>
      </c>
      <c r="K223" s="27"/>
      <c r="L223" s="28"/>
      <c r="M223" s="29"/>
      <c r="S223">
        <f>ROUND((Source!FX101/100)*((ROUND(Source!AF101*Source!I101, 2)+ROUND(Source!AE101*Source!I101, 2))), 2)</f>
        <v>0</v>
      </c>
      <c r="T223">
        <f>Source!X101</f>
        <v>0</v>
      </c>
      <c r="U223">
        <f>ROUND((Source!FY101/100)*((ROUND(Source!AF101*Source!I101, 2)+ROUND(Source!AE101*Source!I101, 2))), 2)</f>
        <v>0</v>
      </c>
      <c r="V223">
        <f>Source!Y101</f>
        <v>0</v>
      </c>
    </row>
    <row r="224" spans="1:26" ht="14.25" x14ac:dyDescent="0.2">
      <c r="A224" s="35"/>
      <c r="B224" s="35"/>
      <c r="C224" s="36"/>
      <c r="D224" s="37" t="s">
        <v>599</v>
      </c>
      <c r="E224" s="38"/>
      <c r="F224" s="39"/>
      <c r="G224" s="40">
        <f>Source!AL101</f>
        <v>190.51</v>
      </c>
      <c r="H224" s="41" t="str">
        <f>Source!DD101</f>
        <v/>
      </c>
      <c r="I224" s="40">
        <f>ROUND(Source!AC101*Source!I101, 2)</f>
        <v>762.04</v>
      </c>
      <c r="J224" s="41"/>
      <c r="K224" s="41">
        <f>IF(Source!BC101&lt;&gt; 0, Source!BC101, 1)</f>
        <v>1</v>
      </c>
      <c r="L224" s="40">
        <f>Source!P101</f>
        <v>762.04</v>
      </c>
      <c r="M224" s="54"/>
    </row>
    <row r="225" spans="1:26" ht="15" x14ac:dyDescent="0.25">
      <c r="H225" s="85">
        <f>ROUND(Source!AC101*Source!I101, 2)+ROUND(Source!AF101*Source!I101, 2)+ROUND((((((Source!ET101*1.35)*1.15))-(((Source!EU101*1.35)*1.15)))+Source!AE101)*Source!I101, 2)</f>
        <v>762.04</v>
      </c>
      <c r="I225" s="85"/>
      <c r="K225" s="85">
        <f>Source!O101</f>
        <v>762.04</v>
      </c>
      <c r="L225" s="85"/>
      <c r="M225" s="34">
        <f>Source!U101</f>
        <v>0</v>
      </c>
      <c r="O225" s="33">
        <f>H225</f>
        <v>762.04</v>
      </c>
      <c r="P225" s="33">
        <f>K225</f>
        <v>762.04</v>
      </c>
      <c r="Q225" s="33">
        <f>M225</f>
        <v>0</v>
      </c>
      <c r="W225">
        <f>IF(Source!BI101&lt;=1,H225, 0)</f>
        <v>762.04</v>
      </c>
      <c r="X225">
        <f>IF(Source!BI101=2,H225, 0)</f>
        <v>0</v>
      </c>
      <c r="Y225">
        <f>IF(Source!BI101=3,H225, 0)</f>
        <v>0</v>
      </c>
      <c r="Z225">
        <f>IF(Source!BI101=4,H225, 0)</f>
        <v>0</v>
      </c>
    </row>
    <row r="226" spans="1:26" ht="27" x14ac:dyDescent="0.2">
      <c r="A226" s="24">
        <v>47</v>
      </c>
      <c r="B226" s="24" t="str">
        <f>Source!E102</f>
        <v>27</v>
      </c>
      <c r="C226" s="25" t="str">
        <f>Source!F102</f>
        <v>Прайс</v>
      </c>
      <c r="D226" s="23" t="s">
        <v>607</v>
      </c>
      <c r="E226" s="26" t="str">
        <f>Source!H102</f>
        <v>ШТ</v>
      </c>
      <c r="F226" s="10">
        <f>Source!I102</f>
        <v>4</v>
      </c>
      <c r="G226" s="28">
        <f>IF(Source!AK102&lt;&gt; 0, Source!AK102,Source!AL102 + Source!AM102 + Source!AO102)</f>
        <v>166.67</v>
      </c>
      <c r="H226" s="27"/>
      <c r="I226" s="28"/>
      <c r="J226" s="27" t="str">
        <f>Source!BO102</f>
        <v/>
      </c>
      <c r="K226" s="27"/>
      <c r="L226" s="28"/>
      <c r="M226" s="29"/>
      <c r="S226">
        <f>ROUND((Source!FX102/100)*((ROUND(Source!AF102*Source!I102, 2)+ROUND(Source!AE102*Source!I102, 2))), 2)</f>
        <v>0</v>
      </c>
      <c r="T226">
        <f>Source!X102</f>
        <v>0</v>
      </c>
      <c r="U226">
        <f>ROUND((Source!FY102/100)*((ROUND(Source!AF102*Source!I102, 2)+ROUND(Source!AE102*Source!I102, 2))), 2)</f>
        <v>0</v>
      </c>
      <c r="V226">
        <f>Source!Y102</f>
        <v>0</v>
      </c>
    </row>
    <row r="227" spans="1:26" ht="14.25" x14ac:dyDescent="0.2">
      <c r="A227" s="35"/>
      <c r="B227" s="35"/>
      <c r="C227" s="36"/>
      <c r="D227" s="37" t="s">
        <v>599</v>
      </c>
      <c r="E227" s="38"/>
      <c r="F227" s="39"/>
      <c r="G227" s="40">
        <f>Source!AL102</f>
        <v>166.67</v>
      </c>
      <c r="H227" s="41" t="str">
        <f>Source!DD102</f>
        <v/>
      </c>
      <c r="I227" s="40">
        <f>ROUND(Source!AC102*Source!I102, 2)</f>
        <v>666.68</v>
      </c>
      <c r="J227" s="41"/>
      <c r="K227" s="41">
        <f>IF(Source!BC102&lt;&gt; 0, Source!BC102, 1)</f>
        <v>1</v>
      </c>
      <c r="L227" s="40">
        <f>Source!P102</f>
        <v>666.68</v>
      </c>
      <c r="M227" s="54"/>
    </row>
    <row r="228" spans="1:26" ht="15" x14ac:dyDescent="0.25">
      <c r="H228" s="85">
        <f>ROUND(Source!AC102*Source!I102, 2)+ROUND(Source!AF102*Source!I102, 2)+ROUND((((((Source!ET102*1.35)*1.15))-(((Source!EU102*1.35)*1.15)))+Source!AE102)*Source!I102, 2)</f>
        <v>666.68</v>
      </c>
      <c r="I228" s="85"/>
      <c r="K228" s="85">
        <f>Source!O102</f>
        <v>666.68</v>
      </c>
      <c r="L228" s="85"/>
      <c r="M228" s="34">
        <f>Source!U102</f>
        <v>0</v>
      </c>
      <c r="O228" s="33">
        <f>H228</f>
        <v>666.68</v>
      </c>
      <c r="P228" s="33">
        <f>K228</f>
        <v>666.68</v>
      </c>
      <c r="Q228" s="33">
        <f>M228</f>
        <v>0</v>
      </c>
      <c r="W228">
        <f>IF(Source!BI102&lt;=1,H228, 0)</f>
        <v>666.68</v>
      </c>
      <c r="X228">
        <f>IF(Source!BI102=2,H228, 0)</f>
        <v>0</v>
      </c>
      <c r="Y228">
        <f>IF(Source!BI102=3,H228, 0)</f>
        <v>0</v>
      </c>
      <c r="Z228">
        <f>IF(Source!BI102=4,H228, 0)</f>
        <v>0</v>
      </c>
    </row>
    <row r="229" spans="1:26" ht="14.25" x14ac:dyDescent="0.2">
      <c r="A229" s="24">
        <v>48</v>
      </c>
      <c r="B229" s="24" t="str">
        <f>Source!E103</f>
        <v>28</v>
      </c>
      <c r="C229" s="25" t="str">
        <f>Source!F103</f>
        <v>Прайс</v>
      </c>
      <c r="D229" s="23" t="str">
        <f>Source!G103</f>
        <v>Зажим ответвительный CT1S 95 A</v>
      </c>
      <c r="E229" s="26" t="str">
        <f>Source!H103</f>
        <v>ШТ</v>
      </c>
      <c r="F229" s="10">
        <f>Source!I103</f>
        <v>6</v>
      </c>
      <c r="G229" s="28">
        <f>IF(Source!AK103&lt;&gt; 0, Source!AK103,Source!AL103 + Source!AM103 + Source!AO103)</f>
        <v>150</v>
      </c>
      <c r="H229" s="27"/>
      <c r="I229" s="28"/>
      <c r="J229" s="27" t="str">
        <f>Source!BO103</f>
        <v/>
      </c>
      <c r="K229" s="27"/>
      <c r="L229" s="28"/>
      <c r="M229" s="29"/>
      <c r="S229">
        <f>ROUND((Source!FX103/100)*((ROUND(Source!AF103*Source!I103, 2)+ROUND(Source!AE103*Source!I103, 2))), 2)</f>
        <v>0</v>
      </c>
      <c r="T229">
        <f>Source!X103</f>
        <v>0</v>
      </c>
      <c r="U229">
        <f>ROUND((Source!FY103/100)*((ROUND(Source!AF103*Source!I103, 2)+ROUND(Source!AE103*Source!I103, 2))), 2)</f>
        <v>0</v>
      </c>
      <c r="V229">
        <f>Source!Y103</f>
        <v>0</v>
      </c>
    </row>
    <row r="230" spans="1:26" ht="14.25" x14ac:dyDescent="0.2">
      <c r="A230" s="35"/>
      <c r="B230" s="35"/>
      <c r="C230" s="36"/>
      <c r="D230" s="37" t="s">
        <v>599</v>
      </c>
      <c r="E230" s="38"/>
      <c r="F230" s="39"/>
      <c r="G230" s="40">
        <f>Source!AL103</f>
        <v>150</v>
      </c>
      <c r="H230" s="41" t="str">
        <f>Source!DD103</f>
        <v/>
      </c>
      <c r="I230" s="40">
        <f>ROUND(Source!AC103*Source!I103, 2)</f>
        <v>900</v>
      </c>
      <c r="J230" s="41"/>
      <c r="K230" s="41">
        <f>IF(Source!BC103&lt;&gt; 0, Source!BC103, 1)</f>
        <v>1</v>
      </c>
      <c r="L230" s="40">
        <f>Source!P103</f>
        <v>900</v>
      </c>
      <c r="M230" s="54"/>
    </row>
    <row r="231" spans="1:26" ht="15" x14ac:dyDescent="0.25">
      <c r="H231" s="85">
        <f>ROUND(Source!AC103*Source!I103, 2)+ROUND(Source!AF103*Source!I103, 2)+ROUND((((((Source!ET103*1.35)*1.15))-(((Source!EU103*1.35)*1.15)))+Source!AE103)*Source!I103, 2)</f>
        <v>900</v>
      </c>
      <c r="I231" s="85"/>
      <c r="K231" s="85">
        <f>Source!O103</f>
        <v>900</v>
      </c>
      <c r="L231" s="85"/>
      <c r="M231" s="34">
        <f>Source!U103</f>
        <v>0</v>
      </c>
      <c r="O231" s="33">
        <f>H231</f>
        <v>900</v>
      </c>
      <c r="P231" s="33">
        <f>K231</f>
        <v>900</v>
      </c>
      <c r="Q231" s="33">
        <f>M231</f>
        <v>0</v>
      </c>
      <c r="W231">
        <f>IF(Source!BI103&lt;=1,H231, 0)</f>
        <v>900</v>
      </c>
      <c r="X231">
        <f>IF(Source!BI103=2,H231, 0)</f>
        <v>0</v>
      </c>
      <c r="Y231">
        <f>IF(Source!BI103=3,H231, 0)</f>
        <v>0</v>
      </c>
      <c r="Z231">
        <f>IF(Source!BI103=4,H231, 0)</f>
        <v>0</v>
      </c>
    </row>
    <row r="232" spans="1:26" ht="27" x14ac:dyDescent="0.2">
      <c r="A232" s="24">
        <v>49</v>
      </c>
      <c r="B232" s="24" t="str">
        <f>Source!E104</f>
        <v>29</v>
      </c>
      <c r="C232" s="25" t="str">
        <f>Source!F104</f>
        <v>Прайс</v>
      </c>
      <c r="D232" s="23" t="s">
        <v>608</v>
      </c>
      <c r="E232" s="26" t="str">
        <f>Source!H104</f>
        <v>ШТ</v>
      </c>
      <c r="F232" s="10">
        <f>Source!I104</f>
        <v>4</v>
      </c>
      <c r="G232" s="28">
        <f>IF(Source!AK104&lt;&gt; 0, Source!AK104,Source!AL104 + Source!AM104 + Source!AO104)</f>
        <v>188.33</v>
      </c>
      <c r="H232" s="27"/>
      <c r="I232" s="28"/>
      <c r="J232" s="27" t="str">
        <f>Source!BO104</f>
        <v/>
      </c>
      <c r="K232" s="27"/>
      <c r="L232" s="28"/>
      <c r="M232" s="29"/>
      <c r="S232">
        <f>ROUND((Source!FX104/100)*((ROUND(Source!AF104*Source!I104, 2)+ROUND(Source!AE104*Source!I104, 2))), 2)</f>
        <v>0</v>
      </c>
      <c r="T232">
        <f>Source!X104</f>
        <v>0</v>
      </c>
      <c r="U232">
        <f>ROUND((Source!FY104/100)*((ROUND(Source!AF104*Source!I104, 2)+ROUND(Source!AE104*Source!I104, 2))), 2)</f>
        <v>0</v>
      </c>
      <c r="V232">
        <f>Source!Y104</f>
        <v>0</v>
      </c>
    </row>
    <row r="233" spans="1:26" ht="14.25" x14ac:dyDescent="0.2">
      <c r="A233" s="35"/>
      <c r="B233" s="35"/>
      <c r="C233" s="36"/>
      <c r="D233" s="37" t="s">
        <v>599</v>
      </c>
      <c r="E233" s="38"/>
      <c r="F233" s="39"/>
      <c r="G233" s="40">
        <f>Source!AL104</f>
        <v>188.33</v>
      </c>
      <c r="H233" s="41" t="str">
        <f>Source!DD104</f>
        <v/>
      </c>
      <c r="I233" s="40">
        <f>ROUND(Source!AC104*Source!I104, 2)</f>
        <v>753.32</v>
      </c>
      <c r="J233" s="41"/>
      <c r="K233" s="41">
        <f>IF(Source!BC104&lt;&gt; 0, Source!BC104, 1)</f>
        <v>1</v>
      </c>
      <c r="L233" s="40">
        <f>Source!P104</f>
        <v>753.32</v>
      </c>
      <c r="M233" s="54"/>
    </row>
    <row r="234" spans="1:26" ht="15" x14ac:dyDescent="0.25">
      <c r="H234" s="85">
        <f>ROUND(Source!AC104*Source!I104, 2)+ROUND(Source!AF104*Source!I104, 2)+ROUND((((((Source!ET104*1.35)*1.15))-(((Source!EU104*1.35)*1.15)))+Source!AE104)*Source!I104, 2)</f>
        <v>753.32</v>
      </c>
      <c r="I234" s="85"/>
      <c r="K234" s="85">
        <f>Source!O104</f>
        <v>753.32</v>
      </c>
      <c r="L234" s="85"/>
      <c r="M234" s="34">
        <f>Source!U104</f>
        <v>0</v>
      </c>
      <c r="O234" s="33">
        <f>H234</f>
        <v>753.32</v>
      </c>
      <c r="P234" s="33">
        <f>K234</f>
        <v>753.32</v>
      </c>
      <c r="Q234" s="33">
        <f>M234</f>
        <v>0</v>
      </c>
      <c r="W234">
        <f>IF(Source!BI104&lt;=1,H234, 0)</f>
        <v>753.32</v>
      </c>
      <c r="X234">
        <f>IF(Source!BI104=2,H234, 0)</f>
        <v>0</v>
      </c>
      <c r="Y234">
        <f>IF(Source!BI104=3,H234, 0)</f>
        <v>0</v>
      </c>
      <c r="Z234">
        <f>IF(Source!BI104=4,H234, 0)</f>
        <v>0</v>
      </c>
    </row>
    <row r="235" spans="1:26" ht="27" x14ac:dyDescent="0.2">
      <c r="A235" s="24">
        <v>50</v>
      </c>
      <c r="B235" s="24" t="str">
        <f>Source!E105</f>
        <v>30</v>
      </c>
      <c r="C235" s="25" t="str">
        <f>Source!F105</f>
        <v>Прайс</v>
      </c>
      <c r="D235" s="23" t="s">
        <v>609</v>
      </c>
      <c r="E235" s="26" t="str">
        <f>Source!H105</f>
        <v>ШТ</v>
      </c>
      <c r="F235" s="10">
        <f>Source!I105</f>
        <v>3</v>
      </c>
      <c r="G235" s="28">
        <f>IF(Source!AK105&lt;&gt; 0, Source!AK105,Source!AL105 + Source!AM105 + Source!AO105)</f>
        <v>260.83</v>
      </c>
      <c r="H235" s="27"/>
      <c r="I235" s="28"/>
      <c r="J235" s="27" t="str">
        <f>Source!BO105</f>
        <v/>
      </c>
      <c r="K235" s="27"/>
      <c r="L235" s="28"/>
      <c r="M235" s="29"/>
      <c r="S235">
        <f>ROUND((Source!FX105/100)*((ROUND(Source!AF105*Source!I105, 2)+ROUND(Source!AE105*Source!I105, 2))), 2)</f>
        <v>0</v>
      </c>
      <c r="T235">
        <f>Source!X105</f>
        <v>0</v>
      </c>
      <c r="U235">
        <f>ROUND((Source!FY105/100)*((ROUND(Source!AF105*Source!I105, 2)+ROUND(Source!AE105*Source!I105, 2))), 2)</f>
        <v>0</v>
      </c>
      <c r="V235">
        <f>Source!Y105</f>
        <v>0</v>
      </c>
    </row>
    <row r="236" spans="1:26" ht="14.25" x14ac:dyDescent="0.2">
      <c r="A236" s="35"/>
      <c r="B236" s="35"/>
      <c r="C236" s="36"/>
      <c r="D236" s="37" t="s">
        <v>599</v>
      </c>
      <c r="E236" s="38"/>
      <c r="F236" s="39"/>
      <c r="G236" s="40">
        <f>Source!AL105</f>
        <v>260.83</v>
      </c>
      <c r="H236" s="41" t="str">
        <f>Source!DD105</f>
        <v/>
      </c>
      <c r="I236" s="40">
        <f>ROUND(Source!AC105*Source!I105, 2)</f>
        <v>782.49</v>
      </c>
      <c r="J236" s="41"/>
      <c r="K236" s="41">
        <f>IF(Source!BC105&lt;&gt; 0, Source!BC105, 1)</f>
        <v>1</v>
      </c>
      <c r="L236" s="40">
        <f>Source!P105</f>
        <v>782.49</v>
      </c>
      <c r="M236" s="54"/>
    </row>
    <row r="237" spans="1:26" ht="15" x14ac:dyDescent="0.25">
      <c r="H237" s="85">
        <f>ROUND(Source!AC105*Source!I105, 2)+ROUND(Source!AF105*Source!I105, 2)+ROUND((((((Source!ET105*1.35)*1.15))-(((Source!EU105*1.35)*1.15)))+Source!AE105)*Source!I105, 2)</f>
        <v>782.49</v>
      </c>
      <c r="I237" s="85"/>
      <c r="K237" s="85">
        <f>Source!O105</f>
        <v>782.49</v>
      </c>
      <c r="L237" s="85"/>
      <c r="M237" s="34">
        <f>Source!U105</f>
        <v>0</v>
      </c>
      <c r="O237" s="33">
        <f>H237</f>
        <v>782.49</v>
      </c>
      <c r="P237" s="33">
        <f>K237</f>
        <v>782.49</v>
      </c>
      <c r="Q237" s="33">
        <f>M237</f>
        <v>0</v>
      </c>
      <c r="W237">
        <f>IF(Source!BI105&lt;=1,H237, 0)</f>
        <v>782.49</v>
      </c>
      <c r="X237">
        <f>IF(Source!BI105=2,H237, 0)</f>
        <v>0</v>
      </c>
      <c r="Y237">
        <f>IF(Source!BI105=3,H237, 0)</f>
        <v>0</v>
      </c>
      <c r="Z237">
        <f>IF(Source!BI105=4,H237, 0)</f>
        <v>0</v>
      </c>
    </row>
    <row r="238" spans="1:26" ht="27" x14ac:dyDescent="0.2">
      <c r="A238" s="24">
        <v>51</v>
      </c>
      <c r="B238" s="24" t="str">
        <f>Source!E106</f>
        <v>31</v>
      </c>
      <c r="C238" s="25" t="str">
        <f>Source!F106</f>
        <v>Прайс</v>
      </c>
      <c r="D238" s="23" t="s">
        <v>610</v>
      </c>
      <c r="E238" s="26" t="str">
        <f>Source!H106</f>
        <v>ШТ</v>
      </c>
      <c r="F238" s="10">
        <f>Source!I106</f>
        <v>2</v>
      </c>
      <c r="G238" s="28">
        <f>IF(Source!AK106&lt;&gt; 0, Source!AK106,Source!AL106 + Source!AM106 + Source!AO106)</f>
        <v>21.67</v>
      </c>
      <c r="H238" s="27"/>
      <c r="I238" s="28"/>
      <c r="J238" s="27" t="str">
        <f>Source!BO106</f>
        <v/>
      </c>
      <c r="K238" s="27"/>
      <c r="L238" s="28"/>
      <c r="M238" s="29"/>
      <c r="S238">
        <f>ROUND((Source!FX106/100)*((ROUND(Source!AF106*Source!I106, 2)+ROUND(Source!AE106*Source!I106, 2))), 2)</f>
        <v>0</v>
      </c>
      <c r="T238">
        <f>Source!X106</f>
        <v>0</v>
      </c>
      <c r="U238">
        <f>ROUND((Source!FY106/100)*((ROUND(Source!AF106*Source!I106, 2)+ROUND(Source!AE106*Source!I106, 2))), 2)</f>
        <v>0</v>
      </c>
      <c r="V238">
        <f>Source!Y106</f>
        <v>0</v>
      </c>
    </row>
    <row r="239" spans="1:26" ht="14.25" x14ac:dyDescent="0.2">
      <c r="A239" s="35"/>
      <c r="B239" s="35"/>
      <c r="C239" s="36"/>
      <c r="D239" s="37" t="s">
        <v>599</v>
      </c>
      <c r="E239" s="38"/>
      <c r="F239" s="39"/>
      <c r="G239" s="40">
        <f>Source!AL106</f>
        <v>21.67</v>
      </c>
      <c r="H239" s="41" t="str">
        <f>Source!DD106</f>
        <v/>
      </c>
      <c r="I239" s="40">
        <f>ROUND(Source!AC106*Source!I106, 2)</f>
        <v>43.34</v>
      </c>
      <c r="J239" s="41"/>
      <c r="K239" s="41">
        <f>IF(Source!BC106&lt;&gt; 0, Source!BC106, 1)</f>
        <v>1</v>
      </c>
      <c r="L239" s="40">
        <f>Source!P106</f>
        <v>43.34</v>
      </c>
      <c r="M239" s="54"/>
    </row>
    <row r="240" spans="1:26" ht="15" x14ac:dyDescent="0.25">
      <c r="H240" s="85">
        <f>ROUND(Source!AC106*Source!I106, 2)+ROUND(Source!AF106*Source!I106, 2)+ROUND((((((Source!ET106*1.35)*1.15))-(((Source!EU106*1.35)*1.15)))+Source!AE106)*Source!I106, 2)</f>
        <v>43.34</v>
      </c>
      <c r="I240" s="85"/>
      <c r="K240" s="85">
        <f>Source!O106</f>
        <v>43.34</v>
      </c>
      <c r="L240" s="85"/>
      <c r="M240" s="34">
        <f>Source!U106</f>
        <v>0</v>
      </c>
      <c r="O240" s="33">
        <f>H240</f>
        <v>43.34</v>
      </c>
      <c r="P240" s="33">
        <f>K240</f>
        <v>43.34</v>
      </c>
      <c r="Q240" s="33">
        <f>M240</f>
        <v>0</v>
      </c>
      <c r="W240">
        <f>IF(Source!BI106&lt;=1,H240, 0)</f>
        <v>43.34</v>
      </c>
      <c r="X240">
        <f>IF(Source!BI106=2,H240, 0)</f>
        <v>0</v>
      </c>
      <c r="Y240">
        <f>IF(Source!BI106=3,H240, 0)</f>
        <v>0</v>
      </c>
      <c r="Z240">
        <f>IF(Source!BI106=4,H240, 0)</f>
        <v>0</v>
      </c>
    </row>
    <row r="241" spans="1:26" ht="41.25" x14ac:dyDescent="0.2">
      <c r="A241" s="24">
        <v>52</v>
      </c>
      <c r="B241" s="24" t="str">
        <f>Source!E107</f>
        <v>32</v>
      </c>
      <c r="C241" s="25" t="str">
        <f>Source!F107</f>
        <v>Прайс</v>
      </c>
      <c r="D241" s="23" t="s">
        <v>611</v>
      </c>
      <c r="E241" s="26" t="str">
        <f>Source!H107</f>
        <v>ШТ</v>
      </c>
      <c r="F241" s="10">
        <f>Source!I107</f>
        <v>3</v>
      </c>
      <c r="G241" s="28">
        <f>IF(Source!AK107&lt;&gt; 0, Source!AK107,Source!AL107 + Source!AM107 + Source!AO107)</f>
        <v>453.33</v>
      </c>
      <c r="H241" s="27"/>
      <c r="I241" s="28"/>
      <c r="J241" s="27" t="str">
        <f>Source!BO107</f>
        <v/>
      </c>
      <c r="K241" s="27"/>
      <c r="L241" s="28"/>
      <c r="M241" s="29"/>
      <c r="S241">
        <f>ROUND((Source!FX107/100)*((ROUND(Source!AF107*Source!I107, 2)+ROUND(Source!AE107*Source!I107, 2))), 2)</f>
        <v>0</v>
      </c>
      <c r="T241">
        <f>Source!X107</f>
        <v>0</v>
      </c>
      <c r="U241">
        <f>ROUND((Source!FY107/100)*((ROUND(Source!AF107*Source!I107, 2)+ROUND(Source!AE107*Source!I107, 2))), 2)</f>
        <v>0</v>
      </c>
      <c r="V241">
        <f>Source!Y107</f>
        <v>0</v>
      </c>
    </row>
    <row r="242" spans="1:26" ht="14.25" x14ac:dyDescent="0.2">
      <c r="A242" s="35"/>
      <c r="B242" s="35"/>
      <c r="C242" s="36"/>
      <c r="D242" s="37" t="s">
        <v>599</v>
      </c>
      <c r="E242" s="38"/>
      <c r="F242" s="39"/>
      <c r="G242" s="40">
        <f>Source!AL107</f>
        <v>453.33</v>
      </c>
      <c r="H242" s="41" t="str">
        <f>Source!DD107</f>
        <v/>
      </c>
      <c r="I242" s="40">
        <f>ROUND(Source!AC107*Source!I107, 2)</f>
        <v>1359.99</v>
      </c>
      <c r="J242" s="41"/>
      <c r="K242" s="41">
        <f>IF(Source!BC107&lt;&gt; 0, Source!BC107, 1)</f>
        <v>1</v>
      </c>
      <c r="L242" s="40">
        <f>Source!P107</f>
        <v>1359.99</v>
      </c>
      <c r="M242" s="54"/>
    </row>
    <row r="243" spans="1:26" ht="15" x14ac:dyDescent="0.25">
      <c r="H243" s="85">
        <f>ROUND(Source!AC107*Source!I107, 2)+ROUND(Source!AF107*Source!I107, 2)+ROUND((((((Source!ET107*1.35)*1.15))-(((Source!EU107*1.35)*1.15)))+Source!AE107)*Source!I107, 2)</f>
        <v>1359.99</v>
      </c>
      <c r="I243" s="85"/>
      <c r="K243" s="85">
        <f>Source!O107</f>
        <v>1359.99</v>
      </c>
      <c r="L243" s="85"/>
      <c r="M243" s="34">
        <f>Source!U107</f>
        <v>0</v>
      </c>
      <c r="O243" s="33">
        <f>H243</f>
        <v>1359.99</v>
      </c>
      <c r="P243" s="33">
        <f>K243</f>
        <v>1359.99</v>
      </c>
      <c r="Q243" s="33">
        <f>M243</f>
        <v>0</v>
      </c>
      <c r="W243">
        <f>IF(Source!BI107&lt;=1,H243, 0)</f>
        <v>1359.99</v>
      </c>
      <c r="X243">
        <f>IF(Source!BI107=2,H243, 0)</f>
        <v>0</v>
      </c>
      <c r="Y243">
        <f>IF(Source!BI107=3,H243, 0)</f>
        <v>0</v>
      </c>
      <c r="Z243">
        <f>IF(Source!BI107=4,H243, 0)</f>
        <v>0</v>
      </c>
    </row>
    <row r="244" spans="1:26" ht="27" x14ac:dyDescent="0.2">
      <c r="A244" s="24">
        <v>53</v>
      </c>
      <c r="B244" s="24" t="str">
        <f>Source!E108</f>
        <v>33</v>
      </c>
      <c r="C244" s="25" t="str">
        <f>Source!F108</f>
        <v>Прайс</v>
      </c>
      <c r="D244" s="23" t="s">
        <v>612</v>
      </c>
      <c r="E244" s="26" t="str">
        <f>Source!H108</f>
        <v>м</v>
      </c>
      <c r="F244" s="10">
        <f>Source!I108</f>
        <v>11</v>
      </c>
      <c r="G244" s="28">
        <f>IF(Source!AK108&lt;&gt; 0, Source!AK108,Source!AL108 + Source!AM108 + Source!AO108)</f>
        <v>2.13</v>
      </c>
      <c r="H244" s="27"/>
      <c r="I244" s="28"/>
      <c r="J244" s="27" t="str">
        <f>Source!BO108</f>
        <v/>
      </c>
      <c r="K244" s="27"/>
      <c r="L244" s="28"/>
      <c r="M244" s="29"/>
      <c r="S244">
        <f>ROUND((Source!FX108/100)*((ROUND(Source!AF108*Source!I108, 2)+ROUND(Source!AE108*Source!I108, 2))), 2)</f>
        <v>0</v>
      </c>
      <c r="T244">
        <f>Source!X108</f>
        <v>0</v>
      </c>
      <c r="U244">
        <f>ROUND((Source!FY108/100)*((ROUND(Source!AF108*Source!I108, 2)+ROUND(Source!AE108*Source!I108, 2))), 2)</f>
        <v>0</v>
      </c>
      <c r="V244">
        <f>Source!Y108</f>
        <v>0</v>
      </c>
    </row>
    <row r="245" spans="1:26" ht="14.25" x14ac:dyDescent="0.2">
      <c r="A245" s="35"/>
      <c r="B245" s="35"/>
      <c r="C245" s="36"/>
      <c r="D245" s="37" t="s">
        <v>599</v>
      </c>
      <c r="E245" s="38"/>
      <c r="F245" s="39"/>
      <c r="G245" s="40">
        <f>Source!AL108</f>
        <v>2.13</v>
      </c>
      <c r="H245" s="41" t="str">
        <f>Source!DD108</f>
        <v/>
      </c>
      <c r="I245" s="40">
        <f>ROUND(Source!AC108*Source!I108, 2)</f>
        <v>23.43</v>
      </c>
      <c r="J245" s="41"/>
      <c r="K245" s="41">
        <f>IF(Source!BC108&lt;&gt; 0, Source!BC108, 1)</f>
        <v>1</v>
      </c>
      <c r="L245" s="40">
        <f>Source!P108</f>
        <v>23.43</v>
      </c>
      <c r="M245" s="54"/>
    </row>
    <row r="246" spans="1:26" ht="15" x14ac:dyDescent="0.25">
      <c r="H246" s="85">
        <f>ROUND(Source!AC108*Source!I108, 2)+ROUND(Source!AF108*Source!I108, 2)+ROUND((((((Source!ET108*1.35)*1.15))-(((Source!EU108*1.35)*1.15)))+Source!AE108)*Source!I108, 2)</f>
        <v>23.43</v>
      </c>
      <c r="I246" s="85"/>
      <c r="K246" s="85">
        <f>Source!O108</f>
        <v>23.43</v>
      </c>
      <c r="L246" s="85"/>
      <c r="M246" s="34">
        <f>Source!U108</f>
        <v>0</v>
      </c>
      <c r="O246" s="33">
        <f>H246</f>
        <v>23.43</v>
      </c>
      <c r="P246" s="33">
        <f>K246</f>
        <v>23.43</v>
      </c>
      <c r="Q246" s="33">
        <f>M246</f>
        <v>0</v>
      </c>
      <c r="W246">
        <f>IF(Source!BI108&lt;=1,H246, 0)</f>
        <v>23.43</v>
      </c>
      <c r="X246">
        <f>IF(Source!BI108=2,H246, 0)</f>
        <v>0</v>
      </c>
      <c r="Y246">
        <f>IF(Source!BI108=3,H246, 0)</f>
        <v>0</v>
      </c>
      <c r="Z246">
        <f>IF(Source!BI108=4,H246, 0)</f>
        <v>0</v>
      </c>
    </row>
    <row r="247" spans="1:26" ht="27" x14ac:dyDescent="0.2">
      <c r="A247" s="24">
        <v>54</v>
      </c>
      <c r="B247" s="24" t="str">
        <f>Source!E109</f>
        <v>34</v>
      </c>
      <c r="C247" s="25" t="str">
        <f>Source!F109</f>
        <v>Прайс</v>
      </c>
      <c r="D247" s="23" t="s">
        <v>613</v>
      </c>
      <c r="E247" s="26" t="str">
        <f>Source!H109</f>
        <v>м</v>
      </c>
      <c r="F247" s="10">
        <f>Source!I109</f>
        <v>17</v>
      </c>
      <c r="G247" s="28">
        <f>IF(Source!AK109&lt;&gt; 0, Source!AK109,Source!AL109 + Source!AM109 + Source!AO109)</f>
        <v>166.22</v>
      </c>
      <c r="H247" s="27"/>
      <c r="I247" s="28"/>
      <c r="J247" s="27" t="str">
        <f>Source!BO109</f>
        <v/>
      </c>
      <c r="K247" s="27"/>
      <c r="L247" s="28"/>
      <c r="M247" s="29"/>
      <c r="S247">
        <f>ROUND((Source!FX109/100)*((ROUND(Source!AF109*Source!I109, 2)+ROUND(Source!AE109*Source!I109, 2))), 2)</f>
        <v>0</v>
      </c>
      <c r="T247">
        <f>Source!X109</f>
        <v>0</v>
      </c>
      <c r="U247">
        <f>ROUND((Source!FY109/100)*((ROUND(Source!AF109*Source!I109, 2)+ROUND(Source!AE109*Source!I109, 2))), 2)</f>
        <v>0</v>
      </c>
      <c r="V247">
        <f>Source!Y109</f>
        <v>0</v>
      </c>
    </row>
    <row r="248" spans="1:26" ht="14.25" x14ac:dyDescent="0.2">
      <c r="A248" s="35"/>
      <c r="B248" s="35"/>
      <c r="C248" s="36"/>
      <c r="D248" s="37" t="s">
        <v>599</v>
      </c>
      <c r="E248" s="38"/>
      <c r="F248" s="39"/>
      <c r="G248" s="40">
        <f>Source!AL109</f>
        <v>166.22</v>
      </c>
      <c r="H248" s="41" t="str">
        <f>Source!DD109</f>
        <v/>
      </c>
      <c r="I248" s="40">
        <f>ROUND(Source!AC109*Source!I109, 2)</f>
        <v>2825.74</v>
      </c>
      <c r="J248" s="41"/>
      <c r="K248" s="41">
        <f>IF(Source!BC109&lt;&gt; 0, Source!BC109, 1)</f>
        <v>1</v>
      </c>
      <c r="L248" s="40">
        <f>Source!P109</f>
        <v>2825.74</v>
      </c>
      <c r="M248" s="54"/>
    </row>
    <row r="249" spans="1:26" ht="15" x14ac:dyDescent="0.25">
      <c r="H249" s="85">
        <f>ROUND(Source!AC109*Source!I109, 2)+ROUND(Source!AF109*Source!I109, 2)+ROUND((((((Source!ET109*1.35)*1.15))-(((Source!EU109*1.35)*1.15)))+Source!AE109)*Source!I109, 2)</f>
        <v>2825.74</v>
      </c>
      <c r="I249" s="85"/>
      <c r="K249" s="85">
        <f>Source!O109</f>
        <v>2825.74</v>
      </c>
      <c r="L249" s="85"/>
      <c r="M249" s="34">
        <f>Source!U109</f>
        <v>0</v>
      </c>
      <c r="O249" s="33">
        <f>H249</f>
        <v>2825.74</v>
      </c>
      <c r="P249" s="33">
        <f>K249</f>
        <v>2825.74</v>
      </c>
      <c r="Q249" s="33">
        <f>M249</f>
        <v>0</v>
      </c>
      <c r="W249">
        <f>IF(Source!BI109&lt;=1,H249, 0)</f>
        <v>2825.74</v>
      </c>
      <c r="X249">
        <f>IF(Source!BI109=2,H249, 0)</f>
        <v>0</v>
      </c>
      <c r="Y249">
        <f>IF(Source!BI109=3,H249, 0)</f>
        <v>0</v>
      </c>
      <c r="Z249">
        <f>IF(Source!BI109=4,H249, 0)</f>
        <v>0</v>
      </c>
    </row>
    <row r="250" spans="1:26" ht="41.25" x14ac:dyDescent="0.2">
      <c r="A250" s="24">
        <v>55</v>
      </c>
      <c r="B250" s="24" t="str">
        <f>Source!E110</f>
        <v>35</v>
      </c>
      <c r="C250" s="25" t="str">
        <f>Source!F110</f>
        <v>Прайс</v>
      </c>
      <c r="D250" s="23" t="s">
        <v>614</v>
      </c>
      <c r="E250" s="26" t="str">
        <f>Source!H110</f>
        <v>ШТ</v>
      </c>
      <c r="F250" s="10">
        <f>Source!I110</f>
        <v>3</v>
      </c>
      <c r="G250" s="28">
        <f>IF(Source!AK110&lt;&gt; 0, Source!AK110,Source!AL110 + Source!AM110 + Source!AO110)</f>
        <v>458.33</v>
      </c>
      <c r="H250" s="27"/>
      <c r="I250" s="28"/>
      <c r="J250" s="27" t="str">
        <f>Source!BO110</f>
        <v/>
      </c>
      <c r="K250" s="27"/>
      <c r="L250" s="28"/>
      <c r="M250" s="29"/>
      <c r="S250">
        <f>ROUND((Source!FX110/100)*((ROUND(Source!AF110*Source!I110, 2)+ROUND(Source!AE110*Source!I110, 2))), 2)</f>
        <v>0</v>
      </c>
      <c r="T250">
        <f>Source!X110</f>
        <v>0</v>
      </c>
      <c r="U250">
        <f>ROUND((Source!FY110/100)*((ROUND(Source!AF110*Source!I110, 2)+ROUND(Source!AE110*Source!I110, 2))), 2)</f>
        <v>0</v>
      </c>
      <c r="V250">
        <f>Source!Y110</f>
        <v>0</v>
      </c>
    </row>
    <row r="251" spans="1:26" ht="14.25" x14ac:dyDescent="0.2">
      <c r="A251" s="35"/>
      <c r="B251" s="35"/>
      <c r="C251" s="36"/>
      <c r="D251" s="37" t="s">
        <v>599</v>
      </c>
      <c r="E251" s="38"/>
      <c r="F251" s="39"/>
      <c r="G251" s="40">
        <f>Source!AL110</f>
        <v>458.33</v>
      </c>
      <c r="H251" s="41" t="str">
        <f>Source!DD110</f>
        <v/>
      </c>
      <c r="I251" s="40">
        <f>ROUND(Source!AC110*Source!I110, 2)</f>
        <v>1374.99</v>
      </c>
      <c r="J251" s="41"/>
      <c r="K251" s="41">
        <f>IF(Source!BC110&lt;&gt; 0, Source!BC110, 1)</f>
        <v>1</v>
      </c>
      <c r="L251" s="40">
        <f>Source!P110</f>
        <v>1374.99</v>
      </c>
      <c r="M251" s="54"/>
    </row>
    <row r="252" spans="1:26" ht="15" x14ac:dyDescent="0.25">
      <c r="H252" s="85">
        <f>ROUND(Source!AC110*Source!I110, 2)+ROUND(Source!AF110*Source!I110, 2)+ROUND((((((Source!ET110*1.35)*1.15))-(((Source!EU110*1.35)*1.15)))+Source!AE110)*Source!I110, 2)</f>
        <v>1374.99</v>
      </c>
      <c r="I252" s="85"/>
      <c r="K252" s="85">
        <f>Source!O110</f>
        <v>1374.99</v>
      </c>
      <c r="L252" s="85"/>
      <c r="M252" s="34">
        <f>Source!U110</f>
        <v>0</v>
      </c>
      <c r="O252" s="33">
        <f>H252</f>
        <v>1374.99</v>
      </c>
      <c r="P252" s="33">
        <f>K252</f>
        <v>1374.99</v>
      </c>
      <c r="Q252" s="33">
        <f>M252</f>
        <v>0</v>
      </c>
      <c r="W252">
        <f>IF(Source!BI110&lt;=1,H252, 0)</f>
        <v>1374.99</v>
      </c>
      <c r="X252">
        <f>IF(Source!BI110=2,H252, 0)</f>
        <v>0</v>
      </c>
      <c r="Y252">
        <f>IF(Source!BI110=3,H252, 0)</f>
        <v>0</v>
      </c>
      <c r="Z252">
        <f>IF(Source!BI110=4,H252, 0)</f>
        <v>0</v>
      </c>
    </row>
    <row r="253" spans="1:26" ht="27" x14ac:dyDescent="0.2">
      <c r="A253" s="24">
        <v>56</v>
      </c>
      <c r="B253" s="24" t="str">
        <f>Source!E111</f>
        <v>36</v>
      </c>
      <c r="C253" s="25" t="str">
        <f>Source!F111</f>
        <v>Прайс</v>
      </c>
      <c r="D253" s="23" t="s">
        <v>615</v>
      </c>
      <c r="E253" s="26" t="str">
        <f>Source!H111</f>
        <v>ШТ</v>
      </c>
      <c r="F253" s="10">
        <f>Source!I111</f>
        <v>1</v>
      </c>
      <c r="G253" s="28">
        <f>IF(Source!AK111&lt;&gt; 0, Source!AK111,Source!AL111 + Source!AM111 + Source!AO111)</f>
        <v>5416.67</v>
      </c>
      <c r="H253" s="27"/>
      <c r="I253" s="28"/>
      <c r="J253" s="27" t="str">
        <f>Source!BO111</f>
        <v/>
      </c>
      <c r="K253" s="27"/>
      <c r="L253" s="28"/>
      <c r="M253" s="29"/>
      <c r="S253">
        <f>ROUND((Source!FX111/100)*((ROUND(Source!AF111*Source!I111, 2)+ROUND(Source!AE111*Source!I111, 2))), 2)</f>
        <v>0</v>
      </c>
      <c r="T253">
        <f>Source!X111</f>
        <v>0</v>
      </c>
      <c r="U253">
        <f>ROUND((Source!FY111/100)*((ROUND(Source!AF111*Source!I111, 2)+ROUND(Source!AE111*Source!I111, 2))), 2)</f>
        <v>0</v>
      </c>
      <c r="V253">
        <f>Source!Y111</f>
        <v>0</v>
      </c>
    </row>
    <row r="254" spans="1:26" ht="14.25" x14ac:dyDescent="0.2">
      <c r="A254" s="35"/>
      <c r="B254" s="35"/>
      <c r="C254" s="36"/>
      <c r="D254" s="37" t="s">
        <v>599</v>
      </c>
      <c r="E254" s="38"/>
      <c r="F254" s="39"/>
      <c r="G254" s="40">
        <f>Source!AL111</f>
        <v>5416.67</v>
      </c>
      <c r="H254" s="41" t="str">
        <f>Source!DD111</f>
        <v/>
      </c>
      <c r="I254" s="40">
        <f>ROUND(Source!AC111*Source!I111, 2)</f>
        <v>5416.67</v>
      </c>
      <c r="J254" s="41"/>
      <c r="K254" s="41">
        <f>IF(Source!BC111&lt;&gt; 0, Source!BC111, 1)</f>
        <v>1</v>
      </c>
      <c r="L254" s="40">
        <f>Source!P111</f>
        <v>5416.67</v>
      </c>
      <c r="M254" s="54"/>
    </row>
    <row r="255" spans="1:26" ht="15" x14ac:dyDescent="0.25">
      <c r="H255" s="85">
        <f>ROUND(Source!AC111*Source!I111, 2)+ROUND(Source!AF111*Source!I111, 2)+ROUND((((((Source!ET111*1.35)*1.15))-(((Source!EU111*1.35)*1.15)))+Source!AE111)*Source!I111, 2)</f>
        <v>5416.67</v>
      </c>
      <c r="I255" s="85"/>
      <c r="K255" s="85">
        <f>Source!O111</f>
        <v>5416.67</v>
      </c>
      <c r="L255" s="85"/>
      <c r="M255" s="34">
        <f>Source!U111</f>
        <v>0</v>
      </c>
      <c r="O255" s="33">
        <f>H255</f>
        <v>5416.67</v>
      </c>
      <c r="P255" s="33">
        <f>K255</f>
        <v>5416.67</v>
      </c>
      <c r="Q255" s="33">
        <f>M255</f>
        <v>0</v>
      </c>
      <c r="W255">
        <f>IF(Source!BI111&lt;=1,H255, 0)</f>
        <v>5416.67</v>
      </c>
      <c r="X255">
        <f>IF(Source!BI111=2,H255, 0)</f>
        <v>0</v>
      </c>
      <c r="Y255">
        <f>IF(Source!BI111=3,H255, 0)</f>
        <v>0</v>
      </c>
      <c r="Z255">
        <f>IF(Source!BI111=4,H255, 0)</f>
        <v>0</v>
      </c>
    </row>
    <row r="256" spans="1:26" ht="27" x14ac:dyDescent="0.2">
      <c r="A256" s="24">
        <v>57</v>
      </c>
      <c r="B256" s="24" t="str">
        <f>Source!E112</f>
        <v>37</v>
      </c>
      <c r="C256" s="25" t="str">
        <f>Source!F112</f>
        <v>Прайс</v>
      </c>
      <c r="D256" s="23" t="s">
        <v>616</v>
      </c>
      <c r="E256" s="26" t="str">
        <f>Source!H112</f>
        <v>ШТ</v>
      </c>
      <c r="F256" s="10">
        <f>Source!I112</f>
        <v>1</v>
      </c>
      <c r="G256" s="28">
        <f>IF(Source!AK112&lt;&gt; 0, Source!AK112,Source!AL112 + Source!AM112 + Source!AO112)</f>
        <v>6721.67</v>
      </c>
      <c r="H256" s="27"/>
      <c r="I256" s="28"/>
      <c r="J256" s="27" t="str">
        <f>Source!BO112</f>
        <v/>
      </c>
      <c r="K256" s="27"/>
      <c r="L256" s="28"/>
      <c r="M256" s="29"/>
      <c r="S256">
        <f>ROUND((Source!FX112/100)*((ROUND(Source!AF112*Source!I112, 2)+ROUND(Source!AE112*Source!I112, 2))), 2)</f>
        <v>0</v>
      </c>
      <c r="T256">
        <f>Source!X112</f>
        <v>0</v>
      </c>
      <c r="U256">
        <f>ROUND((Source!FY112/100)*((ROUND(Source!AF112*Source!I112, 2)+ROUND(Source!AE112*Source!I112, 2))), 2)</f>
        <v>0</v>
      </c>
      <c r="V256">
        <f>Source!Y112</f>
        <v>0</v>
      </c>
    </row>
    <row r="257" spans="1:26" ht="14.25" x14ac:dyDescent="0.2">
      <c r="A257" s="35"/>
      <c r="B257" s="35"/>
      <c r="C257" s="36"/>
      <c r="D257" s="37" t="s">
        <v>599</v>
      </c>
      <c r="E257" s="38"/>
      <c r="F257" s="39"/>
      <c r="G257" s="40">
        <f>Source!AL112</f>
        <v>6721.67</v>
      </c>
      <c r="H257" s="41" t="str">
        <f>Source!DD112</f>
        <v/>
      </c>
      <c r="I257" s="40">
        <f>ROUND(Source!AC112*Source!I112, 2)</f>
        <v>6721.67</v>
      </c>
      <c r="J257" s="41"/>
      <c r="K257" s="41">
        <f>IF(Source!BC112&lt;&gt; 0, Source!BC112, 1)</f>
        <v>1</v>
      </c>
      <c r="L257" s="40">
        <f>Source!P112</f>
        <v>6721.67</v>
      </c>
      <c r="M257" s="54"/>
    </row>
    <row r="258" spans="1:26" ht="15" x14ac:dyDescent="0.25">
      <c r="H258" s="85">
        <f>ROUND(Source!AC112*Source!I112, 2)+ROUND(Source!AF112*Source!I112, 2)+ROUND((((((Source!ET112*1.35)*1.15))-(((Source!EU112*1.35)*1.15)))+Source!AE112)*Source!I112, 2)</f>
        <v>6721.67</v>
      </c>
      <c r="I258" s="85"/>
      <c r="K258" s="85">
        <f>Source!O112</f>
        <v>6721.67</v>
      </c>
      <c r="L258" s="85"/>
      <c r="M258" s="34">
        <f>Source!U112</f>
        <v>0</v>
      </c>
      <c r="O258" s="33">
        <f>H258</f>
        <v>6721.67</v>
      </c>
      <c r="P258" s="33">
        <f>K258</f>
        <v>6721.67</v>
      </c>
      <c r="Q258" s="33">
        <f>M258</f>
        <v>0</v>
      </c>
      <c r="W258">
        <f>IF(Source!BI112&lt;=1,H258, 0)</f>
        <v>6721.67</v>
      </c>
      <c r="X258">
        <f>IF(Source!BI112=2,H258, 0)</f>
        <v>0</v>
      </c>
      <c r="Y258">
        <f>IF(Source!BI112=3,H258, 0)</f>
        <v>0</v>
      </c>
      <c r="Z258">
        <f>IF(Source!BI112=4,H258, 0)</f>
        <v>0</v>
      </c>
    </row>
    <row r="259" spans="1:26" ht="27" x14ac:dyDescent="0.2">
      <c r="A259" s="24">
        <v>58</v>
      </c>
      <c r="B259" s="24" t="str">
        <f>Source!E113</f>
        <v>38</v>
      </c>
      <c r="C259" s="25" t="str">
        <f>Source!F113</f>
        <v>Прайс</v>
      </c>
      <c r="D259" s="23" t="s">
        <v>617</v>
      </c>
      <c r="E259" s="26" t="str">
        <f>Source!H113</f>
        <v>ШТ</v>
      </c>
      <c r="F259" s="10">
        <f>Source!I113</f>
        <v>3</v>
      </c>
      <c r="G259" s="28">
        <f>IF(Source!AK113&lt;&gt; 0, Source!AK113,Source!AL113 + Source!AM113 + Source!AO113)</f>
        <v>379.17</v>
      </c>
      <c r="H259" s="27"/>
      <c r="I259" s="28"/>
      <c r="J259" s="27" t="str">
        <f>Source!BO113</f>
        <v/>
      </c>
      <c r="K259" s="27"/>
      <c r="L259" s="28"/>
      <c r="M259" s="29"/>
      <c r="S259">
        <f>ROUND((Source!FX113/100)*((ROUND(Source!AF113*Source!I113, 2)+ROUND(Source!AE113*Source!I113, 2))), 2)</f>
        <v>0</v>
      </c>
      <c r="T259">
        <f>Source!X113</f>
        <v>0</v>
      </c>
      <c r="U259">
        <f>ROUND((Source!FY113/100)*((ROUND(Source!AF113*Source!I113, 2)+ROUND(Source!AE113*Source!I113, 2))), 2)</f>
        <v>0</v>
      </c>
      <c r="V259">
        <f>Source!Y113</f>
        <v>0</v>
      </c>
    </row>
    <row r="260" spans="1:26" ht="14.25" x14ac:dyDescent="0.2">
      <c r="A260" s="35"/>
      <c r="B260" s="35"/>
      <c r="C260" s="36"/>
      <c r="D260" s="37" t="s">
        <v>599</v>
      </c>
      <c r="E260" s="38"/>
      <c r="F260" s="39"/>
      <c r="G260" s="40">
        <f>Source!AL113</f>
        <v>379.17</v>
      </c>
      <c r="H260" s="41" t="str">
        <f>Source!DD113</f>
        <v/>
      </c>
      <c r="I260" s="40">
        <f>ROUND(Source!AC113*Source!I113, 2)</f>
        <v>1137.51</v>
      </c>
      <c r="J260" s="41"/>
      <c r="K260" s="41">
        <f>IF(Source!BC113&lt;&gt; 0, Source!BC113, 1)</f>
        <v>1</v>
      </c>
      <c r="L260" s="40">
        <f>Source!P113</f>
        <v>1137.51</v>
      </c>
      <c r="M260" s="54"/>
    </row>
    <row r="261" spans="1:26" ht="15" x14ac:dyDescent="0.25">
      <c r="H261" s="85">
        <f>ROUND(Source!AC113*Source!I113, 2)+ROUND(Source!AF113*Source!I113, 2)+ROUND((((((Source!ET113*1.35)*1.15))-(((Source!EU113*1.35)*1.15)))+Source!AE113)*Source!I113, 2)</f>
        <v>1137.51</v>
      </c>
      <c r="I261" s="85"/>
      <c r="K261" s="85">
        <f>Source!O113</f>
        <v>1137.51</v>
      </c>
      <c r="L261" s="85"/>
      <c r="M261" s="34">
        <f>Source!U113</f>
        <v>0</v>
      </c>
      <c r="O261" s="33">
        <f>H261</f>
        <v>1137.51</v>
      </c>
      <c r="P261" s="33">
        <f>K261</f>
        <v>1137.51</v>
      </c>
      <c r="Q261" s="33">
        <f>M261</f>
        <v>0</v>
      </c>
      <c r="W261">
        <f>IF(Source!BI113&lt;=1,H261, 0)</f>
        <v>1137.51</v>
      </c>
      <c r="X261">
        <f>IF(Source!BI113=2,H261, 0)</f>
        <v>0</v>
      </c>
      <c r="Y261">
        <f>IF(Source!BI113=3,H261, 0)</f>
        <v>0</v>
      </c>
      <c r="Z261">
        <f>IF(Source!BI113=4,H261, 0)</f>
        <v>0</v>
      </c>
    </row>
    <row r="262" spans="1:26" ht="41.25" x14ac:dyDescent="0.2">
      <c r="A262" s="24">
        <v>59</v>
      </c>
      <c r="B262" s="24" t="str">
        <f>Source!E114</f>
        <v>39</v>
      </c>
      <c r="C262" s="25" t="str">
        <f>Source!F114</f>
        <v>Прайс</v>
      </c>
      <c r="D262" s="23" t="s">
        <v>618</v>
      </c>
      <c r="E262" s="26" t="str">
        <f>Source!H114</f>
        <v>ШТ</v>
      </c>
      <c r="F262" s="10">
        <f>Source!I114</f>
        <v>1</v>
      </c>
      <c r="G262" s="28">
        <f>IF(Source!AK114&lt;&gt; 0, Source!AK114,Source!AL114 + Source!AM114 + Source!AO114)</f>
        <v>14070.68</v>
      </c>
      <c r="H262" s="27"/>
      <c r="I262" s="28"/>
      <c r="J262" s="27" t="str">
        <f>Source!BO114</f>
        <v/>
      </c>
      <c r="K262" s="27"/>
      <c r="L262" s="28"/>
      <c r="M262" s="29"/>
      <c r="S262">
        <f>ROUND((Source!FX114/100)*((ROUND(Source!AF114*Source!I114, 2)+ROUND(Source!AE114*Source!I114, 2))), 2)</f>
        <v>0</v>
      </c>
      <c r="T262">
        <f>Source!X114</f>
        <v>0</v>
      </c>
      <c r="U262">
        <f>ROUND((Source!FY114/100)*((ROUND(Source!AF114*Source!I114, 2)+ROUND(Source!AE114*Source!I114, 2))), 2)</f>
        <v>0</v>
      </c>
      <c r="V262">
        <f>Source!Y114</f>
        <v>0</v>
      </c>
    </row>
    <row r="263" spans="1:26" ht="14.25" x14ac:dyDescent="0.2">
      <c r="A263" s="35"/>
      <c r="B263" s="35"/>
      <c r="C263" s="36"/>
      <c r="D263" s="37" t="s">
        <v>599</v>
      </c>
      <c r="E263" s="38"/>
      <c r="F263" s="39"/>
      <c r="G263" s="40">
        <f>Source!AL114</f>
        <v>14070.68</v>
      </c>
      <c r="H263" s="41" t="str">
        <f>Source!DD114</f>
        <v/>
      </c>
      <c r="I263" s="40">
        <f>ROUND(Source!AC114*Source!I114, 2)</f>
        <v>14070.68</v>
      </c>
      <c r="J263" s="41"/>
      <c r="K263" s="41">
        <f>IF(Source!BC114&lt;&gt; 0, Source!BC114, 1)</f>
        <v>1</v>
      </c>
      <c r="L263" s="40">
        <f>Source!P114</f>
        <v>14070.68</v>
      </c>
      <c r="M263" s="54"/>
    </row>
    <row r="264" spans="1:26" ht="15" x14ac:dyDescent="0.25">
      <c r="H264" s="85">
        <f>ROUND(Source!AC114*Source!I114, 2)+ROUND(Source!AF114*Source!I114, 2)+ROUND((((((Source!ET114*1.35)*1.15))-(((Source!EU114*1.35)*1.15)))+Source!AE114)*Source!I114, 2)</f>
        <v>14070.68</v>
      </c>
      <c r="I264" s="85"/>
      <c r="K264" s="85">
        <f>Source!O114</f>
        <v>14070.68</v>
      </c>
      <c r="L264" s="85"/>
      <c r="M264" s="34">
        <f>Source!U114</f>
        <v>0</v>
      </c>
      <c r="O264" s="33">
        <f>H264</f>
        <v>14070.68</v>
      </c>
      <c r="P264" s="33">
        <f>K264</f>
        <v>14070.68</v>
      </c>
      <c r="Q264" s="33">
        <f>M264</f>
        <v>0</v>
      </c>
      <c r="W264">
        <f>IF(Source!BI114&lt;=1,H264, 0)</f>
        <v>14070.68</v>
      </c>
      <c r="X264">
        <f>IF(Source!BI114=2,H264, 0)</f>
        <v>0</v>
      </c>
      <c r="Y264">
        <f>IF(Source!BI114=3,H264, 0)</f>
        <v>0</v>
      </c>
      <c r="Z264">
        <f>IF(Source!BI114=4,H264, 0)</f>
        <v>0</v>
      </c>
    </row>
    <row r="265" spans="1:26" ht="27" x14ac:dyDescent="0.2">
      <c r="A265" s="24">
        <v>60</v>
      </c>
      <c r="B265" s="24" t="str">
        <f>Source!E115</f>
        <v>40</v>
      </c>
      <c r="C265" s="25" t="str">
        <f>Source!F115</f>
        <v>Прайс</v>
      </c>
      <c r="D265" s="23" t="s">
        <v>619</v>
      </c>
      <c r="E265" s="26" t="str">
        <f>Source!H115</f>
        <v>ТН</v>
      </c>
      <c r="F265" s="10">
        <f>Source!I115</f>
        <v>2E-3</v>
      </c>
      <c r="G265" s="28">
        <f>IF(Source!AK115&lt;&gt; 0, Source!AK115,Source!AL115 + Source!AM115 + Source!AO115)</f>
        <v>64583.33</v>
      </c>
      <c r="H265" s="27"/>
      <c r="I265" s="28"/>
      <c r="J265" s="27" t="str">
        <f>Source!BO115</f>
        <v/>
      </c>
      <c r="K265" s="27"/>
      <c r="L265" s="28"/>
      <c r="M265" s="29"/>
      <c r="S265">
        <f>ROUND((Source!FX115/100)*((ROUND(Source!AF115*Source!I115, 2)+ROUND(Source!AE115*Source!I115, 2))), 2)</f>
        <v>0</v>
      </c>
      <c r="T265">
        <f>Source!X115</f>
        <v>0</v>
      </c>
      <c r="U265">
        <f>ROUND((Source!FY115/100)*((ROUND(Source!AF115*Source!I115, 2)+ROUND(Source!AE115*Source!I115, 2))), 2)</f>
        <v>0</v>
      </c>
      <c r="V265">
        <f>Source!Y115</f>
        <v>0</v>
      </c>
    </row>
    <row r="266" spans="1:26" ht="14.25" x14ac:dyDescent="0.2">
      <c r="A266" s="35"/>
      <c r="B266" s="35"/>
      <c r="C266" s="36"/>
      <c r="D266" s="37" t="s">
        <v>599</v>
      </c>
      <c r="E266" s="38"/>
      <c r="F266" s="39"/>
      <c r="G266" s="40">
        <f>Source!AL115</f>
        <v>64583.33</v>
      </c>
      <c r="H266" s="41" t="str">
        <f>Source!DD115</f>
        <v/>
      </c>
      <c r="I266" s="40">
        <f>ROUND(Source!AC115*Source!I115, 2)</f>
        <v>129.16999999999999</v>
      </c>
      <c r="J266" s="41"/>
      <c r="K266" s="41">
        <f>IF(Source!BC115&lt;&gt; 0, Source!BC115, 1)</f>
        <v>1</v>
      </c>
      <c r="L266" s="40">
        <f>Source!P115</f>
        <v>129.16999999999999</v>
      </c>
      <c r="M266" s="54"/>
    </row>
    <row r="267" spans="1:26" ht="15" x14ac:dyDescent="0.25">
      <c r="H267" s="85">
        <f>ROUND(Source!AC115*Source!I115, 2)+ROUND(Source!AF115*Source!I115, 2)+ROUND((((((Source!ET115*1.35)*1.15))-(((Source!EU115*1.35)*1.15)))+Source!AE115)*Source!I115, 2)</f>
        <v>129.16999999999999</v>
      </c>
      <c r="I267" s="85"/>
      <c r="K267" s="85">
        <f>Source!O115</f>
        <v>129.16999999999999</v>
      </c>
      <c r="L267" s="85"/>
      <c r="M267" s="34">
        <f>Source!U115</f>
        <v>0</v>
      </c>
      <c r="O267" s="33">
        <f>H267</f>
        <v>129.16999999999999</v>
      </c>
      <c r="P267" s="33">
        <f>K267</f>
        <v>129.16999999999999</v>
      </c>
      <c r="Q267" s="33">
        <f>M267</f>
        <v>0</v>
      </c>
      <c r="W267">
        <f>IF(Source!BI115&lt;=1,H267, 0)</f>
        <v>129.16999999999999</v>
      </c>
      <c r="X267">
        <f>IF(Source!BI115=2,H267, 0)</f>
        <v>0</v>
      </c>
      <c r="Y267">
        <f>IF(Source!BI115=3,H267, 0)</f>
        <v>0</v>
      </c>
      <c r="Z267">
        <f>IF(Source!BI115=4,H267, 0)</f>
        <v>0</v>
      </c>
    </row>
    <row r="268" spans="1:26" ht="27" x14ac:dyDescent="0.2">
      <c r="A268" s="24">
        <v>61</v>
      </c>
      <c r="B268" s="24" t="str">
        <f>Source!E116</f>
        <v>41</v>
      </c>
      <c r="C268" s="25" t="str">
        <f>Source!F116</f>
        <v>Прайс</v>
      </c>
      <c r="D268" s="23" t="s">
        <v>620</v>
      </c>
      <c r="E268" s="26" t="str">
        <f>Source!H116</f>
        <v>ТН</v>
      </c>
      <c r="F268" s="10">
        <f>Source!I116</f>
        <v>8.0000000000000002E-3</v>
      </c>
      <c r="G268" s="28">
        <f>IF(Source!AK116&lt;&gt; 0, Source!AK116,Source!AL116 + Source!AM116 + Source!AO116)</f>
        <v>57250</v>
      </c>
      <c r="H268" s="27"/>
      <c r="I268" s="28"/>
      <c r="J268" s="27" t="str">
        <f>Source!BO116</f>
        <v/>
      </c>
      <c r="K268" s="27"/>
      <c r="L268" s="28"/>
      <c r="M268" s="29"/>
      <c r="S268">
        <f>ROUND((Source!FX116/100)*((ROUND(Source!AF116*Source!I116, 2)+ROUND(Source!AE116*Source!I116, 2))), 2)</f>
        <v>0</v>
      </c>
      <c r="T268">
        <f>Source!X116</f>
        <v>0</v>
      </c>
      <c r="U268">
        <f>ROUND((Source!FY116/100)*((ROUND(Source!AF116*Source!I116, 2)+ROUND(Source!AE116*Source!I116, 2))), 2)</f>
        <v>0</v>
      </c>
      <c r="V268">
        <f>Source!Y116</f>
        <v>0</v>
      </c>
    </row>
    <row r="269" spans="1:26" ht="14.25" x14ac:dyDescent="0.2">
      <c r="A269" s="35"/>
      <c r="B269" s="35"/>
      <c r="C269" s="36"/>
      <c r="D269" s="37" t="s">
        <v>599</v>
      </c>
      <c r="E269" s="38"/>
      <c r="F269" s="39"/>
      <c r="G269" s="40">
        <f>Source!AL116</f>
        <v>57250</v>
      </c>
      <c r="H269" s="41" t="str">
        <f>Source!DD116</f>
        <v/>
      </c>
      <c r="I269" s="40">
        <f>ROUND(Source!AC116*Source!I116, 2)</f>
        <v>458</v>
      </c>
      <c r="J269" s="41"/>
      <c r="K269" s="41">
        <f>IF(Source!BC116&lt;&gt; 0, Source!BC116, 1)</f>
        <v>1</v>
      </c>
      <c r="L269" s="40">
        <f>Source!P116</f>
        <v>458</v>
      </c>
      <c r="M269" s="54"/>
    </row>
    <row r="270" spans="1:26" ht="15" x14ac:dyDescent="0.25">
      <c r="H270" s="85">
        <f>ROUND(Source!AC116*Source!I116, 2)+ROUND(Source!AF116*Source!I116, 2)+ROUND((((((Source!ET116*1.35)*1.15))-(((Source!EU116*1.35)*1.15)))+Source!AE116)*Source!I116, 2)</f>
        <v>458</v>
      </c>
      <c r="I270" s="85"/>
      <c r="K270" s="85">
        <f>Source!O116</f>
        <v>458</v>
      </c>
      <c r="L270" s="85"/>
      <c r="M270" s="34">
        <f>Source!U116</f>
        <v>0</v>
      </c>
      <c r="O270" s="33">
        <f>H270</f>
        <v>458</v>
      </c>
      <c r="P270" s="33">
        <f>K270</f>
        <v>458</v>
      </c>
      <c r="Q270" s="33">
        <f>M270</f>
        <v>0</v>
      </c>
      <c r="W270">
        <f>IF(Source!BI116&lt;=1,H270, 0)</f>
        <v>458</v>
      </c>
      <c r="X270">
        <f>IF(Source!BI116=2,H270, 0)</f>
        <v>0</v>
      </c>
      <c r="Y270">
        <f>IF(Source!BI116=3,H270, 0)</f>
        <v>0</v>
      </c>
      <c r="Z270">
        <f>IF(Source!BI116=4,H270, 0)</f>
        <v>0</v>
      </c>
    </row>
    <row r="271" spans="1:26" ht="41.25" x14ac:dyDescent="0.2">
      <c r="A271" s="24">
        <v>62</v>
      </c>
      <c r="B271" s="24" t="str">
        <f>Source!E117</f>
        <v>42</v>
      </c>
      <c r="C271" s="25" t="str">
        <f>Source!F117</f>
        <v>Прайс</v>
      </c>
      <c r="D271" s="23" t="s">
        <v>621</v>
      </c>
      <c r="E271" s="26" t="str">
        <f>Source!H117</f>
        <v>ТН</v>
      </c>
      <c r="F271" s="10">
        <f>Source!I117</f>
        <v>2E-3</v>
      </c>
      <c r="G271" s="28">
        <f>IF(Source!AK117&lt;&gt; 0, Source!AK117,Source!AL117 + Source!AM117 + Source!AO117)</f>
        <v>50333.33</v>
      </c>
      <c r="H271" s="27"/>
      <c r="I271" s="28"/>
      <c r="J271" s="27" t="str">
        <f>Source!BO117</f>
        <v/>
      </c>
      <c r="K271" s="27"/>
      <c r="L271" s="28"/>
      <c r="M271" s="29"/>
      <c r="S271">
        <f>ROUND((Source!FX117/100)*((ROUND(Source!AF117*Source!I117, 2)+ROUND(Source!AE117*Source!I117, 2))), 2)</f>
        <v>0</v>
      </c>
      <c r="T271">
        <f>Source!X117</f>
        <v>0</v>
      </c>
      <c r="U271">
        <f>ROUND((Source!FY117/100)*((ROUND(Source!AF117*Source!I117, 2)+ROUND(Source!AE117*Source!I117, 2))), 2)</f>
        <v>0</v>
      </c>
      <c r="V271">
        <f>Source!Y117</f>
        <v>0</v>
      </c>
    </row>
    <row r="272" spans="1:26" ht="14.25" x14ac:dyDescent="0.2">
      <c r="A272" s="35"/>
      <c r="B272" s="35"/>
      <c r="C272" s="36"/>
      <c r="D272" s="37" t="s">
        <v>599</v>
      </c>
      <c r="E272" s="38"/>
      <c r="F272" s="39"/>
      <c r="G272" s="40">
        <f>Source!AL117</f>
        <v>50333.33</v>
      </c>
      <c r="H272" s="41" t="str">
        <f>Source!DD117</f>
        <v/>
      </c>
      <c r="I272" s="40">
        <f>ROUND(Source!AC117*Source!I117, 2)</f>
        <v>100.67</v>
      </c>
      <c r="J272" s="41"/>
      <c r="K272" s="41">
        <f>IF(Source!BC117&lt;&gt; 0, Source!BC117, 1)</f>
        <v>1</v>
      </c>
      <c r="L272" s="40">
        <f>Source!P117</f>
        <v>100.67</v>
      </c>
      <c r="M272" s="54"/>
    </row>
    <row r="273" spans="1:39" ht="15" x14ac:dyDescent="0.25">
      <c r="H273" s="85">
        <f>ROUND(Source!AC117*Source!I117, 2)+ROUND(Source!AF117*Source!I117, 2)+ROUND((((((Source!ET117*1.35)*1.15))-(((Source!EU117*1.35)*1.15)))+Source!AE117)*Source!I117, 2)</f>
        <v>100.67</v>
      </c>
      <c r="I273" s="85"/>
      <c r="K273" s="85">
        <f>Source!O117</f>
        <v>100.67</v>
      </c>
      <c r="L273" s="85"/>
      <c r="M273" s="34">
        <f>Source!U117</f>
        <v>0</v>
      </c>
      <c r="O273" s="33">
        <f>H273</f>
        <v>100.67</v>
      </c>
      <c r="P273" s="33">
        <f>K273</f>
        <v>100.67</v>
      </c>
      <c r="Q273" s="33">
        <f>M273</f>
        <v>0</v>
      </c>
      <c r="W273">
        <f>IF(Source!BI117&lt;=1,H273, 0)</f>
        <v>100.67</v>
      </c>
      <c r="X273">
        <f>IF(Source!BI117=2,H273, 0)</f>
        <v>0</v>
      </c>
      <c r="Y273">
        <f>IF(Source!BI117=3,H273, 0)</f>
        <v>0</v>
      </c>
      <c r="Z273">
        <f>IF(Source!BI117=4,H273, 0)</f>
        <v>0</v>
      </c>
    </row>
    <row r="274" spans="1:39" ht="41.25" x14ac:dyDescent="0.2">
      <c r="A274" s="24">
        <v>63</v>
      </c>
      <c r="B274" s="24" t="str">
        <f>Source!E118</f>
        <v>43</v>
      </c>
      <c r="C274" s="25" t="str">
        <f>Source!F118</f>
        <v>Прайс</v>
      </c>
      <c r="D274" s="23" t="s">
        <v>622</v>
      </c>
      <c r="E274" s="26" t="str">
        <f>Source!H118</f>
        <v>ТН</v>
      </c>
      <c r="F274" s="10">
        <f>Source!I118</f>
        <v>7.0000000000000007E-2</v>
      </c>
      <c r="G274" s="28">
        <f>IF(Source!AK118&lt;&gt; 0, Source!AK118,Source!AL118 + Source!AM118 + Source!AO118)</f>
        <v>49500</v>
      </c>
      <c r="H274" s="27"/>
      <c r="I274" s="28"/>
      <c r="J274" s="27" t="str">
        <f>Source!BO118</f>
        <v/>
      </c>
      <c r="K274" s="27"/>
      <c r="L274" s="28"/>
      <c r="M274" s="29"/>
      <c r="S274">
        <f>ROUND((Source!FX118/100)*((ROUND(Source!AF118*Source!I118, 2)+ROUND(Source!AE118*Source!I118, 2))), 2)</f>
        <v>0</v>
      </c>
      <c r="T274">
        <f>Source!X118</f>
        <v>0</v>
      </c>
      <c r="U274">
        <f>ROUND((Source!FY118/100)*((ROUND(Source!AF118*Source!I118, 2)+ROUND(Source!AE118*Source!I118, 2))), 2)</f>
        <v>0</v>
      </c>
      <c r="V274">
        <f>Source!Y118</f>
        <v>0</v>
      </c>
    </row>
    <row r="275" spans="1:39" ht="14.25" x14ac:dyDescent="0.2">
      <c r="A275" s="35"/>
      <c r="B275" s="35"/>
      <c r="C275" s="36"/>
      <c r="D275" s="37" t="s">
        <v>599</v>
      </c>
      <c r="E275" s="38"/>
      <c r="F275" s="39"/>
      <c r="G275" s="40">
        <f>Source!AL118</f>
        <v>49500</v>
      </c>
      <c r="H275" s="41" t="str">
        <f>Source!DD118</f>
        <v/>
      </c>
      <c r="I275" s="40">
        <f>ROUND(Source!AC118*Source!I118, 2)</f>
        <v>3465</v>
      </c>
      <c r="J275" s="41"/>
      <c r="K275" s="41">
        <f>IF(Source!BC118&lt;&gt; 0, Source!BC118, 1)</f>
        <v>1</v>
      </c>
      <c r="L275" s="40">
        <f>Source!P118</f>
        <v>3465</v>
      </c>
      <c r="M275" s="54"/>
    </row>
    <row r="276" spans="1:39" ht="15" x14ac:dyDescent="0.25">
      <c r="H276" s="85">
        <f>ROUND(Source!AC118*Source!I118, 2)+ROUND(Source!AF118*Source!I118, 2)+ROUND((((((Source!ET118*1.35)*1.15))-(((Source!EU118*1.35)*1.15)))+Source!AE118)*Source!I118, 2)</f>
        <v>3465</v>
      </c>
      <c r="I276" s="85"/>
      <c r="K276" s="85">
        <f>Source!O118</f>
        <v>3465</v>
      </c>
      <c r="L276" s="85"/>
      <c r="M276" s="34">
        <f>Source!U118</f>
        <v>0</v>
      </c>
      <c r="O276" s="33">
        <f>H276</f>
        <v>3465</v>
      </c>
      <c r="P276" s="33">
        <f>K276</f>
        <v>3465</v>
      </c>
      <c r="Q276" s="33">
        <f>M276</f>
        <v>0</v>
      </c>
      <c r="W276">
        <f>IF(Source!BI118&lt;=1,H276, 0)</f>
        <v>3465</v>
      </c>
      <c r="X276">
        <f>IF(Source!BI118=2,H276, 0)</f>
        <v>0</v>
      </c>
      <c r="Y276">
        <f>IF(Source!BI118=3,H276, 0)</f>
        <v>0</v>
      </c>
      <c r="Z276">
        <f>IF(Source!BI118=4,H276, 0)</f>
        <v>0</v>
      </c>
    </row>
    <row r="278" spans="1:39" ht="15" x14ac:dyDescent="0.25">
      <c r="A278" s="86" t="str">
        <f>CONCATENATE("Итого по локальной смете: ", Source!G120)</f>
        <v>Итого по локальной смете: Новая локальная смета</v>
      </c>
      <c r="B278" s="86"/>
      <c r="C278" s="86"/>
      <c r="D278" s="86"/>
      <c r="E278" s="86"/>
      <c r="F278" s="86"/>
      <c r="G278" s="86"/>
      <c r="H278" s="85">
        <f>SUM(O35:O277)</f>
        <v>297032.4599999999</v>
      </c>
      <c r="I278" s="87"/>
      <c r="J278" s="55"/>
      <c r="K278" s="85">
        <f>SUM(P35:P277)</f>
        <v>428084.5199999999</v>
      </c>
      <c r="L278" s="87"/>
      <c r="M278" s="34">
        <f>SUM(Q35:Q277)</f>
        <v>95.988160000000008</v>
      </c>
      <c r="AG278" s="56" t="str">
        <f>CONCATENATE("Итого по локальной смете: ", Source!G120)</f>
        <v>Итого по локальной смете: Новая локальная смета</v>
      </c>
    </row>
    <row r="280" spans="1:39" ht="14.25" x14ac:dyDescent="0.2">
      <c r="D280" s="23" t="str">
        <f>Source!H149</f>
        <v>ОЗП</v>
      </c>
      <c r="K280" s="84">
        <f>Source!F149</f>
        <v>30753.79</v>
      </c>
      <c r="L280" s="84"/>
    </row>
    <row r="281" spans="1:39" ht="14.25" x14ac:dyDescent="0.2">
      <c r="D281" s="23" t="str">
        <f>Source!H150</f>
        <v>ЭММ, в т.ч. ЗПМ</v>
      </c>
      <c r="K281" s="84">
        <f>Source!F150</f>
        <v>42233.06</v>
      </c>
      <c r="L281" s="84"/>
    </row>
    <row r="282" spans="1:39" ht="14.25" x14ac:dyDescent="0.2">
      <c r="D282" s="23" t="str">
        <f>Source!H151</f>
        <v>Стоимость материалов</v>
      </c>
      <c r="K282" s="84">
        <f>Source!F151</f>
        <v>292619.39</v>
      </c>
      <c r="L282" s="84"/>
    </row>
    <row r="283" spans="1:39" ht="14.25" x14ac:dyDescent="0.2">
      <c r="D283" s="23" t="str">
        <f>Source!H152</f>
        <v>НР</v>
      </c>
      <c r="K283" s="84">
        <f>Source!F152</f>
        <v>39830.730000000003</v>
      </c>
      <c r="L283" s="84"/>
    </row>
    <row r="284" spans="1:39" ht="14.25" x14ac:dyDescent="0.2">
      <c r="D284" s="23" t="str">
        <f>Source!H153</f>
        <v>СП</v>
      </c>
      <c r="K284" s="84">
        <f>Source!F153</f>
        <v>22647.55</v>
      </c>
      <c r="L284" s="84"/>
    </row>
    <row r="285" spans="1:39" ht="14.25" x14ac:dyDescent="0.2">
      <c r="D285" s="23" t="str">
        <f>Source!H154</f>
        <v>Всего</v>
      </c>
      <c r="E285" s="82" t="str">
        <f>"="&amp;Source!F149&amp;"+"&amp;""&amp;Source!F150&amp;"+"&amp;""&amp;Source!F151&amp;"+"&amp;""&amp;Source!F152&amp;"+"&amp;""&amp;Source!F153&amp;""</f>
        <v>=30753,79+42233,06+292619,39+39830,73+22647,55</v>
      </c>
      <c r="F285" s="83"/>
      <c r="G285" s="83"/>
      <c r="H285" s="83"/>
      <c r="I285" s="83"/>
      <c r="J285" s="83"/>
      <c r="K285" s="84">
        <f>Source!F154</f>
        <v>428084.52</v>
      </c>
      <c r="L285" s="84"/>
      <c r="AM285" s="57" t="str">
        <f>"="&amp;Source!F149&amp;"+"&amp;""&amp;Source!F150&amp;"+"&amp;""&amp;Source!F151&amp;"+"&amp;""&amp;Source!F152&amp;"+"&amp;""&amp;Source!F153&amp;""</f>
        <v>=30753,79+42233,06+292619,39+39830,73+22647,55</v>
      </c>
    </row>
    <row r="286" spans="1:39" ht="14.25" x14ac:dyDescent="0.2">
      <c r="D286" s="23" t="str">
        <f>Source!H155</f>
        <v>НДС 20%</v>
      </c>
      <c r="E286" s="82" t="str">
        <f>"="&amp;Source!F154&amp;"*"&amp;"0,2"</f>
        <v>=428084,52*0,2</v>
      </c>
      <c r="F286" s="83"/>
      <c r="G286" s="83"/>
      <c r="H286" s="83"/>
      <c r="I286" s="83"/>
      <c r="J286" s="83"/>
      <c r="K286" s="84">
        <f>Source!F155</f>
        <v>85616.9</v>
      </c>
      <c r="L286" s="84"/>
      <c r="AM286" s="57" t="str">
        <f>"="&amp;Source!F154&amp;"*"&amp;"0,2"</f>
        <v>=428084,52*0,2</v>
      </c>
    </row>
    <row r="287" spans="1:39" ht="14.25" x14ac:dyDescent="0.2">
      <c r="D287" s="23" t="str">
        <f>Source!H156</f>
        <v>Итого с НДС</v>
      </c>
      <c r="E287" s="82" t="str">
        <f>"="&amp;Source!F154&amp;"+"&amp;""&amp;Source!F155&amp;""</f>
        <v>=428084,52+85616,9</v>
      </c>
      <c r="F287" s="83"/>
      <c r="G287" s="83"/>
      <c r="H287" s="83"/>
      <c r="I287" s="83"/>
      <c r="J287" s="83"/>
      <c r="K287" s="84">
        <f>Source!F156</f>
        <v>513701.42</v>
      </c>
      <c r="L287" s="84"/>
      <c r="AM287" s="57" t="str">
        <f>"="&amp;Source!F154&amp;"+"&amp;""&amp;Source!F155&amp;""</f>
        <v>=428084,52+85616,9</v>
      </c>
    </row>
    <row r="290" spans="1:39" ht="30" x14ac:dyDescent="0.25">
      <c r="A290" s="86" t="str">
        <f>CONCATENATE("Итого по смете: ", Source!G158)</f>
        <v>Итого по смете: Электроснабжение ангара, расположенного по адресу: Чувашская Республика, г. Новочебоксарск, к.н. 21:02:010603:922</v>
      </c>
      <c r="B290" s="86"/>
      <c r="C290" s="86"/>
      <c r="D290" s="86"/>
      <c r="E290" s="86"/>
      <c r="F290" s="86"/>
      <c r="G290" s="86"/>
      <c r="H290" s="85">
        <f>SUM(O1:O289)</f>
        <v>297032.4599999999</v>
      </c>
      <c r="I290" s="87"/>
      <c r="J290" s="55"/>
      <c r="K290" s="85">
        <f>SUM(P1:P289)</f>
        <v>428084.5199999999</v>
      </c>
      <c r="L290" s="87"/>
      <c r="M290" s="34">
        <f>SUM(Q1:Q289)</f>
        <v>95.988160000000008</v>
      </c>
      <c r="AG290" s="56" t="str">
        <f>CONCATENATE("Итого по смете: ", Source!G158)</f>
        <v>Итого по смете: Электроснабжение ангара, расположенного по адресу: Чувашская Республика, г. Новочебоксарск, к.н. 21:02:010603:922</v>
      </c>
    </row>
    <row r="292" spans="1:39" ht="14.25" x14ac:dyDescent="0.2">
      <c r="D292" s="23" t="str">
        <f>Source!H187</f>
        <v>ОЗП</v>
      </c>
      <c r="K292" s="84">
        <f>Source!F187</f>
        <v>30753.79</v>
      </c>
      <c r="L292" s="84"/>
    </row>
    <row r="293" spans="1:39" ht="14.25" x14ac:dyDescent="0.2">
      <c r="D293" s="23" t="str">
        <f>Source!H188</f>
        <v>ЭММ, в т.ч. ЗПМ</v>
      </c>
      <c r="K293" s="84">
        <f>Source!F188</f>
        <v>42233.06</v>
      </c>
      <c r="L293" s="84"/>
    </row>
    <row r="294" spans="1:39" ht="14.25" x14ac:dyDescent="0.2">
      <c r="D294" s="23" t="str">
        <f>Source!H189</f>
        <v>Стоимость материалов</v>
      </c>
      <c r="K294" s="84">
        <f>Source!F189</f>
        <v>291452.65999999997</v>
      </c>
      <c r="L294" s="84"/>
    </row>
    <row r="295" spans="1:39" ht="14.25" x14ac:dyDescent="0.2">
      <c r="D295" s="23" t="str">
        <f>Source!H190</f>
        <v>НР</v>
      </c>
      <c r="K295" s="84">
        <f>Source!F190</f>
        <v>1991.5365000000002</v>
      </c>
      <c r="L295" s="84"/>
    </row>
    <row r="296" spans="1:39" ht="14.25" x14ac:dyDescent="0.2">
      <c r="D296" s="23" t="str">
        <f>Source!H191</f>
        <v>СП</v>
      </c>
      <c r="K296" s="84">
        <f>Source!F191</f>
        <v>0</v>
      </c>
      <c r="L296" s="84"/>
    </row>
    <row r="297" spans="1:39" ht="14.25" x14ac:dyDescent="0.2">
      <c r="D297" s="23" t="str">
        <f>Source!H192</f>
        <v>Всего</v>
      </c>
      <c r="E297" s="82" t="str">
        <f>"="&amp;Source!F187&amp;"+"&amp;""&amp;Source!F188&amp;"+"&amp;""&amp;Source!F189&amp;"+"&amp;""&amp;Source!F190&amp;"+"&amp;""&amp;Source!F191&amp;""</f>
        <v>=30753,79+42233,06+291452,66+1991,5365+0</v>
      </c>
      <c r="F297" s="83"/>
      <c r="G297" s="83"/>
      <c r="H297" s="83"/>
      <c r="I297" s="83"/>
      <c r="J297" s="83"/>
      <c r="K297" s="84">
        <f>Source!F192</f>
        <v>366431.05</v>
      </c>
      <c r="L297" s="84"/>
      <c r="AM297" s="57" t="str">
        <f>"="&amp;Source!F187&amp;"+"&amp;""&amp;Source!F188&amp;"+"&amp;""&amp;Source!F189&amp;"+"&amp;""&amp;Source!F190&amp;"+"&amp;""&amp;Source!F191&amp;""</f>
        <v>=30753,79+42233,06+291452,66+1991,5365+0</v>
      </c>
    </row>
    <row r="298" spans="1:39" ht="14.25" x14ac:dyDescent="0.2">
      <c r="D298" s="23" t="str">
        <f>Source!H193</f>
        <v>НДС 20%</v>
      </c>
      <c r="E298" s="82" t="str">
        <f>"="&amp;Source!F192&amp;"*"&amp;"0,2"</f>
        <v>=366431,05*0,2</v>
      </c>
      <c r="F298" s="83"/>
      <c r="G298" s="83"/>
      <c r="H298" s="83"/>
      <c r="I298" s="83"/>
      <c r="J298" s="83"/>
      <c r="K298" s="84">
        <f>Source!F193</f>
        <v>73286.210000000006</v>
      </c>
      <c r="L298" s="84"/>
      <c r="AM298" s="57" t="str">
        <f>"="&amp;Source!F192&amp;"*"&amp;"0,2"</f>
        <v>=366431,05*0,2</v>
      </c>
    </row>
    <row r="299" spans="1:39" ht="14.25" x14ac:dyDescent="0.2">
      <c r="D299" s="23" t="str">
        <f>Source!H194</f>
        <v>Итого с НДС</v>
      </c>
      <c r="E299" s="82" t="str">
        <f>"="&amp;Source!F192&amp;"+"&amp;""&amp;Source!F193&amp;""</f>
        <v>=366431,05+73286,21</v>
      </c>
      <c r="F299" s="83"/>
      <c r="G299" s="83"/>
      <c r="H299" s="83"/>
      <c r="I299" s="83"/>
      <c r="J299" s="83"/>
      <c r="K299" s="84">
        <f>Source!F194</f>
        <v>439717.26</v>
      </c>
      <c r="L299" s="84"/>
      <c r="AM299" s="57" t="str">
        <f>"="&amp;Source!F192&amp;"+"&amp;""&amp;Source!F193&amp;""</f>
        <v>=366431,05+73286,21</v>
      </c>
    </row>
    <row r="303" spans="1:39" ht="15" x14ac:dyDescent="0.2">
      <c r="A303" s="11"/>
      <c r="B303" s="80" t="s">
        <v>659</v>
      </c>
      <c r="C303" s="80"/>
      <c r="D303" s="69" t="str">
        <f>IF(Source!AM12&lt;&gt;"", Source!AM12," ")</f>
        <v xml:space="preserve"> </v>
      </c>
      <c r="E303" s="70"/>
      <c r="F303" s="69"/>
      <c r="G303" s="71"/>
      <c r="H303" s="70"/>
      <c r="I303" s="69" t="str">
        <f>IF(Source!AL12&lt;&gt;"", Source!AL12," ")</f>
        <v xml:space="preserve"> </v>
      </c>
      <c r="J303" s="71"/>
      <c r="K303" s="71"/>
      <c r="L303" s="71"/>
      <c r="M303" s="11"/>
    </row>
    <row r="304" spans="1:39" ht="14.25" x14ac:dyDescent="0.2">
      <c r="A304" s="11"/>
      <c r="B304" s="72"/>
      <c r="C304" s="72"/>
      <c r="D304" s="60" t="s">
        <v>624</v>
      </c>
      <c r="E304" s="72"/>
      <c r="F304" s="81" t="s">
        <v>625</v>
      </c>
      <c r="G304" s="81"/>
      <c r="H304" s="72"/>
      <c r="I304" s="81" t="s">
        <v>626</v>
      </c>
      <c r="J304" s="81"/>
      <c r="K304" s="81"/>
      <c r="L304" s="81"/>
      <c r="M304" s="11"/>
    </row>
    <row r="305" spans="1:13" ht="15" x14ac:dyDescent="0.2">
      <c r="A305" s="11"/>
      <c r="B305" s="70"/>
      <c r="C305" s="73"/>
      <c r="D305" s="70"/>
      <c r="E305" s="61"/>
      <c r="F305" s="59" t="s">
        <v>627</v>
      </c>
      <c r="G305" s="70"/>
      <c r="H305" s="70"/>
      <c r="I305" s="70"/>
      <c r="J305" s="70"/>
      <c r="K305" s="70"/>
      <c r="L305" s="70"/>
      <c r="M305" s="11"/>
    </row>
    <row r="306" spans="1:13" ht="14.25" x14ac:dyDescent="0.2">
      <c r="A306" s="11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11"/>
    </row>
    <row r="307" spans="1:13" ht="15" x14ac:dyDescent="0.2">
      <c r="A307" s="11"/>
      <c r="B307" s="80" t="s">
        <v>660</v>
      </c>
      <c r="C307" s="80"/>
      <c r="D307" s="69" t="str">
        <f>IF(Source!AI12&lt;&gt;"", Source!AI12," ")</f>
        <v xml:space="preserve"> </v>
      </c>
      <c r="E307" s="70"/>
      <c r="F307" s="69"/>
      <c r="G307" s="71"/>
      <c r="H307" s="70"/>
      <c r="I307" s="69" t="str">
        <f>IF(Source!AH12&lt;&gt;"", Source!AH12," ")</f>
        <v xml:space="preserve"> </v>
      </c>
      <c r="J307" s="71"/>
      <c r="K307" s="71"/>
      <c r="L307" s="71"/>
      <c r="M307" s="11"/>
    </row>
    <row r="308" spans="1:13" ht="14.25" x14ac:dyDescent="0.2">
      <c r="A308" s="11"/>
      <c r="B308" s="72"/>
      <c r="C308" s="72"/>
      <c r="D308" s="60" t="s">
        <v>624</v>
      </c>
      <c r="E308" s="72"/>
      <c r="F308" s="81" t="s">
        <v>625</v>
      </c>
      <c r="G308" s="81"/>
      <c r="H308" s="72"/>
      <c r="I308" s="81" t="s">
        <v>626</v>
      </c>
      <c r="J308" s="81"/>
      <c r="K308" s="81"/>
      <c r="L308" s="81"/>
      <c r="M308" s="11"/>
    </row>
    <row r="309" spans="1:13" ht="15" x14ac:dyDescent="0.2">
      <c r="A309" s="11"/>
      <c r="B309" s="70"/>
      <c r="C309" s="73"/>
      <c r="D309" s="70"/>
      <c r="E309" s="73"/>
      <c r="F309" s="59" t="s">
        <v>627</v>
      </c>
      <c r="G309" s="70"/>
      <c r="H309" s="70"/>
      <c r="I309" s="70"/>
      <c r="J309" s="70"/>
      <c r="K309" s="70"/>
      <c r="L309" s="70"/>
      <c r="M309" s="11"/>
    </row>
  </sheetData>
  <mergeCells count="169">
    <mergeCell ref="A9:B9"/>
    <mergeCell ref="C9:I9"/>
    <mergeCell ref="C10:I10"/>
    <mergeCell ref="K10:M11"/>
    <mergeCell ref="A11:B11"/>
    <mergeCell ref="C11:I11"/>
    <mergeCell ref="J2:M2"/>
    <mergeCell ref="I3:M3"/>
    <mergeCell ref="J4:M4"/>
    <mergeCell ref="K6:M6"/>
    <mergeCell ref="K7:M7"/>
    <mergeCell ref="K8:M9"/>
    <mergeCell ref="A17:B17"/>
    <mergeCell ref="C17:I17"/>
    <mergeCell ref="C18:I18"/>
    <mergeCell ref="H19:J19"/>
    <mergeCell ref="K19:M19"/>
    <mergeCell ref="C12:I12"/>
    <mergeCell ref="K12:M13"/>
    <mergeCell ref="A13:B13"/>
    <mergeCell ref="C13:I13"/>
    <mergeCell ref="C14:I14"/>
    <mergeCell ref="K14:M15"/>
    <mergeCell ref="A15:B15"/>
    <mergeCell ref="C15:I15"/>
    <mergeCell ref="H20:I20"/>
    <mergeCell ref="K20:M20"/>
    <mergeCell ref="K21:M21"/>
    <mergeCell ref="K22:M22"/>
    <mergeCell ref="G24:G25"/>
    <mergeCell ref="H24:H25"/>
    <mergeCell ref="I24:J24"/>
    <mergeCell ref="C16:I16"/>
    <mergeCell ref="K16:M17"/>
    <mergeCell ref="I32:I33"/>
    <mergeCell ref="J32:J33"/>
    <mergeCell ref="K32:K33"/>
    <mergeCell ref="L32:L33"/>
    <mergeCell ref="M32:M33"/>
    <mergeCell ref="H42:I42"/>
    <mergeCell ref="K42:L42"/>
    <mergeCell ref="B28:M28"/>
    <mergeCell ref="B29:M29"/>
    <mergeCell ref="A31:M31"/>
    <mergeCell ref="A32:B32"/>
    <mergeCell ref="C32:C33"/>
    <mergeCell ref="D32:D33"/>
    <mergeCell ref="E32:E33"/>
    <mergeCell ref="F32:F33"/>
    <mergeCell ref="G32:G33"/>
    <mergeCell ref="H32:H33"/>
    <mergeCell ref="H84:I84"/>
    <mergeCell ref="K84:L84"/>
    <mergeCell ref="H94:I94"/>
    <mergeCell ref="K94:L94"/>
    <mergeCell ref="H109:I109"/>
    <mergeCell ref="K109:L109"/>
    <mergeCell ref="H50:I50"/>
    <mergeCell ref="K50:L50"/>
    <mergeCell ref="H58:I58"/>
    <mergeCell ref="K58:L58"/>
    <mergeCell ref="H74:I74"/>
    <mergeCell ref="K74:L74"/>
    <mergeCell ref="H152:I152"/>
    <mergeCell ref="K152:L152"/>
    <mergeCell ref="H161:I161"/>
    <mergeCell ref="K161:L161"/>
    <mergeCell ref="H170:I170"/>
    <mergeCell ref="K170:L170"/>
    <mergeCell ref="H119:I119"/>
    <mergeCell ref="K119:L119"/>
    <mergeCell ref="H133:I133"/>
    <mergeCell ref="K133:L133"/>
    <mergeCell ref="H143:I143"/>
    <mergeCell ref="K143:L143"/>
    <mergeCell ref="H195:I195"/>
    <mergeCell ref="K195:L195"/>
    <mergeCell ref="H201:I201"/>
    <mergeCell ref="K201:L201"/>
    <mergeCell ref="H204:I204"/>
    <mergeCell ref="K204:L204"/>
    <mergeCell ref="H176:I176"/>
    <mergeCell ref="K176:L176"/>
    <mergeCell ref="H182:I182"/>
    <mergeCell ref="K182:L182"/>
    <mergeCell ref="H188:I188"/>
    <mergeCell ref="K188:L188"/>
    <mergeCell ref="H216:I216"/>
    <mergeCell ref="K216:L216"/>
    <mergeCell ref="H219:I219"/>
    <mergeCell ref="K219:L219"/>
    <mergeCell ref="H222:I222"/>
    <mergeCell ref="K222:L222"/>
    <mergeCell ref="H207:I207"/>
    <mergeCell ref="K207:L207"/>
    <mergeCell ref="H210:I210"/>
    <mergeCell ref="K210:L210"/>
    <mergeCell ref="H213:I213"/>
    <mergeCell ref="K213:L213"/>
    <mergeCell ref="H234:I234"/>
    <mergeCell ref="K234:L234"/>
    <mergeCell ref="H237:I237"/>
    <mergeCell ref="K237:L237"/>
    <mergeCell ref="H240:I240"/>
    <mergeCell ref="K240:L240"/>
    <mergeCell ref="H225:I225"/>
    <mergeCell ref="K225:L225"/>
    <mergeCell ref="H228:I228"/>
    <mergeCell ref="K228:L228"/>
    <mergeCell ref="H231:I231"/>
    <mergeCell ref="K231:L231"/>
    <mergeCell ref="H252:I252"/>
    <mergeCell ref="K252:L252"/>
    <mergeCell ref="H255:I255"/>
    <mergeCell ref="K255:L255"/>
    <mergeCell ref="H258:I258"/>
    <mergeCell ref="K258:L258"/>
    <mergeCell ref="H243:I243"/>
    <mergeCell ref="K243:L243"/>
    <mergeCell ref="H246:I246"/>
    <mergeCell ref="K246:L246"/>
    <mergeCell ref="H249:I249"/>
    <mergeCell ref="K249:L249"/>
    <mergeCell ref="H270:I270"/>
    <mergeCell ref="K270:L270"/>
    <mergeCell ref="H273:I273"/>
    <mergeCell ref="K273:L273"/>
    <mergeCell ref="H276:I276"/>
    <mergeCell ref="K276:L276"/>
    <mergeCell ref="H261:I261"/>
    <mergeCell ref="K261:L261"/>
    <mergeCell ref="H264:I264"/>
    <mergeCell ref="K264:L264"/>
    <mergeCell ref="H267:I267"/>
    <mergeCell ref="K267:L267"/>
    <mergeCell ref="K283:L283"/>
    <mergeCell ref="K284:L284"/>
    <mergeCell ref="E285:J285"/>
    <mergeCell ref="K285:L285"/>
    <mergeCell ref="E286:J286"/>
    <mergeCell ref="K286:L286"/>
    <mergeCell ref="A278:G278"/>
    <mergeCell ref="K278:L278"/>
    <mergeCell ref="H278:I278"/>
    <mergeCell ref="K280:L280"/>
    <mergeCell ref="K281:L281"/>
    <mergeCell ref="K282:L282"/>
    <mergeCell ref="K293:L293"/>
    <mergeCell ref="K294:L294"/>
    <mergeCell ref="K295:L295"/>
    <mergeCell ref="K296:L296"/>
    <mergeCell ref="E297:J297"/>
    <mergeCell ref="K297:L297"/>
    <mergeCell ref="E287:J287"/>
    <mergeCell ref="K287:L287"/>
    <mergeCell ref="A290:G290"/>
    <mergeCell ref="K290:L290"/>
    <mergeCell ref="H290:I290"/>
    <mergeCell ref="K292:L292"/>
    <mergeCell ref="B307:C307"/>
    <mergeCell ref="F308:G308"/>
    <mergeCell ref="I308:L308"/>
    <mergeCell ref="E298:J298"/>
    <mergeCell ref="K298:L298"/>
    <mergeCell ref="E299:J299"/>
    <mergeCell ref="K299:L299"/>
    <mergeCell ref="B303:C303"/>
    <mergeCell ref="F304:G304"/>
    <mergeCell ref="I304:L304"/>
  </mergeCells>
  <pageMargins left="0.4" right="0.2" top="0.2" bottom="0.4" header="0.2" footer="0.2"/>
  <pageSetup paperSize="9" scale="55" orientation="portrait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Normal="100" workbookViewId="0">
      <selection sqref="A1:D1"/>
    </sheetView>
  </sheetViews>
  <sheetFormatPr defaultRowHeight="12.75" x14ac:dyDescent="0.2"/>
  <cols>
    <col min="1" max="1" width="5.7109375" customWidth="1"/>
    <col min="2" max="2" width="22.7109375" customWidth="1"/>
    <col min="10" max="11" width="11.140625" customWidth="1"/>
  </cols>
  <sheetData>
    <row r="1" spans="1:12" ht="14.25" x14ac:dyDescent="0.2">
      <c r="A1" s="166" t="str">
        <f>Source!B1</f>
        <v>Smeta.RU  (495) 974-1589</v>
      </c>
      <c r="B1" s="166"/>
      <c r="C1" s="166"/>
      <c r="D1" s="166"/>
      <c r="E1" s="11"/>
      <c r="F1" s="11"/>
      <c r="G1" s="11"/>
      <c r="H1" s="167" t="s">
        <v>661</v>
      </c>
      <c r="I1" s="167"/>
      <c r="J1" s="167"/>
      <c r="K1" s="167"/>
      <c r="L1" s="167"/>
    </row>
    <row r="2" spans="1:12" ht="14.25" x14ac:dyDescent="0.2">
      <c r="A2" s="11"/>
      <c r="B2" s="11"/>
      <c r="C2" s="11"/>
      <c r="D2" s="11"/>
      <c r="E2" s="11"/>
      <c r="F2" s="11"/>
      <c r="G2" s="11"/>
      <c r="H2" s="167" t="s">
        <v>630</v>
      </c>
      <c r="I2" s="167"/>
      <c r="J2" s="167"/>
      <c r="K2" s="167"/>
      <c r="L2" s="167"/>
    </row>
    <row r="3" spans="1:12" ht="14.25" x14ac:dyDescent="0.2">
      <c r="A3" s="11"/>
      <c r="B3" s="11"/>
      <c r="C3" s="11"/>
      <c r="D3" s="11"/>
      <c r="E3" s="11"/>
      <c r="F3" s="11"/>
      <c r="G3" s="11"/>
      <c r="H3" s="167" t="s">
        <v>631</v>
      </c>
      <c r="I3" s="167"/>
      <c r="J3" s="167"/>
      <c r="K3" s="167"/>
      <c r="L3" s="167"/>
    </row>
    <row r="4" spans="1:12" ht="14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9" t="s">
        <v>662</v>
      </c>
      <c r="L4" s="121"/>
    </row>
    <row r="5" spans="1:12" ht="14.25" x14ac:dyDescent="0.2">
      <c r="A5" s="11"/>
      <c r="B5" s="11"/>
      <c r="C5" s="11"/>
      <c r="D5" s="11"/>
      <c r="E5" s="11"/>
      <c r="F5" s="11"/>
      <c r="G5" s="11"/>
      <c r="H5" s="11"/>
      <c r="I5" s="98" t="s">
        <v>633</v>
      </c>
      <c r="J5" s="98"/>
      <c r="K5" s="119">
        <v>322001</v>
      </c>
      <c r="L5" s="121"/>
    </row>
    <row r="6" spans="1:12" ht="14.25" x14ac:dyDescent="0.2">
      <c r="A6" s="98" t="s">
        <v>663</v>
      </c>
      <c r="B6" s="98"/>
      <c r="C6" s="163"/>
      <c r="D6" s="163"/>
      <c r="E6" s="163"/>
      <c r="F6" s="163"/>
      <c r="G6" s="163"/>
      <c r="H6" s="163"/>
      <c r="I6" s="163"/>
      <c r="J6" s="10" t="s">
        <v>636</v>
      </c>
      <c r="K6" s="119"/>
      <c r="L6" s="121"/>
    </row>
    <row r="7" spans="1:12" ht="14.25" x14ac:dyDescent="0.2">
      <c r="A7" s="11"/>
      <c r="B7" s="11"/>
      <c r="C7" s="161" t="s">
        <v>637</v>
      </c>
      <c r="D7" s="161"/>
      <c r="E7" s="161"/>
      <c r="F7" s="161"/>
      <c r="G7" s="161"/>
      <c r="H7" s="161"/>
      <c r="I7" s="161"/>
      <c r="J7" s="11"/>
      <c r="K7" s="64"/>
      <c r="L7" s="74"/>
    </row>
    <row r="8" spans="1:12" ht="14.25" x14ac:dyDescent="0.2">
      <c r="A8" s="98" t="s">
        <v>664</v>
      </c>
      <c r="B8" s="98"/>
      <c r="C8" s="163"/>
      <c r="D8" s="163"/>
      <c r="E8" s="163"/>
      <c r="F8" s="163"/>
      <c r="G8" s="163"/>
      <c r="H8" s="163"/>
      <c r="I8" s="75"/>
      <c r="J8" s="10" t="s">
        <v>636</v>
      </c>
      <c r="K8" s="164"/>
      <c r="L8" s="165"/>
    </row>
    <row r="9" spans="1:12" ht="14.25" x14ac:dyDescent="0.2">
      <c r="A9" s="11"/>
      <c r="B9" s="11"/>
      <c r="C9" s="161" t="s">
        <v>637</v>
      </c>
      <c r="D9" s="161"/>
      <c r="E9" s="161"/>
      <c r="F9" s="161"/>
      <c r="G9" s="161"/>
      <c r="H9" s="161"/>
      <c r="I9" s="161"/>
      <c r="J9" s="11"/>
      <c r="K9" s="64"/>
      <c r="L9" s="74"/>
    </row>
    <row r="10" spans="1:12" ht="14.25" x14ac:dyDescent="0.2">
      <c r="A10" s="98" t="s">
        <v>665</v>
      </c>
      <c r="B10" s="98"/>
      <c r="C10" s="163"/>
      <c r="D10" s="163"/>
      <c r="E10" s="163"/>
      <c r="F10" s="163"/>
      <c r="G10" s="163"/>
      <c r="H10" s="163"/>
      <c r="I10" s="163"/>
      <c r="J10" s="10" t="s">
        <v>636</v>
      </c>
      <c r="K10" s="164"/>
      <c r="L10" s="165"/>
    </row>
    <row r="11" spans="1:12" ht="14.25" x14ac:dyDescent="0.2">
      <c r="A11" s="11"/>
      <c r="B11" s="11"/>
      <c r="C11" s="161" t="s">
        <v>637</v>
      </c>
      <c r="D11" s="161"/>
      <c r="E11" s="161"/>
      <c r="F11" s="161"/>
      <c r="G11" s="161"/>
      <c r="H11" s="161"/>
      <c r="I11" s="161"/>
      <c r="J11" s="11"/>
      <c r="K11" s="64"/>
      <c r="L11" s="74"/>
    </row>
    <row r="12" spans="1:12" ht="14.25" x14ac:dyDescent="0.2">
      <c r="A12" s="98" t="s">
        <v>666</v>
      </c>
      <c r="B12" s="98"/>
      <c r="C12" s="163"/>
      <c r="D12" s="163"/>
      <c r="E12" s="163"/>
      <c r="F12" s="163"/>
      <c r="G12" s="163"/>
      <c r="H12" s="163"/>
      <c r="I12" s="163"/>
      <c r="J12" s="10" t="s">
        <v>636</v>
      </c>
      <c r="K12" s="164"/>
      <c r="L12" s="165"/>
    </row>
    <row r="13" spans="1:12" ht="14.25" x14ac:dyDescent="0.2">
      <c r="A13" s="11"/>
      <c r="B13" s="11"/>
      <c r="C13" s="161" t="s">
        <v>641</v>
      </c>
      <c r="D13" s="161"/>
      <c r="E13" s="161"/>
      <c r="F13" s="161"/>
      <c r="G13" s="161"/>
      <c r="H13" s="98" t="s">
        <v>667</v>
      </c>
      <c r="I13" s="98"/>
      <c r="J13" s="99"/>
      <c r="K13" s="119"/>
      <c r="L13" s="121"/>
    </row>
    <row r="14" spans="1:12" ht="14.25" x14ac:dyDescent="0.2">
      <c r="A14" s="11"/>
      <c r="B14" s="11"/>
      <c r="C14" s="11"/>
      <c r="D14" s="11"/>
      <c r="E14" s="98" t="s">
        <v>668</v>
      </c>
      <c r="F14" s="98"/>
      <c r="G14" s="98"/>
      <c r="H14" s="98"/>
      <c r="I14" s="162" t="s">
        <v>646</v>
      </c>
      <c r="J14" s="130"/>
      <c r="K14" s="119"/>
      <c r="L14" s="121"/>
    </row>
    <row r="15" spans="1:12" ht="14.25" x14ac:dyDescent="0.2">
      <c r="A15" s="11"/>
      <c r="B15" s="11"/>
      <c r="C15" s="11"/>
      <c r="D15" s="11"/>
      <c r="E15" s="11"/>
      <c r="F15" s="11"/>
      <c r="G15" s="11"/>
      <c r="H15" s="11"/>
      <c r="I15" s="141" t="s">
        <v>647</v>
      </c>
      <c r="J15" s="142"/>
      <c r="K15" s="143"/>
      <c r="L15" s="144"/>
    </row>
    <row r="16" spans="1:12" ht="14.25" x14ac:dyDescent="0.2">
      <c r="A16" s="11"/>
      <c r="B16" s="11"/>
      <c r="C16" s="11"/>
      <c r="D16" s="11"/>
      <c r="E16" s="11"/>
      <c r="F16" s="11"/>
      <c r="G16" s="11"/>
      <c r="H16" s="11"/>
      <c r="I16" s="130" t="s">
        <v>669</v>
      </c>
      <c r="J16" s="130"/>
      <c r="K16" s="145"/>
      <c r="L16" s="146"/>
    </row>
    <row r="17" spans="1:12" ht="14.2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4.2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4.25" x14ac:dyDescent="0.2">
      <c r="A19" s="11"/>
      <c r="B19" s="11"/>
      <c r="C19" s="147" t="s">
        <v>649</v>
      </c>
      <c r="D19" s="148"/>
      <c r="E19" s="147" t="s">
        <v>650</v>
      </c>
      <c r="F19" s="151"/>
      <c r="G19" s="11"/>
      <c r="H19" s="11"/>
      <c r="I19" s="147" t="s">
        <v>651</v>
      </c>
      <c r="J19" s="148"/>
      <c r="K19" s="148"/>
      <c r="L19" s="151"/>
    </row>
    <row r="20" spans="1:12" ht="14.25" x14ac:dyDescent="0.2">
      <c r="A20" s="11"/>
      <c r="B20" s="11"/>
      <c r="C20" s="149"/>
      <c r="D20" s="150"/>
      <c r="E20" s="149"/>
      <c r="F20" s="152"/>
      <c r="G20" s="11"/>
      <c r="H20" s="11"/>
      <c r="I20" s="153" t="s">
        <v>652</v>
      </c>
      <c r="J20" s="154"/>
      <c r="K20" s="153" t="s">
        <v>653</v>
      </c>
      <c r="L20" s="155"/>
    </row>
    <row r="21" spans="1:12" ht="14.25" x14ac:dyDescent="0.2">
      <c r="A21" s="11"/>
      <c r="B21" s="11"/>
      <c r="C21" s="156"/>
      <c r="D21" s="157"/>
      <c r="E21" s="158"/>
      <c r="F21" s="159"/>
      <c r="G21" s="76"/>
      <c r="H21" s="76"/>
      <c r="I21" s="158"/>
      <c r="J21" s="160"/>
      <c r="K21" s="158"/>
      <c r="L21" s="159"/>
    </row>
    <row r="22" spans="1:12" ht="14.2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4.2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8" x14ac:dyDescent="0.25">
      <c r="A24" s="96" t="s">
        <v>670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</row>
    <row r="25" spans="1:12" ht="18" x14ac:dyDescent="0.25">
      <c r="A25" s="96" t="s">
        <v>671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</row>
    <row r="26" spans="1:12" ht="14.2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4.2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4.25" x14ac:dyDescent="0.2">
      <c r="A28" s="135" t="s">
        <v>579</v>
      </c>
      <c r="B28" s="135" t="s">
        <v>672</v>
      </c>
      <c r="C28" s="137"/>
      <c r="D28" s="137"/>
      <c r="E28" s="137"/>
      <c r="F28" s="135" t="s">
        <v>632</v>
      </c>
      <c r="G28" s="135" t="s">
        <v>673</v>
      </c>
      <c r="H28" s="137"/>
      <c r="I28" s="137"/>
      <c r="J28" s="137"/>
      <c r="K28" s="137"/>
      <c r="L28" s="139"/>
    </row>
    <row r="29" spans="1:12" x14ac:dyDescent="0.2">
      <c r="A29" s="136"/>
      <c r="B29" s="136"/>
      <c r="C29" s="138"/>
      <c r="D29" s="138"/>
      <c r="E29" s="138"/>
      <c r="F29" s="136"/>
      <c r="G29" s="135" t="s">
        <v>674</v>
      </c>
      <c r="H29" s="137"/>
      <c r="I29" s="135" t="s">
        <v>675</v>
      </c>
      <c r="J29" s="137"/>
      <c r="K29" s="135" t="s">
        <v>676</v>
      </c>
      <c r="L29" s="139"/>
    </row>
    <row r="30" spans="1:12" x14ac:dyDescent="0.2">
      <c r="A30" s="136"/>
      <c r="B30" s="136"/>
      <c r="C30" s="138"/>
      <c r="D30" s="138"/>
      <c r="E30" s="138"/>
      <c r="F30" s="136"/>
      <c r="G30" s="136"/>
      <c r="H30" s="138"/>
      <c r="I30" s="136"/>
      <c r="J30" s="138"/>
      <c r="K30" s="136"/>
      <c r="L30" s="140"/>
    </row>
    <row r="31" spans="1:12" x14ac:dyDescent="0.2">
      <c r="A31" s="136"/>
      <c r="B31" s="136"/>
      <c r="C31" s="138"/>
      <c r="D31" s="138"/>
      <c r="E31" s="138"/>
      <c r="F31" s="136"/>
      <c r="G31" s="136"/>
      <c r="H31" s="138"/>
      <c r="I31" s="136"/>
      <c r="J31" s="138"/>
      <c r="K31" s="136"/>
      <c r="L31" s="140"/>
    </row>
    <row r="32" spans="1:12" x14ac:dyDescent="0.2">
      <c r="A32" s="136"/>
      <c r="B32" s="136"/>
      <c r="C32" s="138"/>
      <c r="D32" s="138"/>
      <c r="E32" s="138"/>
      <c r="F32" s="136"/>
      <c r="G32" s="136"/>
      <c r="H32" s="138"/>
      <c r="I32" s="136"/>
      <c r="J32" s="138"/>
      <c r="K32" s="136"/>
      <c r="L32" s="140"/>
    </row>
    <row r="33" spans="1:12" ht="14.25" x14ac:dyDescent="0.2">
      <c r="A33" s="64">
        <v>1</v>
      </c>
      <c r="B33" s="119">
        <v>2</v>
      </c>
      <c r="C33" s="120"/>
      <c r="D33" s="120"/>
      <c r="E33" s="120"/>
      <c r="F33" s="64">
        <v>3</v>
      </c>
      <c r="G33" s="119">
        <v>4</v>
      </c>
      <c r="H33" s="120"/>
      <c r="I33" s="119">
        <v>5</v>
      </c>
      <c r="J33" s="120"/>
      <c r="K33" s="119">
        <v>6</v>
      </c>
      <c r="L33" s="121"/>
    </row>
    <row r="34" spans="1:12" ht="14.25" x14ac:dyDescent="0.2">
      <c r="A34" s="77"/>
      <c r="B34" s="122" t="s">
        <v>677</v>
      </c>
      <c r="C34" s="123"/>
      <c r="D34" s="123"/>
      <c r="E34" s="123"/>
      <c r="F34" s="78"/>
      <c r="G34" s="124"/>
      <c r="H34" s="125"/>
      <c r="I34" s="124"/>
      <c r="J34" s="125"/>
      <c r="K34" s="124"/>
      <c r="L34" s="126"/>
    </row>
    <row r="35" spans="1:12" ht="14.25" x14ac:dyDescent="0.2">
      <c r="A35" s="79"/>
      <c r="B35" s="127" t="s">
        <v>678</v>
      </c>
      <c r="C35" s="128"/>
      <c r="D35" s="128"/>
      <c r="E35" s="128"/>
      <c r="F35" s="128"/>
      <c r="G35" s="128"/>
      <c r="H35" s="128"/>
      <c r="I35" s="128"/>
      <c r="J35" s="128"/>
      <c r="K35" s="123"/>
      <c r="L35" s="129"/>
    </row>
    <row r="36" spans="1:12" ht="14.25" x14ac:dyDescent="0.2">
      <c r="A36" s="130" t="s">
        <v>679</v>
      </c>
      <c r="B36" s="130"/>
      <c r="C36" s="130"/>
      <c r="D36" s="130"/>
      <c r="E36" s="130"/>
      <c r="F36" s="130"/>
      <c r="G36" s="130"/>
      <c r="H36" s="130"/>
      <c r="I36" s="130"/>
      <c r="J36" s="131"/>
      <c r="K36" s="132"/>
      <c r="L36" s="131"/>
    </row>
    <row r="37" spans="1:12" ht="14.25" x14ac:dyDescent="0.2">
      <c r="A37" s="116" t="s">
        <v>680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33"/>
      <c r="L37" s="134"/>
    </row>
    <row r="38" spans="1:12" ht="14.25" x14ac:dyDescent="0.2">
      <c r="A38" s="116" t="s">
        <v>681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7"/>
      <c r="L38" s="118"/>
    </row>
    <row r="39" spans="1:12" ht="14.2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2" spans="1:12" ht="14.25" x14ac:dyDescent="0.2">
      <c r="A42" s="113" t="s">
        <v>664</v>
      </c>
      <c r="B42" s="113"/>
      <c r="C42" s="114"/>
      <c r="D42" s="114"/>
      <c r="E42" s="114"/>
      <c r="F42" s="11"/>
      <c r="G42" s="114"/>
      <c r="H42" s="114"/>
      <c r="I42" s="11"/>
      <c r="J42" s="114"/>
      <c r="K42" s="114"/>
      <c r="L42" s="114"/>
    </row>
    <row r="43" spans="1:12" ht="14.25" x14ac:dyDescent="0.2">
      <c r="A43" s="11"/>
      <c r="B43" s="11"/>
      <c r="C43" s="115" t="s">
        <v>682</v>
      </c>
      <c r="D43" s="115"/>
      <c r="E43" s="115"/>
      <c r="F43" s="11"/>
      <c r="G43" s="115" t="s">
        <v>683</v>
      </c>
      <c r="H43" s="115"/>
      <c r="I43" s="11"/>
      <c r="J43" s="115" t="s">
        <v>684</v>
      </c>
      <c r="K43" s="115"/>
      <c r="L43" s="115"/>
    </row>
    <row r="44" spans="1:12" ht="14.2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4.25" x14ac:dyDescent="0.2">
      <c r="A45" s="10" t="s">
        <v>685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4.2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4.2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4.2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4.25" x14ac:dyDescent="0.2">
      <c r="A49" s="113" t="s">
        <v>665</v>
      </c>
      <c r="B49" s="113"/>
      <c r="C49" s="114"/>
      <c r="D49" s="114"/>
      <c r="E49" s="114"/>
      <c r="F49" s="11"/>
      <c r="G49" s="114"/>
      <c r="H49" s="114"/>
      <c r="I49" s="11"/>
      <c r="J49" s="114"/>
      <c r="K49" s="114"/>
      <c r="L49" s="114"/>
    </row>
    <row r="50" spans="1:12" ht="14.25" x14ac:dyDescent="0.2">
      <c r="A50" s="11"/>
      <c r="B50" s="11"/>
      <c r="C50" s="115" t="s">
        <v>682</v>
      </c>
      <c r="D50" s="115"/>
      <c r="E50" s="115"/>
      <c r="F50" s="11"/>
      <c r="G50" s="115" t="s">
        <v>683</v>
      </c>
      <c r="H50" s="115"/>
      <c r="I50" s="11"/>
      <c r="J50" s="115" t="s">
        <v>684</v>
      </c>
      <c r="K50" s="115"/>
      <c r="L50" s="115"/>
    </row>
    <row r="51" spans="1:12" ht="14.2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4.25" x14ac:dyDescent="0.2">
      <c r="A52" s="10" t="s">
        <v>685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</sheetData>
  <mergeCells count="79">
    <mergeCell ref="I5:J5"/>
    <mergeCell ref="K5:L5"/>
    <mergeCell ref="A1:D1"/>
    <mergeCell ref="H1:L1"/>
    <mergeCell ref="H2:L2"/>
    <mergeCell ref="H3:L3"/>
    <mergeCell ref="K4:L4"/>
    <mergeCell ref="A12:B12"/>
    <mergeCell ref="C12:I12"/>
    <mergeCell ref="K12:L12"/>
    <mergeCell ref="A6:B6"/>
    <mergeCell ref="C6:I6"/>
    <mergeCell ref="K6:L6"/>
    <mergeCell ref="C7:I7"/>
    <mergeCell ref="A8:B8"/>
    <mergeCell ref="C8:H8"/>
    <mergeCell ref="K8:L8"/>
    <mergeCell ref="C9:I9"/>
    <mergeCell ref="A10:B10"/>
    <mergeCell ref="C10:I10"/>
    <mergeCell ref="K10:L10"/>
    <mergeCell ref="C11:I11"/>
    <mergeCell ref="C13:G13"/>
    <mergeCell ref="H13:J13"/>
    <mergeCell ref="K13:L13"/>
    <mergeCell ref="E14:H14"/>
    <mergeCell ref="I14:J14"/>
    <mergeCell ref="K14:L14"/>
    <mergeCell ref="A25:L25"/>
    <mergeCell ref="I15:J15"/>
    <mergeCell ref="K15:L15"/>
    <mergeCell ref="I16:J16"/>
    <mergeCell ref="K16:L16"/>
    <mergeCell ref="C19:D20"/>
    <mergeCell ref="E19:F20"/>
    <mergeCell ref="I19:L19"/>
    <mergeCell ref="I20:J20"/>
    <mergeCell ref="K20:L20"/>
    <mergeCell ref="C21:D21"/>
    <mergeCell ref="E21:F21"/>
    <mergeCell ref="I21:J21"/>
    <mergeCell ref="K21:L21"/>
    <mergeCell ref="A24:L24"/>
    <mergeCell ref="A28:A32"/>
    <mergeCell ref="B28:E32"/>
    <mergeCell ref="F28:F32"/>
    <mergeCell ref="G28:L28"/>
    <mergeCell ref="G29:H32"/>
    <mergeCell ref="I29:J32"/>
    <mergeCell ref="K29:L32"/>
    <mergeCell ref="A38:J38"/>
    <mergeCell ref="K38:L38"/>
    <mergeCell ref="B33:E33"/>
    <mergeCell ref="G33:H33"/>
    <mergeCell ref="I33:J33"/>
    <mergeCell ref="K33:L33"/>
    <mergeCell ref="B34:E34"/>
    <mergeCell ref="G34:H34"/>
    <mergeCell ref="I34:J34"/>
    <mergeCell ref="K34:L34"/>
    <mergeCell ref="B35:L35"/>
    <mergeCell ref="A36:J36"/>
    <mergeCell ref="K36:L36"/>
    <mergeCell ref="A37:J37"/>
    <mergeCell ref="K37:L37"/>
    <mergeCell ref="A42:B42"/>
    <mergeCell ref="C42:E42"/>
    <mergeCell ref="G42:H42"/>
    <mergeCell ref="J42:L42"/>
    <mergeCell ref="C43:E43"/>
    <mergeCell ref="G43:H43"/>
    <mergeCell ref="J43:L43"/>
    <mergeCell ref="A49:B49"/>
    <mergeCell ref="C49:E49"/>
    <mergeCell ref="G49:H49"/>
    <mergeCell ref="J49:L49"/>
    <mergeCell ref="C50:E50"/>
    <mergeCell ref="G50:H50"/>
    <mergeCell ref="J50:L50"/>
  </mergeCells>
  <pageMargins left="0.4" right="0.2" top="0.2" bottom="0.4" header="0.2" footer="0.2"/>
  <pageSetup paperSize="9" scale="80" fitToHeight="0" orientation="portrait" r:id="rId1"/>
  <headerFooter>
    <oddHeader>&amp;L&amp;8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29"/>
  <sheetViews>
    <sheetView topLeftCell="A83" workbookViewId="0">
      <selection activeCell="H94" sqref="H94"/>
    </sheetView>
  </sheetViews>
  <sheetFormatPr defaultColWidth="9.140625" defaultRowHeight="12.75" x14ac:dyDescent="0.2"/>
  <cols>
    <col min="1" max="6" width="9.140625" customWidth="1"/>
    <col min="7" max="7" width="108.28515625" customWidth="1"/>
    <col min="8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73111</v>
      </c>
      <c r="M1">
        <v>10</v>
      </c>
      <c r="N1">
        <v>11</v>
      </c>
      <c r="O1">
        <v>11</v>
      </c>
      <c r="P1">
        <v>0</v>
      </c>
      <c r="Q1">
        <v>3</v>
      </c>
    </row>
    <row r="12" spans="1:133" x14ac:dyDescent="0.2">
      <c r="A12" s="1">
        <v>1</v>
      </c>
      <c r="B12" s="1">
        <v>224</v>
      </c>
      <c r="C12" s="1">
        <v>0</v>
      </c>
      <c r="D12" s="1">
        <f>ROW(A158)</f>
        <v>158</v>
      </c>
      <c r="E12" s="1">
        <v>0</v>
      </c>
      <c r="F12" s="1" t="s">
        <v>3</v>
      </c>
      <c r="G12" s="1" t="s">
        <v>4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3</v>
      </c>
      <c r="N12" s="1"/>
      <c r="O12" s="1">
        <v>0</v>
      </c>
      <c r="P12" s="1">
        <v>0</v>
      </c>
      <c r="Q12" s="1">
        <v>2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5</v>
      </c>
      <c r="BI12" s="1" t="s">
        <v>6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7</v>
      </c>
      <c r="BZ12" s="1" t="s">
        <v>8</v>
      </c>
      <c r="CA12" s="1" t="s">
        <v>7</v>
      </c>
      <c r="CB12" s="1" t="s">
        <v>7</v>
      </c>
      <c r="CC12" s="1" t="s">
        <v>7</v>
      </c>
      <c r="CD12" s="1" t="s">
        <v>7</v>
      </c>
      <c r="CE12" s="1" t="s">
        <v>9</v>
      </c>
      <c r="CF12" s="1">
        <v>0</v>
      </c>
      <c r="CG12" s="1">
        <v>0</v>
      </c>
      <c r="CH12" s="1">
        <v>18882568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10</v>
      </c>
      <c r="CR12" s="1" t="s">
        <v>11</v>
      </c>
      <c r="CS12" s="1">
        <v>42130</v>
      </c>
      <c r="CT12" s="1">
        <v>246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B158</f>
        <v>224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/>
      </c>
      <c r="G18" s="2" t="str">
        <f t="shared" si="0"/>
        <v>Электроснабжение ангара, расположенного по адресу: Чувашская Республика, г. Новочебоксарск, к.н. 21:02:010603:922</v>
      </c>
      <c r="H18" s="2"/>
      <c r="I18" s="2"/>
      <c r="J18" s="2"/>
      <c r="K18" s="2"/>
      <c r="L18" s="2"/>
      <c r="M18" s="2"/>
      <c r="N18" s="2"/>
      <c r="O18" s="2">
        <f t="shared" ref="O18:AT18" si="1">O158</f>
        <v>365606.24</v>
      </c>
      <c r="P18" s="2">
        <f t="shared" si="1"/>
        <v>292619.39</v>
      </c>
      <c r="Q18" s="2">
        <f t="shared" si="1"/>
        <v>42233.06</v>
      </c>
      <c r="R18" s="2">
        <f t="shared" si="1"/>
        <v>9179.89</v>
      </c>
      <c r="S18" s="2">
        <f t="shared" si="1"/>
        <v>30753.79</v>
      </c>
      <c r="T18" s="2">
        <f t="shared" si="1"/>
        <v>0</v>
      </c>
      <c r="U18" s="2">
        <f t="shared" si="1"/>
        <v>95.988160000000008</v>
      </c>
      <c r="V18" s="2">
        <f t="shared" si="1"/>
        <v>23.622919999999997</v>
      </c>
      <c r="W18" s="2">
        <f t="shared" si="1"/>
        <v>0</v>
      </c>
      <c r="X18" s="2">
        <f t="shared" si="1"/>
        <v>39830.730000000003</v>
      </c>
      <c r="Y18" s="2">
        <f t="shared" si="1"/>
        <v>22647.55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258526.53</v>
      </c>
      <c r="AP18" s="2">
        <f t="shared" si="1"/>
        <v>0</v>
      </c>
      <c r="AQ18" s="2">
        <f t="shared" si="1"/>
        <v>0</v>
      </c>
      <c r="AR18" s="2">
        <f t="shared" si="1"/>
        <v>428084.52</v>
      </c>
      <c r="AS18" s="2">
        <f t="shared" si="1"/>
        <v>405122.39</v>
      </c>
      <c r="AT18" s="2">
        <f t="shared" si="1"/>
        <v>16082.61</v>
      </c>
      <c r="AU18" s="2">
        <f t="shared" ref="AU18:BZ18" si="2">AU158</f>
        <v>6879.52</v>
      </c>
      <c r="AV18" s="2">
        <f t="shared" si="2"/>
        <v>34092.86</v>
      </c>
      <c r="AW18" s="2">
        <f t="shared" si="2"/>
        <v>292619.39</v>
      </c>
      <c r="AX18" s="2">
        <f t="shared" si="2"/>
        <v>258526.53</v>
      </c>
      <c r="AY18" s="2">
        <f t="shared" si="2"/>
        <v>34092.86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CA158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DG158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EM158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FS158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ROW(A120)</f>
        <v>120</v>
      </c>
      <c r="E20" s="1"/>
      <c r="F20" s="1" t="s">
        <v>3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12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13</v>
      </c>
      <c r="BE20" s="1" t="s">
        <v>13</v>
      </c>
      <c r="BF20" s="1" t="s">
        <v>13</v>
      </c>
      <c r="BG20" s="1" t="s">
        <v>3</v>
      </c>
      <c r="BH20" s="1" t="s">
        <v>13</v>
      </c>
      <c r="BI20" s="1" t="s">
        <v>13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14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B120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/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O120</f>
        <v>365606.24</v>
      </c>
      <c r="P22" s="2">
        <f t="shared" si="8"/>
        <v>292619.39</v>
      </c>
      <c r="Q22" s="2">
        <f t="shared" si="8"/>
        <v>42233.06</v>
      </c>
      <c r="R22" s="2">
        <f t="shared" si="8"/>
        <v>9179.89</v>
      </c>
      <c r="S22" s="2">
        <f t="shared" si="8"/>
        <v>30753.79</v>
      </c>
      <c r="T22" s="2">
        <f t="shared" si="8"/>
        <v>0</v>
      </c>
      <c r="U22" s="2">
        <f t="shared" si="8"/>
        <v>95.988160000000008</v>
      </c>
      <c r="V22" s="2">
        <f t="shared" si="8"/>
        <v>23.622919999999997</v>
      </c>
      <c r="W22" s="2">
        <f t="shared" si="8"/>
        <v>0</v>
      </c>
      <c r="X22" s="2">
        <f t="shared" si="8"/>
        <v>39830.730000000003</v>
      </c>
      <c r="Y22" s="2">
        <f t="shared" si="8"/>
        <v>22647.55</v>
      </c>
      <c r="Z22" s="2">
        <f t="shared" si="8"/>
        <v>0</v>
      </c>
      <c r="AA22" s="2">
        <f t="shared" si="8"/>
        <v>0</v>
      </c>
      <c r="AB22" s="2">
        <f t="shared" si="8"/>
        <v>365606.24</v>
      </c>
      <c r="AC22" s="2">
        <f t="shared" si="8"/>
        <v>292619.39</v>
      </c>
      <c r="AD22" s="2">
        <f t="shared" si="8"/>
        <v>42233.06</v>
      </c>
      <c r="AE22" s="2">
        <f t="shared" si="8"/>
        <v>9179.89</v>
      </c>
      <c r="AF22" s="2">
        <f t="shared" si="8"/>
        <v>30753.79</v>
      </c>
      <c r="AG22" s="2">
        <f t="shared" si="8"/>
        <v>0</v>
      </c>
      <c r="AH22" s="2">
        <f t="shared" si="8"/>
        <v>95.988160000000008</v>
      </c>
      <c r="AI22" s="2">
        <f t="shared" si="8"/>
        <v>23.622919999999997</v>
      </c>
      <c r="AJ22" s="2">
        <f t="shared" si="8"/>
        <v>0</v>
      </c>
      <c r="AK22" s="2">
        <f t="shared" si="8"/>
        <v>39830.730000000003</v>
      </c>
      <c r="AL22" s="2">
        <f t="shared" si="8"/>
        <v>22647.55</v>
      </c>
      <c r="AM22" s="2">
        <f t="shared" si="8"/>
        <v>0</v>
      </c>
      <c r="AN22" s="2">
        <f t="shared" si="8"/>
        <v>0</v>
      </c>
      <c r="AO22" s="2">
        <f t="shared" si="8"/>
        <v>258526.53</v>
      </c>
      <c r="AP22" s="2">
        <f t="shared" si="8"/>
        <v>0</v>
      </c>
      <c r="AQ22" s="2">
        <f t="shared" si="8"/>
        <v>0</v>
      </c>
      <c r="AR22" s="2">
        <f t="shared" si="8"/>
        <v>428084.52</v>
      </c>
      <c r="AS22" s="2">
        <f t="shared" si="8"/>
        <v>405122.39</v>
      </c>
      <c r="AT22" s="2">
        <f t="shared" si="8"/>
        <v>16082.61</v>
      </c>
      <c r="AU22" s="2">
        <f t="shared" ref="AU22:BZ22" si="9">AU120</f>
        <v>6879.52</v>
      </c>
      <c r="AV22" s="2">
        <f t="shared" si="9"/>
        <v>34092.86</v>
      </c>
      <c r="AW22" s="2">
        <f t="shared" si="9"/>
        <v>292619.39</v>
      </c>
      <c r="AX22" s="2">
        <f t="shared" si="9"/>
        <v>258526.53</v>
      </c>
      <c r="AY22" s="2">
        <f t="shared" si="9"/>
        <v>34092.86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258526.53</v>
      </c>
      <c r="BY22" s="2">
        <f t="shared" si="9"/>
        <v>0</v>
      </c>
      <c r="BZ22" s="2">
        <f t="shared" si="9"/>
        <v>0</v>
      </c>
      <c r="CA22" s="2">
        <f t="shared" ref="CA22:DF22" si="10">CA120</f>
        <v>428084.52</v>
      </c>
      <c r="CB22" s="2">
        <f t="shared" si="10"/>
        <v>405122.39</v>
      </c>
      <c r="CC22" s="2">
        <f t="shared" si="10"/>
        <v>16082.61</v>
      </c>
      <c r="CD22" s="2">
        <f t="shared" si="10"/>
        <v>6879.52</v>
      </c>
      <c r="CE22" s="2">
        <f t="shared" si="10"/>
        <v>34092.860000000015</v>
      </c>
      <c r="CF22" s="2">
        <f t="shared" si="10"/>
        <v>292619.39</v>
      </c>
      <c r="CG22" s="2">
        <f t="shared" si="10"/>
        <v>258526.53</v>
      </c>
      <c r="CH22" s="2">
        <f t="shared" si="10"/>
        <v>34092.860000000015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DG120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EM120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FS120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ROW(SmtRes!A5)</f>
        <v>5</v>
      </c>
      <c r="D24">
        <f>ROW(EtalonRes!A5)</f>
        <v>5</v>
      </c>
      <c r="E24" t="s">
        <v>15</v>
      </c>
      <c r="F24" t="s">
        <v>16</v>
      </c>
      <c r="G24" t="s">
        <v>17</v>
      </c>
      <c r="H24" t="s">
        <v>18</v>
      </c>
      <c r="I24">
        <v>11</v>
      </c>
      <c r="J24">
        <v>0</v>
      </c>
      <c r="K24">
        <v>11</v>
      </c>
      <c r="O24">
        <f t="shared" ref="O24:O55" si="14">ROUND(CP24,2)</f>
        <v>8132.9</v>
      </c>
      <c r="P24">
        <f t="shared" ref="P24:P55" si="15">ROUND(CQ24*I24,2)</f>
        <v>0</v>
      </c>
      <c r="Q24">
        <f t="shared" ref="Q24:Q55" si="16">ROUND(CR24*I24,2)</f>
        <v>6773.14</v>
      </c>
      <c r="R24">
        <f t="shared" ref="R24:R55" si="17">ROUND(CS24*I24,2)</f>
        <v>2351.25</v>
      </c>
      <c r="S24">
        <f t="shared" ref="S24:S55" si="18">ROUND(CT24*I24,2)</f>
        <v>1359.76</v>
      </c>
      <c r="T24">
        <f t="shared" ref="T24:T55" si="19">ROUND(CU24*I24,2)</f>
        <v>0</v>
      </c>
      <c r="U24">
        <f t="shared" ref="U24:U55" si="20">CV24*I24</f>
        <v>4.84</v>
      </c>
      <c r="V24">
        <f t="shared" ref="V24:V55" si="21">CW24*I24</f>
        <v>5.2799999999999994</v>
      </c>
      <c r="W24">
        <f t="shared" ref="W24:W55" si="22">ROUND(CX24*I24,2)</f>
        <v>0</v>
      </c>
      <c r="X24">
        <f t="shared" ref="X24:X55" si="23">ROUND(CY24,2)</f>
        <v>3822.34</v>
      </c>
      <c r="Y24">
        <f t="shared" ref="Y24:Y55" si="24">ROUND(CZ24,2)</f>
        <v>2226.61</v>
      </c>
      <c r="AA24">
        <v>93060864</v>
      </c>
      <c r="AB24">
        <f t="shared" ref="AB24:AB55" si="25">ROUND((AC24+AD24+AF24),2)</f>
        <v>51.54</v>
      </c>
      <c r="AC24">
        <f t="shared" ref="AC24:AC55" si="26">ROUND((ES24),2)</f>
        <v>0</v>
      </c>
      <c r="AD24">
        <f t="shared" ref="AD24:AD55" si="27">ROUND((((ET24)-(EU24))+AE24),2)</f>
        <v>48.18</v>
      </c>
      <c r="AE24">
        <f t="shared" ref="AE24:AE55" si="28">ROUND((EU24),2)</f>
        <v>5.81</v>
      </c>
      <c r="AF24">
        <f t="shared" ref="AF24:AF55" si="29">ROUND((EV24),2)</f>
        <v>3.36</v>
      </c>
      <c r="AG24">
        <f t="shared" ref="AG24:AG55" si="30">ROUND((AP24),2)</f>
        <v>0</v>
      </c>
      <c r="AH24">
        <f t="shared" ref="AH24:AH55" si="31">(EW24)</f>
        <v>0.44</v>
      </c>
      <c r="AI24">
        <f t="shared" ref="AI24:AI55" si="32">(EX24)</f>
        <v>0.48</v>
      </c>
      <c r="AJ24">
        <f t="shared" ref="AJ24:AJ55" si="33">(AS24)</f>
        <v>0</v>
      </c>
      <c r="AK24">
        <v>51.54</v>
      </c>
      <c r="AL24">
        <v>0</v>
      </c>
      <c r="AM24">
        <v>48.18</v>
      </c>
      <c r="AN24">
        <v>5.81</v>
      </c>
      <c r="AO24">
        <v>3.36</v>
      </c>
      <c r="AP24">
        <v>0</v>
      </c>
      <c r="AQ24">
        <v>0.44</v>
      </c>
      <c r="AR24">
        <v>0.48</v>
      </c>
      <c r="AS24">
        <v>0</v>
      </c>
      <c r="AT24">
        <v>103</v>
      </c>
      <c r="AU24">
        <v>60</v>
      </c>
      <c r="AV24">
        <v>1</v>
      </c>
      <c r="AW24">
        <v>1</v>
      </c>
      <c r="AZ24">
        <v>1</v>
      </c>
      <c r="BA24">
        <v>36.79</v>
      </c>
      <c r="BB24">
        <v>12.78</v>
      </c>
      <c r="BC24">
        <v>1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1</v>
      </c>
      <c r="BJ24" t="s">
        <v>19</v>
      </c>
      <c r="BM24">
        <v>33001</v>
      </c>
      <c r="BN24">
        <v>0</v>
      </c>
      <c r="BO24" t="s">
        <v>16</v>
      </c>
      <c r="BP24">
        <v>1</v>
      </c>
      <c r="BQ24">
        <v>2</v>
      </c>
      <c r="BR24">
        <v>0</v>
      </c>
      <c r="BS24">
        <v>36.79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103</v>
      </c>
      <c r="CA24">
        <v>60</v>
      </c>
      <c r="CB24" t="s">
        <v>3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55" si="34">(P24+Q24+S24)</f>
        <v>8132.9000000000005</v>
      </c>
      <c r="CQ24">
        <f t="shared" ref="CQ24:CQ55" si="35">AC24*BC24</f>
        <v>0</v>
      </c>
      <c r="CR24">
        <f t="shared" ref="CR24:CR55" si="36">(((ET24)*BB24-(EU24)*BS24)+AE24*BS24)</f>
        <v>615.74039999999991</v>
      </c>
      <c r="CS24">
        <f t="shared" ref="CS24:CS55" si="37">AE24*BS24</f>
        <v>213.74989999999997</v>
      </c>
      <c r="CT24">
        <f t="shared" ref="CT24:CT55" si="38">AF24*BA24</f>
        <v>123.61439999999999</v>
      </c>
      <c r="CU24">
        <f t="shared" ref="CU24:CU55" si="39">AG24</f>
        <v>0</v>
      </c>
      <c r="CV24">
        <f t="shared" ref="CV24:CV55" si="40">AH24</f>
        <v>0.44</v>
      </c>
      <c r="CW24">
        <f t="shared" ref="CW24:CW55" si="41">AI24</f>
        <v>0.48</v>
      </c>
      <c r="CX24">
        <f t="shared" ref="CX24:CX55" si="42">AJ24</f>
        <v>0</v>
      </c>
      <c r="CY24">
        <f t="shared" ref="CY24:CY55" si="43">(((S24+R24)*AT24)/100)</f>
        <v>3822.3403000000003</v>
      </c>
      <c r="CZ24">
        <f t="shared" ref="CZ24:CZ55" si="44">(((S24+R24)*AU24)/100)</f>
        <v>2226.6060000000002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18</v>
      </c>
      <c r="DW24" t="s">
        <v>18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93308290</v>
      </c>
      <c r="EF24">
        <v>2</v>
      </c>
      <c r="EG24" t="s">
        <v>20</v>
      </c>
      <c r="EH24">
        <v>27</v>
      </c>
      <c r="EI24" t="s">
        <v>21</v>
      </c>
      <c r="EJ24">
        <v>1</v>
      </c>
      <c r="EK24">
        <v>33001</v>
      </c>
      <c r="EL24" t="s">
        <v>21</v>
      </c>
      <c r="EM24" t="s">
        <v>22</v>
      </c>
      <c r="EO24" t="s">
        <v>3</v>
      </c>
      <c r="EQ24">
        <v>0</v>
      </c>
      <c r="ER24">
        <v>51.54</v>
      </c>
      <c r="ES24">
        <v>0</v>
      </c>
      <c r="ET24">
        <v>48.18</v>
      </c>
      <c r="EU24">
        <v>5.81</v>
      </c>
      <c r="EV24">
        <v>3.36</v>
      </c>
      <c r="EW24">
        <v>0.44</v>
      </c>
      <c r="EX24">
        <v>0.48</v>
      </c>
      <c r="EY24">
        <v>0</v>
      </c>
      <c r="FQ24">
        <v>0</v>
      </c>
      <c r="FR24">
        <f t="shared" ref="FR24:FR55" si="45">ROUND(IF(BI24=3,GM24,0),2)</f>
        <v>0</v>
      </c>
      <c r="FS24">
        <v>0</v>
      </c>
      <c r="FX24">
        <v>103</v>
      </c>
      <c r="FY24">
        <v>60</v>
      </c>
      <c r="GA24" t="s">
        <v>3</v>
      </c>
      <c r="GD24">
        <v>1</v>
      </c>
      <c r="GF24">
        <v>-2009834751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55" si="46">ROUND(IF(AND(BH24=3,BI24=3,FS24&lt;&gt;0),P24,0),2)</f>
        <v>0</v>
      </c>
      <c r="GM24">
        <f t="shared" ref="GM24:GM55" si="47">ROUND(O24+X24+Y24,2)+GX24</f>
        <v>14181.85</v>
      </c>
      <c r="GN24">
        <f t="shared" ref="GN24:GN55" si="48">IF(OR(BI24=0,BI24=1),GM24-GX24,0)</f>
        <v>14181.85</v>
      </c>
      <c r="GO24">
        <f t="shared" ref="GO24:GO55" si="49">IF(BI24=2,GM24-GX24,0)</f>
        <v>0</v>
      </c>
      <c r="GP24">
        <f t="shared" ref="GP24:GP55" si="50">IF(BI24=4,GM24-GX24,0)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55" si="51">ROUND((GT24),2)</f>
        <v>0</v>
      </c>
      <c r="GW24">
        <v>1</v>
      </c>
      <c r="GX24">
        <f t="shared" ref="GX24:GX55" si="52">ROUND(HC24*I24,2)</f>
        <v>0</v>
      </c>
      <c r="HA24">
        <v>0</v>
      </c>
      <c r="HB24">
        <v>0</v>
      </c>
      <c r="HC24">
        <f t="shared" ref="HC24:HC55" si="53">GV24*GW24</f>
        <v>0</v>
      </c>
      <c r="HE24" t="s">
        <v>3</v>
      </c>
      <c r="HF24" t="s">
        <v>3</v>
      </c>
      <c r="HM24" t="s">
        <v>3</v>
      </c>
      <c r="HN24" t="s">
        <v>23</v>
      </c>
      <c r="HO24" t="s">
        <v>24</v>
      </c>
      <c r="HP24" t="s">
        <v>21</v>
      </c>
      <c r="HQ24" t="s">
        <v>21</v>
      </c>
      <c r="IK24">
        <v>0</v>
      </c>
    </row>
    <row r="25" spans="1:245" x14ac:dyDescent="0.2">
      <c r="A25">
        <v>17</v>
      </c>
      <c r="B25">
        <v>1</v>
      </c>
      <c r="C25">
        <f>ROW(SmtRes!A9)</f>
        <v>9</v>
      </c>
      <c r="D25">
        <f>ROW(EtalonRes!A9)</f>
        <v>9</v>
      </c>
      <c r="E25" t="s">
        <v>25</v>
      </c>
      <c r="F25" t="s">
        <v>26</v>
      </c>
      <c r="G25" t="s">
        <v>27</v>
      </c>
      <c r="H25" t="s">
        <v>18</v>
      </c>
      <c r="I25">
        <v>2</v>
      </c>
      <c r="J25">
        <v>0</v>
      </c>
      <c r="K25">
        <v>2</v>
      </c>
      <c r="O25">
        <f t="shared" si="14"/>
        <v>440.34</v>
      </c>
      <c r="P25">
        <f t="shared" si="15"/>
        <v>0</v>
      </c>
      <c r="Q25">
        <f t="shared" si="16"/>
        <v>299.8</v>
      </c>
      <c r="R25">
        <f t="shared" si="17"/>
        <v>124.35</v>
      </c>
      <c r="S25">
        <f t="shared" si="18"/>
        <v>140.54</v>
      </c>
      <c r="T25">
        <f t="shared" si="19"/>
        <v>0</v>
      </c>
      <c r="U25">
        <f t="shared" si="20"/>
        <v>0.5</v>
      </c>
      <c r="V25">
        <f t="shared" si="21"/>
        <v>0.28000000000000003</v>
      </c>
      <c r="W25">
        <f t="shared" si="22"/>
        <v>0</v>
      </c>
      <c r="X25">
        <f t="shared" si="23"/>
        <v>272.83999999999997</v>
      </c>
      <c r="Y25">
        <f t="shared" si="24"/>
        <v>158.93</v>
      </c>
      <c r="AA25">
        <v>93060864</v>
      </c>
      <c r="AB25">
        <f t="shared" si="25"/>
        <v>12.64</v>
      </c>
      <c r="AC25">
        <f t="shared" si="26"/>
        <v>0</v>
      </c>
      <c r="AD25">
        <f t="shared" si="27"/>
        <v>10.73</v>
      </c>
      <c r="AE25">
        <f t="shared" si="28"/>
        <v>1.69</v>
      </c>
      <c r="AF25">
        <f t="shared" si="29"/>
        <v>1.91</v>
      </c>
      <c r="AG25">
        <f t="shared" si="30"/>
        <v>0</v>
      </c>
      <c r="AH25">
        <f t="shared" si="31"/>
        <v>0.25</v>
      </c>
      <c r="AI25">
        <f t="shared" si="32"/>
        <v>0.14000000000000001</v>
      </c>
      <c r="AJ25">
        <f t="shared" si="33"/>
        <v>0</v>
      </c>
      <c r="AK25">
        <v>12.64</v>
      </c>
      <c r="AL25">
        <v>0</v>
      </c>
      <c r="AM25">
        <v>10.73</v>
      </c>
      <c r="AN25">
        <v>1.69</v>
      </c>
      <c r="AO25">
        <v>1.91</v>
      </c>
      <c r="AP25">
        <v>0</v>
      </c>
      <c r="AQ25">
        <v>0.25</v>
      </c>
      <c r="AR25">
        <v>0.14000000000000001</v>
      </c>
      <c r="AS25">
        <v>0</v>
      </c>
      <c r="AT25">
        <v>103</v>
      </c>
      <c r="AU25">
        <v>60</v>
      </c>
      <c r="AV25">
        <v>1</v>
      </c>
      <c r="AW25">
        <v>1</v>
      </c>
      <c r="AZ25">
        <v>1</v>
      </c>
      <c r="BA25">
        <v>36.79</v>
      </c>
      <c r="BB25">
        <v>13.97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28</v>
      </c>
      <c r="BM25">
        <v>33001</v>
      </c>
      <c r="BN25">
        <v>0</v>
      </c>
      <c r="BO25" t="s">
        <v>26</v>
      </c>
      <c r="BP25">
        <v>1</v>
      </c>
      <c r="BQ25">
        <v>2</v>
      </c>
      <c r="BR25">
        <v>0</v>
      </c>
      <c r="BS25">
        <v>36.79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103</v>
      </c>
      <c r="CA25">
        <v>60</v>
      </c>
      <c r="CB25" t="s">
        <v>3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440.34000000000003</v>
      </c>
      <c r="CQ25">
        <f t="shared" si="35"/>
        <v>0</v>
      </c>
      <c r="CR25">
        <f t="shared" si="36"/>
        <v>149.8981</v>
      </c>
      <c r="CS25">
        <f t="shared" si="37"/>
        <v>62.175099999999993</v>
      </c>
      <c r="CT25">
        <f t="shared" si="38"/>
        <v>70.268900000000002</v>
      </c>
      <c r="CU25">
        <f t="shared" si="39"/>
        <v>0</v>
      </c>
      <c r="CV25">
        <f t="shared" si="40"/>
        <v>0.25</v>
      </c>
      <c r="CW25">
        <f t="shared" si="41"/>
        <v>0.14000000000000001</v>
      </c>
      <c r="CX25">
        <f t="shared" si="42"/>
        <v>0</v>
      </c>
      <c r="CY25">
        <f t="shared" si="43"/>
        <v>272.83670000000001</v>
      </c>
      <c r="CZ25">
        <f t="shared" si="44"/>
        <v>158.934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1013</v>
      </c>
      <c r="DV25" t="s">
        <v>18</v>
      </c>
      <c r="DW25" t="s">
        <v>18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93308290</v>
      </c>
      <c r="EF25">
        <v>2</v>
      </c>
      <c r="EG25" t="s">
        <v>20</v>
      </c>
      <c r="EH25">
        <v>27</v>
      </c>
      <c r="EI25" t="s">
        <v>21</v>
      </c>
      <c r="EJ25">
        <v>1</v>
      </c>
      <c r="EK25">
        <v>33001</v>
      </c>
      <c r="EL25" t="s">
        <v>21</v>
      </c>
      <c r="EM25" t="s">
        <v>22</v>
      </c>
      <c r="EO25" t="s">
        <v>3</v>
      </c>
      <c r="EQ25">
        <v>0</v>
      </c>
      <c r="ER25">
        <v>12.64</v>
      </c>
      <c r="ES25">
        <v>0</v>
      </c>
      <c r="ET25">
        <v>10.73</v>
      </c>
      <c r="EU25">
        <v>1.69</v>
      </c>
      <c r="EV25">
        <v>1.91</v>
      </c>
      <c r="EW25">
        <v>0.25</v>
      </c>
      <c r="EX25">
        <v>0.14000000000000001</v>
      </c>
      <c r="EY25">
        <v>0</v>
      </c>
      <c r="FQ25">
        <v>0</v>
      </c>
      <c r="FR25">
        <f t="shared" si="45"/>
        <v>0</v>
      </c>
      <c r="FS25">
        <v>0</v>
      </c>
      <c r="FX25">
        <v>103</v>
      </c>
      <c r="FY25">
        <v>60</v>
      </c>
      <c r="GA25" t="s">
        <v>3</v>
      </c>
      <c r="GD25">
        <v>1</v>
      </c>
      <c r="GF25">
        <v>-1392444646</v>
      </c>
      <c r="GG25">
        <v>2</v>
      </c>
      <c r="GH25">
        <v>1</v>
      </c>
      <c r="GI25">
        <v>2</v>
      </c>
      <c r="GJ25">
        <v>0</v>
      </c>
      <c r="GK25">
        <v>0</v>
      </c>
      <c r="GL25">
        <f t="shared" si="46"/>
        <v>0</v>
      </c>
      <c r="GM25">
        <f t="shared" si="47"/>
        <v>872.11</v>
      </c>
      <c r="GN25">
        <f t="shared" si="48"/>
        <v>872.11</v>
      </c>
      <c r="GO25">
        <f t="shared" si="49"/>
        <v>0</v>
      </c>
      <c r="GP25">
        <f t="shared" si="50"/>
        <v>0</v>
      </c>
      <c r="GR25">
        <v>0</v>
      </c>
      <c r="GS25">
        <v>3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HM25" t="s">
        <v>3</v>
      </c>
      <c r="HN25" t="s">
        <v>23</v>
      </c>
      <c r="HO25" t="s">
        <v>24</v>
      </c>
      <c r="HP25" t="s">
        <v>21</v>
      </c>
      <c r="HQ25" t="s">
        <v>21</v>
      </c>
      <c r="IK25">
        <v>0</v>
      </c>
    </row>
    <row r="26" spans="1:245" x14ac:dyDescent="0.2">
      <c r="A26">
        <v>17</v>
      </c>
      <c r="B26">
        <v>1</v>
      </c>
      <c r="C26">
        <f>ROW(SmtRes!A13)</f>
        <v>13</v>
      </c>
      <c r="D26">
        <f>ROW(EtalonRes!A13)</f>
        <v>13</v>
      </c>
      <c r="E26" t="s">
        <v>29</v>
      </c>
      <c r="F26" t="s">
        <v>30</v>
      </c>
      <c r="G26" t="s">
        <v>31</v>
      </c>
      <c r="H26" t="s">
        <v>18</v>
      </c>
      <c r="I26">
        <v>4</v>
      </c>
      <c r="J26">
        <v>0</v>
      </c>
      <c r="K26">
        <v>4</v>
      </c>
      <c r="O26">
        <f t="shared" si="14"/>
        <v>1022.09</v>
      </c>
      <c r="P26">
        <f t="shared" si="15"/>
        <v>0</v>
      </c>
      <c r="Q26">
        <f t="shared" si="16"/>
        <v>685.09</v>
      </c>
      <c r="R26">
        <f t="shared" si="17"/>
        <v>285.49</v>
      </c>
      <c r="S26">
        <f t="shared" si="18"/>
        <v>337</v>
      </c>
      <c r="T26">
        <f t="shared" si="19"/>
        <v>0</v>
      </c>
      <c r="U26">
        <f t="shared" si="20"/>
        <v>1.2</v>
      </c>
      <c r="V26">
        <f t="shared" si="21"/>
        <v>0.64</v>
      </c>
      <c r="W26">
        <f t="shared" si="22"/>
        <v>0</v>
      </c>
      <c r="X26">
        <f t="shared" si="23"/>
        <v>641.16</v>
      </c>
      <c r="Y26">
        <f t="shared" si="24"/>
        <v>373.49</v>
      </c>
      <c r="AA26">
        <v>93060864</v>
      </c>
      <c r="AB26">
        <f t="shared" si="25"/>
        <v>14.55</v>
      </c>
      <c r="AC26">
        <f t="shared" si="26"/>
        <v>0</v>
      </c>
      <c r="AD26">
        <f t="shared" si="27"/>
        <v>12.26</v>
      </c>
      <c r="AE26">
        <f t="shared" si="28"/>
        <v>1.94</v>
      </c>
      <c r="AF26">
        <f t="shared" si="29"/>
        <v>2.29</v>
      </c>
      <c r="AG26">
        <f t="shared" si="30"/>
        <v>0</v>
      </c>
      <c r="AH26">
        <f t="shared" si="31"/>
        <v>0.3</v>
      </c>
      <c r="AI26">
        <f t="shared" si="32"/>
        <v>0.16</v>
      </c>
      <c r="AJ26">
        <f t="shared" si="33"/>
        <v>0</v>
      </c>
      <c r="AK26">
        <v>14.55</v>
      </c>
      <c r="AL26">
        <v>0</v>
      </c>
      <c r="AM26">
        <v>12.26</v>
      </c>
      <c r="AN26">
        <v>1.94</v>
      </c>
      <c r="AO26">
        <v>2.29</v>
      </c>
      <c r="AP26">
        <v>0</v>
      </c>
      <c r="AQ26">
        <v>0.3</v>
      </c>
      <c r="AR26">
        <v>0.16</v>
      </c>
      <c r="AS26">
        <v>0</v>
      </c>
      <c r="AT26">
        <v>103</v>
      </c>
      <c r="AU26">
        <v>60</v>
      </c>
      <c r="AV26">
        <v>1</v>
      </c>
      <c r="AW26">
        <v>1</v>
      </c>
      <c r="AZ26">
        <v>1</v>
      </c>
      <c r="BA26">
        <v>36.79</v>
      </c>
      <c r="BB26">
        <v>13.97</v>
      </c>
      <c r="BC26">
        <v>1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1</v>
      </c>
      <c r="BJ26" t="s">
        <v>32</v>
      </c>
      <c r="BM26">
        <v>33001</v>
      </c>
      <c r="BN26">
        <v>0</v>
      </c>
      <c r="BO26" t="s">
        <v>30</v>
      </c>
      <c r="BP26">
        <v>1</v>
      </c>
      <c r="BQ26">
        <v>2</v>
      </c>
      <c r="BR26">
        <v>0</v>
      </c>
      <c r="BS26">
        <v>36.79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103</v>
      </c>
      <c r="CA26">
        <v>60</v>
      </c>
      <c r="CB26" t="s">
        <v>3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1022.09</v>
      </c>
      <c r="CQ26">
        <f t="shared" si="35"/>
        <v>0</v>
      </c>
      <c r="CR26">
        <f t="shared" si="36"/>
        <v>171.2722</v>
      </c>
      <c r="CS26">
        <f t="shared" si="37"/>
        <v>71.372599999999991</v>
      </c>
      <c r="CT26">
        <f t="shared" si="38"/>
        <v>84.249099999999999</v>
      </c>
      <c r="CU26">
        <f t="shared" si="39"/>
        <v>0</v>
      </c>
      <c r="CV26">
        <f t="shared" si="40"/>
        <v>0.3</v>
      </c>
      <c r="CW26">
        <f t="shared" si="41"/>
        <v>0.16</v>
      </c>
      <c r="CX26">
        <f t="shared" si="42"/>
        <v>0</v>
      </c>
      <c r="CY26">
        <f t="shared" si="43"/>
        <v>641.16470000000004</v>
      </c>
      <c r="CZ26">
        <f t="shared" si="44"/>
        <v>373.49400000000003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18</v>
      </c>
      <c r="DW26" t="s">
        <v>18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93308290</v>
      </c>
      <c r="EF26">
        <v>2</v>
      </c>
      <c r="EG26" t="s">
        <v>20</v>
      </c>
      <c r="EH26">
        <v>27</v>
      </c>
      <c r="EI26" t="s">
        <v>21</v>
      </c>
      <c r="EJ26">
        <v>1</v>
      </c>
      <c r="EK26">
        <v>33001</v>
      </c>
      <c r="EL26" t="s">
        <v>21</v>
      </c>
      <c r="EM26" t="s">
        <v>22</v>
      </c>
      <c r="EO26" t="s">
        <v>3</v>
      </c>
      <c r="EQ26">
        <v>0</v>
      </c>
      <c r="ER26">
        <v>14.55</v>
      </c>
      <c r="ES26">
        <v>0</v>
      </c>
      <c r="ET26">
        <v>12.26</v>
      </c>
      <c r="EU26">
        <v>1.94</v>
      </c>
      <c r="EV26">
        <v>2.29</v>
      </c>
      <c r="EW26">
        <v>0.3</v>
      </c>
      <c r="EX26">
        <v>0.16</v>
      </c>
      <c r="EY26">
        <v>0</v>
      </c>
      <c r="FQ26">
        <v>0</v>
      </c>
      <c r="FR26">
        <f t="shared" si="45"/>
        <v>0</v>
      </c>
      <c r="FS26">
        <v>0</v>
      </c>
      <c r="FX26">
        <v>103</v>
      </c>
      <c r="FY26">
        <v>60</v>
      </c>
      <c r="GA26" t="s">
        <v>3</v>
      </c>
      <c r="GD26">
        <v>1</v>
      </c>
      <c r="GF26">
        <v>-884361593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2036.74</v>
      </c>
      <c r="GN26">
        <f t="shared" si="48"/>
        <v>2036.74</v>
      </c>
      <c r="GO26">
        <f t="shared" si="49"/>
        <v>0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HM26" t="s">
        <v>3</v>
      </c>
      <c r="HN26" t="s">
        <v>23</v>
      </c>
      <c r="HO26" t="s">
        <v>24</v>
      </c>
      <c r="HP26" t="s">
        <v>21</v>
      </c>
      <c r="HQ26" t="s">
        <v>21</v>
      </c>
      <c r="IK26">
        <v>0</v>
      </c>
    </row>
    <row r="27" spans="1:245" x14ac:dyDescent="0.2">
      <c r="A27">
        <v>17</v>
      </c>
      <c r="B27">
        <v>1</v>
      </c>
      <c r="C27">
        <f>ROW(SmtRes!A31)</f>
        <v>31</v>
      </c>
      <c r="D27">
        <f>ROW(EtalonRes!A31)</f>
        <v>31</v>
      </c>
      <c r="E27" t="s">
        <v>33</v>
      </c>
      <c r="F27" t="s">
        <v>34</v>
      </c>
      <c r="G27" t="s">
        <v>35</v>
      </c>
      <c r="H27" t="s">
        <v>18</v>
      </c>
      <c r="I27">
        <v>2</v>
      </c>
      <c r="J27">
        <v>0</v>
      </c>
      <c r="K27">
        <v>2</v>
      </c>
      <c r="O27">
        <f t="shared" si="14"/>
        <v>6575.15</v>
      </c>
      <c r="P27">
        <f t="shared" si="15"/>
        <v>318.75</v>
      </c>
      <c r="Q27">
        <f t="shared" si="16"/>
        <v>3941.57</v>
      </c>
      <c r="R27">
        <f t="shared" si="17"/>
        <v>593.79</v>
      </c>
      <c r="S27">
        <f t="shared" si="18"/>
        <v>2314.83</v>
      </c>
      <c r="T27">
        <f t="shared" si="19"/>
        <v>0</v>
      </c>
      <c r="U27">
        <f t="shared" si="20"/>
        <v>7.6</v>
      </c>
      <c r="V27">
        <f t="shared" si="21"/>
        <v>1.56</v>
      </c>
      <c r="W27">
        <f t="shared" si="22"/>
        <v>0</v>
      </c>
      <c r="X27">
        <f t="shared" si="23"/>
        <v>2995.88</v>
      </c>
      <c r="Y27">
        <f t="shared" si="24"/>
        <v>1745.17</v>
      </c>
      <c r="AA27">
        <v>93060864</v>
      </c>
      <c r="AB27">
        <f t="shared" si="25"/>
        <v>191.84</v>
      </c>
      <c r="AC27">
        <f t="shared" si="26"/>
        <v>46.33</v>
      </c>
      <c r="AD27">
        <f t="shared" si="27"/>
        <v>114.05</v>
      </c>
      <c r="AE27">
        <f t="shared" si="28"/>
        <v>8.07</v>
      </c>
      <c r="AF27">
        <f t="shared" si="29"/>
        <v>31.46</v>
      </c>
      <c r="AG27">
        <f t="shared" si="30"/>
        <v>0</v>
      </c>
      <c r="AH27">
        <f t="shared" si="31"/>
        <v>3.8</v>
      </c>
      <c r="AI27">
        <f t="shared" si="32"/>
        <v>0.78</v>
      </c>
      <c r="AJ27">
        <f t="shared" si="33"/>
        <v>0</v>
      </c>
      <c r="AK27">
        <v>191.84</v>
      </c>
      <c r="AL27">
        <v>46.33</v>
      </c>
      <c r="AM27">
        <v>114.05</v>
      </c>
      <c r="AN27">
        <v>8.07</v>
      </c>
      <c r="AO27">
        <v>31.46</v>
      </c>
      <c r="AP27">
        <v>0</v>
      </c>
      <c r="AQ27">
        <v>3.8</v>
      </c>
      <c r="AR27">
        <v>0.78</v>
      </c>
      <c r="AS27">
        <v>0</v>
      </c>
      <c r="AT27">
        <v>103</v>
      </c>
      <c r="AU27">
        <v>60</v>
      </c>
      <c r="AV27">
        <v>1</v>
      </c>
      <c r="AW27">
        <v>1</v>
      </c>
      <c r="AZ27">
        <v>1</v>
      </c>
      <c r="BA27">
        <v>36.79</v>
      </c>
      <c r="BB27">
        <v>17.28</v>
      </c>
      <c r="BC27">
        <v>3.44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1</v>
      </c>
      <c r="BJ27" t="s">
        <v>36</v>
      </c>
      <c r="BM27">
        <v>33001</v>
      </c>
      <c r="BN27">
        <v>0</v>
      </c>
      <c r="BO27" t="s">
        <v>34</v>
      </c>
      <c r="BP27">
        <v>1</v>
      </c>
      <c r="BQ27">
        <v>2</v>
      </c>
      <c r="BR27">
        <v>0</v>
      </c>
      <c r="BS27">
        <v>36.79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103</v>
      </c>
      <c r="CA27">
        <v>60</v>
      </c>
      <c r="CB27" t="s">
        <v>3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6575.15</v>
      </c>
      <c r="CQ27">
        <f t="shared" si="35"/>
        <v>159.37519999999998</v>
      </c>
      <c r="CR27">
        <f t="shared" si="36"/>
        <v>1970.7840000000001</v>
      </c>
      <c r="CS27">
        <f t="shared" si="37"/>
        <v>296.89530000000002</v>
      </c>
      <c r="CT27">
        <f t="shared" si="38"/>
        <v>1157.4133999999999</v>
      </c>
      <c r="CU27">
        <f t="shared" si="39"/>
        <v>0</v>
      </c>
      <c r="CV27">
        <f t="shared" si="40"/>
        <v>3.8</v>
      </c>
      <c r="CW27">
        <f t="shared" si="41"/>
        <v>0.78</v>
      </c>
      <c r="CX27">
        <f t="shared" si="42"/>
        <v>0</v>
      </c>
      <c r="CY27">
        <f t="shared" si="43"/>
        <v>2995.8786</v>
      </c>
      <c r="CZ27">
        <f t="shared" si="44"/>
        <v>1745.1719999999998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1013</v>
      </c>
      <c r="DV27" t="s">
        <v>18</v>
      </c>
      <c r="DW27" t="s">
        <v>18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93308290</v>
      </c>
      <c r="EF27">
        <v>2</v>
      </c>
      <c r="EG27" t="s">
        <v>20</v>
      </c>
      <c r="EH27">
        <v>27</v>
      </c>
      <c r="EI27" t="s">
        <v>21</v>
      </c>
      <c r="EJ27">
        <v>1</v>
      </c>
      <c r="EK27">
        <v>33001</v>
      </c>
      <c r="EL27" t="s">
        <v>21</v>
      </c>
      <c r="EM27" t="s">
        <v>22</v>
      </c>
      <c r="EO27" t="s">
        <v>3</v>
      </c>
      <c r="EQ27">
        <v>0</v>
      </c>
      <c r="ER27">
        <v>191.84</v>
      </c>
      <c r="ES27">
        <v>46.33</v>
      </c>
      <c r="ET27">
        <v>114.05</v>
      </c>
      <c r="EU27">
        <v>8.07</v>
      </c>
      <c r="EV27">
        <v>31.46</v>
      </c>
      <c r="EW27">
        <v>3.8</v>
      </c>
      <c r="EX27">
        <v>0.78</v>
      </c>
      <c r="EY27">
        <v>0</v>
      </c>
      <c r="FQ27">
        <v>0</v>
      </c>
      <c r="FR27">
        <f t="shared" si="45"/>
        <v>0</v>
      </c>
      <c r="FS27">
        <v>0</v>
      </c>
      <c r="FX27">
        <v>103</v>
      </c>
      <c r="FY27">
        <v>60</v>
      </c>
      <c r="GA27" t="s">
        <v>3</v>
      </c>
      <c r="GD27">
        <v>1</v>
      </c>
      <c r="GF27">
        <v>-928968229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6"/>
        <v>0</v>
      </c>
      <c r="GM27">
        <f t="shared" si="47"/>
        <v>11316.2</v>
      </c>
      <c r="GN27">
        <f t="shared" si="48"/>
        <v>11316.2</v>
      </c>
      <c r="GO27">
        <f t="shared" si="49"/>
        <v>0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HM27" t="s">
        <v>3</v>
      </c>
      <c r="HN27" t="s">
        <v>23</v>
      </c>
      <c r="HO27" t="s">
        <v>24</v>
      </c>
      <c r="HP27" t="s">
        <v>21</v>
      </c>
      <c r="HQ27" t="s">
        <v>21</v>
      </c>
      <c r="IK27">
        <v>0</v>
      </c>
    </row>
    <row r="28" spans="1:245" x14ac:dyDescent="0.2">
      <c r="A28">
        <v>18</v>
      </c>
      <c r="B28">
        <v>1</v>
      </c>
      <c r="C28">
        <v>20</v>
      </c>
      <c r="E28" t="s">
        <v>37</v>
      </c>
      <c r="F28" t="s">
        <v>38</v>
      </c>
      <c r="G28" t="s">
        <v>39</v>
      </c>
      <c r="H28" t="s">
        <v>40</v>
      </c>
      <c r="I28">
        <f>I27*J28</f>
        <v>0</v>
      </c>
      <c r="J28">
        <v>0</v>
      </c>
      <c r="K28">
        <v>0</v>
      </c>
      <c r="O28">
        <f t="shared" si="14"/>
        <v>0</v>
      </c>
      <c r="P28">
        <f t="shared" si="15"/>
        <v>0</v>
      </c>
      <c r="Q28">
        <f t="shared" si="16"/>
        <v>0</v>
      </c>
      <c r="R28">
        <f t="shared" si="17"/>
        <v>0</v>
      </c>
      <c r="S28">
        <f t="shared" si="18"/>
        <v>0</v>
      </c>
      <c r="T28">
        <f t="shared" si="19"/>
        <v>0</v>
      </c>
      <c r="U28">
        <f t="shared" si="20"/>
        <v>0</v>
      </c>
      <c r="V28">
        <f t="shared" si="21"/>
        <v>0</v>
      </c>
      <c r="W28">
        <f t="shared" si="22"/>
        <v>0</v>
      </c>
      <c r="X28">
        <f t="shared" si="23"/>
        <v>0</v>
      </c>
      <c r="Y28">
        <f t="shared" si="24"/>
        <v>0</v>
      </c>
      <c r="AA28">
        <v>93060864</v>
      </c>
      <c r="AB28">
        <f t="shared" si="25"/>
        <v>9040.01</v>
      </c>
      <c r="AC28">
        <f t="shared" si="26"/>
        <v>9040.01</v>
      </c>
      <c r="AD28">
        <f t="shared" si="27"/>
        <v>0</v>
      </c>
      <c r="AE28">
        <f t="shared" si="28"/>
        <v>0</v>
      </c>
      <c r="AF28">
        <f t="shared" si="29"/>
        <v>0</v>
      </c>
      <c r="AG28">
        <f t="shared" si="30"/>
        <v>0</v>
      </c>
      <c r="AH28">
        <f t="shared" si="31"/>
        <v>0</v>
      </c>
      <c r="AI28">
        <f t="shared" si="32"/>
        <v>0</v>
      </c>
      <c r="AJ28">
        <f t="shared" si="33"/>
        <v>0</v>
      </c>
      <c r="AK28">
        <v>9040.01</v>
      </c>
      <c r="AL28">
        <v>9040.01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103</v>
      </c>
      <c r="AU28">
        <v>60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23.1</v>
      </c>
      <c r="BD28" t="s">
        <v>3</v>
      </c>
      <c r="BE28" t="s">
        <v>3</v>
      </c>
      <c r="BF28" t="s">
        <v>3</v>
      </c>
      <c r="BG28" t="s">
        <v>3</v>
      </c>
      <c r="BH28">
        <v>3</v>
      </c>
      <c r="BI28">
        <v>1</v>
      </c>
      <c r="BJ28" t="s">
        <v>41</v>
      </c>
      <c r="BM28">
        <v>33001</v>
      </c>
      <c r="BN28">
        <v>0</v>
      </c>
      <c r="BO28" t="s">
        <v>38</v>
      </c>
      <c r="BP28">
        <v>1</v>
      </c>
      <c r="BQ28">
        <v>2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103</v>
      </c>
      <c r="CA28">
        <v>60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0</v>
      </c>
      <c r="CQ28">
        <f t="shared" si="35"/>
        <v>208824.23100000003</v>
      </c>
      <c r="CR28">
        <f t="shared" si="36"/>
        <v>0</v>
      </c>
      <c r="CS28">
        <f t="shared" si="37"/>
        <v>0</v>
      </c>
      <c r="CT28">
        <f t="shared" si="38"/>
        <v>0</v>
      </c>
      <c r="CU28">
        <f t="shared" si="39"/>
        <v>0</v>
      </c>
      <c r="CV28">
        <f t="shared" si="40"/>
        <v>0</v>
      </c>
      <c r="CW28">
        <f t="shared" si="41"/>
        <v>0</v>
      </c>
      <c r="CX28">
        <f t="shared" si="42"/>
        <v>0</v>
      </c>
      <c r="CY28">
        <f t="shared" si="43"/>
        <v>0</v>
      </c>
      <c r="CZ28">
        <f t="shared" si="44"/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1009</v>
      </c>
      <c r="DV28" t="s">
        <v>40</v>
      </c>
      <c r="DW28" t="s">
        <v>40</v>
      </c>
      <c r="DX28">
        <v>1000</v>
      </c>
      <c r="DZ28" t="s">
        <v>3</v>
      </c>
      <c r="EA28" t="s">
        <v>3</v>
      </c>
      <c r="EB28" t="s">
        <v>3</v>
      </c>
      <c r="EC28" t="s">
        <v>3</v>
      </c>
      <c r="EE28">
        <v>93308290</v>
      </c>
      <c r="EF28">
        <v>2</v>
      </c>
      <c r="EG28" t="s">
        <v>20</v>
      </c>
      <c r="EH28">
        <v>27</v>
      </c>
      <c r="EI28" t="s">
        <v>21</v>
      </c>
      <c r="EJ28">
        <v>1</v>
      </c>
      <c r="EK28">
        <v>33001</v>
      </c>
      <c r="EL28" t="s">
        <v>21</v>
      </c>
      <c r="EM28" t="s">
        <v>22</v>
      </c>
      <c r="EO28" t="s">
        <v>3</v>
      </c>
      <c r="EQ28">
        <v>0</v>
      </c>
      <c r="ER28">
        <v>9040.01</v>
      </c>
      <c r="ES28">
        <v>9040.01</v>
      </c>
      <c r="ET28">
        <v>0</v>
      </c>
      <c r="EU28">
        <v>0</v>
      </c>
      <c r="EV28">
        <v>0</v>
      </c>
      <c r="EW28">
        <v>0</v>
      </c>
      <c r="EX28">
        <v>0</v>
      </c>
      <c r="FQ28">
        <v>0</v>
      </c>
      <c r="FR28">
        <f t="shared" si="45"/>
        <v>0</v>
      </c>
      <c r="FS28">
        <v>0</v>
      </c>
      <c r="FX28">
        <v>103</v>
      </c>
      <c r="FY28">
        <v>60</v>
      </c>
      <c r="GA28" t="s">
        <v>3</v>
      </c>
      <c r="GD28">
        <v>1</v>
      </c>
      <c r="GF28">
        <v>-384985709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6"/>
        <v>0</v>
      </c>
      <c r="GM28">
        <f t="shared" si="47"/>
        <v>0</v>
      </c>
      <c r="GN28">
        <f t="shared" si="48"/>
        <v>0</v>
      </c>
      <c r="GO28">
        <f t="shared" si="49"/>
        <v>0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HM28" t="s">
        <v>3</v>
      </c>
      <c r="HN28" t="s">
        <v>23</v>
      </c>
      <c r="HO28" t="s">
        <v>24</v>
      </c>
      <c r="HP28" t="s">
        <v>21</v>
      </c>
      <c r="HQ28" t="s">
        <v>21</v>
      </c>
      <c r="IK28">
        <v>0</v>
      </c>
    </row>
    <row r="29" spans="1:245" x14ac:dyDescent="0.2">
      <c r="A29">
        <v>18</v>
      </c>
      <c r="B29">
        <v>1</v>
      </c>
      <c r="C29">
        <v>23</v>
      </c>
      <c r="E29" t="s">
        <v>42</v>
      </c>
      <c r="F29" t="s">
        <v>43</v>
      </c>
      <c r="G29" t="s">
        <v>44</v>
      </c>
      <c r="H29" t="s">
        <v>40</v>
      </c>
      <c r="I29">
        <f>I27*J29</f>
        <v>0</v>
      </c>
      <c r="J29">
        <v>0</v>
      </c>
      <c r="K29">
        <v>0</v>
      </c>
      <c r="O29">
        <f t="shared" si="14"/>
        <v>0</v>
      </c>
      <c r="P29">
        <f t="shared" si="15"/>
        <v>0</v>
      </c>
      <c r="Q29">
        <f t="shared" si="16"/>
        <v>0</v>
      </c>
      <c r="R29">
        <f t="shared" si="17"/>
        <v>0</v>
      </c>
      <c r="S29">
        <f t="shared" si="18"/>
        <v>0</v>
      </c>
      <c r="T29">
        <f t="shared" si="19"/>
        <v>0</v>
      </c>
      <c r="U29">
        <f t="shared" si="20"/>
        <v>0</v>
      </c>
      <c r="V29">
        <f t="shared" si="21"/>
        <v>0</v>
      </c>
      <c r="W29">
        <f t="shared" si="22"/>
        <v>0</v>
      </c>
      <c r="X29">
        <f t="shared" si="23"/>
        <v>0</v>
      </c>
      <c r="Y29">
        <f t="shared" si="24"/>
        <v>0</v>
      </c>
      <c r="AA29">
        <v>93060864</v>
      </c>
      <c r="AB29">
        <f t="shared" si="25"/>
        <v>0</v>
      </c>
      <c r="AC29">
        <f t="shared" si="26"/>
        <v>0</v>
      </c>
      <c r="AD29">
        <f t="shared" si="27"/>
        <v>0</v>
      </c>
      <c r="AE29">
        <f t="shared" si="28"/>
        <v>0</v>
      </c>
      <c r="AF29">
        <f t="shared" si="29"/>
        <v>0</v>
      </c>
      <c r="AG29">
        <f t="shared" si="30"/>
        <v>0</v>
      </c>
      <c r="AH29">
        <f t="shared" si="31"/>
        <v>0</v>
      </c>
      <c r="AI29">
        <f t="shared" si="32"/>
        <v>0</v>
      </c>
      <c r="AJ29">
        <f t="shared" si="33"/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103</v>
      </c>
      <c r="AU29">
        <v>60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1</v>
      </c>
      <c r="BJ29" t="s">
        <v>45</v>
      </c>
      <c r="BM29">
        <v>33001</v>
      </c>
      <c r="BN29">
        <v>0</v>
      </c>
      <c r="BO29" t="s">
        <v>3</v>
      </c>
      <c r="BP29">
        <v>0</v>
      </c>
      <c r="BQ29">
        <v>2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103</v>
      </c>
      <c r="CA29">
        <v>60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0</v>
      </c>
      <c r="CQ29">
        <f t="shared" si="35"/>
        <v>0</v>
      </c>
      <c r="CR29">
        <f t="shared" si="36"/>
        <v>0</v>
      </c>
      <c r="CS29">
        <f t="shared" si="37"/>
        <v>0</v>
      </c>
      <c r="CT29">
        <f t="shared" si="38"/>
        <v>0</v>
      </c>
      <c r="CU29">
        <f t="shared" si="39"/>
        <v>0</v>
      </c>
      <c r="CV29">
        <f t="shared" si="40"/>
        <v>0</v>
      </c>
      <c r="CW29">
        <f t="shared" si="41"/>
        <v>0</v>
      </c>
      <c r="CX29">
        <f t="shared" si="42"/>
        <v>0</v>
      </c>
      <c r="CY29">
        <f t="shared" si="43"/>
        <v>0</v>
      </c>
      <c r="CZ29">
        <f t="shared" si="44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1009</v>
      </c>
      <c r="DV29" t="s">
        <v>40</v>
      </c>
      <c r="DW29" t="s">
        <v>40</v>
      </c>
      <c r="DX29">
        <v>1000</v>
      </c>
      <c r="DZ29" t="s">
        <v>3</v>
      </c>
      <c r="EA29" t="s">
        <v>3</v>
      </c>
      <c r="EB29" t="s">
        <v>3</v>
      </c>
      <c r="EC29" t="s">
        <v>3</v>
      </c>
      <c r="EE29">
        <v>93308290</v>
      </c>
      <c r="EF29">
        <v>2</v>
      </c>
      <c r="EG29" t="s">
        <v>20</v>
      </c>
      <c r="EH29">
        <v>27</v>
      </c>
      <c r="EI29" t="s">
        <v>21</v>
      </c>
      <c r="EJ29">
        <v>1</v>
      </c>
      <c r="EK29">
        <v>33001</v>
      </c>
      <c r="EL29" t="s">
        <v>21</v>
      </c>
      <c r="EM29" t="s">
        <v>22</v>
      </c>
      <c r="EO29" t="s">
        <v>3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FQ29">
        <v>0</v>
      </c>
      <c r="FR29">
        <f t="shared" si="45"/>
        <v>0</v>
      </c>
      <c r="FS29">
        <v>0</v>
      </c>
      <c r="FX29">
        <v>103</v>
      </c>
      <c r="FY29">
        <v>60</v>
      </c>
      <c r="GA29" t="s">
        <v>3</v>
      </c>
      <c r="GD29">
        <v>1</v>
      </c>
      <c r="GF29">
        <v>361960925</v>
      </c>
      <c r="GG29">
        <v>2</v>
      </c>
      <c r="GH29">
        <v>1</v>
      </c>
      <c r="GI29">
        <v>-2</v>
      </c>
      <c r="GJ29">
        <v>0</v>
      </c>
      <c r="GK29">
        <v>0</v>
      </c>
      <c r="GL29">
        <f t="shared" si="46"/>
        <v>0</v>
      </c>
      <c r="GM29">
        <f t="shared" si="47"/>
        <v>0</v>
      </c>
      <c r="GN29">
        <f t="shared" si="48"/>
        <v>0</v>
      </c>
      <c r="GO29">
        <f t="shared" si="49"/>
        <v>0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HM29" t="s">
        <v>3</v>
      </c>
      <c r="HN29" t="s">
        <v>23</v>
      </c>
      <c r="HO29" t="s">
        <v>24</v>
      </c>
      <c r="HP29" t="s">
        <v>21</v>
      </c>
      <c r="HQ29" t="s">
        <v>21</v>
      </c>
      <c r="IK29">
        <v>0</v>
      </c>
    </row>
    <row r="30" spans="1:245" x14ac:dyDescent="0.2">
      <c r="A30">
        <v>18</v>
      </c>
      <c r="B30">
        <v>1</v>
      </c>
      <c r="C30">
        <v>24</v>
      </c>
      <c r="E30" t="s">
        <v>46</v>
      </c>
      <c r="F30" t="s">
        <v>47</v>
      </c>
      <c r="G30" t="s">
        <v>48</v>
      </c>
      <c r="H30" t="s">
        <v>49</v>
      </c>
      <c r="I30">
        <f>I27*J30</f>
        <v>0</v>
      </c>
      <c r="J30">
        <v>0</v>
      </c>
      <c r="K30">
        <v>0</v>
      </c>
      <c r="O30">
        <f t="shared" si="14"/>
        <v>0</v>
      </c>
      <c r="P30">
        <f t="shared" si="15"/>
        <v>0</v>
      </c>
      <c r="Q30">
        <f t="shared" si="16"/>
        <v>0</v>
      </c>
      <c r="R30">
        <f t="shared" si="17"/>
        <v>0</v>
      </c>
      <c r="S30">
        <f t="shared" si="18"/>
        <v>0</v>
      </c>
      <c r="T30">
        <f t="shared" si="19"/>
        <v>0</v>
      </c>
      <c r="U30">
        <f t="shared" si="20"/>
        <v>0</v>
      </c>
      <c r="V30">
        <f t="shared" si="21"/>
        <v>0</v>
      </c>
      <c r="W30">
        <f t="shared" si="22"/>
        <v>0</v>
      </c>
      <c r="X30">
        <f t="shared" si="23"/>
        <v>0</v>
      </c>
      <c r="Y30">
        <f t="shared" si="24"/>
        <v>0</v>
      </c>
      <c r="AA30">
        <v>93060864</v>
      </c>
      <c r="AB30">
        <f t="shared" si="25"/>
        <v>0</v>
      </c>
      <c r="AC30">
        <f t="shared" si="26"/>
        <v>0</v>
      </c>
      <c r="AD30">
        <f t="shared" si="27"/>
        <v>0</v>
      </c>
      <c r="AE30">
        <f t="shared" si="28"/>
        <v>0</v>
      </c>
      <c r="AF30">
        <f t="shared" si="29"/>
        <v>0</v>
      </c>
      <c r="AG30">
        <f t="shared" si="30"/>
        <v>0</v>
      </c>
      <c r="AH30">
        <f t="shared" si="31"/>
        <v>0</v>
      </c>
      <c r="AI30">
        <f t="shared" si="32"/>
        <v>0</v>
      </c>
      <c r="AJ30">
        <f t="shared" si="33"/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103</v>
      </c>
      <c r="AU30">
        <v>60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1</v>
      </c>
      <c r="BJ30" t="s">
        <v>50</v>
      </c>
      <c r="BM30">
        <v>33001</v>
      </c>
      <c r="BN30">
        <v>0</v>
      </c>
      <c r="BO30" t="s">
        <v>3</v>
      </c>
      <c r="BP30">
        <v>0</v>
      </c>
      <c r="BQ30">
        <v>2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103</v>
      </c>
      <c r="CA30">
        <v>60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0</v>
      </c>
      <c r="CQ30">
        <f t="shared" si="35"/>
        <v>0</v>
      </c>
      <c r="CR30">
        <f t="shared" si="36"/>
        <v>0</v>
      </c>
      <c r="CS30">
        <f t="shared" si="37"/>
        <v>0</v>
      </c>
      <c r="CT30">
        <f t="shared" si="38"/>
        <v>0</v>
      </c>
      <c r="CU30">
        <f t="shared" si="39"/>
        <v>0</v>
      </c>
      <c r="CV30">
        <f t="shared" si="40"/>
        <v>0</v>
      </c>
      <c r="CW30">
        <f t="shared" si="41"/>
        <v>0</v>
      </c>
      <c r="CX30">
        <f t="shared" si="42"/>
        <v>0</v>
      </c>
      <c r="CY30">
        <f t="shared" si="43"/>
        <v>0</v>
      </c>
      <c r="CZ30">
        <f t="shared" si="44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1010</v>
      </c>
      <c r="DV30" t="s">
        <v>49</v>
      </c>
      <c r="DW30" t="s">
        <v>49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93308290</v>
      </c>
      <c r="EF30">
        <v>2</v>
      </c>
      <c r="EG30" t="s">
        <v>20</v>
      </c>
      <c r="EH30">
        <v>27</v>
      </c>
      <c r="EI30" t="s">
        <v>21</v>
      </c>
      <c r="EJ30">
        <v>1</v>
      </c>
      <c r="EK30">
        <v>33001</v>
      </c>
      <c r="EL30" t="s">
        <v>21</v>
      </c>
      <c r="EM30" t="s">
        <v>22</v>
      </c>
      <c r="EO30" t="s">
        <v>3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FQ30">
        <v>0</v>
      </c>
      <c r="FR30">
        <f t="shared" si="45"/>
        <v>0</v>
      </c>
      <c r="FS30">
        <v>0</v>
      </c>
      <c r="FX30">
        <v>103</v>
      </c>
      <c r="FY30">
        <v>60</v>
      </c>
      <c r="GA30" t="s">
        <v>3</v>
      </c>
      <c r="GD30">
        <v>1</v>
      </c>
      <c r="GF30">
        <v>789151112</v>
      </c>
      <c r="GG30">
        <v>2</v>
      </c>
      <c r="GH30">
        <v>1</v>
      </c>
      <c r="GI30">
        <v>-2</v>
      </c>
      <c r="GJ30">
        <v>0</v>
      </c>
      <c r="GK30">
        <v>0</v>
      </c>
      <c r="GL30">
        <f t="shared" si="46"/>
        <v>0</v>
      </c>
      <c r="GM30">
        <f t="shared" si="47"/>
        <v>0</v>
      </c>
      <c r="GN30">
        <f t="shared" si="48"/>
        <v>0</v>
      </c>
      <c r="GO30">
        <f t="shared" si="49"/>
        <v>0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HM30" t="s">
        <v>3</v>
      </c>
      <c r="HN30" t="s">
        <v>23</v>
      </c>
      <c r="HO30" t="s">
        <v>24</v>
      </c>
      <c r="HP30" t="s">
        <v>21</v>
      </c>
      <c r="HQ30" t="s">
        <v>21</v>
      </c>
      <c r="IK30">
        <v>0</v>
      </c>
    </row>
    <row r="31" spans="1:245" x14ac:dyDescent="0.2">
      <c r="A31">
        <v>18</v>
      </c>
      <c r="B31">
        <v>1</v>
      </c>
      <c r="C31">
        <v>25</v>
      </c>
      <c r="E31" t="s">
        <v>51</v>
      </c>
      <c r="F31" t="s">
        <v>52</v>
      </c>
      <c r="G31" t="s">
        <v>53</v>
      </c>
      <c r="H31" t="s">
        <v>49</v>
      </c>
      <c r="I31">
        <f>I27*J31</f>
        <v>0</v>
      </c>
      <c r="J31">
        <v>0</v>
      </c>
      <c r="K31">
        <v>0</v>
      </c>
      <c r="O31">
        <f t="shared" si="14"/>
        <v>0</v>
      </c>
      <c r="P31">
        <f t="shared" si="15"/>
        <v>0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93060864</v>
      </c>
      <c r="AB31">
        <f t="shared" si="25"/>
        <v>0</v>
      </c>
      <c r="AC31">
        <f t="shared" si="26"/>
        <v>0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103</v>
      </c>
      <c r="AU31">
        <v>60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1</v>
      </c>
      <c r="BJ31" t="s">
        <v>54</v>
      </c>
      <c r="BM31">
        <v>33001</v>
      </c>
      <c r="BN31">
        <v>0</v>
      </c>
      <c r="BO31" t="s">
        <v>3</v>
      </c>
      <c r="BP31">
        <v>0</v>
      </c>
      <c r="BQ31">
        <v>2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103</v>
      </c>
      <c r="CA31">
        <v>60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0</v>
      </c>
      <c r="CQ31">
        <f t="shared" si="35"/>
        <v>0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1010</v>
      </c>
      <c r="DV31" t="s">
        <v>49</v>
      </c>
      <c r="DW31" t="s">
        <v>49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93308290</v>
      </c>
      <c r="EF31">
        <v>2</v>
      </c>
      <c r="EG31" t="s">
        <v>20</v>
      </c>
      <c r="EH31">
        <v>27</v>
      </c>
      <c r="EI31" t="s">
        <v>21</v>
      </c>
      <c r="EJ31">
        <v>1</v>
      </c>
      <c r="EK31">
        <v>33001</v>
      </c>
      <c r="EL31" t="s">
        <v>21</v>
      </c>
      <c r="EM31" t="s">
        <v>22</v>
      </c>
      <c r="EO31" t="s">
        <v>3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5"/>
        <v>0</v>
      </c>
      <c r="FS31">
        <v>0</v>
      </c>
      <c r="FX31">
        <v>103</v>
      </c>
      <c r="FY31">
        <v>60</v>
      </c>
      <c r="GA31" t="s">
        <v>3</v>
      </c>
      <c r="GD31">
        <v>1</v>
      </c>
      <c r="GF31">
        <v>-950202787</v>
      </c>
      <c r="GG31">
        <v>2</v>
      </c>
      <c r="GH31">
        <v>1</v>
      </c>
      <c r="GI31">
        <v>-2</v>
      </c>
      <c r="GJ31">
        <v>0</v>
      </c>
      <c r="GK31">
        <v>0</v>
      </c>
      <c r="GL31">
        <f t="shared" si="46"/>
        <v>0</v>
      </c>
      <c r="GM31">
        <f t="shared" si="47"/>
        <v>0</v>
      </c>
      <c r="GN31">
        <f t="shared" si="48"/>
        <v>0</v>
      </c>
      <c r="GO31">
        <f t="shared" si="49"/>
        <v>0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HM31" t="s">
        <v>3</v>
      </c>
      <c r="HN31" t="s">
        <v>23</v>
      </c>
      <c r="HO31" t="s">
        <v>24</v>
      </c>
      <c r="HP31" t="s">
        <v>21</v>
      </c>
      <c r="HQ31" t="s">
        <v>21</v>
      </c>
      <c r="IK31">
        <v>0</v>
      </c>
    </row>
    <row r="32" spans="1:245" x14ac:dyDescent="0.2">
      <c r="A32">
        <v>18</v>
      </c>
      <c r="B32">
        <v>1</v>
      </c>
      <c r="C32">
        <v>26</v>
      </c>
      <c r="E32" t="s">
        <v>55</v>
      </c>
      <c r="F32" t="s">
        <v>56</v>
      </c>
      <c r="G32" t="s">
        <v>57</v>
      </c>
      <c r="H32" t="s">
        <v>49</v>
      </c>
      <c r="I32">
        <f>I27*J32</f>
        <v>0.2</v>
      </c>
      <c r="J32">
        <v>0.1</v>
      </c>
      <c r="K32">
        <v>0.1</v>
      </c>
      <c r="O32">
        <f t="shared" si="14"/>
        <v>0</v>
      </c>
      <c r="P32">
        <f t="shared" si="15"/>
        <v>0</v>
      </c>
      <c r="Q32">
        <f t="shared" si="16"/>
        <v>0</v>
      </c>
      <c r="R32">
        <f t="shared" si="17"/>
        <v>0</v>
      </c>
      <c r="S32">
        <f t="shared" si="18"/>
        <v>0</v>
      </c>
      <c r="T32">
        <f t="shared" si="19"/>
        <v>0</v>
      </c>
      <c r="U32">
        <f t="shared" si="20"/>
        <v>0</v>
      </c>
      <c r="V32">
        <f t="shared" si="21"/>
        <v>0</v>
      </c>
      <c r="W32">
        <f t="shared" si="22"/>
        <v>0</v>
      </c>
      <c r="X32">
        <f t="shared" si="23"/>
        <v>0</v>
      </c>
      <c r="Y32">
        <f t="shared" si="24"/>
        <v>0</v>
      </c>
      <c r="AA32">
        <v>93060864</v>
      </c>
      <c r="AB32">
        <f t="shared" si="25"/>
        <v>0</v>
      </c>
      <c r="AC32">
        <f t="shared" si="26"/>
        <v>0</v>
      </c>
      <c r="AD32">
        <f t="shared" si="27"/>
        <v>0</v>
      </c>
      <c r="AE32">
        <f t="shared" si="28"/>
        <v>0</v>
      </c>
      <c r="AF32">
        <f t="shared" si="29"/>
        <v>0</v>
      </c>
      <c r="AG32">
        <f t="shared" si="30"/>
        <v>0</v>
      </c>
      <c r="AH32">
        <f t="shared" si="31"/>
        <v>0</v>
      </c>
      <c r="AI32">
        <f t="shared" si="32"/>
        <v>0</v>
      </c>
      <c r="AJ32">
        <f t="shared" si="33"/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103</v>
      </c>
      <c r="AU32">
        <v>60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1</v>
      </c>
      <c r="BJ32" t="s">
        <v>58</v>
      </c>
      <c r="BM32">
        <v>33001</v>
      </c>
      <c r="BN32">
        <v>0</v>
      </c>
      <c r="BO32" t="s">
        <v>3</v>
      </c>
      <c r="BP32">
        <v>0</v>
      </c>
      <c r="BQ32">
        <v>2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103</v>
      </c>
      <c r="CA32">
        <v>60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0</v>
      </c>
      <c r="CQ32">
        <f t="shared" si="35"/>
        <v>0</v>
      </c>
      <c r="CR32">
        <f t="shared" si="36"/>
        <v>0</v>
      </c>
      <c r="CS32">
        <f t="shared" si="37"/>
        <v>0</v>
      </c>
      <c r="CT32">
        <f t="shared" si="38"/>
        <v>0</v>
      </c>
      <c r="CU32">
        <f t="shared" si="39"/>
        <v>0</v>
      </c>
      <c r="CV32">
        <f t="shared" si="40"/>
        <v>0</v>
      </c>
      <c r="CW32">
        <f t="shared" si="41"/>
        <v>0</v>
      </c>
      <c r="CX32">
        <f t="shared" si="42"/>
        <v>0</v>
      </c>
      <c r="CY32">
        <f t="shared" si="43"/>
        <v>0</v>
      </c>
      <c r="CZ32">
        <f t="shared" si="44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49</v>
      </c>
      <c r="DW32" t="s">
        <v>49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93308290</v>
      </c>
      <c r="EF32">
        <v>2</v>
      </c>
      <c r="EG32" t="s">
        <v>20</v>
      </c>
      <c r="EH32">
        <v>27</v>
      </c>
      <c r="EI32" t="s">
        <v>21</v>
      </c>
      <c r="EJ32">
        <v>1</v>
      </c>
      <c r="EK32">
        <v>33001</v>
      </c>
      <c r="EL32" t="s">
        <v>21</v>
      </c>
      <c r="EM32" t="s">
        <v>22</v>
      </c>
      <c r="EO32" t="s">
        <v>3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FQ32">
        <v>0</v>
      </c>
      <c r="FR32">
        <f t="shared" si="45"/>
        <v>0</v>
      </c>
      <c r="FS32">
        <v>0</v>
      </c>
      <c r="FX32">
        <v>103</v>
      </c>
      <c r="FY32">
        <v>60</v>
      </c>
      <c r="GA32" t="s">
        <v>3</v>
      </c>
      <c r="GD32">
        <v>1</v>
      </c>
      <c r="GF32">
        <v>1139075706</v>
      </c>
      <c r="GG32">
        <v>2</v>
      </c>
      <c r="GH32">
        <v>1</v>
      </c>
      <c r="GI32">
        <v>-2</v>
      </c>
      <c r="GJ32">
        <v>0</v>
      </c>
      <c r="GK32">
        <v>0</v>
      </c>
      <c r="GL32">
        <f t="shared" si="46"/>
        <v>0</v>
      </c>
      <c r="GM32">
        <f t="shared" si="47"/>
        <v>0</v>
      </c>
      <c r="GN32">
        <f t="shared" si="48"/>
        <v>0</v>
      </c>
      <c r="GO32">
        <f t="shared" si="49"/>
        <v>0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HM32" t="s">
        <v>3</v>
      </c>
      <c r="HN32" t="s">
        <v>23</v>
      </c>
      <c r="HO32" t="s">
        <v>24</v>
      </c>
      <c r="HP32" t="s">
        <v>21</v>
      </c>
      <c r="HQ32" t="s">
        <v>21</v>
      </c>
      <c r="IK32">
        <v>0</v>
      </c>
    </row>
    <row r="33" spans="1:245" x14ac:dyDescent="0.2">
      <c r="A33">
        <v>18</v>
      </c>
      <c r="B33">
        <v>1</v>
      </c>
      <c r="C33">
        <v>28</v>
      </c>
      <c r="E33" t="s">
        <v>59</v>
      </c>
      <c r="F33" t="s">
        <v>60</v>
      </c>
      <c r="G33" t="s">
        <v>61</v>
      </c>
      <c r="H33" t="s">
        <v>62</v>
      </c>
      <c r="I33">
        <f>I27*J33</f>
        <v>0</v>
      </c>
      <c r="J33">
        <v>0</v>
      </c>
      <c r="K33">
        <v>0</v>
      </c>
      <c r="O33">
        <f t="shared" si="14"/>
        <v>0</v>
      </c>
      <c r="P33">
        <f t="shared" si="15"/>
        <v>0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0</v>
      </c>
      <c r="X33">
        <f t="shared" si="23"/>
        <v>0</v>
      </c>
      <c r="Y33">
        <f t="shared" si="24"/>
        <v>0</v>
      </c>
      <c r="AA33">
        <v>93060864</v>
      </c>
      <c r="AB33">
        <f t="shared" si="25"/>
        <v>0</v>
      </c>
      <c r="AC33">
        <f t="shared" si="26"/>
        <v>0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103</v>
      </c>
      <c r="AU33">
        <v>60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1</v>
      </c>
      <c r="BJ33" t="s">
        <v>63</v>
      </c>
      <c r="BM33">
        <v>33001</v>
      </c>
      <c r="BN33">
        <v>0</v>
      </c>
      <c r="BO33" t="s">
        <v>3</v>
      </c>
      <c r="BP33">
        <v>0</v>
      </c>
      <c r="BQ33">
        <v>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103</v>
      </c>
      <c r="CA33">
        <v>60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0</v>
      </c>
      <c r="CQ33">
        <f t="shared" si="35"/>
        <v>0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1009</v>
      </c>
      <c r="DV33" t="s">
        <v>62</v>
      </c>
      <c r="DW33" t="s">
        <v>62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93308290</v>
      </c>
      <c r="EF33">
        <v>2</v>
      </c>
      <c r="EG33" t="s">
        <v>20</v>
      </c>
      <c r="EH33">
        <v>27</v>
      </c>
      <c r="EI33" t="s">
        <v>21</v>
      </c>
      <c r="EJ33">
        <v>1</v>
      </c>
      <c r="EK33">
        <v>33001</v>
      </c>
      <c r="EL33" t="s">
        <v>21</v>
      </c>
      <c r="EM33" t="s">
        <v>22</v>
      </c>
      <c r="EO33" t="s">
        <v>3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FQ33">
        <v>0</v>
      </c>
      <c r="FR33">
        <f t="shared" si="45"/>
        <v>0</v>
      </c>
      <c r="FS33">
        <v>0</v>
      </c>
      <c r="FX33">
        <v>103</v>
      </c>
      <c r="FY33">
        <v>60</v>
      </c>
      <c r="GA33" t="s">
        <v>3</v>
      </c>
      <c r="GD33">
        <v>1</v>
      </c>
      <c r="GF33">
        <v>-2040775826</v>
      </c>
      <c r="GG33">
        <v>2</v>
      </c>
      <c r="GH33">
        <v>1</v>
      </c>
      <c r="GI33">
        <v>-2</v>
      </c>
      <c r="GJ33">
        <v>0</v>
      </c>
      <c r="GK33">
        <v>0</v>
      </c>
      <c r="GL33">
        <f t="shared" si="46"/>
        <v>0</v>
      </c>
      <c r="GM33">
        <f t="shared" si="47"/>
        <v>0</v>
      </c>
      <c r="GN33">
        <f t="shared" si="48"/>
        <v>0</v>
      </c>
      <c r="GO33">
        <f t="shared" si="49"/>
        <v>0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HM33" t="s">
        <v>3</v>
      </c>
      <c r="HN33" t="s">
        <v>23</v>
      </c>
      <c r="HO33" t="s">
        <v>24</v>
      </c>
      <c r="HP33" t="s">
        <v>21</v>
      </c>
      <c r="HQ33" t="s">
        <v>21</v>
      </c>
      <c r="IK33">
        <v>0</v>
      </c>
    </row>
    <row r="34" spans="1:245" x14ac:dyDescent="0.2">
      <c r="A34">
        <v>18</v>
      </c>
      <c r="B34">
        <v>1</v>
      </c>
      <c r="C34">
        <v>29</v>
      </c>
      <c r="E34" t="s">
        <v>64</v>
      </c>
      <c r="F34" t="s">
        <v>65</v>
      </c>
      <c r="G34" t="s">
        <v>66</v>
      </c>
      <c r="H34" t="s">
        <v>40</v>
      </c>
      <c r="I34">
        <f>I27*J34</f>
        <v>0</v>
      </c>
      <c r="J34">
        <v>0</v>
      </c>
      <c r="K34">
        <v>0</v>
      </c>
      <c r="O34">
        <f t="shared" si="14"/>
        <v>0</v>
      </c>
      <c r="P34">
        <f t="shared" si="15"/>
        <v>0</v>
      </c>
      <c r="Q34">
        <f t="shared" si="16"/>
        <v>0</v>
      </c>
      <c r="R34">
        <f t="shared" si="17"/>
        <v>0</v>
      </c>
      <c r="S34">
        <f t="shared" si="18"/>
        <v>0</v>
      </c>
      <c r="T34">
        <f t="shared" si="19"/>
        <v>0</v>
      </c>
      <c r="U34">
        <f t="shared" si="20"/>
        <v>0</v>
      </c>
      <c r="V34">
        <f t="shared" si="21"/>
        <v>0</v>
      </c>
      <c r="W34">
        <f t="shared" si="22"/>
        <v>0</v>
      </c>
      <c r="X34">
        <f t="shared" si="23"/>
        <v>0</v>
      </c>
      <c r="Y34">
        <f t="shared" si="24"/>
        <v>0</v>
      </c>
      <c r="AA34">
        <v>93060864</v>
      </c>
      <c r="AB34">
        <f t="shared" si="25"/>
        <v>0</v>
      </c>
      <c r="AC34">
        <f t="shared" si="26"/>
        <v>0</v>
      </c>
      <c r="AD34">
        <f t="shared" si="27"/>
        <v>0</v>
      </c>
      <c r="AE34">
        <f t="shared" si="28"/>
        <v>0</v>
      </c>
      <c r="AF34">
        <f t="shared" si="29"/>
        <v>0</v>
      </c>
      <c r="AG34">
        <f t="shared" si="30"/>
        <v>0</v>
      </c>
      <c r="AH34">
        <f t="shared" si="31"/>
        <v>0</v>
      </c>
      <c r="AI34">
        <f t="shared" si="32"/>
        <v>0</v>
      </c>
      <c r="AJ34">
        <f t="shared" si="33"/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103</v>
      </c>
      <c r="AU34">
        <v>60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67</v>
      </c>
      <c r="BM34">
        <v>33001</v>
      </c>
      <c r="BN34">
        <v>0</v>
      </c>
      <c r="BO34" t="s">
        <v>3</v>
      </c>
      <c r="BP34">
        <v>0</v>
      </c>
      <c r="BQ34">
        <v>2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103</v>
      </c>
      <c r="CA34">
        <v>60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0</v>
      </c>
      <c r="CQ34">
        <f t="shared" si="35"/>
        <v>0</v>
      </c>
      <c r="CR34">
        <f t="shared" si="36"/>
        <v>0</v>
      </c>
      <c r="CS34">
        <f t="shared" si="37"/>
        <v>0</v>
      </c>
      <c r="CT34">
        <f t="shared" si="38"/>
        <v>0</v>
      </c>
      <c r="CU34">
        <f t="shared" si="39"/>
        <v>0</v>
      </c>
      <c r="CV34">
        <f t="shared" si="40"/>
        <v>0</v>
      </c>
      <c r="CW34">
        <f t="shared" si="41"/>
        <v>0</v>
      </c>
      <c r="CX34">
        <f t="shared" si="42"/>
        <v>0</v>
      </c>
      <c r="CY34">
        <f t="shared" si="43"/>
        <v>0</v>
      </c>
      <c r="CZ34">
        <f t="shared" si="44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1009</v>
      </c>
      <c r="DV34" t="s">
        <v>40</v>
      </c>
      <c r="DW34" t="s">
        <v>40</v>
      </c>
      <c r="DX34">
        <v>1000</v>
      </c>
      <c r="DZ34" t="s">
        <v>3</v>
      </c>
      <c r="EA34" t="s">
        <v>3</v>
      </c>
      <c r="EB34" t="s">
        <v>3</v>
      </c>
      <c r="EC34" t="s">
        <v>3</v>
      </c>
      <c r="EE34">
        <v>93308290</v>
      </c>
      <c r="EF34">
        <v>2</v>
      </c>
      <c r="EG34" t="s">
        <v>20</v>
      </c>
      <c r="EH34">
        <v>27</v>
      </c>
      <c r="EI34" t="s">
        <v>21</v>
      </c>
      <c r="EJ34">
        <v>1</v>
      </c>
      <c r="EK34">
        <v>33001</v>
      </c>
      <c r="EL34" t="s">
        <v>21</v>
      </c>
      <c r="EM34" t="s">
        <v>22</v>
      </c>
      <c r="EO34" t="s">
        <v>3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FQ34">
        <v>0</v>
      </c>
      <c r="FR34">
        <f t="shared" si="45"/>
        <v>0</v>
      </c>
      <c r="FS34">
        <v>0</v>
      </c>
      <c r="FX34">
        <v>103</v>
      </c>
      <c r="FY34">
        <v>60</v>
      </c>
      <c r="GA34" t="s">
        <v>3</v>
      </c>
      <c r="GD34">
        <v>1</v>
      </c>
      <c r="GF34">
        <v>-388174517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 t="shared" si="46"/>
        <v>0</v>
      </c>
      <c r="GM34">
        <f t="shared" si="47"/>
        <v>0</v>
      </c>
      <c r="GN34">
        <f t="shared" si="48"/>
        <v>0</v>
      </c>
      <c r="GO34">
        <f t="shared" si="49"/>
        <v>0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HM34" t="s">
        <v>3</v>
      </c>
      <c r="HN34" t="s">
        <v>23</v>
      </c>
      <c r="HO34" t="s">
        <v>24</v>
      </c>
      <c r="HP34" t="s">
        <v>21</v>
      </c>
      <c r="HQ34" t="s">
        <v>21</v>
      </c>
      <c r="IK34">
        <v>0</v>
      </c>
    </row>
    <row r="35" spans="1:245" x14ac:dyDescent="0.2">
      <c r="A35">
        <v>18</v>
      </c>
      <c r="B35">
        <v>1</v>
      </c>
      <c r="C35">
        <v>30</v>
      </c>
      <c r="E35" t="s">
        <v>68</v>
      </c>
      <c r="F35" t="s">
        <v>69</v>
      </c>
      <c r="G35" t="s">
        <v>70</v>
      </c>
      <c r="H35" t="s">
        <v>49</v>
      </c>
      <c r="I35">
        <f>I27*J35</f>
        <v>0</v>
      </c>
      <c r="J35">
        <v>0</v>
      </c>
      <c r="K35">
        <v>0</v>
      </c>
      <c r="O35">
        <f t="shared" si="14"/>
        <v>0</v>
      </c>
      <c r="P35">
        <f t="shared" si="15"/>
        <v>0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0</v>
      </c>
      <c r="X35">
        <f t="shared" si="23"/>
        <v>0</v>
      </c>
      <c r="Y35">
        <f t="shared" si="24"/>
        <v>0</v>
      </c>
      <c r="AA35">
        <v>93060864</v>
      </c>
      <c r="AB35">
        <f t="shared" si="25"/>
        <v>2074</v>
      </c>
      <c r="AC35">
        <f t="shared" si="26"/>
        <v>2074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0</v>
      </c>
      <c r="AK35">
        <v>2074</v>
      </c>
      <c r="AL35">
        <v>2074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103</v>
      </c>
      <c r="AU35">
        <v>60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10.35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1</v>
      </c>
      <c r="BJ35" t="s">
        <v>71</v>
      </c>
      <c r="BM35">
        <v>33001</v>
      </c>
      <c r="BN35">
        <v>0</v>
      </c>
      <c r="BO35" t="s">
        <v>69</v>
      </c>
      <c r="BP35">
        <v>1</v>
      </c>
      <c r="BQ35">
        <v>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103</v>
      </c>
      <c r="CA35">
        <v>60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0</v>
      </c>
      <c r="CQ35">
        <f t="shared" si="35"/>
        <v>21465.899999999998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0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1010</v>
      </c>
      <c r="DV35" t="s">
        <v>49</v>
      </c>
      <c r="DW35" t="s">
        <v>49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93308290</v>
      </c>
      <c r="EF35">
        <v>2</v>
      </c>
      <c r="EG35" t="s">
        <v>20</v>
      </c>
      <c r="EH35">
        <v>27</v>
      </c>
      <c r="EI35" t="s">
        <v>21</v>
      </c>
      <c r="EJ35">
        <v>1</v>
      </c>
      <c r="EK35">
        <v>33001</v>
      </c>
      <c r="EL35" t="s">
        <v>21</v>
      </c>
      <c r="EM35" t="s">
        <v>22</v>
      </c>
      <c r="EO35" t="s">
        <v>3</v>
      </c>
      <c r="EQ35">
        <v>0</v>
      </c>
      <c r="ER35">
        <v>2074</v>
      </c>
      <c r="ES35">
        <v>2074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45"/>
        <v>0</v>
      </c>
      <c r="FS35">
        <v>0</v>
      </c>
      <c r="FX35">
        <v>103</v>
      </c>
      <c r="FY35">
        <v>60</v>
      </c>
      <c r="GA35" t="s">
        <v>3</v>
      </c>
      <c r="GD35">
        <v>1</v>
      </c>
      <c r="GF35">
        <v>-744192612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0</v>
      </c>
      <c r="GN35">
        <f t="shared" si="48"/>
        <v>0</v>
      </c>
      <c r="GO35">
        <f t="shared" si="49"/>
        <v>0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HM35" t="s">
        <v>3</v>
      </c>
      <c r="HN35" t="s">
        <v>23</v>
      </c>
      <c r="HO35" t="s">
        <v>24</v>
      </c>
      <c r="HP35" t="s">
        <v>21</v>
      </c>
      <c r="HQ35" t="s">
        <v>21</v>
      </c>
      <c r="IK35">
        <v>0</v>
      </c>
    </row>
    <row r="36" spans="1:245" x14ac:dyDescent="0.2">
      <c r="A36">
        <v>18</v>
      </c>
      <c r="B36">
        <v>1</v>
      </c>
      <c r="C36">
        <v>18</v>
      </c>
      <c r="E36" t="s">
        <v>72</v>
      </c>
      <c r="F36" t="s">
        <v>73</v>
      </c>
      <c r="G36" t="s">
        <v>74</v>
      </c>
      <c r="H36" t="s">
        <v>40</v>
      </c>
      <c r="I36">
        <f>I27*J36</f>
        <v>-8.0000000000000004E-4</v>
      </c>
      <c r="J36">
        <v>-4.0000000000000002E-4</v>
      </c>
      <c r="K36">
        <v>-4.0000000000000002E-4</v>
      </c>
      <c r="O36">
        <f t="shared" si="14"/>
        <v>-66.5</v>
      </c>
      <c r="P36">
        <f t="shared" si="15"/>
        <v>-66.5</v>
      </c>
      <c r="Q36">
        <f t="shared" si="16"/>
        <v>0</v>
      </c>
      <c r="R36">
        <f t="shared" si="17"/>
        <v>0</v>
      </c>
      <c r="S36">
        <f t="shared" si="18"/>
        <v>0</v>
      </c>
      <c r="T36">
        <f t="shared" si="19"/>
        <v>0</v>
      </c>
      <c r="U36">
        <f t="shared" si="20"/>
        <v>0</v>
      </c>
      <c r="V36">
        <f t="shared" si="21"/>
        <v>0</v>
      </c>
      <c r="W36">
        <f t="shared" si="22"/>
        <v>0</v>
      </c>
      <c r="X36">
        <f t="shared" si="23"/>
        <v>0</v>
      </c>
      <c r="Y36">
        <f t="shared" si="24"/>
        <v>0</v>
      </c>
      <c r="AA36">
        <v>93060864</v>
      </c>
      <c r="AB36">
        <f t="shared" si="25"/>
        <v>15954.5</v>
      </c>
      <c r="AC36">
        <f t="shared" si="26"/>
        <v>15954.5</v>
      </c>
      <c r="AD36">
        <f t="shared" si="27"/>
        <v>0</v>
      </c>
      <c r="AE36">
        <f t="shared" si="28"/>
        <v>0</v>
      </c>
      <c r="AF36">
        <f t="shared" si="29"/>
        <v>0</v>
      </c>
      <c r="AG36">
        <f t="shared" si="30"/>
        <v>0</v>
      </c>
      <c r="AH36">
        <f t="shared" si="31"/>
        <v>0</v>
      </c>
      <c r="AI36">
        <f t="shared" si="32"/>
        <v>0</v>
      </c>
      <c r="AJ36">
        <f t="shared" si="33"/>
        <v>0</v>
      </c>
      <c r="AK36">
        <v>15954.5</v>
      </c>
      <c r="AL36">
        <v>15954.5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103</v>
      </c>
      <c r="AU36">
        <v>60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5.21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75</v>
      </c>
      <c r="BM36">
        <v>33001</v>
      </c>
      <c r="BN36">
        <v>0</v>
      </c>
      <c r="BO36" t="s">
        <v>73</v>
      </c>
      <c r="BP36">
        <v>1</v>
      </c>
      <c r="BQ36">
        <v>2</v>
      </c>
      <c r="BR36">
        <v>1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103</v>
      </c>
      <c r="CA36">
        <v>60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-66.5</v>
      </c>
      <c r="CQ36">
        <f t="shared" si="35"/>
        <v>83122.944999999992</v>
      </c>
      <c r="CR36">
        <f t="shared" si="36"/>
        <v>0</v>
      </c>
      <c r="CS36">
        <f t="shared" si="37"/>
        <v>0</v>
      </c>
      <c r="CT36">
        <f t="shared" si="38"/>
        <v>0</v>
      </c>
      <c r="CU36">
        <f t="shared" si="39"/>
        <v>0</v>
      </c>
      <c r="CV36">
        <f t="shared" si="40"/>
        <v>0</v>
      </c>
      <c r="CW36">
        <f t="shared" si="41"/>
        <v>0</v>
      </c>
      <c r="CX36">
        <f t="shared" si="42"/>
        <v>0</v>
      </c>
      <c r="CY36">
        <f t="shared" si="43"/>
        <v>0</v>
      </c>
      <c r="CZ36">
        <f t="shared" si="44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1009</v>
      </c>
      <c r="DV36" t="s">
        <v>40</v>
      </c>
      <c r="DW36" t="s">
        <v>40</v>
      </c>
      <c r="DX36">
        <v>1000</v>
      </c>
      <c r="DZ36" t="s">
        <v>3</v>
      </c>
      <c r="EA36" t="s">
        <v>3</v>
      </c>
      <c r="EB36" t="s">
        <v>3</v>
      </c>
      <c r="EC36" t="s">
        <v>3</v>
      </c>
      <c r="EE36">
        <v>93308290</v>
      </c>
      <c r="EF36">
        <v>2</v>
      </c>
      <c r="EG36" t="s">
        <v>20</v>
      </c>
      <c r="EH36">
        <v>27</v>
      </c>
      <c r="EI36" t="s">
        <v>21</v>
      </c>
      <c r="EJ36">
        <v>1</v>
      </c>
      <c r="EK36">
        <v>33001</v>
      </c>
      <c r="EL36" t="s">
        <v>21</v>
      </c>
      <c r="EM36" t="s">
        <v>22</v>
      </c>
      <c r="EO36" t="s">
        <v>3</v>
      </c>
      <c r="EQ36">
        <v>0</v>
      </c>
      <c r="ER36">
        <v>15954.5</v>
      </c>
      <c r="ES36">
        <v>15954.5</v>
      </c>
      <c r="ET36">
        <v>0</v>
      </c>
      <c r="EU36">
        <v>0</v>
      </c>
      <c r="EV36">
        <v>0</v>
      </c>
      <c r="EW36">
        <v>0</v>
      </c>
      <c r="EX36">
        <v>0</v>
      </c>
      <c r="FQ36">
        <v>0</v>
      </c>
      <c r="FR36">
        <f t="shared" si="45"/>
        <v>0</v>
      </c>
      <c r="FS36">
        <v>0</v>
      </c>
      <c r="FX36">
        <v>103</v>
      </c>
      <c r="FY36">
        <v>60</v>
      </c>
      <c r="GA36" t="s">
        <v>3</v>
      </c>
      <c r="GD36">
        <v>1</v>
      </c>
      <c r="GF36">
        <v>-1700027683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-66.5</v>
      </c>
      <c r="GN36">
        <f t="shared" si="48"/>
        <v>-66.5</v>
      </c>
      <c r="GO36">
        <f t="shared" si="49"/>
        <v>0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HM36" t="s">
        <v>3</v>
      </c>
      <c r="HN36" t="s">
        <v>23</v>
      </c>
      <c r="HO36" t="s">
        <v>24</v>
      </c>
      <c r="HP36" t="s">
        <v>21</v>
      </c>
      <c r="HQ36" t="s">
        <v>21</v>
      </c>
      <c r="IK36">
        <v>0</v>
      </c>
    </row>
    <row r="37" spans="1:245" x14ac:dyDescent="0.2">
      <c r="A37">
        <v>18</v>
      </c>
      <c r="B37">
        <v>1</v>
      </c>
      <c r="C37">
        <v>19</v>
      </c>
      <c r="E37" t="s">
        <v>76</v>
      </c>
      <c r="F37" t="s">
        <v>77</v>
      </c>
      <c r="G37" t="s">
        <v>78</v>
      </c>
      <c r="H37" t="s">
        <v>40</v>
      </c>
      <c r="I37">
        <f>I27*J37</f>
        <v>-6.0000000000000002E-5</v>
      </c>
      <c r="J37">
        <v>-3.0000000000000001E-5</v>
      </c>
      <c r="K37">
        <v>-3.0000000000000001E-5</v>
      </c>
      <c r="O37">
        <f t="shared" si="14"/>
        <v>-9.83</v>
      </c>
      <c r="P37">
        <f t="shared" si="15"/>
        <v>-9.83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93060864</v>
      </c>
      <c r="AB37">
        <f t="shared" si="25"/>
        <v>9662</v>
      </c>
      <c r="AC37">
        <f t="shared" si="26"/>
        <v>9662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0</v>
      </c>
      <c r="AK37">
        <v>9662</v>
      </c>
      <c r="AL37">
        <v>9662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103</v>
      </c>
      <c r="AU37">
        <v>60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16.96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1</v>
      </c>
      <c r="BJ37" t="s">
        <v>79</v>
      </c>
      <c r="BM37">
        <v>33001</v>
      </c>
      <c r="BN37">
        <v>0</v>
      </c>
      <c r="BO37" t="s">
        <v>77</v>
      </c>
      <c r="BP37">
        <v>1</v>
      </c>
      <c r="BQ37">
        <v>2</v>
      </c>
      <c r="BR37">
        <v>1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103</v>
      </c>
      <c r="CA37">
        <v>60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-9.83</v>
      </c>
      <c r="CQ37">
        <f t="shared" si="35"/>
        <v>163867.52000000002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0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1009</v>
      </c>
      <c r="DV37" t="s">
        <v>40</v>
      </c>
      <c r="DW37" t="s">
        <v>40</v>
      </c>
      <c r="DX37">
        <v>1000</v>
      </c>
      <c r="DZ37" t="s">
        <v>3</v>
      </c>
      <c r="EA37" t="s">
        <v>3</v>
      </c>
      <c r="EB37" t="s">
        <v>3</v>
      </c>
      <c r="EC37" t="s">
        <v>3</v>
      </c>
      <c r="EE37">
        <v>93308290</v>
      </c>
      <c r="EF37">
        <v>2</v>
      </c>
      <c r="EG37" t="s">
        <v>20</v>
      </c>
      <c r="EH37">
        <v>27</v>
      </c>
      <c r="EI37" t="s">
        <v>21</v>
      </c>
      <c r="EJ37">
        <v>1</v>
      </c>
      <c r="EK37">
        <v>33001</v>
      </c>
      <c r="EL37" t="s">
        <v>21</v>
      </c>
      <c r="EM37" t="s">
        <v>22</v>
      </c>
      <c r="EO37" t="s">
        <v>3</v>
      </c>
      <c r="EQ37">
        <v>0</v>
      </c>
      <c r="ER37">
        <v>9662</v>
      </c>
      <c r="ES37">
        <v>9662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45"/>
        <v>0</v>
      </c>
      <c r="FS37">
        <v>0</v>
      </c>
      <c r="FX37">
        <v>103</v>
      </c>
      <c r="FY37">
        <v>60</v>
      </c>
      <c r="GA37" t="s">
        <v>3</v>
      </c>
      <c r="GD37">
        <v>1</v>
      </c>
      <c r="GF37">
        <v>-1121770783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6"/>
        <v>0</v>
      </c>
      <c r="GM37">
        <f t="shared" si="47"/>
        <v>-9.83</v>
      </c>
      <c r="GN37">
        <f t="shared" si="48"/>
        <v>-9.83</v>
      </c>
      <c r="GO37">
        <f t="shared" si="49"/>
        <v>0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HM37" t="s">
        <v>3</v>
      </c>
      <c r="HN37" t="s">
        <v>23</v>
      </c>
      <c r="HO37" t="s">
        <v>24</v>
      </c>
      <c r="HP37" t="s">
        <v>21</v>
      </c>
      <c r="HQ37" t="s">
        <v>21</v>
      </c>
      <c r="IK37">
        <v>0</v>
      </c>
    </row>
    <row r="38" spans="1:245" x14ac:dyDescent="0.2">
      <c r="A38">
        <v>18</v>
      </c>
      <c r="B38">
        <v>1</v>
      </c>
      <c r="C38">
        <v>21</v>
      </c>
      <c r="E38" t="s">
        <v>80</v>
      </c>
      <c r="F38" t="s">
        <v>81</v>
      </c>
      <c r="G38" t="s">
        <v>82</v>
      </c>
      <c r="H38" t="s">
        <v>62</v>
      </c>
      <c r="I38">
        <f>I27*J38</f>
        <v>-0.04</v>
      </c>
      <c r="J38">
        <v>-0.02</v>
      </c>
      <c r="K38">
        <v>-0.02</v>
      </c>
      <c r="O38">
        <f t="shared" si="14"/>
        <v>-1.1200000000000001</v>
      </c>
      <c r="P38">
        <f t="shared" si="15"/>
        <v>-1.1200000000000001</v>
      </c>
      <c r="Q38">
        <f t="shared" si="16"/>
        <v>0</v>
      </c>
      <c r="R38">
        <f t="shared" si="17"/>
        <v>0</v>
      </c>
      <c r="S38">
        <f t="shared" si="18"/>
        <v>0</v>
      </c>
      <c r="T38">
        <f t="shared" si="19"/>
        <v>0</v>
      </c>
      <c r="U38">
        <f t="shared" si="20"/>
        <v>0</v>
      </c>
      <c r="V38">
        <f t="shared" si="21"/>
        <v>0</v>
      </c>
      <c r="W38">
        <f t="shared" si="22"/>
        <v>0</v>
      </c>
      <c r="X38">
        <f t="shared" si="23"/>
        <v>0</v>
      </c>
      <c r="Y38">
        <f t="shared" si="24"/>
        <v>0</v>
      </c>
      <c r="AA38">
        <v>93060864</v>
      </c>
      <c r="AB38">
        <f t="shared" si="25"/>
        <v>1.82</v>
      </c>
      <c r="AC38">
        <f t="shared" si="26"/>
        <v>1.82</v>
      </c>
      <c r="AD38">
        <f t="shared" si="27"/>
        <v>0</v>
      </c>
      <c r="AE38">
        <f t="shared" si="28"/>
        <v>0</v>
      </c>
      <c r="AF38">
        <f t="shared" si="29"/>
        <v>0</v>
      </c>
      <c r="AG38">
        <f t="shared" si="30"/>
        <v>0</v>
      </c>
      <c r="AH38">
        <f t="shared" si="31"/>
        <v>0</v>
      </c>
      <c r="AI38">
        <f t="shared" si="32"/>
        <v>0</v>
      </c>
      <c r="AJ38">
        <f t="shared" si="33"/>
        <v>0</v>
      </c>
      <c r="AK38">
        <v>1.82</v>
      </c>
      <c r="AL38">
        <v>1.82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103</v>
      </c>
      <c r="AU38">
        <v>60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15.39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1</v>
      </c>
      <c r="BJ38" t="s">
        <v>83</v>
      </c>
      <c r="BM38">
        <v>33001</v>
      </c>
      <c r="BN38">
        <v>0</v>
      </c>
      <c r="BO38" t="s">
        <v>81</v>
      </c>
      <c r="BP38">
        <v>1</v>
      </c>
      <c r="BQ38">
        <v>2</v>
      </c>
      <c r="BR38">
        <v>1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103</v>
      </c>
      <c r="CA38">
        <v>60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-1.1200000000000001</v>
      </c>
      <c r="CQ38">
        <f t="shared" si="35"/>
        <v>28.009800000000002</v>
      </c>
      <c r="CR38">
        <f t="shared" si="36"/>
        <v>0</v>
      </c>
      <c r="CS38">
        <f t="shared" si="37"/>
        <v>0</v>
      </c>
      <c r="CT38">
        <f t="shared" si="38"/>
        <v>0</v>
      </c>
      <c r="CU38">
        <f t="shared" si="39"/>
        <v>0</v>
      </c>
      <c r="CV38">
        <f t="shared" si="40"/>
        <v>0</v>
      </c>
      <c r="CW38">
        <f t="shared" si="41"/>
        <v>0</v>
      </c>
      <c r="CX38">
        <f t="shared" si="42"/>
        <v>0</v>
      </c>
      <c r="CY38">
        <f t="shared" si="43"/>
        <v>0</v>
      </c>
      <c r="CZ38">
        <f t="shared" si="44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1009</v>
      </c>
      <c r="DV38" t="s">
        <v>62</v>
      </c>
      <c r="DW38" t="s">
        <v>62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93308290</v>
      </c>
      <c r="EF38">
        <v>2</v>
      </c>
      <c r="EG38" t="s">
        <v>20</v>
      </c>
      <c r="EH38">
        <v>27</v>
      </c>
      <c r="EI38" t="s">
        <v>21</v>
      </c>
      <c r="EJ38">
        <v>1</v>
      </c>
      <c r="EK38">
        <v>33001</v>
      </c>
      <c r="EL38" t="s">
        <v>21</v>
      </c>
      <c r="EM38" t="s">
        <v>22</v>
      </c>
      <c r="EO38" t="s">
        <v>3</v>
      </c>
      <c r="EQ38">
        <v>0</v>
      </c>
      <c r="ER38">
        <v>1.82</v>
      </c>
      <c r="ES38">
        <v>1.82</v>
      </c>
      <c r="ET38">
        <v>0</v>
      </c>
      <c r="EU38">
        <v>0</v>
      </c>
      <c r="EV38">
        <v>0</v>
      </c>
      <c r="EW38">
        <v>0</v>
      </c>
      <c r="EX38">
        <v>0</v>
      </c>
      <c r="FQ38">
        <v>0</v>
      </c>
      <c r="FR38">
        <f t="shared" si="45"/>
        <v>0</v>
      </c>
      <c r="FS38">
        <v>0</v>
      </c>
      <c r="FX38">
        <v>103</v>
      </c>
      <c r="FY38">
        <v>60</v>
      </c>
      <c r="GA38" t="s">
        <v>3</v>
      </c>
      <c r="GD38">
        <v>1</v>
      </c>
      <c r="GF38">
        <v>844235703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-1.1200000000000001</v>
      </c>
      <c r="GN38">
        <f t="shared" si="48"/>
        <v>-1.1200000000000001</v>
      </c>
      <c r="GO38">
        <f t="shared" si="49"/>
        <v>0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HM38" t="s">
        <v>3</v>
      </c>
      <c r="HN38" t="s">
        <v>23</v>
      </c>
      <c r="HO38" t="s">
        <v>24</v>
      </c>
      <c r="HP38" t="s">
        <v>21</v>
      </c>
      <c r="HQ38" t="s">
        <v>21</v>
      </c>
      <c r="IK38">
        <v>0</v>
      </c>
    </row>
    <row r="39" spans="1:245" x14ac:dyDescent="0.2">
      <c r="A39">
        <v>18</v>
      </c>
      <c r="B39">
        <v>1</v>
      </c>
      <c r="C39">
        <v>22</v>
      </c>
      <c r="E39" t="s">
        <v>84</v>
      </c>
      <c r="F39" t="s">
        <v>85</v>
      </c>
      <c r="G39" t="s">
        <v>86</v>
      </c>
      <c r="H39" t="s">
        <v>62</v>
      </c>
      <c r="I39">
        <f>I27*J39</f>
        <v>-0.2</v>
      </c>
      <c r="J39">
        <v>-0.1</v>
      </c>
      <c r="K39">
        <v>-0.1</v>
      </c>
      <c r="O39">
        <f t="shared" si="14"/>
        <v>-47.72</v>
      </c>
      <c r="P39">
        <f t="shared" si="15"/>
        <v>-47.72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93060864</v>
      </c>
      <c r="AB39">
        <f t="shared" si="25"/>
        <v>14.62</v>
      </c>
      <c r="AC39">
        <f t="shared" si="26"/>
        <v>14.62</v>
      </c>
      <c r="AD39">
        <f t="shared" si="27"/>
        <v>0</v>
      </c>
      <c r="AE39">
        <f t="shared" si="28"/>
        <v>0</v>
      </c>
      <c r="AF39">
        <f t="shared" si="29"/>
        <v>0</v>
      </c>
      <c r="AG39">
        <f t="shared" si="30"/>
        <v>0</v>
      </c>
      <c r="AH39">
        <f t="shared" si="31"/>
        <v>0</v>
      </c>
      <c r="AI39">
        <f t="shared" si="32"/>
        <v>0</v>
      </c>
      <c r="AJ39">
        <f t="shared" si="33"/>
        <v>0</v>
      </c>
      <c r="AK39">
        <v>14.62</v>
      </c>
      <c r="AL39">
        <v>14.62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103</v>
      </c>
      <c r="AU39">
        <v>60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16.32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87</v>
      </c>
      <c r="BM39">
        <v>33001</v>
      </c>
      <c r="BN39">
        <v>0</v>
      </c>
      <c r="BO39" t="s">
        <v>85</v>
      </c>
      <c r="BP39">
        <v>1</v>
      </c>
      <c r="BQ39">
        <v>2</v>
      </c>
      <c r="BR39">
        <v>1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103</v>
      </c>
      <c r="CA39">
        <v>60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-47.72</v>
      </c>
      <c r="CQ39">
        <f t="shared" si="35"/>
        <v>238.5984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1009</v>
      </c>
      <c r="DV39" t="s">
        <v>62</v>
      </c>
      <c r="DW39" t="s">
        <v>62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93308290</v>
      </c>
      <c r="EF39">
        <v>2</v>
      </c>
      <c r="EG39" t="s">
        <v>20</v>
      </c>
      <c r="EH39">
        <v>27</v>
      </c>
      <c r="EI39" t="s">
        <v>21</v>
      </c>
      <c r="EJ39">
        <v>1</v>
      </c>
      <c r="EK39">
        <v>33001</v>
      </c>
      <c r="EL39" t="s">
        <v>21</v>
      </c>
      <c r="EM39" t="s">
        <v>22</v>
      </c>
      <c r="EO39" t="s">
        <v>3</v>
      </c>
      <c r="EQ39">
        <v>0</v>
      </c>
      <c r="ER39">
        <v>14.62</v>
      </c>
      <c r="ES39">
        <v>14.62</v>
      </c>
      <c r="ET39">
        <v>0</v>
      </c>
      <c r="EU39">
        <v>0</v>
      </c>
      <c r="EV39">
        <v>0</v>
      </c>
      <c r="EW39">
        <v>0</v>
      </c>
      <c r="EX39">
        <v>0</v>
      </c>
      <c r="FQ39">
        <v>0</v>
      </c>
      <c r="FR39">
        <f t="shared" si="45"/>
        <v>0</v>
      </c>
      <c r="FS39">
        <v>0</v>
      </c>
      <c r="FX39">
        <v>103</v>
      </c>
      <c r="FY39">
        <v>60</v>
      </c>
      <c r="GA39" t="s">
        <v>3</v>
      </c>
      <c r="GD39">
        <v>1</v>
      </c>
      <c r="GF39">
        <v>-1589564529</v>
      </c>
      <c r="GG39">
        <v>2</v>
      </c>
      <c r="GH39">
        <v>1</v>
      </c>
      <c r="GI39">
        <v>2</v>
      </c>
      <c r="GJ39">
        <v>0</v>
      </c>
      <c r="GK39">
        <v>0</v>
      </c>
      <c r="GL39">
        <f t="shared" si="46"/>
        <v>0</v>
      </c>
      <c r="GM39">
        <f t="shared" si="47"/>
        <v>-47.72</v>
      </c>
      <c r="GN39">
        <f t="shared" si="48"/>
        <v>-47.72</v>
      </c>
      <c r="GO39">
        <f t="shared" si="49"/>
        <v>0</v>
      </c>
      <c r="GP39">
        <f t="shared" si="50"/>
        <v>0</v>
      </c>
      <c r="GR39">
        <v>0</v>
      </c>
      <c r="GS39">
        <v>3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HM39" t="s">
        <v>3</v>
      </c>
      <c r="HN39" t="s">
        <v>23</v>
      </c>
      <c r="HO39" t="s">
        <v>24</v>
      </c>
      <c r="HP39" t="s">
        <v>21</v>
      </c>
      <c r="HQ39" t="s">
        <v>21</v>
      </c>
      <c r="IK39">
        <v>0</v>
      </c>
    </row>
    <row r="40" spans="1:245" x14ac:dyDescent="0.2">
      <c r="A40">
        <v>18</v>
      </c>
      <c r="B40">
        <v>1</v>
      </c>
      <c r="C40">
        <v>27</v>
      </c>
      <c r="E40" t="s">
        <v>88</v>
      </c>
      <c r="F40" t="s">
        <v>89</v>
      </c>
      <c r="G40" t="s">
        <v>90</v>
      </c>
      <c r="H40" t="s">
        <v>40</v>
      </c>
      <c r="I40">
        <f>I27*J40</f>
        <v>-2.0000000000000001E-4</v>
      </c>
      <c r="J40">
        <v>-1E-4</v>
      </c>
      <c r="K40">
        <v>-1E-4</v>
      </c>
      <c r="O40">
        <f t="shared" si="14"/>
        <v>-20.63</v>
      </c>
      <c r="P40">
        <f t="shared" si="15"/>
        <v>-20.63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0</v>
      </c>
      <c r="X40">
        <f t="shared" si="23"/>
        <v>0</v>
      </c>
      <c r="Y40">
        <f t="shared" si="24"/>
        <v>0</v>
      </c>
      <c r="AA40">
        <v>93060864</v>
      </c>
      <c r="AB40">
        <f t="shared" si="25"/>
        <v>9550.01</v>
      </c>
      <c r="AC40">
        <f t="shared" si="26"/>
        <v>9550.01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0</v>
      </c>
      <c r="AK40">
        <v>9550.01</v>
      </c>
      <c r="AL40">
        <v>9550.01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103</v>
      </c>
      <c r="AU40">
        <v>60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10.8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1</v>
      </c>
      <c r="BJ40" t="s">
        <v>91</v>
      </c>
      <c r="BM40">
        <v>33001</v>
      </c>
      <c r="BN40">
        <v>0</v>
      </c>
      <c r="BO40" t="s">
        <v>89</v>
      </c>
      <c r="BP40">
        <v>1</v>
      </c>
      <c r="BQ40">
        <v>2</v>
      </c>
      <c r="BR40">
        <v>1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103</v>
      </c>
      <c r="CA40">
        <v>60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-20.63</v>
      </c>
      <c r="CQ40">
        <f t="shared" si="35"/>
        <v>103140.10800000001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0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1009</v>
      </c>
      <c r="DV40" t="s">
        <v>40</v>
      </c>
      <c r="DW40" t="s">
        <v>40</v>
      </c>
      <c r="DX40">
        <v>1000</v>
      </c>
      <c r="DZ40" t="s">
        <v>3</v>
      </c>
      <c r="EA40" t="s">
        <v>3</v>
      </c>
      <c r="EB40" t="s">
        <v>3</v>
      </c>
      <c r="EC40" t="s">
        <v>3</v>
      </c>
      <c r="EE40">
        <v>93308290</v>
      </c>
      <c r="EF40">
        <v>2</v>
      </c>
      <c r="EG40" t="s">
        <v>20</v>
      </c>
      <c r="EH40">
        <v>27</v>
      </c>
      <c r="EI40" t="s">
        <v>21</v>
      </c>
      <c r="EJ40">
        <v>1</v>
      </c>
      <c r="EK40">
        <v>33001</v>
      </c>
      <c r="EL40" t="s">
        <v>21</v>
      </c>
      <c r="EM40" t="s">
        <v>22</v>
      </c>
      <c r="EO40" t="s">
        <v>3</v>
      </c>
      <c r="EQ40">
        <v>0</v>
      </c>
      <c r="ER40">
        <v>9550.01</v>
      </c>
      <c r="ES40">
        <v>9550.01</v>
      </c>
      <c r="ET40">
        <v>0</v>
      </c>
      <c r="EU40">
        <v>0</v>
      </c>
      <c r="EV40">
        <v>0</v>
      </c>
      <c r="EW40">
        <v>0</v>
      </c>
      <c r="EX40">
        <v>0</v>
      </c>
      <c r="FQ40">
        <v>0</v>
      </c>
      <c r="FR40">
        <f t="shared" si="45"/>
        <v>0</v>
      </c>
      <c r="FS40">
        <v>0</v>
      </c>
      <c r="FX40">
        <v>103</v>
      </c>
      <c r="FY40">
        <v>60</v>
      </c>
      <c r="GA40" t="s">
        <v>3</v>
      </c>
      <c r="GD40">
        <v>1</v>
      </c>
      <c r="GF40">
        <v>911236404</v>
      </c>
      <c r="GG40">
        <v>2</v>
      </c>
      <c r="GH40">
        <v>1</v>
      </c>
      <c r="GI40">
        <v>2</v>
      </c>
      <c r="GJ40">
        <v>0</v>
      </c>
      <c r="GK40">
        <v>0</v>
      </c>
      <c r="GL40">
        <f t="shared" si="46"/>
        <v>0</v>
      </c>
      <c r="GM40">
        <f t="shared" si="47"/>
        <v>-20.63</v>
      </c>
      <c r="GN40">
        <f t="shared" si="48"/>
        <v>-20.63</v>
      </c>
      <c r="GO40">
        <f t="shared" si="49"/>
        <v>0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HM40" t="s">
        <v>3</v>
      </c>
      <c r="HN40" t="s">
        <v>23</v>
      </c>
      <c r="HO40" t="s">
        <v>24</v>
      </c>
      <c r="HP40" t="s">
        <v>21</v>
      </c>
      <c r="HQ40" t="s">
        <v>21</v>
      </c>
      <c r="IK40">
        <v>0</v>
      </c>
    </row>
    <row r="41" spans="1:245" x14ac:dyDescent="0.2">
      <c r="A41">
        <v>18</v>
      </c>
      <c r="B41">
        <v>1</v>
      </c>
      <c r="C41">
        <v>31</v>
      </c>
      <c r="E41" t="s">
        <v>92</v>
      </c>
      <c r="F41" t="s">
        <v>93</v>
      </c>
      <c r="G41" t="s">
        <v>94</v>
      </c>
      <c r="H41" t="s">
        <v>49</v>
      </c>
      <c r="I41">
        <f>I27*J41</f>
        <v>-12</v>
      </c>
      <c r="J41">
        <v>-6</v>
      </c>
      <c r="K41">
        <v>-6</v>
      </c>
      <c r="O41">
        <f t="shared" si="14"/>
        <v>-173.35</v>
      </c>
      <c r="P41">
        <f t="shared" si="15"/>
        <v>-173.35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93060864</v>
      </c>
      <c r="AB41">
        <f t="shared" si="25"/>
        <v>6.2</v>
      </c>
      <c r="AC41">
        <f t="shared" si="26"/>
        <v>6.2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6.2</v>
      </c>
      <c r="AL41">
        <v>6.2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103</v>
      </c>
      <c r="AU41">
        <v>60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2.33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95</v>
      </c>
      <c r="BM41">
        <v>33001</v>
      </c>
      <c r="BN41">
        <v>0</v>
      </c>
      <c r="BO41" t="s">
        <v>93</v>
      </c>
      <c r="BP41">
        <v>1</v>
      </c>
      <c r="BQ41">
        <v>2</v>
      </c>
      <c r="BR41">
        <v>1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103</v>
      </c>
      <c r="CA41">
        <v>60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-173.35</v>
      </c>
      <c r="CQ41">
        <f t="shared" si="35"/>
        <v>14.446000000000002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1010</v>
      </c>
      <c r="DV41" t="s">
        <v>49</v>
      </c>
      <c r="DW41" t="s">
        <v>49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93308290</v>
      </c>
      <c r="EF41">
        <v>2</v>
      </c>
      <c r="EG41" t="s">
        <v>20</v>
      </c>
      <c r="EH41">
        <v>27</v>
      </c>
      <c r="EI41" t="s">
        <v>21</v>
      </c>
      <c r="EJ41">
        <v>1</v>
      </c>
      <c r="EK41">
        <v>33001</v>
      </c>
      <c r="EL41" t="s">
        <v>21</v>
      </c>
      <c r="EM41" t="s">
        <v>22</v>
      </c>
      <c r="EO41" t="s">
        <v>3</v>
      </c>
      <c r="EQ41">
        <v>0</v>
      </c>
      <c r="ER41">
        <v>6.2</v>
      </c>
      <c r="ES41">
        <v>6.2</v>
      </c>
      <c r="ET41">
        <v>0</v>
      </c>
      <c r="EU41">
        <v>0</v>
      </c>
      <c r="EV41">
        <v>0</v>
      </c>
      <c r="EW41">
        <v>0</v>
      </c>
      <c r="EX41">
        <v>0</v>
      </c>
      <c r="FQ41">
        <v>0</v>
      </c>
      <c r="FR41">
        <f t="shared" si="45"/>
        <v>0</v>
      </c>
      <c r="FS41">
        <v>0</v>
      </c>
      <c r="FX41">
        <v>103</v>
      </c>
      <c r="FY41">
        <v>60</v>
      </c>
      <c r="GA41" t="s">
        <v>3</v>
      </c>
      <c r="GD41">
        <v>1</v>
      </c>
      <c r="GF41">
        <v>1199042919</v>
      </c>
      <c r="GG41">
        <v>2</v>
      </c>
      <c r="GH41">
        <v>1</v>
      </c>
      <c r="GI41">
        <v>2</v>
      </c>
      <c r="GJ41">
        <v>0</v>
      </c>
      <c r="GK41">
        <v>0</v>
      </c>
      <c r="GL41">
        <f t="shared" si="46"/>
        <v>0</v>
      </c>
      <c r="GM41">
        <f t="shared" si="47"/>
        <v>-173.35</v>
      </c>
      <c r="GN41">
        <f t="shared" si="48"/>
        <v>-173.35</v>
      </c>
      <c r="GO41">
        <f t="shared" si="49"/>
        <v>0</v>
      </c>
      <c r="GP41">
        <f t="shared" si="50"/>
        <v>0</v>
      </c>
      <c r="GR41">
        <v>0</v>
      </c>
      <c r="GS41">
        <v>3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HM41" t="s">
        <v>3</v>
      </c>
      <c r="HN41" t="s">
        <v>23</v>
      </c>
      <c r="HO41" t="s">
        <v>24</v>
      </c>
      <c r="HP41" t="s">
        <v>21</v>
      </c>
      <c r="HQ41" t="s">
        <v>21</v>
      </c>
      <c r="IK41">
        <v>0</v>
      </c>
    </row>
    <row r="42" spans="1:245" x14ac:dyDescent="0.2">
      <c r="A42">
        <v>17</v>
      </c>
      <c r="B42">
        <v>1</v>
      </c>
      <c r="C42">
        <f>ROW(SmtRes!A50)</f>
        <v>50</v>
      </c>
      <c r="D42">
        <f>ROW(EtalonRes!A50)</f>
        <v>50</v>
      </c>
      <c r="E42" t="s">
        <v>96</v>
      </c>
      <c r="F42" t="s">
        <v>97</v>
      </c>
      <c r="G42" t="s">
        <v>98</v>
      </c>
      <c r="H42" t="s">
        <v>18</v>
      </c>
      <c r="I42">
        <v>3</v>
      </c>
      <c r="J42">
        <v>0</v>
      </c>
      <c r="K42">
        <v>3</v>
      </c>
      <c r="O42">
        <f t="shared" si="14"/>
        <v>21582.92</v>
      </c>
      <c r="P42">
        <f t="shared" si="15"/>
        <v>478.13</v>
      </c>
      <c r="Q42">
        <f t="shared" si="16"/>
        <v>13885.49</v>
      </c>
      <c r="R42">
        <f t="shared" si="17"/>
        <v>2124.62</v>
      </c>
      <c r="S42">
        <f t="shared" si="18"/>
        <v>7219.3</v>
      </c>
      <c r="T42">
        <f t="shared" si="19"/>
        <v>0</v>
      </c>
      <c r="U42">
        <f t="shared" si="20"/>
        <v>23.700000000000003</v>
      </c>
      <c r="V42">
        <f t="shared" si="21"/>
        <v>5.58</v>
      </c>
      <c r="W42">
        <f t="shared" si="22"/>
        <v>0</v>
      </c>
      <c r="X42">
        <f t="shared" si="23"/>
        <v>9624.24</v>
      </c>
      <c r="Y42">
        <f t="shared" si="24"/>
        <v>5606.35</v>
      </c>
      <c r="AA42">
        <v>93060864</v>
      </c>
      <c r="AB42">
        <f t="shared" si="25"/>
        <v>378.82</v>
      </c>
      <c r="AC42">
        <f t="shared" si="26"/>
        <v>46.33</v>
      </c>
      <c r="AD42">
        <f t="shared" si="27"/>
        <v>267.08</v>
      </c>
      <c r="AE42">
        <f t="shared" si="28"/>
        <v>19.25</v>
      </c>
      <c r="AF42">
        <f t="shared" si="29"/>
        <v>65.41</v>
      </c>
      <c r="AG42">
        <f t="shared" si="30"/>
        <v>0</v>
      </c>
      <c r="AH42">
        <f t="shared" si="31"/>
        <v>7.9</v>
      </c>
      <c r="AI42">
        <f t="shared" si="32"/>
        <v>1.86</v>
      </c>
      <c r="AJ42">
        <f t="shared" si="33"/>
        <v>0</v>
      </c>
      <c r="AK42">
        <v>378.82</v>
      </c>
      <c r="AL42">
        <v>46.33</v>
      </c>
      <c r="AM42">
        <v>267.08</v>
      </c>
      <c r="AN42">
        <v>19.25</v>
      </c>
      <c r="AO42">
        <v>65.41</v>
      </c>
      <c r="AP42">
        <v>0</v>
      </c>
      <c r="AQ42">
        <v>7.9</v>
      </c>
      <c r="AR42">
        <v>1.86</v>
      </c>
      <c r="AS42">
        <v>0</v>
      </c>
      <c r="AT42">
        <v>103</v>
      </c>
      <c r="AU42">
        <v>60</v>
      </c>
      <c r="AV42">
        <v>1</v>
      </c>
      <c r="AW42">
        <v>1</v>
      </c>
      <c r="AZ42">
        <v>1</v>
      </c>
      <c r="BA42">
        <v>36.79</v>
      </c>
      <c r="BB42">
        <v>17.329999999999998</v>
      </c>
      <c r="BC42">
        <v>3.44</v>
      </c>
      <c r="BD42" t="s">
        <v>3</v>
      </c>
      <c r="BE42" t="s">
        <v>3</v>
      </c>
      <c r="BF42" t="s">
        <v>3</v>
      </c>
      <c r="BG42" t="s">
        <v>3</v>
      </c>
      <c r="BH42">
        <v>0</v>
      </c>
      <c r="BI42">
        <v>1</v>
      </c>
      <c r="BJ42" t="s">
        <v>99</v>
      </c>
      <c r="BM42">
        <v>33001</v>
      </c>
      <c r="BN42">
        <v>0</v>
      </c>
      <c r="BO42" t="s">
        <v>97</v>
      </c>
      <c r="BP42">
        <v>1</v>
      </c>
      <c r="BQ42">
        <v>2</v>
      </c>
      <c r="BR42">
        <v>0</v>
      </c>
      <c r="BS42">
        <v>36.79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103</v>
      </c>
      <c r="CA42">
        <v>60</v>
      </c>
      <c r="CB42" t="s">
        <v>3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34"/>
        <v>21582.92</v>
      </c>
      <c r="CQ42">
        <f t="shared" si="35"/>
        <v>159.37519999999998</v>
      </c>
      <c r="CR42">
        <f t="shared" si="36"/>
        <v>4628.4963999999991</v>
      </c>
      <c r="CS42">
        <f t="shared" si="37"/>
        <v>708.20749999999998</v>
      </c>
      <c r="CT42">
        <f t="shared" si="38"/>
        <v>2406.4339</v>
      </c>
      <c r="CU42">
        <f t="shared" si="39"/>
        <v>0</v>
      </c>
      <c r="CV42">
        <f t="shared" si="40"/>
        <v>7.9</v>
      </c>
      <c r="CW42">
        <f t="shared" si="41"/>
        <v>1.86</v>
      </c>
      <c r="CX42">
        <f t="shared" si="42"/>
        <v>0</v>
      </c>
      <c r="CY42">
        <f t="shared" si="43"/>
        <v>9624.2376000000004</v>
      </c>
      <c r="CZ42">
        <f t="shared" si="44"/>
        <v>5606.3519999999999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1013</v>
      </c>
      <c r="DV42" t="s">
        <v>18</v>
      </c>
      <c r="DW42" t="s">
        <v>18</v>
      </c>
      <c r="DX42">
        <v>1</v>
      </c>
      <c r="DZ42" t="s">
        <v>3</v>
      </c>
      <c r="EA42" t="s">
        <v>3</v>
      </c>
      <c r="EB42" t="s">
        <v>3</v>
      </c>
      <c r="EC42" t="s">
        <v>3</v>
      </c>
      <c r="EE42">
        <v>93308290</v>
      </c>
      <c r="EF42">
        <v>2</v>
      </c>
      <c r="EG42" t="s">
        <v>20</v>
      </c>
      <c r="EH42">
        <v>27</v>
      </c>
      <c r="EI42" t="s">
        <v>21</v>
      </c>
      <c r="EJ42">
        <v>1</v>
      </c>
      <c r="EK42">
        <v>33001</v>
      </c>
      <c r="EL42" t="s">
        <v>21</v>
      </c>
      <c r="EM42" t="s">
        <v>22</v>
      </c>
      <c r="EO42" t="s">
        <v>3</v>
      </c>
      <c r="EQ42">
        <v>0</v>
      </c>
      <c r="ER42">
        <v>378.82</v>
      </c>
      <c r="ES42">
        <v>46.33</v>
      </c>
      <c r="ET42">
        <v>267.08</v>
      </c>
      <c r="EU42">
        <v>19.25</v>
      </c>
      <c r="EV42">
        <v>65.41</v>
      </c>
      <c r="EW42">
        <v>7.9</v>
      </c>
      <c r="EX42">
        <v>1.86</v>
      </c>
      <c r="EY42">
        <v>0</v>
      </c>
      <c r="FQ42">
        <v>0</v>
      </c>
      <c r="FR42">
        <f t="shared" si="45"/>
        <v>0</v>
      </c>
      <c r="FS42">
        <v>0</v>
      </c>
      <c r="FX42">
        <v>103</v>
      </c>
      <c r="FY42">
        <v>60</v>
      </c>
      <c r="GA42" t="s">
        <v>3</v>
      </c>
      <c r="GD42">
        <v>1</v>
      </c>
      <c r="GF42">
        <v>-315891929</v>
      </c>
      <c r="GG42">
        <v>2</v>
      </c>
      <c r="GH42">
        <v>1</v>
      </c>
      <c r="GI42">
        <v>2</v>
      </c>
      <c r="GJ42">
        <v>0</v>
      </c>
      <c r="GK42">
        <v>0</v>
      </c>
      <c r="GL42">
        <f t="shared" si="46"/>
        <v>0</v>
      </c>
      <c r="GM42">
        <f t="shared" si="47"/>
        <v>36813.51</v>
      </c>
      <c r="GN42">
        <f t="shared" si="48"/>
        <v>36813.51</v>
      </c>
      <c r="GO42">
        <f t="shared" si="49"/>
        <v>0</v>
      </c>
      <c r="GP42">
        <f t="shared" si="50"/>
        <v>0</v>
      </c>
      <c r="GR42">
        <v>0</v>
      </c>
      <c r="GS42">
        <v>3</v>
      </c>
      <c r="GT42">
        <v>0</v>
      </c>
      <c r="GU42" t="s">
        <v>3</v>
      </c>
      <c r="GV42">
        <f t="shared" si="51"/>
        <v>0</v>
      </c>
      <c r="GW42">
        <v>1</v>
      </c>
      <c r="GX42">
        <f t="shared" si="52"/>
        <v>0</v>
      </c>
      <c r="HA42">
        <v>0</v>
      </c>
      <c r="HB42">
        <v>0</v>
      </c>
      <c r="HC42">
        <f t="shared" si="53"/>
        <v>0</v>
      </c>
      <c r="HE42" t="s">
        <v>3</v>
      </c>
      <c r="HF42" t="s">
        <v>3</v>
      </c>
      <c r="HM42" t="s">
        <v>3</v>
      </c>
      <c r="HN42" t="s">
        <v>23</v>
      </c>
      <c r="HO42" t="s">
        <v>24</v>
      </c>
      <c r="HP42" t="s">
        <v>21</v>
      </c>
      <c r="HQ42" t="s">
        <v>21</v>
      </c>
      <c r="IK42">
        <v>0</v>
      </c>
    </row>
    <row r="43" spans="1:245" x14ac:dyDescent="0.2">
      <c r="A43">
        <v>18</v>
      </c>
      <c r="B43">
        <v>1</v>
      </c>
      <c r="C43">
        <v>38</v>
      </c>
      <c r="E43" t="s">
        <v>100</v>
      </c>
      <c r="F43" t="s">
        <v>38</v>
      </c>
      <c r="G43" t="s">
        <v>39</v>
      </c>
      <c r="H43" t="s">
        <v>40</v>
      </c>
      <c r="I43">
        <f>I42*J43</f>
        <v>0</v>
      </c>
      <c r="J43">
        <v>0</v>
      </c>
      <c r="K43">
        <v>0</v>
      </c>
      <c r="O43">
        <f t="shared" si="14"/>
        <v>0</v>
      </c>
      <c r="P43">
        <f t="shared" si="15"/>
        <v>0</v>
      </c>
      <c r="Q43">
        <f t="shared" si="16"/>
        <v>0</v>
      </c>
      <c r="R43">
        <f t="shared" si="17"/>
        <v>0</v>
      </c>
      <c r="S43">
        <f t="shared" si="18"/>
        <v>0</v>
      </c>
      <c r="T43">
        <f t="shared" si="19"/>
        <v>0</v>
      </c>
      <c r="U43">
        <f t="shared" si="20"/>
        <v>0</v>
      </c>
      <c r="V43">
        <f t="shared" si="21"/>
        <v>0</v>
      </c>
      <c r="W43">
        <f t="shared" si="22"/>
        <v>0</v>
      </c>
      <c r="X43">
        <f t="shared" si="23"/>
        <v>0</v>
      </c>
      <c r="Y43">
        <f t="shared" si="24"/>
        <v>0</v>
      </c>
      <c r="AA43">
        <v>93060864</v>
      </c>
      <c r="AB43">
        <f t="shared" si="25"/>
        <v>9040.01</v>
      </c>
      <c r="AC43">
        <f t="shared" si="26"/>
        <v>9040.01</v>
      </c>
      <c r="AD43">
        <f t="shared" si="27"/>
        <v>0</v>
      </c>
      <c r="AE43">
        <f t="shared" si="28"/>
        <v>0</v>
      </c>
      <c r="AF43">
        <f t="shared" si="29"/>
        <v>0</v>
      </c>
      <c r="AG43">
        <f t="shared" si="30"/>
        <v>0</v>
      </c>
      <c r="AH43">
        <f t="shared" si="31"/>
        <v>0</v>
      </c>
      <c r="AI43">
        <f t="shared" si="32"/>
        <v>0</v>
      </c>
      <c r="AJ43">
        <f t="shared" si="33"/>
        <v>0</v>
      </c>
      <c r="AK43">
        <v>9040.01</v>
      </c>
      <c r="AL43">
        <v>9040.01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103</v>
      </c>
      <c r="AU43">
        <v>60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23.1</v>
      </c>
      <c r="BD43" t="s">
        <v>3</v>
      </c>
      <c r="BE43" t="s">
        <v>3</v>
      </c>
      <c r="BF43" t="s">
        <v>3</v>
      </c>
      <c r="BG43" t="s">
        <v>3</v>
      </c>
      <c r="BH43">
        <v>3</v>
      </c>
      <c r="BI43">
        <v>1</v>
      </c>
      <c r="BJ43" t="s">
        <v>41</v>
      </c>
      <c r="BM43">
        <v>33001</v>
      </c>
      <c r="BN43">
        <v>0</v>
      </c>
      <c r="BO43" t="s">
        <v>38</v>
      </c>
      <c r="BP43">
        <v>1</v>
      </c>
      <c r="BQ43">
        <v>2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103</v>
      </c>
      <c r="CA43">
        <v>60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34"/>
        <v>0</v>
      </c>
      <c r="CQ43">
        <f t="shared" si="35"/>
        <v>208824.23100000003</v>
      </c>
      <c r="CR43">
        <f t="shared" si="36"/>
        <v>0</v>
      </c>
      <c r="CS43">
        <f t="shared" si="37"/>
        <v>0</v>
      </c>
      <c r="CT43">
        <f t="shared" si="38"/>
        <v>0</v>
      </c>
      <c r="CU43">
        <f t="shared" si="39"/>
        <v>0</v>
      </c>
      <c r="CV43">
        <f t="shared" si="40"/>
        <v>0</v>
      </c>
      <c r="CW43">
        <f t="shared" si="41"/>
        <v>0</v>
      </c>
      <c r="CX43">
        <f t="shared" si="42"/>
        <v>0</v>
      </c>
      <c r="CY43">
        <f t="shared" si="43"/>
        <v>0</v>
      </c>
      <c r="CZ43">
        <f t="shared" si="44"/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1009</v>
      </c>
      <c r="DV43" t="s">
        <v>40</v>
      </c>
      <c r="DW43" t="s">
        <v>40</v>
      </c>
      <c r="DX43">
        <v>1000</v>
      </c>
      <c r="DZ43" t="s">
        <v>3</v>
      </c>
      <c r="EA43" t="s">
        <v>3</v>
      </c>
      <c r="EB43" t="s">
        <v>3</v>
      </c>
      <c r="EC43" t="s">
        <v>3</v>
      </c>
      <c r="EE43">
        <v>93308290</v>
      </c>
      <c r="EF43">
        <v>2</v>
      </c>
      <c r="EG43" t="s">
        <v>20</v>
      </c>
      <c r="EH43">
        <v>27</v>
      </c>
      <c r="EI43" t="s">
        <v>21</v>
      </c>
      <c r="EJ43">
        <v>1</v>
      </c>
      <c r="EK43">
        <v>33001</v>
      </c>
      <c r="EL43" t="s">
        <v>21</v>
      </c>
      <c r="EM43" t="s">
        <v>22</v>
      </c>
      <c r="EO43" t="s">
        <v>3</v>
      </c>
      <c r="EQ43">
        <v>0</v>
      </c>
      <c r="ER43">
        <v>9040.01</v>
      </c>
      <c r="ES43">
        <v>9040.01</v>
      </c>
      <c r="ET43">
        <v>0</v>
      </c>
      <c r="EU43">
        <v>0</v>
      </c>
      <c r="EV43">
        <v>0</v>
      </c>
      <c r="EW43">
        <v>0</v>
      </c>
      <c r="EX43">
        <v>0</v>
      </c>
      <c r="FQ43">
        <v>0</v>
      </c>
      <c r="FR43">
        <f t="shared" si="45"/>
        <v>0</v>
      </c>
      <c r="FS43">
        <v>0</v>
      </c>
      <c r="FX43">
        <v>103</v>
      </c>
      <c r="FY43">
        <v>60</v>
      </c>
      <c r="GA43" t="s">
        <v>3</v>
      </c>
      <c r="GD43">
        <v>1</v>
      </c>
      <c r="GF43">
        <v>-384985709</v>
      </c>
      <c r="GG43">
        <v>2</v>
      </c>
      <c r="GH43">
        <v>1</v>
      </c>
      <c r="GI43">
        <v>2</v>
      </c>
      <c r="GJ43">
        <v>0</v>
      </c>
      <c r="GK43">
        <v>0</v>
      </c>
      <c r="GL43">
        <f t="shared" si="46"/>
        <v>0</v>
      </c>
      <c r="GM43">
        <f t="shared" si="47"/>
        <v>0</v>
      </c>
      <c r="GN43">
        <f t="shared" si="48"/>
        <v>0</v>
      </c>
      <c r="GO43">
        <f t="shared" si="49"/>
        <v>0</v>
      </c>
      <c r="GP43">
        <f t="shared" si="50"/>
        <v>0</v>
      </c>
      <c r="GR43">
        <v>0</v>
      </c>
      <c r="GS43">
        <v>3</v>
      </c>
      <c r="GT43">
        <v>0</v>
      </c>
      <c r="GU43" t="s">
        <v>3</v>
      </c>
      <c r="GV43">
        <f t="shared" si="51"/>
        <v>0</v>
      </c>
      <c r="GW43">
        <v>1</v>
      </c>
      <c r="GX43">
        <f t="shared" si="52"/>
        <v>0</v>
      </c>
      <c r="HA43">
        <v>0</v>
      </c>
      <c r="HB43">
        <v>0</v>
      </c>
      <c r="HC43">
        <f t="shared" si="53"/>
        <v>0</v>
      </c>
      <c r="HE43" t="s">
        <v>3</v>
      </c>
      <c r="HF43" t="s">
        <v>3</v>
      </c>
      <c r="HM43" t="s">
        <v>3</v>
      </c>
      <c r="HN43" t="s">
        <v>23</v>
      </c>
      <c r="HO43" t="s">
        <v>24</v>
      </c>
      <c r="HP43" t="s">
        <v>21</v>
      </c>
      <c r="HQ43" t="s">
        <v>21</v>
      </c>
      <c r="IK43">
        <v>0</v>
      </c>
    </row>
    <row r="44" spans="1:245" x14ac:dyDescent="0.2">
      <c r="A44">
        <v>18</v>
      </c>
      <c r="B44">
        <v>1</v>
      </c>
      <c r="C44">
        <v>41</v>
      </c>
      <c r="E44" t="s">
        <v>101</v>
      </c>
      <c r="F44" t="s">
        <v>43</v>
      </c>
      <c r="G44" t="s">
        <v>44</v>
      </c>
      <c r="H44" t="s">
        <v>40</v>
      </c>
      <c r="I44">
        <f>I42*J44</f>
        <v>0</v>
      </c>
      <c r="J44">
        <v>0</v>
      </c>
      <c r="K44">
        <v>0</v>
      </c>
      <c r="O44">
        <f t="shared" si="14"/>
        <v>0</v>
      </c>
      <c r="P44">
        <f t="shared" si="15"/>
        <v>0</v>
      </c>
      <c r="Q44">
        <f t="shared" si="16"/>
        <v>0</v>
      </c>
      <c r="R44">
        <f t="shared" si="17"/>
        <v>0</v>
      </c>
      <c r="S44">
        <f t="shared" si="18"/>
        <v>0</v>
      </c>
      <c r="T44">
        <f t="shared" si="19"/>
        <v>0</v>
      </c>
      <c r="U44">
        <f t="shared" si="20"/>
        <v>0</v>
      </c>
      <c r="V44">
        <f t="shared" si="21"/>
        <v>0</v>
      </c>
      <c r="W44">
        <f t="shared" si="22"/>
        <v>0</v>
      </c>
      <c r="X44">
        <f t="shared" si="23"/>
        <v>0</v>
      </c>
      <c r="Y44">
        <f t="shared" si="24"/>
        <v>0</v>
      </c>
      <c r="AA44">
        <v>93060864</v>
      </c>
      <c r="AB44">
        <f t="shared" si="25"/>
        <v>0</v>
      </c>
      <c r="AC44">
        <f t="shared" si="26"/>
        <v>0</v>
      </c>
      <c r="AD44">
        <f t="shared" si="27"/>
        <v>0</v>
      </c>
      <c r="AE44">
        <f t="shared" si="28"/>
        <v>0</v>
      </c>
      <c r="AF44">
        <f t="shared" si="29"/>
        <v>0</v>
      </c>
      <c r="AG44">
        <f t="shared" si="30"/>
        <v>0</v>
      </c>
      <c r="AH44">
        <f t="shared" si="31"/>
        <v>0</v>
      </c>
      <c r="AI44">
        <f t="shared" si="32"/>
        <v>0</v>
      </c>
      <c r="AJ44">
        <f t="shared" si="33"/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103</v>
      </c>
      <c r="AU44">
        <v>60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1</v>
      </c>
      <c r="BD44" t="s">
        <v>3</v>
      </c>
      <c r="BE44" t="s">
        <v>3</v>
      </c>
      <c r="BF44" t="s">
        <v>3</v>
      </c>
      <c r="BG44" t="s">
        <v>3</v>
      </c>
      <c r="BH44">
        <v>3</v>
      </c>
      <c r="BI44">
        <v>1</v>
      </c>
      <c r="BJ44" t="s">
        <v>45</v>
      </c>
      <c r="BM44">
        <v>33001</v>
      </c>
      <c r="BN44">
        <v>0</v>
      </c>
      <c r="BO44" t="s">
        <v>3</v>
      </c>
      <c r="BP44">
        <v>0</v>
      </c>
      <c r="BQ44">
        <v>2</v>
      </c>
      <c r="BR44">
        <v>0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103</v>
      </c>
      <c r="CA44">
        <v>60</v>
      </c>
      <c r="CB44" t="s">
        <v>3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34"/>
        <v>0</v>
      </c>
      <c r="CQ44">
        <f t="shared" si="35"/>
        <v>0</v>
      </c>
      <c r="CR44">
        <f t="shared" si="36"/>
        <v>0</v>
      </c>
      <c r="CS44">
        <f t="shared" si="37"/>
        <v>0</v>
      </c>
      <c r="CT44">
        <f t="shared" si="38"/>
        <v>0</v>
      </c>
      <c r="CU44">
        <f t="shared" si="39"/>
        <v>0</v>
      </c>
      <c r="CV44">
        <f t="shared" si="40"/>
        <v>0</v>
      </c>
      <c r="CW44">
        <f t="shared" si="41"/>
        <v>0</v>
      </c>
      <c r="CX44">
        <f t="shared" si="42"/>
        <v>0</v>
      </c>
      <c r="CY44">
        <f t="shared" si="43"/>
        <v>0</v>
      </c>
      <c r="CZ44">
        <f t="shared" si="44"/>
        <v>0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1009</v>
      </c>
      <c r="DV44" t="s">
        <v>40</v>
      </c>
      <c r="DW44" t="s">
        <v>40</v>
      </c>
      <c r="DX44">
        <v>1000</v>
      </c>
      <c r="DZ44" t="s">
        <v>3</v>
      </c>
      <c r="EA44" t="s">
        <v>3</v>
      </c>
      <c r="EB44" t="s">
        <v>3</v>
      </c>
      <c r="EC44" t="s">
        <v>3</v>
      </c>
      <c r="EE44">
        <v>93308290</v>
      </c>
      <c r="EF44">
        <v>2</v>
      </c>
      <c r="EG44" t="s">
        <v>20</v>
      </c>
      <c r="EH44">
        <v>27</v>
      </c>
      <c r="EI44" t="s">
        <v>21</v>
      </c>
      <c r="EJ44">
        <v>1</v>
      </c>
      <c r="EK44">
        <v>33001</v>
      </c>
      <c r="EL44" t="s">
        <v>21</v>
      </c>
      <c r="EM44" t="s">
        <v>22</v>
      </c>
      <c r="EO44" t="s">
        <v>3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FQ44">
        <v>0</v>
      </c>
      <c r="FR44">
        <f t="shared" si="45"/>
        <v>0</v>
      </c>
      <c r="FS44">
        <v>0</v>
      </c>
      <c r="FX44">
        <v>103</v>
      </c>
      <c r="FY44">
        <v>60</v>
      </c>
      <c r="GA44" t="s">
        <v>3</v>
      </c>
      <c r="GD44">
        <v>1</v>
      </c>
      <c r="GF44">
        <v>361960925</v>
      </c>
      <c r="GG44">
        <v>2</v>
      </c>
      <c r="GH44">
        <v>1</v>
      </c>
      <c r="GI44">
        <v>-2</v>
      </c>
      <c r="GJ44">
        <v>0</v>
      </c>
      <c r="GK44">
        <v>0</v>
      </c>
      <c r="GL44">
        <f t="shared" si="46"/>
        <v>0</v>
      </c>
      <c r="GM44">
        <f t="shared" si="47"/>
        <v>0</v>
      </c>
      <c r="GN44">
        <f t="shared" si="48"/>
        <v>0</v>
      </c>
      <c r="GO44">
        <f t="shared" si="49"/>
        <v>0</v>
      </c>
      <c r="GP44">
        <f t="shared" si="50"/>
        <v>0</v>
      </c>
      <c r="GR44">
        <v>0</v>
      </c>
      <c r="GS44">
        <v>3</v>
      </c>
      <c r="GT44">
        <v>0</v>
      </c>
      <c r="GU44" t="s">
        <v>3</v>
      </c>
      <c r="GV44">
        <f t="shared" si="51"/>
        <v>0</v>
      </c>
      <c r="GW44">
        <v>1</v>
      </c>
      <c r="GX44">
        <f t="shared" si="52"/>
        <v>0</v>
      </c>
      <c r="HA44">
        <v>0</v>
      </c>
      <c r="HB44">
        <v>0</v>
      </c>
      <c r="HC44">
        <f t="shared" si="53"/>
        <v>0</v>
      </c>
      <c r="HE44" t="s">
        <v>3</v>
      </c>
      <c r="HF44" t="s">
        <v>3</v>
      </c>
      <c r="HM44" t="s">
        <v>3</v>
      </c>
      <c r="HN44" t="s">
        <v>23</v>
      </c>
      <c r="HO44" t="s">
        <v>24</v>
      </c>
      <c r="HP44" t="s">
        <v>21</v>
      </c>
      <c r="HQ44" t="s">
        <v>21</v>
      </c>
      <c r="IK44">
        <v>0</v>
      </c>
    </row>
    <row r="45" spans="1:245" x14ac:dyDescent="0.2">
      <c r="A45">
        <v>18</v>
      </c>
      <c r="B45">
        <v>1</v>
      </c>
      <c r="C45">
        <v>42</v>
      </c>
      <c r="E45" t="s">
        <v>102</v>
      </c>
      <c r="F45" t="s">
        <v>47</v>
      </c>
      <c r="G45" t="s">
        <v>48</v>
      </c>
      <c r="H45" t="s">
        <v>49</v>
      </c>
      <c r="I45">
        <f>I42*J45</f>
        <v>0</v>
      </c>
      <c r="J45">
        <v>0</v>
      </c>
      <c r="K45">
        <v>0</v>
      </c>
      <c r="O45">
        <f t="shared" si="14"/>
        <v>0</v>
      </c>
      <c r="P45">
        <f t="shared" si="15"/>
        <v>0</v>
      </c>
      <c r="Q45">
        <f t="shared" si="16"/>
        <v>0</v>
      </c>
      <c r="R45">
        <f t="shared" si="17"/>
        <v>0</v>
      </c>
      <c r="S45">
        <f t="shared" si="18"/>
        <v>0</v>
      </c>
      <c r="T45">
        <f t="shared" si="19"/>
        <v>0</v>
      </c>
      <c r="U45">
        <f t="shared" si="20"/>
        <v>0</v>
      </c>
      <c r="V45">
        <f t="shared" si="21"/>
        <v>0</v>
      </c>
      <c r="W45">
        <f t="shared" si="22"/>
        <v>0</v>
      </c>
      <c r="X45">
        <f t="shared" si="23"/>
        <v>0</v>
      </c>
      <c r="Y45">
        <f t="shared" si="24"/>
        <v>0</v>
      </c>
      <c r="AA45">
        <v>93060864</v>
      </c>
      <c r="AB45">
        <f t="shared" si="25"/>
        <v>0</v>
      </c>
      <c r="AC45">
        <f t="shared" si="26"/>
        <v>0</v>
      </c>
      <c r="AD45">
        <f t="shared" si="27"/>
        <v>0</v>
      </c>
      <c r="AE45">
        <f t="shared" si="28"/>
        <v>0</v>
      </c>
      <c r="AF45">
        <f t="shared" si="29"/>
        <v>0</v>
      </c>
      <c r="AG45">
        <f t="shared" si="30"/>
        <v>0</v>
      </c>
      <c r="AH45">
        <f t="shared" si="31"/>
        <v>0</v>
      </c>
      <c r="AI45">
        <f t="shared" si="32"/>
        <v>0</v>
      </c>
      <c r="AJ45">
        <f t="shared" si="33"/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103</v>
      </c>
      <c r="AU45">
        <v>60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1</v>
      </c>
      <c r="BD45" t="s">
        <v>3</v>
      </c>
      <c r="BE45" t="s">
        <v>3</v>
      </c>
      <c r="BF45" t="s">
        <v>3</v>
      </c>
      <c r="BG45" t="s">
        <v>3</v>
      </c>
      <c r="BH45">
        <v>3</v>
      </c>
      <c r="BI45">
        <v>1</v>
      </c>
      <c r="BJ45" t="s">
        <v>50</v>
      </c>
      <c r="BM45">
        <v>33001</v>
      </c>
      <c r="BN45">
        <v>0</v>
      </c>
      <c r="BO45" t="s">
        <v>3</v>
      </c>
      <c r="BP45">
        <v>0</v>
      </c>
      <c r="BQ45">
        <v>2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103</v>
      </c>
      <c r="CA45">
        <v>60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34"/>
        <v>0</v>
      </c>
      <c r="CQ45">
        <f t="shared" si="35"/>
        <v>0</v>
      </c>
      <c r="CR45">
        <f t="shared" si="36"/>
        <v>0</v>
      </c>
      <c r="CS45">
        <f t="shared" si="37"/>
        <v>0</v>
      </c>
      <c r="CT45">
        <f t="shared" si="38"/>
        <v>0</v>
      </c>
      <c r="CU45">
        <f t="shared" si="39"/>
        <v>0</v>
      </c>
      <c r="CV45">
        <f t="shared" si="40"/>
        <v>0</v>
      </c>
      <c r="CW45">
        <f t="shared" si="41"/>
        <v>0</v>
      </c>
      <c r="CX45">
        <f t="shared" si="42"/>
        <v>0</v>
      </c>
      <c r="CY45">
        <f t="shared" si="43"/>
        <v>0</v>
      </c>
      <c r="CZ45">
        <f t="shared" si="44"/>
        <v>0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1010</v>
      </c>
      <c r="DV45" t="s">
        <v>49</v>
      </c>
      <c r="DW45" t="s">
        <v>49</v>
      </c>
      <c r="DX45">
        <v>1</v>
      </c>
      <c r="DZ45" t="s">
        <v>3</v>
      </c>
      <c r="EA45" t="s">
        <v>3</v>
      </c>
      <c r="EB45" t="s">
        <v>3</v>
      </c>
      <c r="EC45" t="s">
        <v>3</v>
      </c>
      <c r="EE45">
        <v>93308290</v>
      </c>
      <c r="EF45">
        <v>2</v>
      </c>
      <c r="EG45" t="s">
        <v>20</v>
      </c>
      <c r="EH45">
        <v>27</v>
      </c>
      <c r="EI45" t="s">
        <v>21</v>
      </c>
      <c r="EJ45">
        <v>1</v>
      </c>
      <c r="EK45">
        <v>33001</v>
      </c>
      <c r="EL45" t="s">
        <v>21</v>
      </c>
      <c r="EM45" t="s">
        <v>22</v>
      </c>
      <c r="EO45" t="s">
        <v>3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FQ45">
        <v>0</v>
      </c>
      <c r="FR45">
        <f t="shared" si="45"/>
        <v>0</v>
      </c>
      <c r="FS45">
        <v>0</v>
      </c>
      <c r="FX45">
        <v>103</v>
      </c>
      <c r="FY45">
        <v>60</v>
      </c>
      <c r="GA45" t="s">
        <v>3</v>
      </c>
      <c r="GD45">
        <v>1</v>
      </c>
      <c r="GF45">
        <v>789151112</v>
      </c>
      <c r="GG45">
        <v>2</v>
      </c>
      <c r="GH45">
        <v>1</v>
      </c>
      <c r="GI45">
        <v>-2</v>
      </c>
      <c r="GJ45">
        <v>0</v>
      </c>
      <c r="GK45">
        <v>0</v>
      </c>
      <c r="GL45">
        <f t="shared" si="46"/>
        <v>0</v>
      </c>
      <c r="GM45">
        <f t="shared" si="47"/>
        <v>0</v>
      </c>
      <c r="GN45">
        <f t="shared" si="48"/>
        <v>0</v>
      </c>
      <c r="GO45">
        <f t="shared" si="49"/>
        <v>0</v>
      </c>
      <c r="GP45">
        <f t="shared" si="50"/>
        <v>0</v>
      </c>
      <c r="GR45">
        <v>0</v>
      </c>
      <c r="GS45">
        <v>3</v>
      </c>
      <c r="GT45">
        <v>0</v>
      </c>
      <c r="GU45" t="s">
        <v>3</v>
      </c>
      <c r="GV45">
        <f t="shared" si="51"/>
        <v>0</v>
      </c>
      <c r="GW45">
        <v>1</v>
      </c>
      <c r="GX45">
        <f t="shared" si="52"/>
        <v>0</v>
      </c>
      <c r="HA45">
        <v>0</v>
      </c>
      <c r="HB45">
        <v>0</v>
      </c>
      <c r="HC45">
        <f t="shared" si="53"/>
        <v>0</v>
      </c>
      <c r="HE45" t="s">
        <v>3</v>
      </c>
      <c r="HF45" t="s">
        <v>3</v>
      </c>
      <c r="HM45" t="s">
        <v>3</v>
      </c>
      <c r="HN45" t="s">
        <v>23</v>
      </c>
      <c r="HO45" t="s">
        <v>24</v>
      </c>
      <c r="HP45" t="s">
        <v>21</v>
      </c>
      <c r="HQ45" t="s">
        <v>21</v>
      </c>
      <c r="IK45">
        <v>0</v>
      </c>
    </row>
    <row r="46" spans="1:245" x14ac:dyDescent="0.2">
      <c r="A46">
        <v>18</v>
      </c>
      <c r="B46">
        <v>1</v>
      </c>
      <c r="C46">
        <v>43</v>
      </c>
      <c r="E46" t="s">
        <v>103</v>
      </c>
      <c r="F46" t="s">
        <v>52</v>
      </c>
      <c r="G46" t="s">
        <v>53</v>
      </c>
      <c r="H46" t="s">
        <v>49</v>
      </c>
      <c r="I46">
        <f>I42*J46</f>
        <v>0</v>
      </c>
      <c r="J46">
        <v>0</v>
      </c>
      <c r="K46">
        <v>0</v>
      </c>
      <c r="O46">
        <f t="shared" si="14"/>
        <v>0</v>
      </c>
      <c r="P46">
        <f t="shared" si="15"/>
        <v>0</v>
      </c>
      <c r="Q46">
        <f t="shared" si="16"/>
        <v>0</v>
      </c>
      <c r="R46">
        <f t="shared" si="17"/>
        <v>0</v>
      </c>
      <c r="S46">
        <f t="shared" si="18"/>
        <v>0</v>
      </c>
      <c r="T46">
        <f t="shared" si="19"/>
        <v>0</v>
      </c>
      <c r="U46">
        <f t="shared" si="20"/>
        <v>0</v>
      </c>
      <c r="V46">
        <f t="shared" si="21"/>
        <v>0</v>
      </c>
      <c r="W46">
        <f t="shared" si="22"/>
        <v>0</v>
      </c>
      <c r="X46">
        <f t="shared" si="23"/>
        <v>0</v>
      </c>
      <c r="Y46">
        <f t="shared" si="24"/>
        <v>0</v>
      </c>
      <c r="AA46">
        <v>93060864</v>
      </c>
      <c r="AB46">
        <f t="shared" si="25"/>
        <v>0</v>
      </c>
      <c r="AC46">
        <f t="shared" si="26"/>
        <v>0</v>
      </c>
      <c r="AD46">
        <f t="shared" si="27"/>
        <v>0</v>
      </c>
      <c r="AE46">
        <f t="shared" si="28"/>
        <v>0</v>
      </c>
      <c r="AF46">
        <f t="shared" si="29"/>
        <v>0</v>
      </c>
      <c r="AG46">
        <f t="shared" si="30"/>
        <v>0</v>
      </c>
      <c r="AH46">
        <f t="shared" si="31"/>
        <v>0</v>
      </c>
      <c r="AI46">
        <f t="shared" si="32"/>
        <v>0</v>
      </c>
      <c r="AJ46">
        <f t="shared" si="33"/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103</v>
      </c>
      <c r="AU46">
        <v>60</v>
      </c>
      <c r="AV46">
        <v>1</v>
      </c>
      <c r="AW46">
        <v>1</v>
      </c>
      <c r="AZ46">
        <v>1</v>
      </c>
      <c r="BA46">
        <v>1</v>
      </c>
      <c r="BB46">
        <v>1</v>
      </c>
      <c r="BC46">
        <v>1</v>
      </c>
      <c r="BD46" t="s">
        <v>3</v>
      </c>
      <c r="BE46" t="s">
        <v>3</v>
      </c>
      <c r="BF46" t="s">
        <v>3</v>
      </c>
      <c r="BG46" t="s">
        <v>3</v>
      </c>
      <c r="BH46">
        <v>3</v>
      </c>
      <c r="BI46">
        <v>1</v>
      </c>
      <c r="BJ46" t="s">
        <v>54</v>
      </c>
      <c r="BM46">
        <v>33001</v>
      </c>
      <c r="BN46">
        <v>0</v>
      </c>
      <c r="BO46" t="s">
        <v>3</v>
      </c>
      <c r="BP46">
        <v>0</v>
      </c>
      <c r="BQ46">
        <v>2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103</v>
      </c>
      <c r="CA46">
        <v>60</v>
      </c>
      <c r="CB46" t="s">
        <v>3</v>
      </c>
      <c r="CE46">
        <v>0</v>
      </c>
      <c r="CF46">
        <v>0</v>
      </c>
      <c r="CG46">
        <v>0</v>
      </c>
      <c r="CM46">
        <v>0</v>
      </c>
      <c r="CN46" t="s">
        <v>3</v>
      </c>
      <c r="CO46">
        <v>0</v>
      </c>
      <c r="CP46">
        <f t="shared" si="34"/>
        <v>0</v>
      </c>
      <c r="CQ46">
        <f t="shared" si="35"/>
        <v>0</v>
      </c>
      <c r="CR46">
        <f t="shared" si="36"/>
        <v>0</v>
      </c>
      <c r="CS46">
        <f t="shared" si="37"/>
        <v>0</v>
      </c>
      <c r="CT46">
        <f t="shared" si="38"/>
        <v>0</v>
      </c>
      <c r="CU46">
        <f t="shared" si="39"/>
        <v>0</v>
      </c>
      <c r="CV46">
        <f t="shared" si="40"/>
        <v>0</v>
      </c>
      <c r="CW46">
        <f t="shared" si="41"/>
        <v>0</v>
      </c>
      <c r="CX46">
        <f t="shared" si="42"/>
        <v>0</v>
      </c>
      <c r="CY46">
        <f t="shared" si="43"/>
        <v>0</v>
      </c>
      <c r="CZ46">
        <f t="shared" si="44"/>
        <v>0</v>
      </c>
      <c r="DC46" t="s">
        <v>3</v>
      </c>
      <c r="DD46" t="s">
        <v>3</v>
      </c>
      <c r="DE46" t="s">
        <v>3</v>
      </c>
      <c r="DF46" t="s">
        <v>3</v>
      </c>
      <c r="DG46" t="s">
        <v>3</v>
      </c>
      <c r="DH46" t="s">
        <v>3</v>
      </c>
      <c r="DI46" t="s">
        <v>3</v>
      </c>
      <c r="DJ46" t="s">
        <v>3</v>
      </c>
      <c r="DK46" t="s">
        <v>3</v>
      </c>
      <c r="DL46" t="s">
        <v>3</v>
      </c>
      <c r="DM46" t="s">
        <v>3</v>
      </c>
      <c r="DN46">
        <v>0</v>
      </c>
      <c r="DO46">
        <v>0</v>
      </c>
      <c r="DP46">
        <v>1</v>
      </c>
      <c r="DQ46">
        <v>1</v>
      </c>
      <c r="DU46">
        <v>1010</v>
      </c>
      <c r="DV46" t="s">
        <v>49</v>
      </c>
      <c r="DW46" t="s">
        <v>49</v>
      </c>
      <c r="DX46">
        <v>1</v>
      </c>
      <c r="DZ46" t="s">
        <v>3</v>
      </c>
      <c r="EA46" t="s">
        <v>3</v>
      </c>
      <c r="EB46" t="s">
        <v>3</v>
      </c>
      <c r="EC46" t="s">
        <v>3</v>
      </c>
      <c r="EE46">
        <v>93308290</v>
      </c>
      <c r="EF46">
        <v>2</v>
      </c>
      <c r="EG46" t="s">
        <v>20</v>
      </c>
      <c r="EH46">
        <v>27</v>
      </c>
      <c r="EI46" t="s">
        <v>21</v>
      </c>
      <c r="EJ46">
        <v>1</v>
      </c>
      <c r="EK46">
        <v>33001</v>
      </c>
      <c r="EL46" t="s">
        <v>21</v>
      </c>
      <c r="EM46" t="s">
        <v>22</v>
      </c>
      <c r="EO46" t="s">
        <v>3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FQ46">
        <v>0</v>
      </c>
      <c r="FR46">
        <f t="shared" si="45"/>
        <v>0</v>
      </c>
      <c r="FS46">
        <v>0</v>
      </c>
      <c r="FX46">
        <v>103</v>
      </c>
      <c r="FY46">
        <v>60</v>
      </c>
      <c r="GA46" t="s">
        <v>3</v>
      </c>
      <c r="GD46">
        <v>1</v>
      </c>
      <c r="GF46">
        <v>-950202787</v>
      </c>
      <c r="GG46">
        <v>2</v>
      </c>
      <c r="GH46">
        <v>1</v>
      </c>
      <c r="GI46">
        <v>-2</v>
      </c>
      <c r="GJ46">
        <v>0</v>
      </c>
      <c r="GK46">
        <v>0</v>
      </c>
      <c r="GL46">
        <f t="shared" si="46"/>
        <v>0</v>
      </c>
      <c r="GM46">
        <f t="shared" si="47"/>
        <v>0</v>
      </c>
      <c r="GN46">
        <f t="shared" si="48"/>
        <v>0</v>
      </c>
      <c r="GO46">
        <f t="shared" si="49"/>
        <v>0</v>
      </c>
      <c r="GP46">
        <f t="shared" si="50"/>
        <v>0</v>
      </c>
      <c r="GR46">
        <v>0</v>
      </c>
      <c r="GS46">
        <v>3</v>
      </c>
      <c r="GT46">
        <v>0</v>
      </c>
      <c r="GU46" t="s">
        <v>3</v>
      </c>
      <c r="GV46">
        <f t="shared" si="51"/>
        <v>0</v>
      </c>
      <c r="GW46">
        <v>1</v>
      </c>
      <c r="GX46">
        <f t="shared" si="52"/>
        <v>0</v>
      </c>
      <c r="HA46">
        <v>0</v>
      </c>
      <c r="HB46">
        <v>0</v>
      </c>
      <c r="HC46">
        <f t="shared" si="53"/>
        <v>0</v>
      </c>
      <c r="HE46" t="s">
        <v>3</v>
      </c>
      <c r="HF46" t="s">
        <v>3</v>
      </c>
      <c r="HM46" t="s">
        <v>3</v>
      </c>
      <c r="HN46" t="s">
        <v>23</v>
      </c>
      <c r="HO46" t="s">
        <v>24</v>
      </c>
      <c r="HP46" t="s">
        <v>21</v>
      </c>
      <c r="HQ46" t="s">
        <v>21</v>
      </c>
      <c r="IK46">
        <v>0</v>
      </c>
    </row>
    <row r="47" spans="1:245" x14ac:dyDescent="0.2">
      <c r="A47">
        <v>18</v>
      </c>
      <c r="B47">
        <v>1</v>
      </c>
      <c r="C47">
        <v>44</v>
      </c>
      <c r="E47" t="s">
        <v>104</v>
      </c>
      <c r="F47" t="s">
        <v>56</v>
      </c>
      <c r="G47" t="s">
        <v>57</v>
      </c>
      <c r="H47" t="s">
        <v>49</v>
      </c>
      <c r="I47">
        <f>I42*J47</f>
        <v>0.3</v>
      </c>
      <c r="J47">
        <v>9.9999999999999992E-2</v>
      </c>
      <c r="K47">
        <v>0.1</v>
      </c>
      <c r="O47">
        <f t="shared" si="14"/>
        <v>0</v>
      </c>
      <c r="P47">
        <f t="shared" si="15"/>
        <v>0</v>
      </c>
      <c r="Q47">
        <f t="shared" si="16"/>
        <v>0</v>
      </c>
      <c r="R47">
        <f t="shared" si="17"/>
        <v>0</v>
      </c>
      <c r="S47">
        <f t="shared" si="18"/>
        <v>0</v>
      </c>
      <c r="T47">
        <f t="shared" si="19"/>
        <v>0</v>
      </c>
      <c r="U47">
        <f t="shared" si="20"/>
        <v>0</v>
      </c>
      <c r="V47">
        <f t="shared" si="21"/>
        <v>0</v>
      </c>
      <c r="W47">
        <f t="shared" si="22"/>
        <v>0</v>
      </c>
      <c r="X47">
        <f t="shared" si="23"/>
        <v>0</v>
      </c>
      <c r="Y47">
        <f t="shared" si="24"/>
        <v>0</v>
      </c>
      <c r="AA47">
        <v>93060864</v>
      </c>
      <c r="AB47">
        <f t="shared" si="25"/>
        <v>0</v>
      </c>
      <c r="AC47">
        <f t="shared" si="26"/>
        <v>0</v>
      </c>
      <c r="AD47">
        <f t="shared" si="27"/>
        <v>0</v>
      </c>
      <c r="AE47">
        <f t="shared" si="28"/>
        <v>0</v>
      </c>
      <c r="AF47">
        <f t="shared" si="29"/>
        <v>0</v>
      </c>
      <c r="AG47">
        <f t="shared" si="30"/>
        <v>0</v>
      </c>
      <c r="AH47">
        <f t="shared" si="31"/>
        <v>0</v>
      </c>
      <c r="AI47">
        <f t="shared" si="32"/>
        <v>0</v>
      </c>
      <c r="AJ47">
        <f t="shared" si="33"/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103</v>
      </c>
      <c r="AU47">
        <v>60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1</v>
      </c>
      <c r="BD47" t="s">
        <v>3</v>
      </c>
      <c r="BE47" t="s">
        <v>3</v>
      </c>
      <c r="BF47" t="s">
        <v>3</v>
      </c>
      <c r="BG47" t="s">
        <v>3</v>
      </c>
      <c r="BH47">
        <v>3</v>
      </c>
      <c r="BI47">
        <v>1</v>
      </c>
      <c r="BJ47" t="s">
        <v>58</v>
      </c>
      <c r="BM47">
        <v>33001</v>
      </c>
      <c r="BN47">
        <v>0</v>
      </c>
      <c r="BO47" t="s">
        <v>3</v>
      </c>
      <c r="BP47">
        <v>0</v>
      </c>
      <c r="BQ47">
        <v>2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103</v>
      </c>
      <c r="CA47">
        <v>60</v>
      </c>
      <c r="CB47" t="s">
        <v>3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34"/>
        <v>0</v>
      </c>
      <c r="CQ47">
        <f t="shared" si="35"/>
        <v>0</v>
      </c>
      <c r="CR47">
        <f t="shared" si="36"/>
        <v>0</v>
      </c>
      <c r="CS47">
        <f t="shared" si="37"/>
        <v>0</v>
      </c>
      <c r="CT47">
        <f t="shared" si="38"/>
        <v>0</v>
      </c>
      <c r="CU47">
        <f t="shared" si="39"/>
        <v>0</v>
      </c>
      <c r="CV47">
        <f t="shared" si="40"/>
        <v>0</v>
      </c>
      <c r="CW47">
        <f t="shared" si="41"/>
        <v>0</v>
      </c>
      <c r="CX47">
        <f t="shared" si="42"/>
        <v>0</v>
      </c>
      <c r="CY47">
        <f t="shared" si="43"/>
        <v>0</v>
      </c>
      <c r="CZ47">
        <f t="shared" si="44"/>
        <v>0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1010</v>
      </c>
      <c r="DV47" t="s">
        <v>49</v>
      </c>
      <c r="DW47" t="s">
        <v>49</v>
      </c>
      <c r="DX47">
        <v>1</v>
      </c>
      <c r="DZ47" t="s">
        <v>3</v>
      </c>
      <c r="EA47" t="s">
        <v>3</v>
      </c>
      <c r="EB47" t="s">
        <v>3</v>
      </c>
      <c r="EC47" t="s">
        <v>3</v>
      </c>
      <c r="EE47">
        <v>93308290</v>
      </c>
      <c r="EF47">
        <v>2</v>
      </c>
      <c r="EG47" t="s">
        <v>20</v>
      </c>
      <c r="EH47">
        <v>27</v>
      </c>
      <c r="EI47" t="s">
        <v>21</v>
      </c>
      <c r="EJ47">
        <v>1</v>
      </c>
      <c r="EK47">
        <v>33001</v>
      </c>
      <c r="EL47" t="s">
        <v>21</v>
      </c>
      <c r="EM47" t="s">
        <v>22</v>
      </c>
      <c r="EO47" t="s">
        <v>3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FQ47">
        <v>0</v>
      </c>
      <c r="FR47">
        <f t="shared" si="45"/>
        <v>0</v>
      </c>
      <c r="FS47">
        <v>0</v>
      </c>
      <c r="FX47">
        <v>103</v>
      </c>
      <c r="FY47">
        <v>60</v>
      </c>
      <c r="GA47" t="s">
        <v>3</v>
      </c>
      <c r="GD47">
        <v>1</v>
      </c>
      <c r="GF47">
        <v>1139075706</v>
      </c>
      <c r="GG47">
        <v>2</v>
      </c>
      <c r="GH47">
        <v>1</v>
      </c>
      <c r="GI47">
        <v>-2</v>
      </c>
      <c r="GJ47">
        <v>0</v>
      </c>
      <c r="GK47">
        <v>0</v>
      </c>
      <c r="GL47">
        <f t="shared" si="46"/>
        <v>0</v>
      </c>
      <c r="GM47">
        <f t="shared" si="47"/>
        <v>0</v>
      </c>
      <c r="GN47">
        <f t="shared" si="48"/>
        <v>0</v>
      </c>
      <c r="GO47">
        <f t="shared" si="49"/>
        <v>0</v>
      </c>
      <c r="GP47">
        <f t="shared" si="50"/>
        <v>0</v>
      </c>
      <c r="GR47">
        <v>0</v>
      </c>
      <c r="GS47">
        <v>3</v>
      </c>
      <c r="GT47">
        <v>0</v>
      </c>
      <c r="GU47" t="s">
        <v>3</v>
      </c>
      <c r="GV47">
        <f t="shared" si="51"/>
        <v>0</v>
      </c>
      <c r="GW47">
        <v>1</v>
      </c>
      <c r="GX47">
        <f t="shared" si="52"/>
        <v>0</v>
      </c>
      <c r="HA47">
        <v>0</v>
      </c>
      <c r="HB47">
        <v>0</v>
      </c>
      <c r="HC47">
        <f t="shared" si="53"/>
        <v>0</v>
      </c>
      <c r="HE47" t="s">
        <v>3</v>
      </c>
      <c r="HF47" t="s">
        <v>3</v>
      </c>
      <c r="HM47" t="s">
        <v>3</v>
      </c>
      <c r="HN47" t="s">
        <v>23</v>
      </c>
      <c r="HO47" t="s">
        <v>24</v>
      </c>
      <c r="HP47" t="s">
        <v>21</v>
      </c>
      <c r="HQ47" t="s">
        <v>21</v>
      </c>
      <c r="IK47">
        <v>0</v>
      </c>
    </row>
    <row r="48" spans="1:245" x14ac:dyDescent="0.2">
      <c r="A48">
        <v>18</v>
      </c>
      <c r="B48">
        <v>1</v>
      </c>
      <c r="C48">
        <v>46</v>
      </c>
      <c r="E48" t="s">
        <v>105</v>
      </c>
      <c r="F48" t="s">
        <v>106</v>
      </c>
      <c r="G48" t="s">
        <v>107</v>
      </c>
      <c r="H48" t="s">
        <v>62</v>
      </c>
      <c r="I48">
        <f>I42*J48</f>
        <v>0</v>
      </c>
      <c r="J48">
        <v>0</v>
      </c>
      <c r="K48">
        <v>0</v>
      </c>
      <c r="O48">
        <f t="shared" si="14"/>
        <v>0</v>
      </c>
      <c r="P48">
        <f t="shared" si="15"/>
        <v>0</v>
      </c>
      <c r="Q48">
        <f t="shared" si="16"/>
        <v>0</v>
      </c>
      <c r="R48">
        <f t="shared" si="17"/>
        <v>0</v>
      </c>
      <c r="S48">
        <f t="shared" si="18"/>
        <v>0</v>
      </c>
      <c r="T48">
        <f t="shared" si="19"/>
        <v>0</v>
      </c>
      <c r="U48">
        <f t="shared" si="20"/>
        <v>0</v>
      </c>
      <c r="V48">
        <f t="shared" si="21"/>
        <v>0</v>
      </c>
      <c r="W48">
        <f t="shared" si="22"/>
        <v>0</v>
      </c>
      <c r="X48">
        <f t="shared" si="23"/>
        <v>0</v>
      </c>
      <c r="Y48">
        <f t="shared" si="24"/>
        <v>0</v>
      </c>
      <c r="AA48">
        <v>93060864</v>
      </c>
      <c r="AB48">
        <f t="shared" si="25"/>
        <v>0</v>
      </c>
      <c r="AC48">
        <f t="shared" si="26"/>
        <v>0</v>
      </c>
      <c r="AD48">
        <f t="shared" si="27"/>
        <v>0</v>
      </c>
      <c r="AE48">
        <f t="shared" si="28"/>
        <v>0</v>
      </c>
      <c r="AF48">
        <f t="shared" si="29"/>
        <v>0</v>
      </c>
      <c r="AG48">
        <f t="shared" si="30"/>
        <v>0</v>
      </c>
      <c r="AH48">
        <f t="shared" si="31"/>
        <v>0</v>
      </c>
      <c r="AI48">
        <f t="shared" si="32"/>
        <v>0</v>
      </c>
      <c r="AJ48">
        <f t="shared" si="33"/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103</v>
      </c>
      <c r="AU48">
        <v>60</v>
      </c>
      <c r="AV48">
        <v>1</v>
      </c>
      <c r="AW48">
        <v>1</v>
      </c>
      <c r="AZ48">
        <v>1</v>
      </c>
      <c r="BA48">
        <v>1</v>
      </c>
      <c r="BB48">
        <v>1</v>
      </c>
      <c r="BC48">
        <v>1</v>
      </c>
      <c r="BD48" t="s">
        <v>3</v>
      </c>
      <c r="BE48" t="s">
        <v>3</v>
      </c>
      <c r="BF48" t="s">
        <v>3</v>
      </c>
      <c r="BG48" t="s">
        <v>3</v>
      </c>
      <c r="BH48">
        <v>3</v>
      </c>
      <c r="BI48">
        <v>1</v>
      </c>
      <c r="BJ48" t="s">
        <v>108</v>
      </c>
      <c r="BM48">
        <v>33001</v>
      </c>
      <c r="BN48">
        <v>0</v>
      </c>
      <c r="BO48" t="s">
        <v>3</v>
      </c>
      <c r="BP48">
        <v>0</v>
      </c>
      <c r="BQ48">
        <v>2</v>
      </c>
      <c r="BR48">
        <v>0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103</v>
      </c>
      <c r="CA48">
        <v>60</v>
      </c>
      <c r="CB48" t="s">
        <v>3</v>
      </c>
      <c r="CE48">
        <v>0</v>
      </c>
      <c r="CF48">
        <v>0</v>
      </c>
      <c r="CG48">
        <v>0</v>
      </c>
      <c r="CM48">
        <v>0</v>
      </c>
      <c r="CN48" t="s">
        <v>3</v>
      </c>
      <c r="CO48">
        <v>0</v>
      </c>
      <c r="CP48">
        <f t="shared" si="34"/>
        <v>0</v>
      </c>
      <c r="CQ48">
        <f t="shared" si="35"/>
        <v>0</v>
      </c>
      <c r="CR48">
        <f t="shared" si="36"/>
        <v>0</v>
      </c>
      <c r="CS48">
        <f t="shared" si="37"/>
        <v>0</v>
      </c>
      <c r="CT48">
        <f t="shared" si="38"/>
        <v>0</v>
      </c>
      <c r="CU48">
        <f t="shared" si="39"/>
        <v>0</v>
      </c>
      <c r="CV48">
        <f t="shared" si="40"/>
        <v>0</v>
      </c>
      <c r="CW48">
        <f t="shared" si="41"/>
        <v>0</v>
      </c>
      <c r="CX48">
        <f t="shared" si="42"/>
        <v>0</v>
      </c>
      <c r="CY48">
        <f t="shared" si="43"/>
        <v>0</v>
      </c>
      <c r="CZ48">
        <f t="shared" si="44"/>
        <v>0</v>
      </c>
      <c r="DC48" t="s">
        <v>3</v>
      </c>
      <c r="DD48" t="s">
        <v>3</v>
      </c>
      <c r="DE48" t="s">
        <v>3</v>
      </c>
      <c r="DF48" t="s">
        <v>3</v>
      </c>
      <c r="DG48" t="s">
        <v>3</v>
      </c>
      <c r="DH48" t="s">
        <v>3</v>
      </c>
      <c r="DI48" t="s">
        <v>3</v>
      </c>
      <c r="DJ48" t="s">
        <v>3</v>
      </c>
      <c r="DK48" t="s">
        <v>3</v>
      </c>
      <c r="DL48" t="s">
        <v>3</v>
      </c>
      <c r="DM48" t="s">
        <v>3</v>
      </c>
      <c r="DN48">
        <v>0</v>
      </c>
      <c r="DO48">
        <v>0</v>
      </c>
      <c r="DP48">
        <v>1</v>
      </c>
      <c r="DQ48">
        <v>1</v>
      </c>
      <c r="DU48">
        <v>1009</v>
      </c>
      <c r="DV48" t="s">
        <v>62</v>
      </c>
      <c r="DW48" t="s">
        <v>62</v>
      </c>
      <c r="DX48">
        <v>1</v>
      </c>
      <c r="DZ48" t="s">
        <v>3</v>
      </c>
      <c r="EA48" t="s">
        <v>3</v>
      </c>
      <c r="EB48" t="s">
        <v>3</v>
      </c>
      <c r="EC48" t="s">
        <v>3</v>
      </c>
      <c r="EE48">
        <v>93308290</v>
      </c>
      <c r="EF48">
        <v>2</v>
      </c>
      <c r="EG48" t="s">
        <v>20</v>
      </c>
      <c r="EH48">
        <v>27</v>
      </c>
      <c r="EI48" t="s">
        <v>21</v>
      </c>
      <c r="EJ48">
        <v>1</v>
      </c>
      <c r="EK48">
        <v>33001</v>
      </c>
      <c r="EL48" t="s">
        <v>21</v>
      </c>
      <c r="EM48" t="s">
        <v>22</v>
      </c>
      <c r="EO48" t="s">
        <v>3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FQ48">
        <v>0</v>
      </c>
      <c r="FR48">
        <f t="shared" si="45"/>
        <v>0</v>
      </c>
      <c r="FS48">
        <v>0</v>
      </c>
      <c r="FX48">
        <v>103</v>
      </c>
      <c r="FY48">
        <v>60</v>
      </c>
      <c r="GA48" t="s">
        <v>3</v>
      </c>
      <c r="GD48">
        <v>1</v>
      </c>
      <c r="GF48">
        <v>-1695541033</v>
      </c>
      <c r="GG48">
        <v>2</v>
      </c>
      <c r="GH48">
        <v>1</v>
      </c>
      <c r="GI48">
        <v>-2</v>
      </c>
      <c r="GJ48">
        <v>0</v>
      </c>
      <c r="GK48">
        <v>0</v>
      </c>
      <c r="GL48">
        <f t="shared" si="46"/>
        <v>0</v>
      </c>
      <c r="GM48">
        <f t="shared" si="47"/>
        <v>0</v>
      </c>
      <c r="GN48">
        <f t="shared" si="48"/>
        <v>0</v>
      </c>
      <c r="GO48">
        <f t="shared" si="49"/>
        <v>0</v>
      </c>
      <c r="GP48">
        <f t="shared" si="50"/>
        <v>0</v>
      </c>
      <c r="GR48">
        <v>0</v>
      </c>
      <c r="GS48">
        <v>3</v>
      </c>
      <c r="GT48">
        <v>0</v>
      </c>
      <c r="GU48" t="s">
        <v>3</v>
      </c>
      <c r="GV48">
        <f t="shared" si="51"/>
        <v>0</v>
      </c>
      <c r="GW48">
        <v>1</v>
      </c>
      <c r="GX48">
        <f t="shared" si="52"/>
        <v>0</v>
      </c>
      <c r="HA48">
        <v>0</v>
      </c>
      <c r="HB48">
        <v>0</v>
      </c>
      <c r="HC48">
        <f t="shared" si="53"/>
        <v>0</v>
      </c>
      <c r="HE48" t="s">
        <v>3</v>
      </c>
      <c r="HF48" t="s">
        <v>3</v>
      </c>
      <c r="HM48" t="s">
        <v>3</v>
      </c>
      <c r="HN48" t="s">
        <v>23</v>
      </c>
      <c r="HO48" t="s">
        <v>24</v>
      </c>
      <c r="HP48" t="s">
        <v>21</v>
      </c>
      <c r="HQ48" t="s">
        <v>21</v>
      </c>
      <c r="IK48">
        <v>0</v>
      </c>
    </row>
    <row r="49" spans="1:245" x14ac:dyDescent="0.2">
      <c r="A49">
        <v>18</v>
      </c>
      <c r="B49">
        <v>1</v>
      </c>
      <c r="C49">
        <v>47</v>
      </c>
      <c r="E49" t="s">
        <v>109</v>
      </c>
      <c r="F49" t="s">
        <v>60</v>
      </c>
      <c r="G49" t="s">
        <v>61</v>
      </c>
      <c r="H49" t="s">
        <v>62</v>
      </c>
      <c r="I49">
        <f>I42*J49</f>
        <v>0</v>
      </c>
      <c r="J49">
        <v>0</v>
      </c>
      <c r="K49">
        <v>0</v>
      </c>
      <c r="O49">
        <f t="shared" si="14"/>
        <v>0</v>
      </c>
      <c r="P49">
        <f t="shared" si="15"/>
        <v>0</v>
      </c>
      <c r="Q49">
        <f t="shared" si="16"/>
        <v>0</v>
      </c>
      <c r="R49">
        <f t="shared" si="17"/>
        <v>0</v>
      </c>
      <c r="S49">
        <f t="shared" si="18"/>
        <v>0</v>
      </c>
      <c r="T49">
        <f t="shared" si="19"/>
        <v>0</v>
      </c>
      <c r="U49">
        <f t="shared" si="20"/>
        <v>0</v>
      </c>
      <c r="V49">
        <f t="shared" si="21"/>
        <v>0</v>
      </c>
      <c r="W49">
        <f t="shared" si="22"/>
        <v>0</v>
      </c>
      <c r="X49">
        <f t="shared" si="23"/>
        <v>0</v>
      </c>
      <c r="Y49">
        <f t="shared" si="24"/>
        <v>0</v>
      </c>
      <c r="AA49">
        <v>93060864</v>
      </c>
      <c r="AB49">
        <f t="shared" si="25"/>
        <v>0</v>
      </c>
      <c r="AC49">
        <f t="shared" si="26"/>
        <v>0</v>
      </c>
      <c r="AD49">
        <f t="shared" si="27"/>
        <v>0</v>
      </c>
      <c r="AE49">
        <f t="shared" si="28"/>
        <v>0</v>
      </c>
      <c r="AF49">
        <f t="shared" si="29"/>
        <v>0</v>
      </c>
      <c r="AG49">
        <f t="shared" si="30"/>
        <v>0</v>
      </c>
      <c r="AH49">
        <f t="shared" si="31"/>
        <v>0</v>
      </c>
      <c r="AI49">
        <f t="shared" si="32"/>
        <v>0</v>
      </c>
      <c r="AJ49">
        <f t="shared" si="33"/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103</v>
      </c>
      <c r="AU49">
        <v>60</v>
      </c>
      <c r="AV49">
        <v>1</v>
      </c>
      <c r="AW49">
        <v>1</v>
      </c>
      <c r="AZ49">
        <v>1</v>
      </c>
      <c r="BA49">
        <v>1</v>
      </c>
      <c r="BB49">
        <v>1</v>
      </c>
      <c r="BC49">
        <v>1</v>
      </c>
      <c r="BD49" t="s">
        <v>3</v>
      </c>
      <c r="BE49" t="s">
        <v>3</v>
      </c>
      <c r="BF49" t="s">
        <v>3</v>
      </c>
      <c r="BG49" t="s">
        <v>3</v>
      </c>
      <c r="BH49">
        <v>3</v>
      </c>
      <c r="BI49">
        <v>1</v>
      </c>
      <c r="BJ49" t="s">
        <v>63</v>
      </c>
      <c r="BM49">
        <v>33001</v>
      </c>
      <c r="BN49">
        <v>0</v>
      </c>
      <c r="BO49" t="s">
        <v>3</v>
      </c>
      <c r="BP49">
        <v>0</v>
      </c>
      <c r="BQ49">
        <v>2</v>
      </c>
      <c r="BR49">
        <v>0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103</v>
      </c>
      <c r="CA49">
        <v>60</v>
      </c>
      <c r="CB49" t="s">
        <v>3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34"/>
        <v>0</v>
      </c>
      <c r="CQ49">
        <f t="shared" si="35"/>
        <v>0</v>
      </c>
      <c r="CR49">
        <f t="shared" si="36"/>
        <v>0</v>
      </c>
      <c r="CS49">
        <f t="shared" si="37"/>
        <v>0</v>
      </c>
      <c r="CT49">
        <f t="shared" si="38"/>
        <v>0</v>
      </c>
      <c r="CU49">
        <f t="shared" si="39"/>
        <v>0</v>
      </c>
      <c r="CV49">
        <f t="shared" si="40"/>
        <v>0</v>
      </c>
      <c r="CW49">
        <f t="shared" si="41"/>
        <v>0</v>
      </c>
      <c r="CX49">
        <f t="shared" si="42"/>
        <v>0</v>
      </c>
      <c r="CY49">
        <f t="shared" si="43"/>
        <v>0</v>
      </c>
      <c r="CZ49">
        <f t="shared" si="44"/>
        <v>0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1009</v>
      </c>
      <c r="DV49" t="s">
        <v>62</v>
      </c>
      <c r="DW49" t="s">
        <v>62</v>
      </c>
      <c r="DX49">
        <v>1</v>
      </c>
      <c r="DZ49" t="s">
        <v>3</v>
      </c>
      <c r="EA49" t="s">
        <v>3</v>
      </c>
      <c r="EB49" t="s">
        <v>3</v>
      </c>
      <c r="EC49" t="s">
        <v>3</v>
      </c>
      <c r="EE49">
        <v>93308290</v>
      </c>
      <c r="EF49">
        <v>2</v>
      </c>
      <c r="EG49" t="s">
        <v>20</v>
      </c>
      <c r="EH49">
        <v>27</v>
      </c>
      <c r="EI49" t="s">
        <v>21</v>
      </c>
      <c r="EJ49">
        <v>1</v>
      </c>
      <c r="EK49">
        <v>33001</v>
      </c>
      <c r="EL49" t="s">
        <v>21</v>
      </c>
      <c r="EM49" t="s">
        <v>22</v>
      </c>
      <c r="EO49" t="s">
        <v>3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FQ49">
        <v>0</v>
      </c>
      <c r="FR49">
        <f t="shared" si="45"/>
        <v>0</v>
      </c>
      <c r="FS49">
        <v>0</v>
      </c>
      <c r="FX49">
        <v>103</v>
      </c>
      <c r="FY49">
        <v>60</v>
      </c>
      <c r="GA49" t="s">
        <v>3</v>
      </c>
      <c r="GD49">
        <v>1</v>
      </c>
      <c r="GF49">
        <v>-2040775826</v>
      </c>
      <c r="GG49">
        <v>2</v>
      </c>
      <c r="GH49">
        <v>1</v>
      </c>
      <c r="GI49">
        <v>-2</v>
      </c>
      <c r="GJ49">
        <v>0</v>
      </c>
      <c r="GK49">
        <v>0</v>
      </c>
      <c r="GL49">
        <f t="shared" si="46"/>
        <v>0</v>
      </c>
      <c r="GM49">
        <f t="shared" si="47"/>
        <v>0</v>
      </c>
      <c r="GN49">
        <f t="shared" si="48"/>
        <v>0</v>
      </c>
      <c r="GO49">
        <f t="shared" si="49"/>
        <v>0</v>
      </c>
      <c r="GP49">
        <f t="shared" si="50"/>
        <v>0</v>
      </c>
      <c r="GR49">
        <v>0</v>
      </c>
      <c r="GS49">
        <v>3</v>
      </c>
      <c r="GT49">
        <v>0</v>
      </c>
      <c r="GU49" t="s">
        <v>3</v>
      </c>
      <c r="GV49">
        <f t="shared" si="51"/>
        <v>0</v>
      </c>
      <c r="GW49">
        <v>1</v>
      </c>
      <c r="GX49">
        <f t="shared" si="52"/>
        <v>0</v>
      </c>
      <c r="HA49">
        <v>0</v>
      </c>
      <c r="HB49">
        <v>0</v>
      </c>
      <c r="HC49">
        <f t="shared" si="53"/>
        <v>0</v>
      </c>
      <c r="HE49" t="s">
        <v>3</v>
      </c>
      <c r="HF49" t="s">
        <v>3</v>
      </c>
      <c r="HM49" t="s">
        <v>3</v>
      </c>
      <c r="HN49" t="s">
        <v>23</v>
      </c>
      <c r="HO49" t="s">
        <v>24</v>
      </c>
      <c r="HP49" t="s">
        <v>21</v>
      </c>
      <c r="HQ49" t="s">
        <v>21</v>
      </c>
      <c r="IK49">
        <v>0</v>
      </c>
    </row>
    <row r="50" spans="1:245" x14ac:dyDescent="0.2">
      <c r="A50">
        <v>18</v>
      </c>
      <c r="B50">
        <v>1</v>
      </c>
      <c r="C50">
        <v>48</v>
      </c>
      <c r="E50" t="s">
        <v>110</v>
      </c>
      <c r="F50" t="s">
        <v>65</v>
      </c>
      <c r="G50" t="s">
        <v>66</v>
      </c>
      <c r="H50" t="s">
        <v>40</v>
      </c>
      <c r="I50">
        <f>I42*J50</f>
        <v>0</v>
      </c>
      <c r="J50">
        <v>0</v>
      </c>
      <c r="K50">
        <v>0</v>
      </c>
      <c r="O50">
        <f t="shared" si="14"/>
        <v>0</v>
      </c>
      <c r="P50">
        <f t="shared" si="15"/>
        <v>0</v>
      </c>
      <c r="Q50">
        <f t="shared" si="16"/>
        <v>0</v>
      </c>
      <c r="R50">
        <f t="shared" si="17"/>
        <v>0</v>
      </c>
      <c r="S50">
        <f t="shared" si="18"/>
        <v>0</v>
      </c>
      <c r="T50">
        <f t="shared" si="19"/>
        <v>0</v>
      </c>
      <c r="U50">
        <f t="shared" si="20"/>
        <v>0</v>
      </c>
      <c r="V50">
        <f t="shared" si="21"/>
        <v>0</v>
      </c>
      <c r="W50">
        <f t="shared" si="22"/>
        <v>0</v>
      </c>
      <c r="X50">
        <f t="shared" si="23"/>
        <v>0</v>
      </c>
      <c r="Y50">
        <f t="shared" si="24"/>
        <v>0</v>
      </c>
      <c r="AA50">
        <v>93060864</v>
      </c>
      <c r="AB50">
        <f t="shared" si="25"/>
        <v>0</v>
      </c>
      <c r="AC50">
        <f t="shared" si="26"/>
        <v>0</v>
      </c>
      <c r="AD50">
        <f t="shared" si="27"/>
        <v>0</v>
      </c>
      <c r="AE50">
        <f t="shared" si="28"/>
        <v>0</v>
      </c>
      <c r="AF50">
        <f t="shared" si="29"/>
        <v>0</v>
      </c>
      <c r="AG50">
        <f t="shared" si="30"/>
        <v>0</v>
      </c>
      <c r="AH50">
        <f t="shared" si="31"/>
        <v>0</v>
      </c>
      <c r="AI50">
        <f t="shared" si="32"/>
        <v>0</v>
      </c>
      <c r="AJ50">
        <f t="shared" si="33"/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103</v>
      </c>
      <c r="AU50">
        <v>60</v>
      </c>
      <c r="AV50">
        <v>1</v>
      </c>
      <c r="AW50">
        <v>1</v>
      </c>
      <c r="AZ50">
        <v>1</v>
      </c>
      <c r="BA50">
        <v>1</v>
      </c>
      <c r="BB50">
        <v>1</v>
      </c>
      <c r="BC50">
        <v>1</v>
      </c>
      <c r="BD50" t="s">
        <v>3</v>
      </c>
      <c r="BE50" t="s">
        <v>3</v>
      </c>
      <c r="BF50" t="s">
        <v>3</v>
      </c>
      <c r="BG50" t="s">
        <v>3</v>
      </c>
      <c r="BH50">
        <v>3</v>
      </c>
      <c r="BI50">
        <v>1</v>
      </c>
      <c r="BJ50" t="s">
        <v>67</v>
      </c>
      <c r="BM50">
        <v>33001</v>
      </c>
      <c r="BN50">
        <v>0</v>
      </c>
      <c r="BO50" t="s">
        <v>3</v>
      </c>
      <c r="BP50">
        <v>0</v>
      </c>
      <c r="BQ50">
        <v>2</v>
      </c>
      <c r="BR50">
        <v>0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 t="s">
        <v>3</v>
      </c>
      <c r="BZ50">
        <v>103</v>
      </c>
      <c r="CA50">
        <v>60</v>
      </c>
      <c r="CB50" t="s">
        <v>3</v>
      </c>
      <c r="CE50">
        <v>0</v>
      </c>
      <c r="CF50">
        <v>0</v>
      </c>
      <c r="CG50">
        <v>0</v>
      </c>
      <c r="CM50">
        <v>0</v>
      </c>
      <c r="CN50" t="s">
        <v>3</v>
      </c>
      <c r="CO50">
        <v>0</v>
      </c>
      <c r="CP50">
        <f t="shared" si="34"/>
        <v>0</v>
      </c>
      <c r="CQ50">
        <f t="shared" si="35"/>
        <v>0</v>
      </c>
      <c r="CR50">
        <f t="shared" si="36"/>
        <v>0</v>
      </c>
      <c r="CS50">
        <f t="shared" si="37"/>
        <v>0</v>
      </c>
      <c r="CT50">
        <f t="shared" si="38"/>
        <v>0</v>
      </c>
      <c r="CU50">
        <f t="shared" si="39"/>
        <v>0</v>
      </c>
      <c r="CV50">
        <f t="shared" si="40"/>
        <v>0</v>
      </c>
      <c r="CW50">
        <f t="shared" si="41"/>
        <v>0</v>
      </c>
      <c r="CX50">
        <f t="shared" si="42"/>
        <v>0</v>
      </c>
      <c r="CY50">
        <f t="shared" si="43"/>
        <v>0</v>
      </c>
      <c r="CZ50">
        <f t="shared" si="44"/>
        <v>0</v>
      </c>
      <c r="DC50" t="s">
        <v>3</v>
      </c>
      <c r="DD50" t="s">
        <v>3</v>
      </c>
      <c r="DE50" t="s">
        <v>3</v>
      </c>
      <c r="DF50" t="s">
        <v>3</v>
      </c>
      <c r="DG50" t="s">
        <v>3</v>
      </c>
      <c r="DH50" t="s">
        <v>3</v>
      </c>
      <c r="DI50" t="s">
        <v>3</v>
      </c>
      <c r="DJ50" t="s">
        <v>3</v>
      </c>
      <c r="DK50" t="s">
        <v>3</v>
      </c>
      <c r="DL50" t="s">
        <v>3</v>
      </c>
      <c r="DM50" t="s">
        <v>3</v>
      </c>
      <c r="DN50">
        <v>0</v>
      </c>
      <c r="DO50">
        <v>0</v>
      </c>
      <c r="DP50">
        <v>1</v>
      </c>
      <c r="DQ50">
        <v>1</v>
      </c>
      <c r="DU50">
        <v>1009</v>
      </c>
      <c r="DV50" t="s">
        <v>40</v>
      </c>
      <c r="DW50" t="s">
        <v>40</v>
      </c>
      <c r="DX50">
        <v>1000</v>
      </c>
      <c r="DZ50" t="s">
        <v>3</v>
      </c>
      <c r="EA50" t="s">
        <v>3</v>
      </c>
      <c r="EB50" t="s">
        <v>3</v>
      </c>
      <c r="EC50" t="s">
        <v>3</v>
      </c>
      <c r="EE50">
        <v>93308290</v>
      </c>
      <c r="EF50">
        <v>2</v>
      </c>
      <c r="EG50" t="s">
        <v>20</v>
      </c>
      <c r="EH50">
        <v>27</v>
      </c>
      <c r="EI50" t="s">
        <v>21</v>
      </c>
      <c r="EJ50">
        <v>1</v>
      </c>
      <c r="EK50">
        <v>33001</v>
      </c>
      <c r="EL50" t="s">
        <v>21</v>
      </c>
      <c r="EM50" t="s">
        <v>22</v>
      </c>
      <c r="EO50" t="s">
        <v>3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FQ50">
        <v>0</v>
      </c>
      <c r="FR50">
        <f t="shared" si="45"/>
        <v>0</v>
      </c>
      <c r="FS50">
        <v>0</v>
      </c>
      <c r="FX50">
        <v>103</v>
      </c>
      <c r="FY50">
        <v>60</v>
      </c>
      <c r="GA50" t="s">
        <v>3</v>
      </c>
      <c r="GD50">
        <v>1</v>
      </c>
      <c r="GF50">
        <v>-388174517</v>
      </c>
      <c r="GG50">
        <v>2</v>
      </c>
      <c r="GH50">
        <v>1</v>
      </c>
      <c r="GI50">
        <v>-2</v>
      </c>
      <c r="GJ50">
        <v>0</v>
      </c>
      <c r="GK50">
        <v>0</v>
      </c>
      <c r="GL50">
        <f t="shared" si="46"/>
        <v>0</v>
      </c>
      <c r="GM50">
        <f t="shared" si="47"/>
        <v>0</v>
      </c>
      <c r="GN50">
        <f t="shared" si="48"/>
        <v>0</v>
      </c>
      <c r="GO50">
        <f t="shared" si="49"/>
        <v>0</v>
      </c>
      <c r="GP50">
        <f t="shared" si="50"/>
        <v>0</v>
      </c>
      <c r="GR50">
        <v>0</v>
      </c>
      <c r="GS50">
        <v>3</v>
      </c>
      <c r="GT50">
        <v>0</v>
      </c>
      <c r="GU50" t="s">
        <v>3</v>
      </c>
      <c r="GV50">
        <f t="shared" si="51"/>
        <v>0</v>
      </c>
      <c r="GW50">
        <v>1</v>
      </c>
      <c r="GX50">
        <f t="shared" si="52"/>
        <v>0</v>
      </c>
      <c r="HA50">
        <v>0</v>
      </c>
      <c r="HB50">
        <v>0</v>
      </c>
      <c r="HC50">
        <f t="shared" si="53"/>
        <v>0</v>
      </c>
      <c r="HE50" t="s">
        <v>3</v>
      </c>
      <c r="HF50" t="s">
        <v>3</v>
      </c>
      <c r="HM50" t="s">
        <v>3</v>
      </c>
      <c r="HN50" t="s">
        <v>23</v>
      </c>
      <c r="HO50" t="s">
        <v>24</v>
      </c>
      <c r="HP50" t="s">
        <v>21</v>
      </c>
      <c r="HQ50" t="s">
        <v>21</v>
      </c>
      <c r="IK50">
        <v>0</v>
      </c>
    </row>
    <row r="51" spans="1:245" x14ac:dyDescent="0.2">
      <c r="A51">
        <v>18</v>
      </c>
      <c r="B51">
        <v>1</v>
      </c>
      <c r="C51">
        <v>49</v>
      </c>
      <c r="E51" t="s">
        <v>111</v>
      </c>
      <c r="F51" t="s">
        <v>69</v>
      </c>
      <c r="G51" t="s">
        <v>70</v>
      </c>
      <c r="H51" t="s">
        <v>49</v>
      </c>
      <c r="I51">
        <f>I42*J51</f>
        <v>0</v>
      </c>
      <c r="J51">
        <v>0</v>
      </c>
      <c r="K51">
        <v>0</v>
      </c>
      <c r="O51">
        <f t="shared" si="14"/>
        <v>0</v>
      </c>
      <c r="P51">
        <f t="shared" si="15"/>
        <v>0</v>
      </c>
      <c r="Q51">
        <f t="shared" si="16"/>
        <v>0</v>
      </c>
      <c r="R51">
        <f t="shared" si="17"/>
        <v>0</v>
      </c>
      <c r="S51">
        <f t="shared" si="18"/>
        <v>0</v>
      </c>
      <c r="T51">
        <f t="shared" si="19"/>
        <v>0</v>
      </c>
      <c r="U51">
        <f t="shared" si="20"/>
        <v>0</v>
      </c>
      <c r="V51">
        <f t="shared" si="21"/>
        <v>0</v>
      </c>
      <c r="W51">
        <f t="shared" si="22"/>
        <v>0</v>
      </c>
      <c r="X51">
        <f t="shared" si="23"/>
        <v>0</v>
      </c>
      <c r="Y51">
        <f t="shared" si="24"/>
        <v>0</v>
      </c>
      <c r="AA51">
        <v>93060864</v>
      </c>
      <c r="AB51">
        <f t="shared" si="25"/>
        <v>2074</v>
      </c>
      <c r="AC51">
        <f t="shared" si="26"/>
        <v>2074</v>
      </c>
      <c r="AD51">
        <f t="shared" si="27"/>
        <v>0</v>
      </c>
      <c r="AE51">
        <f t="shared" si="28"/>
        <v>0</v>
      </c>
      <c r="AF51">
        <f t="shared" si="29"/>
        <v>0</v>
      </c>
      <c r="AG51">
        <f t="shared" si="30"/>
        <v>0</v>
      </c>
      <c r="AH51">
        <f t="shared" si="31"/>
        <v>0</v>
      </c>
      <c r="AI51">
        <f t="shared" si="32"/>
        <v>0</v>
      </c>
      <c r="AJ51">
        <f t="shared" si="33"/>
        <v>0</v>
      </c>
      <c r="AK51">
        <v>2074</v>
      </c>
      <c r="AL51">
        <v>2074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103</v>
      </c>
      <c r="AU51">
        <v>60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10.35</v>
      </c>
      <c r="BD51" t="s">
        <v>3</v>
      </c>
      <c r="BE51" t="s">
        <v>3</v>
      </c>
      <c r="BF51" t="s">
        <v>3</v>
      </c>
      <c r="BG51" t="s">
        <v>3</v>
      </c>
      <c r="BH51">
        <v>3</v>
      </c>
      <c r="BI51">
        <v>1</v>
      </c>
      <c r="BJ51" t="s">
        <v>71</v>
      </c>
      <c r="BM51">
        <v>33001</v>
      </c>
      <c r="BN51">
        <v>0</v>
      </c>
      <c r="BO51" t="s">
        <v>69</v>
      </c>
      <c r="BP51">
        <v>1</v>
      </c>
      <c r="BQ51">
        <v>2</v>
      </c>
      <c r="BR51">
        <v>0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103</v>
      </c>
      <c r="CA51">
        <v>60</v>
      </c>
      <c r="CB51" t="s">
        <v>3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34"/>
        <v>0</v>
      </c>
      <c r="CQ51">
        <f t="shared" si="35"/>
        <v>21465.899999999998</v>
      </c>
      <c r="CR51">
        <f t="shared" si="36"/>
        <v>0</v>
      </c>
      <c r="CS51">
        <f t="shared" si="37"/>
        <v>0</v>
      </c>
      <c r="CT51">
        <f t="shared" si="38"/>
        <v>0</v>
      </c>
      <c r="CU51">
        <f t="shared" si="39"/>
        <v>0</v>
      </c>
      <c r="CV51">
        <f t="shared" si="40"/>
        <v>0</v>
      </c>
      <c r="CW51">
        <f t="shared" si="41"/>
        <v>0</v>
      </c>
      <c r="CX51">
        <f t="shared" si="42"/>
        <v>0</v>
      </c>
      <c r="CY51">
        <f t="shared" si="43"/>
        <v>0</v>
      </c>
      <c r="CZ51">
        <f t="shared" si="44"/>
        <v>0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1010</v>
      </c>
      <c r="DV51" t="s">
        <v>49</v>
      </c>
      <c r="DW51" t="s">
        <v>49</v>
      </c>
      <c r="DX51">
        <v>1</v>
      </c>
      <c r="DZ51" t="s">
        <v>3</v>
      </c>
      <c r="EA51" t="s">
        <v>3</v>
      </c>
      <c r="EB51" t="s">
        <v>3</v>
      </c>
      <c r="EC51" t="s">
        <v>3</v>
      </c>
      <c r="EE51">
        <v>93308290</v>
      </c>
      <c r="EF51">
        <v>2</v>
      </c>
      <c r="EG51" t="s">
        <v>20</v>
      </c>
      <c r="EH51">
        <v>27</v>
      </c>
      <c r="EI51" t="s">
        <v>21</v>
      </c>
      <c r="EJ51">
        <v>1</v>
      </c>
      <c r="EK51">
        <v>33001</v>
      </c>
      <c r="EL51" t="s">
        <v>21</v>
      </c>
      <c r="EM51" t="s">
        <v>22</v>
      </c>
      <c r="EO51" t="s">
        <v>3</v>
      </c>
      <c r="EQ51">
        <v>0</v>
      </c>
      <c r="ER51">
        <v>2074</v>
      </c>
      <c r="ES51">
        <v>2074</v>
      </c>
      <c r="ET51">
        <v>0</v>
      </c>
      <c r="EU51">
        <v>0</v>
      </c>
      <c r="EV51">
        <v>0</v>
      </c>
      <c r="EW51">
        <v>0</v>
      </c>
      <c r="EX51">
        <v>0</v>
      </c>
      <c r="FQ51">
        <v>0</v>
      </c>
      <c r="FR51">
        <f t="shared" si="45"/>
        <v>0</v>
      </c>
      <c r="FS51">
        <v>0</v>
      </c>
      <c r="FX51">
        <v>103</v>
      </c>
      <c r="FY51">
        <v>60</v>
      </c>
      <c r="GA51" t="s">
        <v>3</v>
      </c>
      <c r="GD51">
        <v>1</v>
      </c>
      <c r="GF51">
        <v>-744192612</v>
      </c>
      <c r="GG51">
        <v>2</v>
      </c>
      <c r="GH51">
        <v>1</v>
      </c>
      <c r="GI51">
        <v>2</v>
      </c>
      <c r="GJ51">
        <v>0</v>
      </c>
      <c r="GK51">
        <v>0</v>
      </c>
      <c r="GL51">
        <f t="shared" si="46"/>
        <v>0</v>
      </c>
      <c r="GM51">
        <f t="shared" si="47"/>
        <v>0</v>
      </c>
      <c r="GN51">
        <f t="shared" si="48"/>
        <v>0</v>
      </c>
      <c r="GO51">
        <f t="shared" si="49"/>
        <v>0</v>
      </c>
      <c r="GP51">
        <f t="shared" si="50"/>
        <v>0</v>
      </c>
      <c r="GR51">
        <v>0</v>
      </c>
      <c r="GS51">
        <v>3</v>
      </c>
      <c r="GT51">
        <v>0</v>
      </c>
      <c r="GU51" t="s">
        <v>3</v>
      </c>
      <c r="GV51">
        <f t="shared" si="51"/>
        <v>0</v>
      </c>
      <c r="GW51">
        <v>1</v>
      </c>
      <c r="GX51">
        <f t="shared" si="52"/>
        <v>0</v>
      </c>
      <c r="HA51">
        <v>0</v>
      </c>
      <c r="HB51">
        <v>0</v>
      </c>
      <c r="HC51">
        <f t="shared" si="53"/>
        <v>0</v>
      </c>
      <c r="HE51" t="s">
        <v>3</v>
      </c>
      <c r="HF51" t="s">
        <v>3</v>
      </c>
      <c r="HM51" t="s">
        <v>3</v>
      </c>
      <c r="HN51" t="s">
        <v>23</v>
      </c>
      <c r="HO51" t="s">
        <v>24</v>
      </c>
      <c r="HP51" t="s">
        <v>21</v>
      </c>
      <c r="HQ51" t="s">
        <v>21</v>
      </c>
      <c r="IK51">
        <v>0</v>
      </c>
    </row>
    <row r="52" spans="1:245" x14ac:dyDescent="0.2">
      <c r="A52">
        <v>17</v>
      </c>
      <c r="B52">
        <v>1</v>
      </c>
      <c r="C52">
        <f>ROW(SmtRes!A69)</f>
        <v>69</v>
      </c>
      <c r="D52">
        <f>ROW(EtalonRes!A69)</f>
        <v>69</v>
      </c>
      <c r="E52" t="s">
        <v>112</v>
      </c>
      <c r="F52" t="s">
        <v>113</v>
      </c>
      <c r="G52" t="s">
        <v>114</v>
      </c>
      <c r="H52" t="s">
        <v>18</v>
      </c>
      <c r="I52">
        <v>1</v>
      </c>
      <c r="J52">
        <v>0</v>
      </c>
      <c r="K52">
        <v>1</v>
      </c>
      <c r="O52">
        <f t="shared" si="14"/>
        <v>11287.82</v>
      </c>
      <c r="P52">
        <f t="shared" si="15"/>
        <v>159.38</v>
      </c>
      <c r="Q52">
        <f t="shared" si="16"/>
        <v>7439.51</v>
      </c>
      <c r="R52">
        <f t="shared" si="17"/>
        <v>1146.01</v>
      </c>
      <c r="S52">
        <f t="shared" si="18"/>
        <v>3688.93</v>
      </c>
      <c r="T52">
        <f t="shared" si="19"/>
        <v>0</v>
      </c>
      <c r="U52">
        <f t="shared" si="20"/>
        <v>12.11</v>
      </c>
      <c r="V52">
        <f t="shared" si="21"/>
        <v>3.01</v>
      </c>
      <c r="W52">
        <f t="shared" si="22"/>
        <v>0</v>
      </c>
      <c r="X52">
        <f t="shared" si="23"/>
        <v>4979.99</v>
      </c>
      <c r="Y52">
        <f t="shared" si="24"/>
        <v>2900.96</v>
      </c>
      <c r="AA52">
        <v>93060864</v>
      </c>
      <c r="AB52">
        <f t="shared" si="25"/>
        <v>575.39</v>
      </c>
      <c r="AC52">
        <f t="shared" si="26"/>
        <v>46.33</v>
      </c>
      <c r="AD52">
        <f t="shared" si="27"/>
        <v>428.79</v>
      </c>
      <c r="AE52">
        <f t="shared" si="28"/>
        <v>31.15</v>
      </c>
      <c r="AF52">
        <f t="shared" si="29"/>
        <v>100.27</v>
      </c>
      <c r="AG52">
        <f t="shared" si="30"/>
        <v>0</v>
      </c>
      <c r="AH52">
        <f t="shared" si="31"/>
        <v>12.11</v>
      </c>
      <c r="AI52">
        <f t="shared" si="32"/>
        <v>3.01</v>
      </c>
      <c r="AJ52">
        <f t="shared" si="33"/>
        <v>0</v>
      </c>
      <c r="AK52">
        <v>575.39</v>
      </c>
      <c r="AL52">
        <v>46.33</v>
      </c>
      <c r="AM52">
        <v>428.79</v>
      </c>
      <c r="AN52">
        <v>31.15</v>
      </c>
      <c r="AO52">
        <v>100.27</v>
      </c>
      <c r="AP52">
        <v>0</v>
      </c>
      <c r="AQ52">
        <v>12.11</v>
      </c>
      <c r="AR52">
        <v>3.01</v>
      </c>
      <c r="AS52">
        <v>0</v>
      </c>
      <c r="AT52">
        <v>103</v>
      </c>
      <c r="AU52">
        <v>60</v>
      </c>
      <c r="AV52">
        <v>1</v>
      </c>
      <c r="AW52">
        <v>1</v>
      </c>
      <c r="AZ52">
        <v>1</v>
      </c>
      <c r="BA52">
        <v>36.79</v>
      </c>
      <c r="BB52">
        <v>17.350000000000001</v>
      </c>
      <c r="BC52">
        <v>3.44</v>
      </c>
      <c r="BD52" t="s">
        <v>3</v>
      </c>
      <c r="BE52" t="s">
        <v>3</v>
      </c>
      <c r="BF52" t="s">
        <v>3</v>
      </c>
      <c r="BG52" t="s">
        <v>3</v>
      </c>
      <c r="BH52">
        <v>0</v>
      </c>
      <c r="BI52">
        <v>1</v>
      </c>
      <c r="BJ52" t="s">
        <v>115</v>
      </c>
      <c r="BM52">
        <v>33001</v>
      </c>
      <c r="BN52">
        <v>0</v>
      </c>
      <c r="BO52" t="s">
        <v>113</v>
      </c>
      <c r="BP52">
        <v>1</v>
      </c>
      <c r="BQ52">
        <v>2</v>
      </c>
      <c r="BR52">
        <v>0</v>
      </c>
      <c r="BS52">
        <v>36.79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103</v>
      </c>
      <c r="CA52">
        <v>60</v>
      </c>
      <c r="CB52" t="s">
        <v>3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34"/>
        <v>11287.82</v>
      </c>
      <c r="CQ52">
        <f t="shared" si="35"/>
        <v>159.37519999999998</v>
      </c>
      <c r="CR52">
        <f t="shared" si="36"/>
        <v>7439.5065000000013</v>
      </c>
      <c r="CS52">
        <f t="shared" si="37"/>
        <v>1146.0084999999999</v>
      </c>
      <c r="CT52">
        <f t="shared" si="38"/>
        <v>3688.9332999999997</v>
      </c>
      <c r="CU52">
        <f t="shared" si="39"/>
        <v>0</v>
      </c>
      <c r="CV52">
        <f t="shared" si="40"/>
        <v>12.11</v>
      </c>
      <c r="CW52">
        <f t="shared" si="41"/>
        <v>3.01</v>
      </c>
      <c r="CX52">
        <f t="shared" si="42"/>
        <v>0</v>
      </c>
      <c r="CY52">
        <f t="shared" si="43"/>
        <v>4979.9881999999998</v>
      </c>
      <c r="CZ52">
        <f t="shared" si="44"/>
        <v>2900.9639999999995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U52">
        <v>1013</v>
      </c>
      <c r="DV52" t="s">
        <v>18</v>
      </c>
      <c r="DW52" t="s">
        <v>18</v>
      </c>
      <c r="DX52">
        <v>1</v>
      </c>
      <c r="DZ52" t="s">
        <v>3</v>
      </c>
      <c r="EA52" t="s">
        <v>3</v>
      </c>
      <c r="EB52" t="s">
        <v>3</v>
      </c>
      <c r="EC52" t="s">
        <v>3</v>
      </c>
      <c r="EE52">
        <v>93308290</v>
      </c>
      <c r="EF52">
        <v>2</v>
      </c>
      <c r="EG52" t="s">
        <v>20</v>
      </c>
      <c r="EH52">
        <v>27</v>
      </c>
      <c r="EI52" t="s">
        <v>21</v>
      </c>
      <c r="EJ52">
        <v>1</v>
      </c>
      <c r="EK52">
        <v>33001</v>
      </c>
      <c r="EL52" t="s">
        <v>21</v>
      </c>
      <c r="EM52" t="s">
        <v>22</v>
      </c>
      <c r="EO52" t="s">
        <v>3</v>
      </c>
      <c r="EQ52">
        <v>0</v>
      </c>
      <c r="ER52">
        <v>575.39</v>
      </c>
      <c r="ES52">
        <v>46.33</v>
      </c>
      <c r="ET52">
        <v>428.79</v>
      </c>
      <c r="EU52">
        <v>31.15</v>
      </c>
      <c r="EV52">
        <v>100.27</v>
      </c>
      <c r="EW52">
        <v>12.11</v>
      </c>
      <c r="EX52">
        <v>3.01</v>
      </c>
      <c r="EY52">
        <v>0</v>
      </c>
      <c r="FQ52">
        <v>0</v>
      </c>
      <c r="FR52">
        <f t="shared" si="45"/>
        <v>0</v>
      </c>
      <c r="FS52">
        <v>0</v>
      </c>
      <c r="FX52">
        <v>103</v>
      </c>
      <c r="FY52">
        <v>60</v>
      </c>
      <c r="GA52" t="s">
        <v>3</v>
      </c>
      <c r="GD52">
        <v>1</v>
      </c>
      <c r="GF52">
        <v>-595819300</v>
      </c>
      <c r="GG52">
        <v>2</v>
      </c>
      <c r="GH52">
        <v>1</v>
      </c>
      <c r="GI52">
        <v>2</v>
      </c>
      <c r="GJ52">
        <v>0</v>
      </c>
      <c r="GK52">
        <v>0</v>
      </c>
      <c r="GL52">
        <f t="shared" si="46"/>
        <v>0</v>
      </c>
      <c r="GM52">
        <f t="shared" si="47"/>
        <v>19168.77</v>
      </c>
      <c r="GN52">
        <f t="shared" si="48"/>
        <v>19168.77</v>
      </c>
      <c r="GO52">
        <f t="shared" si="49"/>
        <v>0</v>
      </c>
      <c r="GP52">
        <f t="shared" si="50"/>
        <v>0</v>
      </c>
      <c r="GR52">
        <v>0</v>
      </c>
      <c r="GS52">
        <v>3</v>
      </c>
      <c r="GT52">
        <v>0</v>
      </c>
      <c r="GU52" t="s">
        <v>3</v>
      </c>
      <c r="GV52">
        <f t="shared" si="51"/>
        <v>0</v>
      </c>
      <c r="GW52">
        <v>1</v>
      </c>
      <c r="GX52">
        <f t="shared" si="52"/>
        <v>0</v>
      </c>
      <c r="HA52">
        <v>0</v>
      </c>
      <c r="HB52">
        <v>0</v>
      </c>
      <c r="HC52">
        <f t="shared" si="53"/>
        <v>0</v>
      </c>
      <c r="HE52" t="s">
        <v>3</v>
      </c>
      <c r="HF52" t="s">
        <v>3</v>
      </c>
      <c r="HM52" t="s">
        <v>3</v>
      </c>
      <c r="HN52" t="s">
        <v>23</v>
      </c>
      <c r="HO52" t="s">
        <v>24</v>
      </c>
      <c r="HP52" t="s">
        <v>21</v>
      </c>
      <c r="HQ52" t="s">
        <v>21</v>
      </c>
      <c r="IK52">
        <v>0</v>
      </c>
    </row>
    <row r="53" spans="1:245" x14ac:dyDescent="0.2">
      <c r="A53">
        <v>18</v>
      </c>
      <c r="B53">
        <v>1</v>
      </c>
      <c r="C53">
        <v>57</v>
      </c>
      <c r="E53" t="s">
        <v>116</v>
      </c>
      <c r="F53" t="s">
        <v>38</v>
      </c>
      <c r="G53" t="s">
        <v>39</v>
      </c>
      <c r="H53" t="s">
        <v>40</v>
      </c>
      <c r="I53">
        <f>I52*J53</f>
        <v>0</v>
      </c>
      <c r="J53">
        <v>0</v>
      </c>
      <c r="K53">
        <v>0</v>
      </c>
      <c r="O53">
        <f t="shared" si="14"/>
        <v>0</v>
      </c>
      <c r="P53">
        <f t="shared" si="15"/>
        <v>0</v>
      </c>
      <c r="Q53">
        <f t="shared" si="16"/>
        <v>0</v>
      </c>
      <c r="R53">
        <f t="shared" si="17"/>
        <v>0</v>
      </c>
      <c r="S53">
        <f t="shared" si="18"/>
        <v>0</v>
      </c>
      <c r="T53">
        <f t="shared" si="19"/>
        <v>0</v>
      </c>
      <c r="U53">
        <f t="shared" si="20"/>
        <v>0</v>
      </c>
      <c r="V53">
        <f t="shared" si="21"/>
        <v>0</v>
      </c>
      <c r="W53">
        <f t="shared" si="22"/>
        <v>0</v>
      </c>
      <c r="X53">
        <f t="shared" si="23"/>
        <v>0</v>
      </c>
      <c r="Y53">
        <f t="shared" si="24"/>
        <v>0</v>
      </c>
      <c r="AA53">
        <v>93060864</v>
      </c>
      <c r="AB53">
        <f t="shared" si="25"/>
        <v>9040.01</v>
      </c>
      <c r="AC53">
        <f t="shared" si="26"/>
        <v>9040.01</v>
      </c>
      <c r="AD53">
        <f t="shared" si="27"/>
        <v>0</v>
      </c>
      <c r="AE53">
        <f t="shared" si="28"/>
        <v>0</v>
      </c>
      <c r="AF53">
        <f t="shared" si="29"/>
        <v>0</v>
      </c>
      <c r="AG53">
        <f t="shared" si="30"/>
        <v>0</v>
      </c>
      <c r="AH53">
        <f t="shared" si="31"/>
        <v>0</v>
      </c>
      <c r="AI53">
        <f t="shared" si="32"/>
        <v>0</v>
      </c>
      <c r="AJ53">
        <f t="shared" si="33"/>
        <v>0</v>
      </c>
      <c r="AK53">
        <v>9040.01</v>
      </c>
      <c r="AL53">
        <v>9040.01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103</v>
      </c>
      <c r="AU53">
        <v>60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23.1</v>
      </c>
      <c r="BD53" t="s">
        <v>3</v>
      </c>
      <c r="BE53" t="s">
        <v>3</v>
      </c>
      <c r="BF53" t="s">
        <v>3</v>
      </c>
      <c r="BG53" t="s">
        <v>3</v>
      </c>
      <c r="BH53">
        <v>3</v>
      </c>
      <c r="BI53">
        <v>1</v>
      </c>
      <c r="BJ53" t="s">
        <v>41</v>
      </c>
      <c r="BM53">
        <v>33001</v>
      </c>
      <c r="BN53">
        <v>0</v>
      </c>
      <c r="BO53" t="s">
        <v>38</v>
      </c>
      <c r="BP53">
        <v>1</v>
      </c>
      <c r="BQ53">
        <v>2</v>
      </c>
      <c r="BR53">
        <v>0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103</v>
      </c>
      <c r="CA53">
        <v>60</v>
      </c>
      <c r="CB53" t="s">
        <v>3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34"/>
        <v>0</v>
      </c>
      <c r="CQ53">
        <f t="shared" si="35"/>
        <v>208824.23100000003</v>
      </c>
      <c r="CR53">
        <f t="shared" si="36"/>
        <v>0</v>
      </c>
      <c r="CS53">
        <f t="shared" si="37"/>
        <v>0</v>
      </c>
      <c r="CT53">
        <f t="shared" si="38"/>
        <v>0</v>
      </c>
      <c r="CU53">
        <f t="shared" si="39"/>
        <v>0</v>
      </c>
      <c r="CV53">
        <f t="shared" si="40"/>
        <v>0</v>
      </c>
      <c r="CW53">
        <f t="shared" si="41"/>
        <v>0</v>
      </c>
      <c r="CX53">
        <f t="shared" si="42"/>
        <v>0</v>
      </c>
      <c r="CY53">
        <f t="shared" si="43"/>
        <v>0</v>
      </c>
      <c r="CZ53">
        <f t="shared" si="44"/>
        <v>0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1009</v>
      </c>
      <c r="DV53" t="s">
        <v>40</v>
      </c>
      <c r="DW53" t="s">
        <v>40</v>
      </c>
      <c r="DX53">
        <v>1000</v>
      </c>
      <c r="DZ53" t="s">
        <v>3</v>
      </c>
      <c r="EA53" t="s">
        <v>3</v>
      </c>
      <c r="EB53" t="s">
        <v>3</v>
      </c>
      <c r="EC53" t="s">
        <v>3</v>
      </c>
      <c r="EE53">
        <v>93308290</v>
      </c>
      <c r="EF53">
        <v>2</v>
      </c>
      <c r="EG53" t="s">
        <v>20</v>
      </c>
      <c r="EH53">
        <v>27</v>
      </c>
      <c r="EI53" t="s">
        <v>21</v>
      </c>
      <c r="EJ53">
        <v>1</v>
      </c>
      <c r="EK53">
        <v>33001</v>
      </c>
      <c r="EL53" t="s">
        <v>21</v>
      </c>
      <c r="EM53" t="s">
        <v>22</v>
      </c>
      <c r="EO53" t="s">
        <v>3</v>
      </c>
      <c r="EQ53">
        <v>0</v>
      </c>
      <c r="ER53">
        <v>9040.01</v>
      </c>
      <c r="ES53">
        <v>9040.01</v>
      </c>
      <c r="ET53">
        <v>0</v>
      </c>
      <c r="EU53">
        <v>0</v>
      </c>
      <c r="EV53">
        <v>0</v>
      </c>
      <c r="EW53">
        <v>0</v>
      </c>
      <c r="EX53">
        <v>0</v>
      </c>
      <c r="FQ53">
        <v>0</v>
      </c>
      <c r="FR53">
        <f t="shared" si="45"/>
        <v>0</v>
      </c>
      <c r="FS53">
        <v>0</v>
      </c>
      <c r="FX53">
        <v>103</v>
      </c>
      <c r="FY53">
        <v>60</v>
      </c>
      <c r="GA53" t="s">
        <v>3</v>
      </c>
      <c r="GD53">
        <v>1</v>
      </c>
      <c r="GF53">
        <v>-384985709</v>
      </c>
      <c r="GG53">
        <v>2</v>
      </c>
      <c r="GH53">
        <v>1</v>
      </c>
      <c r="GI53">
        <v>2</v>
      </c>
      <c r="GJ53">
        <v>0</v>
      </c>
      <c r="GK53">
        <v>0</v>
      </c>
      <c r="GL53">
        <f t="shared" si="46"/>
        <v>0</v>
      </c>
      <c r="GM53">
        <f t="shared" si="47"/>
        <v>0</v>
      </c>
      <c r="GN53">
        <f t="shared" si="48"/>
        <v>0</v>
      </c>
      <c r="GO53">
        <f t="shared" si="49"/>
        <v>0</v>
      </c>
      <c r="GP53">
        <f t="shared" si="50"/>
        <v>0</v>
      </c>
      <c r="GR53">
        <v>0</v>
      </c>
      <c r="GS53">
        <v>3</v>
      </c>
      <c r="GT53">
        <v>0</v>
      </c>
      <c r="GU53" t="s">
        <v>3</v>
      </c>
      <c r="GV53">
        <f t="shared" si="51"/>
        <v>0</v>
      </c>
      <c r="GW53">
        <v>1</v>
      </c>
      <c r="GX53">
        <f t="shared" si="52"/>
        <v>0</v>
      </c>
      <c r="HA53">
        <v>0</v>
      </c>
      <c r="HB53">
        <v>0</v>
      </c>
      <c r="HC53">
        <f t="shared" si="53"/>
        <v>0</v>
      </c>
      <c r="HE53" t="s">
        <v>3</v>
      </c>
      <c r="HF53" t="s">
        <v>3</v>
      </c>
      <c r="HM53" t="s">
        <v>3</v>
      </c>
      <c r="HN53" t="s">
        <v>23</v>
      </c>
      <c r="HO53" t="s">
        <v>24</v>
      </c>
      <c r="HP53" t="s">
        <v>21</v>
      </c>
      <c r="HQ53" t="s">
        <v>21</v>
      </c>
      <c r="IK53">
        <v>0</v>
      </c>
    </row>
    <row r="54" spans="1:245" x14ac:dyDescent="0.2">
      <c r="A54">
        <v>18</v>
      </c>
      <c r="B54">
        <v>1</v>
      </c>
      <c r="C54">
        <v>60</v>
      </c>
      <c r="E54" t="s">
        <v>117</v>
      </c>
      <c r="F54" t="s">
        <v>43</v>
      </c>
      <c r="G54" t="s">
        <v>44</v>
      </c>
      <c r="H54" t="s">
        <v>40</v>
      </c>
      <c r="I54">
        <f>I52*J54</f>
        <v>0</v>
      </c>
      <c r="J54">
        <v>0</v>
      </c>
      <c r="K54">
        <v>0</v>
      </c>
      <c r="O54">
        <f t="shared" si="14"/>
        <v>0</v>
      </c>
      <c r="P54">
        <f t="shared" si="15"/>
        <v>0</v>
      </c>
      <c r="Q54">
        <f t="shared" si="16"/>
        <v>0</v>
      </c>
      <c r="R54">
        <f t="shared" si="17"/>
        <v>0</v>
      </c>
      <c r="S54">
        <f t="shared" si="18"/>
        <v>0</v>
      </c>
      <c r="T54">
        <f t="shared" si="19"/>
        <v>0</v>
      </c>
      <c r="U54">
        <f t="shared" si="20"/>
        <v>0</v>
      </c>
      <c r="V54">
        <f t="shared" si="21"/>
        <v>0</v>
      </c>
      <c r="W54">
        <f t="shared" si="22"/>
        <v>0</v>
      </c>
      <c r="X54">
        <f t="shared" si="23"/>
        <v>0</v>
      </c>
      <c r="Y54">
        <f t="shared" si="24"/>
        <v>0</v>
      </c>
      <c r="AA54">
        <v>93060864</v>
      </c>
      <c r="AB54">
        <f t="shared" si="25"/>
        <v>0</v>
      </c>
      <c r="AC54">
        <f t="shared" si="26"/>
        <v>0</v>
      </c>
      <c r="AD54">
        <f t="shared" si="27"/>
        <v>0</v>
      </c>
      <c r="AE54">
        <f t="shared" si="28"/>
        <v>0</v>
      </c>
      <c r="AF54">
        <f t="shared" si="29"/>
        <v>0</v>
      </c>
      <c r="AG54">
        <f t="shared" si="30"/>
        <v>0</v>
      </c>
      <c r="AH54">
        <f t="shared" si="31"/>
        <v>0</v>
      </c>
      <c r="AI54">
        <f t="shared" si="32"/>
        <v>0</v>
      </c>
      <c r="AJ54">
        <f t="shared" si="33"/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103</v>
      </c>
      <c r="AU54">
        <v>60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1</v>
      </c>
      <c r="BD54" t="s">
        <v>3</v>
      </c>
      <c r="BE54" t="s">
        <v>3</v>
      </c>
      <c r="BF54" t="s">
        <v>3</v>
      </c>
      <c r="BG54" t="s">
        <v>3</v>
      </c>
      <c r="BH54">
        <v>3</v>
      </c>
      <c r="BI54">
        <v>1</v>
      </c>
      <c r="BJ54" t="s">
        <v>45</v>
      </c>
      <c r="BM54">
        <v>33001</v>
      </c>
      <c r="BN54">
        <v>0</v>
      </c>
      <c r="BO54" t="s">
        <v>3</v>
      </c>
      <c r="BP54">
        <v>0</v>
      </c>
      <c r="BQ54">
        <v>2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3</v>
      </c>
      <c r="BZ54">
        <v>103</v>
      </c>
      <c r="CA54">
        <v>60</v>
      </c>
      <c r="CB54" t="s">
        <v>3</v>
      </c>
      <c r="CE54">
        <v>0</v>
      </c>
      <c r="CF54">
        <v>0</v>
      </c>
      <c r="CG54">
        <v>0</v>
      </c>
      <c r="CM54">
        <v>0</v>
      </c>
      <c r="CN54" t="s">
        <v>3</v>
      </c>
      <c r="CO54">
        <v>0</v>
      </c>
      <c r="CP54">
        <f t="shared" si="34"/>
        <v>0</v>
      </c>
      <c r="CQ54">
        <f t="shared" si="35"/>
        <v>0</v>
      </c>
      <c r="CR54">
        <f t="shared" si="36"/>
        <v>0</v>
      </c>
      <c r="CS54">
        <f t="shared" si="37"/>
        <v>0</v>
      </c>
      <c r="CT54">
        <f t="shared" si="38"/>
        <v>0</v>
      </c>
      <c r="CU54">
        <f t="shared" si="39"/>
        <v>0</v>
      </c>
      <c r="CV54">
        <f t="shared" si="40"/>
        <v>0</v>
      </c>
      <c r="CW54">
        <f t="shared" si="41"/>
        <v>0</v>
      </c>
      <c r="CX54">
        <f t="shared" si="42"/>
        <v>0</v>
      </c>
      <c r="CY54">
        <f t="shared" si="43"/>
        <v>0</v>
      </c>
      <c r="CZ54">
        <f t="shared" si="44"/>
        <v>0</v>
      </c>
      <c r="DC54" t="s">
        <v>3</v>
      </c>
      <c r="DD54" t="s">
        <v>3</v>
      </c>
      <c r="DE54" t="s">
        <v>3</v>
      </c>
      <c r="DF54" t="s">
        <v>3</v>
      </c>
      <c r="DG54" t="s">
        <v>3</v>
      </c>
      <c r="DH54" t="s">
        <v>3</v>
      </c>
      <c r="DI54" t="s">
        <v>3</v>
      </c>
      <c r="DJ54" t="s">
        <v>3</v>
      </c>
      <c r="DK54" t="s">
        <v>3</v>
      </c>
      <c r="DL54" t="s">
        <v>3</v>
      </c>
      <c r="DM54" t="s">
        <v>3</v>
      </c>
      <c r="DN54">
        <v>0</v>
      </c>
      <c r="DO54">
        <v>0</v>
      </c>
      <c r="DP54">
        <v>1</v>
      </c>
      <c r="DQ54">
        <v>1</v>
      </c>
      <c r="DU54">
        <v>1009</v>
      </c>
      <c r="DV54" t="s">
        <v>40</v>
      </c>
      <c r="DW54" t="s">
        <v>40</v>
      </c>
      <c r="DX54">
        <v>1000</v>
      </c>
      <c r="DZ54" t="s">
        <v>3</v>
      </c>
      <c r="EA54" t="s">
        <v>3</v>
      </c>
      <c r="EB54" t="s">
        <v>3</v>
      </c>
      <c r="EC54" t="s">
        <v>3</v>
      </c>
      <c r="EE54">
        <v>93308290</v>
      </c>
      <c r="EF54">
        <v>2</v>
      </c>
      <c r="EG54" t="s">
        <v>20</v>
      </c>
      <c r="EH54">
        <v>27</v>
      </c>
      <c r="EI54" t="s">
        <v>21</v>
      </c>
      <c r="EJ54">
        <v>1</v>
      </c>
      <c r="EK54">
        <v>33001</v>
      </c>
      <c r="EL54" t="s">
        <v>21</v>
      </c>
      <c r="EM54" t="s">
        <v>22</v>
      </c>
      <c r="EO54" t="s">
        <v>3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FQ54">
        <v>0</v>
      </c>
      <c r="FR54">
        <f t="shared" si="45"/>
        <v>0</v>
      </c>
      <c r="FS54">
        <v>0</v>
      </c>
      <c r="FX54">
        <v>103</v>
      </c>
      <c r="FY54">
        <v>60</v>
      </c>
      <c r="GA54" t="s">
        <v>3</v>
      </c>
      <c r="GD54">
        <v>1</v>
      </c>
      <c r="GF54">
        <v>361960925</v>
      </c>
      <c r="GG54">
        <v>2</v>
      </c>
      <c r="GH54">
        <v>1</v>
      </c>
      <c r="GI54">
        <v>-2</v>
      </c>
      <c r="GJ54">
        <v>0</v>
      </c>
      <c r="GK54">
        <v>0</v>
      </c>
      <c r="GL54">
        <f t="shared" si="46"/>
        <v>0</v>
      </c>
      <c r="GM54">
        <f t="shared" si="47"/>
        <v>0</v>
      </c>
      <c r="GN54">
        <f t="shared" si="48"/>
        <v>0</v>
      </c>
      <c r="GO54">
        <f t="shared" si="49"/>
        <v>0</v>
      </c>
      <c r="GP54">
        <f t="shared" si="50"/>
        <v>0</v>
      </c>
      <c r="GR54">
        <v>0</v>
      </c>
      <c r="GS54">
        <v>3</v>
      </c>
      <c r="GT54">
        <v>0</v>
      </c>
      <c r="GU54" t="s">
        <v>3</v>
      </c>
      <c r="GV54">
        <f t="shared" si="51"/>
        <v>0</v>
      </c>
      <c r="GW54">
        <v>1</v>
      </c>
      <c r="GX54">
        <f t="shared" si="52"/>
        <v>0</v>
      </c>
      <c r="HA54">
        <v>0</v>
      </c>
      <c r="HB54">
        <v>0</v>
      </c>
      <c r="HC54">
        <f t="shared" si="53"/>
        <v>0</v>
      </c>
      <c r="HE54" t="s">
        <v>3</v>
      </c>
      <c r="HF54" t="s">
        <v>3</v>
      </c>
      <c r="HM54" t="s">
        <v>3</v>
      </c>
      <c r="HN54" t="s">
        <v>23</v>
      </c>
      <c r="HO54" t="s">
        <v>24</v>
      </c>
      <c r="HP54" t="s">
        <v>21</v>
      </c>
      <c r="HQ54" t="s">
        <v>21</v>
      </c>
      <c r="IK54">
        <v>0</v>
      </c>
    </row>
    <row r="55" spans="1:245" x14ac:dyDescent="0.2">
      <c r="A55">
        <v>18</v>
      </c>
      <c r="B55">
        <v>1</v>
      </c>
      <c r="C55">
        <v>61</v>
      </c>
      <c r="E55" t="s">
        <v>118</v>
      </c>
      <c r="F55" t="s">
        <v>47</v>
      </c>
      <c r="G55" t="s">
        <v>48</v>
      </c>
      <c r="H55" t="s">
        <v>49</v>
      </c>
      <c r="I55">
        <f>I52*J55</f>
        <v>0</v>
      </c>
      <c r="J55">
        <v>0</v>
      </c>
      <c r="K55">
        <v>0</v>
      </c>
      <c r="O55">
        <f t="shared" si="14"/>
        <v>0</v>
      </c>
      <c r="P55">
        <f t="shared" si="15"/>
        <v>0</v>
      </c>
      <c r="Q55">
        <f t="shared" si="16"/>
        <v>0</v>
      </c>
      <c r="R55">
        <f t="shared" si="17"/>
        <v>0</v>
      </c>
      <c r="S55">
        <f t="shared" si="18"/>
        <v>0</v>
      </c>
      <c r="T55">
        <f t="shared" si="19"/>
        <v>0</v>
      </c>
      <c r="U55">
        <f t="shared" si="20"/>
        <v>0</v>
      </c>
      <c r="V55">
        <f t="shared" si="21"/>
        <v>0</v>
      </c>
      <c r="W55">
        <f t="shared" si="22"/>
        <v>0</v>
      </c>
      <c r="X55">
        <f t="shared" si="23"/>
        <v>0</v>
      </c>
      <c r="Y55">
        <f t="shared" si="24"/>
        <v>0</v>
      </c>
      <c r="AA55">
        <v>93060864</v>
      </c>
      <c r="AB55">
        <f t="shared" si="25"/>
        <v>0</v>
      </c>
      <c r="AC55">
        <f t="shared" si="26"/>
        <v>0</v>
      </c>
      <c r="AD55">
        <f t="shared" si="27"/>
        <v>0</v>
      </c>
      <c r="AE55">
        <f t="shared" si="28"/>
        <v>0</v>
      </c>
      <c r="AF55">
        <f t="shared" si="29"/>
        <v>0</v>
      </c>
      <c r="AG55">
        <f t="shared" si="30"/>
        <v>0</v>
      </c>
      <c r="AH55">
        <f t="shared" si="31"/>
        <v>0</v>
      </c>
      <c r="AI55">
        <f t="shared" si="32"/>
        <v>0</v>
      </c>
      <c r="AJ55">
        <f t="shared" si="33"/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103</v>
      </c>
      <c r="AU55">
        <v>60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1</v>
      </c>
      <c r="BD55" t="s">
        <v>3</v>
      </c>
      <c r="BE55" t="s">
        <v>3</v>
      </c>
      <c r="BF55" t="s">
        <v>3</v>
      </c>
      <c r="BG55" t="s">
        <v>3</v>
      </c>
      <c r="BH55">
        <v>3</v>
      </c>
      <c r="BI55">
        <v>1</v>
      </c>
      <c r="BJ55" t="s">
        <v>50</v>
      </c>
      <c r="BM55">
        <v>33001</v>
      </c>
      <c r="BN55">
        <v>0</v>
      </c>
      <c r="BO55" t="s">
        <v>3</v>
      </c>
      <c r="BP55">
        <v>0</v>
      </c>
      <c r="BQ55">
        <v>2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103</v>
      </c>
      <c r="CA55">
        <v>60</v>
      </c>
      <c r="CB55" t="s">
        <v>3</v>
      </c>
      <c r="CE55">
        <v>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34"/>
        <v>0</v>
      </c>
      <c r="CQ55">
        <f t="shared" si="35"/>
        <v>0</v>
      </c>
      <c r="CR55">
        <f t="shared" si="36"/>
        <v>0</v>
      </c>
      <c r="CS55">
        <f t="shared" si="37"/>
        <v>0</v>
      </c>
      <c r="CT55">
        <f t="shared" si="38"/>
        <v>0</v>
      </c>
      <c r="CU55">
        <f t="shared" si="39"/>
        <v>0</v>
      </c>
      <c r="CV55">
        <f t="shared" si="40"/>
        <v>0</v>
      </c>
      <c r="CW55">
        <f t="shared" si="41"/>
        <v>0</v>
      </c>
      <c r="CX55">
        <f t="shared" si="42"/>
        <v>0</v>
      </c>
      <c r="CY55">
        <f t="shared" si="43"/>
        <v>0</v>
      </c>
      <c r="CZ55">
        <f t="shared" si="44"/>
        <v>0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1010</v>
      </c>
      <c r="DV55" t="s">
        <v>49</v>
      </c>
      <c r="DW55" t="s">
        <v>49</v>
      </c>
      <c r="DX55">
        <v>1</v>
      </c>
      <c r="DZ55" t="s">
        <v>3</v>
      </c>
      <c r="EA55" t="s">
        <v>3</v>
      </c>
      <c r="EB55" t="s">
        <v>3</v>
      </c>
      <c r="EC55" t="s">
        <v>3</v>
      </c>
      <c r="EE55">
        <v>93308290</v>
      </c>
      <c r="EF55">
        <v>2</v>
      </c>
      <c r="EG55" t="s">
        <v>20</v>
      </c>
      <c r="EH55">
        <v>27</v>
      </c>
      <c r="EI55" t="s">
        <v>21</v>
      </c>
      <c r="EJ55">
        <v>1</v>
      </c>
      <c r="EK55">
        <v>33001</v>
      </c>
      <c r="EL55" t="s">
        <v>21</v>
      </c>
      <c r="EM55" t="s">
        <v>22</v>
      </c>
      <c r="EO55" t="s">
        <v>3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FQ55">
        <v>0</v>
      </c>
      <c r="FR55">
        <f t="shared" si="45"/>
        <v>0</v>
      </c>
      <c r="FS55">
        <v>0</v>
      </c>
      <c r="FX55">
        <v>103</v>
      </c>
      <c r="FY55">
        <v>60</v>
      </c>
      <c r="GA55" t="s">
        <v>3</v>
      </c>
      <c r="GD55">
        <v>1</v>
      </c>
      <c r="GF55">
        <v>789151112</v>
      </c>
      <c r="GG55">
        <v>2</v>
      </c>
      <c r="GH55">
        <v>1</v>
      </c>
      <c r="GI55">
        <v>-2</v>
      </c>
      <c r="GJ55">
        <v>0</v>
      </c>
      <c r="GK55">
        <v>0</v>
      </c>
      <c r="GL55">
        <f t="shared" si="46"/>
        <v>0</v>
      </c>
      <c r="GM55">
        <f t="shared" si="47"/>
        <v>0</v>
      </c>
      <c r="GN55">
        <f t="shared" si="48"/>
        <v>0</v>
      </c>
      <c r="GO55">
        <f t="shared" si="49"/>
        <v>0</v>
      </c>
      <c r="GP55">
        <f t="shared" si="50"/>
        <v>0</v>
      </c>
      <c r="GR55">
        <v>0</v>
      </c>
      <c r="GS55">
        <v>3</v>
      </c>
      <c r="GT55">
        <v>0</v>
      </c>
      <c r="GU55" t="s">
        <v>3</v>
      </c>
      <c r="GV55">
        <f t="shared" si="51"/>
        <v>0</v>
      </c>
      <c r="GW55">
        <v>1</v>
      </c>
      <c r="GX55">
        <f t="shared" si="52"/>
        <v>0</v>
      </c>
      <c r="HA55">
        <v>0</v>
      </c>
      <c r="HB55">
        <v>0</v>
      </c>
      <c r="HC55">
        <f t="shared" si="53"/>
        <v>0</v>
      </c>
      <c r="HE55" t="s">
        <v>3</v>
      </c>
      <c r="HF55" t="s">
        <v>3</v>
      </c>
      <c r="HM55" t="s">
        <v>3</v>
      </c>
      <c r="HN55" t="s">
        <v>23</v>
      </c>
      <c r="HO55" t="s">
        <v>24</v>
      </c>
      <c r="HP55" t="s">
        <v>21</v>
      </c>
      <c r="HQ55" t="s">
        <v>21</v>
      </c>
      <c r="IK55">
        <v>0</v>
      </c>
    </row>
    <row r="56" spans="1:245" x14ac:dyDescent="0.2">
      <c r="A56">
        <v>18</v>
      </c>
      <c r="B56">
        <v>1</v>
      </c>
      <c r="C56">
        <v>62</v>
      </c>
      <c r="E56" t="s">
        <v>119</v>
      </c>
      <c r="F56" t="s">
        <v>52</v>
      </c>
      <c r="G56" t="s">
        <v>53</v>
      </c>
      <c r="H56" t="s">
        <v>49</v>
      </c>
      <c r="I56">
        <f>I52*J56</f>
        <v>0</v>
      </c>
      <c r="J56">
        <v>0</v>
      </c>
      <c r="K56">
        <v>0</v>
      </c>
      <c r="O56">
        <f t="shared" ref="O56:O87" si="54">ROUND(CP56,2)</f>
        <v>0</v>
      </c>
      <c r="P56">
        <f t="shared" ref="P56:P87" si="55">ROUND(CQ56*I56,2)</f>
        <v>0</v>
      </c>
      <c r="Q56">
        <f t="shared" ref="Q56:Q87" si="56">ROUND(CR56*I56,2)</f>
        <v>0</v>
      </c>
      <c r="R56">
        <f t="shared" ref="R56:R87" si="57">ROUND(CS56*I56,2)</f>
        <v>0</v>
      </c>
      <c r="S56">
        <f t="shared" ref="S56:S87" si="58">ROUND(CT56*I56,2)</f>
        <v>0</v>
      </c>
      <c r="T56">
        <f t="shared" ref="T56:T87" si="59">ROUND(CU56*I56,2)</f>
        <v>0</v>
      </c>
      <c r="U56">
        <f t="shared" ref="U56:U87" si="60">CV56*I56</f>
        <v>0</v>
      </c>
      <c r="V56">
        <f t="shared" ref="V56:V87" si="61">CW56*I56</f>
        <v>0</v>
      </c>
      <c r="W56">
        <f t="shared" ref="W56:W87" si="62">ROUND(CX56*I56,2)</f>
        <v>0</v>
      </c>
      <c r="X56">
        <f t="shared" ref="X56:X87" si="63">ROUND(CY56,2)</f>
        <v>0</v>
      </c>
      <c r="Y56">
        <f t="shared" ref="Y56:Y87" si="64">ROUND(CZ56,2)</f>
        <v>0</v>
      </c>
      <c r="AA56">
        <v>93060864</v>
      </c>
      <c r="AB56">
        <f t="shared" ref="AB56:AB87" si="65">ROUND((AC56+AD56+AF56),2)</f>
        <v>0</v>
      </c>
      <c r="AC56">
        <f t="shared" ref="AC56:AC87" si="66">ROUND((ES56),2)</f>
        <v>0</v>
      </c>
      <c r="AD56">
        <f t="shared" ref="AD56:AD87" si="67">ROUND((((ET56)-(EU56))+AE56),2)</f>
        <v>0</v>
      </c>
      <c r="AE56">
        <f t="shared" ref="AE56:AE87" si="68">ROUND((EU56),2)</f>
        <v>0</v>
      </c>
      <c r="AF56">
        <f t="shared" ref="AF56:AF87" si="69">ROUND((EV56),2)</f>
        <v>0</v>
      </c>
      <c r="AG56">
        <f t="shared" ref="AG56:AG87" si="70">ROUND((AP56),2)</f>
        <v>0</v>
      </c>
      <c r="AH56">
        <f t="shared" ref="AH56:AH87" si="71">(EW56)</f>
        <v>0</v>
      </c>
      <c r="AI56">
        <f t="shared" ref="AI56:AI87" si="72">(EX56)</f>
        <v>0</v>
      </c>
      <c r="AJ56">
        <f t="shared" ref="AJ56:AJ87" si="73">(AS56)</f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103</v>
      </c>
      <c r="AU56">
        <v>60</v>
      </c>
      <c r="AV56">
        <v>1</v>
      </c>
      <c r="AW56">
        <v>1</v>
      </c>
      <c r="AZ56">
        <v>1</v>
      </c>
      <c r="BA56">
        <v>1</v>
      </c>
      <c r="BB56">
        <v>1</v>
      </c>
      <c r="BC56">
        <v>1</v>
      </c>
      <c r="BD56" t="s">
        <v>3</v>
      </c>
      <c r="BE56" t="s">
        <v>3</v>
      </c>
      <c r="BF56" t="s">
        <v>3</v>
      </c>
      <c r="BG56" t="s">
        <v>3</v>
      </c>
      <c r="BH56">
        <v>3</v>
      </c>
      <c r="BI56">
        <v>1</v>
      </c>
      <c r="BJ56" t="s">
        <v>54</v>
      </c>
      <c r="BM56">
        <v>33001</v>
      </c>
      <c r="BN56">
        <v>0</v>
      </c>
      <c r="BO56" t="s">
        <v>3</v>
      </c>
      <c r="BP56">
        <v>0</v>
      </c>
      <c r="BQ56">
        <v>2</v>
      </c>
      <c r="BR56">
        <v>0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 t="s">
        <v>3</v>
      </c>
      <c r="BZ56">
        <v>103</v>
      </c>
      <c r="CA56">
        <v>60</v>
      </c>
      <c r="CB56" t="s">
        <v>3</v>
      </c>
      <c r="CE56">
        <v>0</v>
      </c>
      <c r="CF56">
        <v>0</v>
      </c>
      <c r="CG56">
        <v>0</v>
      </c>
      <c r="CM56">
        <v>0</v>
      </c>
      <c r="CN56" t="s">
        <v>3</v>
      </c>
      <c r="CO56">
        <v>0</v>
      </c>
      <c r="CP56">
        <f t="shared" ref="CP56:CP87" si="74">(P56+Q56+S56)</f>
        <v>0</v>
      </c>
      <c r="CQ56">
        <f t="shared" ref="CQ56:CQ87" si="75">AC56*BC56</f>
        <v>0</v>
      </c>
      <c r="CR56">
        <f t="shared" ref="CR56:CR87" si="76">(((ET56)*BB56-(EU56)*BS56)+AE56*BS56)</f>
        <v>0</v>
      </c>
      <c r="CS56">
        <f t="shared" ref="CS56:CS87" si="77">AE56*BS56</f>
        <v>0</v>
      </c>
      <c r="CT56">
        <f t="shared" ref="CT56:CT87" si="78">AF56*BA56</f>
        <v>0</v>
      </c>
      <c r="CU56">
        <f t="shared" ref="CU56:CU87" si="79">AG56</f>
        <v>0</v>
      </c>
      <c r="CV56">
        <f t="shared" ref="CV56:CV87" si="80">AH56</f>
        <v>0</v>
      </c>
      <c r="CW56">
        <f t="shared" ref="CW56:CW87" si="81">AI56</f>
        <v>0</v>
      </c>
      <c r="CX56">
        <f t="shared" ref="CX56:CX87" si="82">AJ56</f>
        <v>0</v>
      </c>
      <c r="CY56">
        <f t="shared" ref="CY56:CY87" si="83">(((S56+R56)*AT56)/100)</f>
        <v>0</v>
      </c>
      <c r="CZ56">
        <f t="shared" ref="CZ56:CZ87" si="84">(((S56+R56)*AU56)/100)</f>
        <v>0</v>
      </c>
      <c r="DC56" t="s">
        <v>3</v>
      </c>
      <c r="DD56" t="s">
        <v>3</v>
      </c>
      <c r="DE56" t="s">
        <v>3</v>
      </c>
      <c r="DF56" t="s">
        <v>3</v>
      </c>
      <c r="DG56" t="s">
        <v>3</v>
      </c>
      <c r="DH56" t="s">
        <v>3</v>
      </c>
      <c r="DI56" t="s">
        <v>3</v>
      </c>
      <c r="DJ56" t="s">
        <v>3</v>
      </c>
      <c r="DK56" t="s">
        <v>3</v>
      </c>
      <c r="DL56" t="s">
        <v>3</v>
      </c>
      <c r="DM56" t="s">
        <v>3</v>
      </c>
      <c r="DN56">
        <v>0</v>
      </c>
      <c r="DO56">
        <v>0</v>
      </c>
      <c r="DP56">
        <v>1</v>
      </c>
      <c r="DQ56">
        <v>1</v>
      </c>
      <c r="DU56">
        <v>1010</v>
      </c>
      <c r="DV56" t="s">
        <v>49</v>
      </c>
      <c r="DW56" t="s">
        <v>49</v>
      </c>
      <c r="DX56">
        <v>1</v>
      </c>
      <c r="DZ56" t="s">
        <v>3</v>
      </c>
      <c r="EA56" t="s">
        <v>3</v>
      </c>
      <c r="EB56" t="s">
        <v>3</v>
      </c>
      <c r="EC56" t="s">
        <v>3</v>
      </c>
      <c r="EE56">
        <v>93308290</v>
      </c>
      <c r="EF56">
        <v>2</v>
      </c>
      <c r="EG56" t="s">
        <v>20</v>
      </c>
      <c r="EH56">
        <v>27</v>
      </c>
      <c r="EI56" t="s">
        <v>21</v>
      </c>
      <c r="EJ56">
        <v>1</v>
      </c>
      <c r="EK56">
        <v>33001</v>
      </c>
      <c r="EL56" t="s">
        <v>21</v>
      </c>
      <c r="EM56" t="s">
        <v>22</v>
      </c>
      <c r="EO56" t="s">
        <v>3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FQ56">
        <v>0</v>
      </c>
      <c r="FR56">
        <f t="shared" ref="FR56:FR87" si="85">ROUND(IF(BI56=3,GM56,0),2)</f>
        <v>0</v>
      </c>
      <c r="FS56">
        <v>0</v>
      </c>
      <c r="FX56">
        <v>103</v>
      </c>
      <c r="FY56">
        <v>60</v>
      </c>
      <c r="GA56" t="s">
        <v>3</v>
      </c>
      <c r="GD56">
        <v>1</v>
      </c>
      <c r="GF56">
        <v>-950202787</v>
      </c>
      <c r="GG56">
        <v>2</v>
      </c>
      <c r="GH56">
        <v>1</v>
      </c>
      <c r="GI56">
        <v>-2</v>
      </c>
      <c r="GJ56">
        <v>0</v>
      </c>
      <c r="GK56">
        <v>0</v>
      </c>
      <c r="GL56">
        <f t="shared" ref="GL56:GL87" si="86">ROUND(IF(AND(BH56=3,BI56=3,FS56&lt;&gt;0),P56,0),2)</f>
        <v>0</v>
      </c>
      <c r="GM56">
        <f t="shared" ref="GM56:GM87" si="87">ROUND(O56+X56+Y56,2)+GX56</f>
        <v>0</v>
      </c>
      <c r="GN56">
        <f t="shared" ref="GN56:GN87" si="88">IF(OR(BI56=0,BI56=1),GM56-GX56,0)</f>
        <v>0</v>
      </c>
      <c r="GO56">
        <f t="shared" ref="GO56:GO87" si="89">IF(BI56=2,GM56-GX56,0)</f>
        <v>0</v>
      </c>
      <c r="GP56">
        <f t="shared" ref="GP56:GP87" si="90">IF(BI56=4,GM56-GX56,0)</f>
        <v>0</v>
      </c>
      <c r="GR56">
        <v>0</v>
      </c>
      <c r="GS56">
        <v>3</v>
      </c>
      <c r="GT56">
        <v>0</v>
      </c>
      <c r="GU56" t="s">
        <v>3</v>
      </c>
      <c r="GV56">
        <f t="shared" ref="GV56:GV87" si="91">ROUND((GT56),2)</f>
        <v>0</v>
      </c>
      <c r="GW56">
        <v>1</v>
      </c>
      <c r="GX56">
        <f t="shared" ref="GX56:GX87" si="92">ROUND(HC56*I56,2)</f>
        <v>0</v>
      </c>
      <c r="HA56">
        <v>0</v>
      </c>
      <c r="HB56">
        <v>0</v>
      </c>
      <c r="HC56">
        <f t="shared" ref="HC56:HC87" si="93">GV56*GW56</f>
        <v>0</v>
      </c>
      <c r="HE56" t="s">
        <v>3</v>
      </c>
      <c r="HF56" t="s">
        <v>3</v>
      </c>
      <c r="HM56" t="s">
        <v>3</v>
      </c>
      <c r="HN56" t="s">
        <v>23</v>
      </c>
      <c r="HO56" t="s">
        <v>24</v>
      </c>
      <c r="HP56" t="s">
        <v>21</v>
      </c>
      <c r="HQ56" t="s">
        <v>21</v>
      </c>
      <c r="IK56">
        <v>0</v>
      </c>
    </row>
    <row r="57" spans="1:245" x14ac:dyDescent="0.2">
      <c r="A57">
        <v>18</v>
      </c>
      <c r="B57">
        <v>1</v>
      </c>
      <c r="C57">
        <v>63</v>
      </c>
      <c r="E57" t="s">
        <v>120</v>
      </c>
      <c r="F57" t="s">
        <v>56</v>
      </c>
      <c r="G57" t="s">
        <v>57</v>
      </c>
      <c r="H57" t="s">
        <v>49</v>
      </c>
      <c r="I57">
        <f>I52*J57</f>
        <v>0.1</v>
      </c>
      <c r="J57">
        <v>0.1</v>
      </c>
      <c r="K57">
        <v>0.1</v>
      </c>
      <c r="O57">
        <f t="shared" si="54"/>
        <v>0</v>
      </c>
      <c r="P57">
        <f t="shared" si="55"/>
        <v>0</v>
      </c>
      <c r="Q57">
        <f t="shared" si="56"/>
        <v>0</v>
      </c>
      <c r="R57">
        <f t="shared" si="57"/>
        <v>0</v>
      </c>
      <c r="S57">
        <f t="shared" si="58"/>
        <v>0</v>
      </c>
      <c r="T57">
        <f t="shared" si="59"/>
        <v>0</v>
      </c>
      <c r="U57">
        <f t="shared" si="60"/>
        <v>0</v>
      </c>
      <c r="V57">
        <f t="shared" si="61"/>
        <v>0</v>
      </c>
      <c r="W57">
        <f t="shared" si="62"/>
        <v>0</v>
      </c>
      <c r="X57">
        <f t="shared" si="63"/>
        <v>0</v>
      </c>
      <c r="Y57">
        <f t="shared" si="64"/>
        <v>0</v>
      </c>
      <c r="AA57">
        <v>93060864</v>
      </c>
      <c r="AB57">
        <f t="shared" si="65"/>
        <v>0</v>
      </c>
      <c r="AC57">
        <f t="shared" si="66"/>
        <v>0</v>
      </c>
      <c r="AD57">
        <f t="shared" si="67"/>
        <v>0</v>
      </c>
      <c r="AE57">
        <f t="shared" si="68"/>
        <v>0</v>
      </c>
      <c r="AF57">
        <f t="shared" si="69"/>
        <v>0</v>
      </c>
      <c r="AG57">
        <f t="shared" si="70"/>
        <v>0</v>
      </c>
      <c r="AH57">
        <f t="shared" si="71"/>
        <v>0</v>
      </c>
      <c r="AI57">
        <f t="shared" si="72"/>
        <v>0</v>
      </c>
      <c r="AJ57">
        <f t="shared" si="73"/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103</v>
      </c>
      <c r="AU57">
        <v>60</v>
      </c>
      <c r="AV57">
        <v>1</v>
      </c>
      <c r="AW57">
        <v>1</v>
      </c>
      <c r="AZ57">
        <v>1</v>
      </c>
      <c r="BA57">
        <v>1</v>
      </c>
      <c r="BB57">
        <v>1</v>
      </c>
      <c r="BC57">
        <v>1</v>
      </c>
      <c r="BD57" t="s">
        <v>3</v>
      </c>
      <c r="BE57" t="s">
        <v>3</v>
      </c>
      <c r="BF57" t="s">
        <v>3</v>
      </c>
      <c r="BG57" t="s">
        <v>3</v>
      </c>
      <c r="BH57">
        <v>3</v>
      </c>
      <c r="BI57">
        <v>1</v>
      </c>
      <c r="BJ57" t="s">
        <v>58</v>
      </c>
      <c r="BM57">
        <v>33001</v>
      </c>
      <c r="BN57">
        <v>0</v>
      </c>
      <c r="BO57" t="s">
        <v>3</v>
      </c>
      <c r="BP57">
        <v>0</v>
      </c>
      <c r="BQ57">
        <v>2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103</v>
      </c>
      <c r="CA57">
        <v>60</v>
      </c>
      <c r="CB57" t="s">
        <v>3</v>
      </c>
      <c r="CE57">
        <v>0</v>
      </c>
      <c r="CF57">
        <v>0</v>
      </c>
      <c r="CG57">
        <v>0</v>
      </c>
      <c r="CM57">
        <v>0</v>
      </c>
      <c r="CN57" t="s">
        <v>3</v>
      </c>
      <c r="CO57">
        <v>0</v>
      </c>
      <c r="CP57">
        <f t="shared" si="74"/>
        <v>0</v>
      </c>
      <c r="CQ57">
        <f t="shared" si="75"/>
        <v>0</v>
      </c>
      <c r="CR57">
        <f t="shared" si="76"/>
        <v>0</v>
      </c>
      <c r="CS57">
        <f t="shared" si="77"/>
        <v>0</v>
      </c>
      <c r="CT57">
        <f t="shared" si="78"/>
        <v>0</v>
      </c>
      <c r="CU57">
        <f t="shared" si="79"/>
        <v>0</v>
      </c>
      <c r="CV57">
        <f t="shared" si="80"/>
        <v>0</v>
      </c>
      <c r="CW57">
        <f t="shared" si="81"/>
        <v>0</v>
      </c>
      <c r="CX57">
        <f t="shared" si="82"/>
        <v>0</v>
      </c>
      <c r="CY57">
        <f t="shared" si="83"/>
        <v>0</v>
      </c>
      <c r="CZ57">
        <f t="shared" si="84"/>
        <v>0</v>
      </c>
      <c r="DC57" t="s">
        <v>3</v>
      </c>
      <c r="DD57" t="s">
        <v>3</v>
      </c>
      <c r="DE57" t="s">
        <v>3</v>
      </c>
      <c r="DF57" t="s">
        <v>3</v>
      </c>
      <c r="DG57" t="s">
        <v>3</v>
      </c>
      <c r="DH57" t="s">
        <v>3</v>
      </c>
      <c r="DI57" t="s">
        <v>3</v>
      </c>
      <c r="DJ57" t="s">
        <v>3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1010</v>
      </c>
      <c r="DV57" t="s">
        <v>49</v>
      </c>
      <c r="DW57" t="s">
        <v>49</v>
      </c>
      <c r="DX57">
        <v>1</v>
      </c>
      <c r="DZ57" t="s">
        <v>3</v>
      </c>
      <c r="EA57" t="s">
        <v>3</v>
      </c>
      <c r="EB57" t="s">
        <v>3</v>
      </c>
      <c r="EC57" t="s">
        <v>3</v>
      </c>
      <c r="EE57">
        <v>93308290</v>
      </c>
      <c r="EF57">
        <v>2</v>
      </c>
      <c r="EG57" t="s">
        <v>20</v>
      </c>
      <c r="EH57">
        <v>27</v>
      </c>
      <c r="EI57" t="s">
        <v>21</v>
      </c>
      <c r="EJ57">
        <v>1</v>
      </c>
      <c r="EK57">
        <v>33001</v>
      </c>
      <c r="EL57" t="s">
        <v>21</v>
      </c>
      <c r="EM57" t="s">
        <v>22</v>
      </c>
      <c r="EO57" t="s">
        <v>3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FQ57">
        <v>0</v>
      </c>
      <c r="FR57">
        <f t="shared" si="85"/>
        <v>0</v>
      </c>
      <c r="FS57">
        <v>0</v>
      </c>
      <c r="FX57">
        <v>103</v>
      </c>
      <c r="FY57">
        <v>60</v>
      </c>
      <c r="GA57" t="s">
        <v>3</v>
      </c>
      <c r="GD57">
        <v>1</v>
      </c>
      <c r="GF57">
        <v>1139075706</v>
      </c>
      <c r="GG57">
        <v>2</v>
      </c>
      <c r="GH57">
        <v>1</v>
      </c>
      <c r="GI57">
        <v>-2</v>
      </c>
      <c r="GJ57">
        <v>0</v>
      </c>
      <c r="GK57">
        <v>0</v>
      </c>
      <c r="GL57">
        <f t="shared" si="86"/>
        <v>0</v>
      </c>
      <c r="GM57">
        <f t="shared" si="87"/>
        <v>0</v>
      </c>
      <c r="GN57">
        <f t="shared" si="88"/>
        <v>0</v>
      </c>
      <c r="GO57">
        <f t="shared" si="89"/>
        <v>0</v>
      </c>
      <c r="GP57">
        <f t="shared" si="90"/>
        <v>0</v>
      </c>
      <c r="GR57">
        <v>0</v>
      </c>
      <c r="GS57">
        <v>3</v>
      </c>
      <c r="GT57">
        <v>0</v>
      </c>
      <c r="GU57" t="s">
        <v>3</v>
      </c>
      <c r="GV57">
        <f t="shared" si="91"/>
        <v>0</v>
      </c>
      <c r="GW57">
        <v>1</v>
      </c>
      <c r="GX57">
        <f t="shared" si="92"/>
        <v>0</v>
      </c>
      <c r="HA57">
        <v>0</v>
      </c>
      <c r="HB57">
        <v>0</v>
      </c>
      <c r="HC57">
        <f t="shared" si="93"/>
        <v>0</v>
      </c>
      <c r="HE57" t="s">
        <v>3</v>
      </c>
      <c r="HF57" t="s">
        <v>3</v>
      </c>
      <c r="HM57" t="s">
        <v>3</v>
      </c>
      <c r="HN57" t="s">
        <v>23</v>
      </c>
      <c r="HO57" t="s">
        <v>24</v>
      </c>
      <c r="HP57" t="s">
        <v>21</v>
      </c>
      <c r="HQ57" t="s">
        <v>21</v>
      </c>
      <c r="IK57">
        <v>0</v>
      </c>
    </row>
    <row r="58" spans="1:245" x14ac:dyDescent="0.2">
      <c r="A58">
        <v>18</v>
      </c>
      <c r="B58">
        <v>1</v>
      </c>
      <c r="C58">
        <v>65</v>
      </c>
      <c r="E58" t="s">
        <v>121</v>
      </c>
      <c r="F58" t="s">
        <v>106</v>
      </c>
      <c r="G58" t="s">
        <v>107</v>
      </c>
      <c r="H58" t="s">
        <v>62</v>
      </c>
      <c r="I58">
        <f>I52*J58</f>
        <v>0</v>
      </c>
      <c r="J58">
        <v>0</v>
      </c>
      <c r="K58">
        <v>0</v>
      </c>
      <c r="O58">
        <f t="shared" si="54"/>
        <v>0</v>
      </c>
      <c r="P58">
        <f t="shared" si="55"/>
        <v>0</v>
      </c>
      <c r="Q58">
        <f t="shared" si="56"/>
        <v>0</v>
      </c>
      <c r="R58">
        <f t="shared" si="57"/>
        <v>0</v>
      </c>
      <c r="S58">
        <f t="shared" si="58"/>
        <v>0</v>
      </c>
      <c r="T58">
        <f t="shared" si="59"/>
        <v>0</v>
      </c>
      <c r="U58">
        <f t="shared" si="60"/>
        <v>0</v>
      </c>
      <c r="V58">
        <f t="shared" si="61"/>
        <v>0</v>
      </c>
      <c r="W58">
        <f t="shared" si="62"/>
        <v>0</v>
      </c>
      <c r="X58">
        <f t="shared" si="63"/>
        <v>0</v>
      </c>
      <c r="Y58">
        <f t="shared" si="64"/>
        <v>0</v>
      </c>
      <c r="AA58">
        <v>93060864</v>
      </c>
      <c r="AB58">
        <f t="shared" si="65"/>
        <v>0</v>
      </c>
      <c r="AC58">
        <f t="shared" si="66"/>
        <v>0</v>
      </c>
      <c r="AD58">
        <f t="shared" si="67"/>
        <v>0</v>
      </c>
      <c r="AE58">
        <f t="shared" si="68"/>
        <v>0</v>
      </c>
      <c r="AF58">
        <f t="shared" si="69"/>
        <v>0</v>
      </c>
      <c r="AG58">
        <f t="shared" si="70"/>
        <v>0</v>
      </c>
      <c r="AH58">
        <f t="shared" si="71"/>
        <v>0</v>
      </c>
      <c r="AI58">
        <f t="shared" si="72"/>
        <v>0</v>
      </c>
      <c r="AJ58">
        <f t="shared" si="73"/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103</v>
      </c>
      <c r="AU58">
        <v>60</v>
      </c>
      <c r="AV58">
        <v>1</v>
      </c>
      <c r="AW58">
        <v>1</v>
      </c>
      <c r="AZ58">
        <v>1</v>
      </c>
      <c r="BA58">
        <v>1</v>
      </c>
      <c r="BB58">
        <v>1</v>
      </c>
      <c r="BC58">
        <v>1</v>
      </c>
      <c r="BD58" t="s">
        <v>3</v>
      </c>
      <c r="BE58" t="s">
        <v>3</v>
      </c>
      <c r="BF58" t="s">
        <v>3</v>
      </c>
      <c r="BG58" t="s">
        <v>3</v>
      </c>
      <c r="BH58">
        <v>3</v>
      </c>
      <c r="BI58">
        <v>1</v>
      </c>
      <c r="BJ58" t="s">
        <v>108</v>
      </c>
      <c r="BM58">
        <v>33001</v>
      </c>
      <c r="BN58">
        <v>0</v>
      </c>
      <c r="BO58" t="s">
        <v>3</v>
      </c>
      <c r="BP58">
        <v>0</v>
      </c>
      <c r="BQ58">
        <v>2</v>
      </c>
      <c r="BR58">
        <v>0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Y58" t="s">
        <v>3</v>
      </c>
      <c r="BZ58">
        <v>103</v>
      </c>
      <c r="CA58">
        <v>60</v>
      </c>
      <c r="CB58" t="s">
        <v>3</v>
      </c>
      <c r="CE58">
        <v>0</v>
      </c>
      <c r="CF58">
        <v>0</v>
      </c>
      <c r="CG58">
        <v>0</v>
      </c>
      <c r="CM58">
        <v>0</v>
      </c>
      <c r="CN58" t="s">
        <v>3</v>
      </c>
      <c r="CO58">
        <v>0</v>
      </c>
      <c r="CP58">
        <f t="shared" si="74"/>
        <v>0</v>
      </c>
      <c r="CQ58">
        <f t="shared" si="75"/>
        <v>0</v>
      </c>
      <c r="CR58">
        <f t="shared" si="76"/>
        <v>0</v>
      </c>
      <c r="CS58">
        <f t="shared" si="77"/>
        <v>0</v>
      </c>
      <c r="CT58">
        <f t="shared" si="78"/>
        <v>0</v>
      </c>
      <c r="CU58">
        <f t="shared" si="79"/>
        <v>0</v>
      </c>
      <c r="CV58">
        <f t="shared" si="80"/>
        <v>0</v>
      </c>
      <c r="CW58">
        <f t="shared" si="81"/>
        <v>0</v>
      </c>
      <c r="CX58">
        <f t="shared" si="82"/>
        <v>0</v>
      </c>
      <c r="CY58">
        <f t="shared" si="83"/>
        <v>0</v>
      </c>
      <c r="CZ58">
        <f t="shared" si="84"/>
        <v>0</v>
      </c>
      <c r="DC58" t="s">
        <v>3</v>
      </c>
      <c r="DD58" t="s">
        <v>3</v>
      </c>
      <c r="DE58" t="s">
        <v>3</v>
      </c>
      <c r="DF58" t="s">
        <v>3</v>
      </c>
      <c r="DG58" t="s">
        <v>3</v>
      </c>
      <c r="DH58" t="s">
        <v>3</v>
      </c>
      <c r="DI58" t="s">
        <v>3</v>
      </c>
      <c r="DJ58" t="s">
        <v>3</v>
      </c>
      <c r="DK58" t="s">
        <v>3</v>
      </c>
      <c r="DL58" t="s">
        <v>3</v>
      </c>
      <c r="DM58" t="s">
        <v>3</v>
      </c>
      <c r="DN58">
        <v>0</v>
      </c>
      <c r="DO58">
        <v>0</v>
      </c>
      <c r="DP58">
        <v>1</v>
      </c>
      <c r="DQ58">
        <v>1</v>
      </c>
      <c r="DU58">
        <v>1009</v>
      </c>
      <c r="DV58" t="s">
        <v>62</v>
      </c>
      <c r="DW58" t="s">
        <v>62</v>
      </c>
      <c r="DX58">
        <v>1</v>
      </c>
      <c r="DZ58" t="s">
        <v>3</v>
      </c>
      <c r="EA58" t="s">
        <v>3</v>
      </c>
      <c r="EB58" t="s">
        <v>3</v>
      </c>
      <c r="EC58" t="s">
        <v>3</v>
      </c>
      <c r="EE58">
        <v>93308290</v>
      </c>
      <c r="EF58">
        <v>2</v>
      </c>
      <c r="EG58" t="s">
        <v>20</v>
      </c>
      <c r="EH58">
        <v>27</v>
      </c>
      <c r="EI58" t="s">
        <v>21</v>
      </c>
      <c r="EJ58">
        <v>1</v>
      </c>
      <c r="EK58">
        <v>33001</v>
      </c>
      <c r="EL58" t="s">
        <v>21</v>
      </c>
      <c r="EM58" t="s">
        <v>22</v>
      </c>
      <c r="EO58" t="s">
        <v>3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FQ58">
        <v>0</v>
      </c>
      <c r="FR58">
        <f t="shared" si="85"/>
        <v>0</v>
      </c>
      <c r="FS58">
        <v>0</v>
      </c>
      <c r="FX58">
        <v>103</v>
      </c>
      <c r="FY58">
        <v>60</v>
      </c>
      <c r="GA58" t="s">
        <v>3</v>
      </c>
      <c r="GD58">
        <v>1</v>
      </c>
      <c r="GF58">
        <v>-1695541033</v>
      </c>
      <c r="GG58">
        <v>2</v>
      </c>
      <c r="GH58">
        <v>1</v>
      </c>
      <c r="GI58">
        <v>-2</v>
      </c>
      <c r="GJ58">
        <v>0</v>
      </c>
      <c r="GK58">
        <v>0</v>
      </c>
      <c r="GL58">
        <f t="shared" si="86"/>
        <v>0</v>
      </c>
      <c r="GM58">
        <f t="shared" si="87"/>
        <v>0</v>
      </c>
      <c r="GN58">
        <f t="shared" si="88"/>
        <v>0</v>
      </c>
      <c r="GO58">
        <f t="shared" si="89"/>
        <v>0</v>
      </c>
      <c r="GP58">
        <f t="shared" si="90"/>
        <v>0</v>
      </c>
      <c r="GR58">
        <v>0</v>
      </c>
      <c r="GS58">
        <v>3</v>
      </c>
      <c r="GT58">
        <v>0</v>
      </c>
      <c r="GU58" t="s">
        <v>3</v>
      </c>
      <c r="GV58">
        <f t="shared" si="91"/>
        <v>0</v>
      </c>
      <c r="GW58">
        <v>1</v>
      </c>
      <c r="GX58">
        <f t="shared" si="92"/>
        <v>0</v>
      </c>
      <c r="HA58">
        <v>0</v>
      </c>
      <c r="HB58">
        <v>0</v>
      </c>
      <c r="HC58">
        <f t="shared" si="93"/>
        <v>0</v>
      </c>
      <c r="HE58" t="s">
        <v>3</v>
      </c>
      <c r="HF58" t="s">
        <v>3</v>
      </c>
      <c r="HM58" t="s">
        <v>3</v>
      </c>
      <c r="HN58" t="s">
        <v>23</v>
      </c>
      <c r="HO58" t="s">
        <v>24</v>
      </c>
      <c r="HP58" t="s">
        <v>21</v>
      </c>
      <c r="HQ58" t="s">
        <v>21</v>
      </c>
      <c r="IK58">
        <v>0</v>
      </c>
    </row>
    <row r="59" spans="1:245" x14ac:dyDescent="0.2">
      <c r="A59">
        <v>18</v>
      </c>
      <c r="B59">
        <v>1</v>
      </c>
      <c r="C59">
        <v>66</v>
      </c>
      <c r="E59" t="s">
        <v>122</v>
      </c>
      <c r="F59" t="s">
        <v>60</v>
      </c>
      <c r="G59" t="s">
        <v>61</v>
      </c>
      <c r="H59" t="s">
        <v>62</v>
      </c>
      <c r="I59">
        <f>I52*J59</f>
        <v>0</v>
      </c>
      <c r="J59">
        <v>0</v>
      </c>
      <c r="K59">
        <v>0</v>
      </c>
      <c r="O59">
        <f t="shared" si="54"/>
        <v>0</v>
      </c>
      <c r="P59">
        <f t="shared" si="55"/>
        <v>0</v>
      </c>
      <c r="Q59">
        <f t="shared" si="56"/>
        <v>0</v>
      </c>
      <c r="R59">
        <f t="shared" si="57"/>
        <v>0</v>
      </c>
      <c r="S59">
        <f t="shared" si="58"/>
        <v>0</v>
      </c>
      <c r="T59">
        <f t="shared" si="59"/>
        <v>0</v>
      </c>
      <c r="U59">
        <f t="shared" si="60"/>
        <v>0</v>
      </c>
      <c r="V59">
        <f t="shared" si="61"/>
        <v>0</v>
      </c>
      <c r="W59">
        <f t="shared" si="62"/>
        <v>0</v>
      </c>
      <c r="X59">
        <f t="shared" si="63"/>
        <v>0</v>
      </c>
      <c r="Y59">
        <f t="shared" si="64"/>
        <v>0</v>
      </c>
      <c r="AA59">
        <v>93060864</v>
      </c>
      <c r="AB59">
        <f t="shared" si="65"/>
        <v>0</v>
      </c>
      <c r="AC59">
        <f t="shared" si="66"/>
        <v>0</v>
      </c>
      <c r="AD59">
        <f t="shared" si="67"/>
        <v>0</v>
      </c>
      <c r="AE59">
        <f t="shared" si="68"/>
        <v>0</v>
      </c>
      <c r="AF59">
        <f t="shared" si="69"/>
        <v>0</v>
      </c>
      <c r="AG59">
        <f t="shared" si="70"/>
        <v>0</v>
      </c>
      <c r="AH59">
        <f t="shared" si="71"/>
        <v>0</v>
      </c>
      <c r="AI59">
        <f t="shared" si="72"/>
        <v>0</v>
      </c>
      <c r="AJ59">
        <f t="shared" si="73"/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103</v>
      </c>
      <c r="AU59">
        <v>60</v>
      </c>
      <c r="AV59">
        <v>1</v>
      </c>
      <c r="AW59">
        <v>1</v>
      </c>
      <c r="AZ59">
        <v>1</v>
      </c>
      <c r="BA59">
        <v>1</v>
      </c>
      <c r="BB59">
        <v>1</v>
      </c>
      <c r="BC59">
        <v>1</v>
      </c>
      <c r="BD59" t="s">
        <v>3</v>
      </c>
      <c r="BE59" t="s">
        <v>3</v>
      </c>
      <c r="BF59" t="s">
        <v>3</v>
      </c>
      <c r="BG59" t="s">
        <v>3</v>
      </c>
      <c r="BH59">
        <v>3</v>
      </c>
      <c r="BI59">
        <v>1</v>
      </c>
      <c r="BJ59" t="s">
        <v>63</v>
      </c>
      <c r="BM59">
        <v>33001</v>
      </c>
      <c r="BN59">
        <v>0</v>
      </c>
      <c r="BO59" t="s">
        <v>3</v>
      </c>
      <c r="BP59">
        <v>0</v>
      </c>
      <c r="BQ59">
        <v>2</v>
      </c>
      <c r="BR59">
        <v>0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103</v>
      </c>
      <c r="CA59">
        <v>60</v>
      </c>
      <c r="CB59" t="s">
        <v>3</v>
      </c>
      <c r="CE59">
        <v>0</v>
      </c>
      <c r="CF59">
        <v>0</v>
      </c>
      <c r="CG59">
        <v>0</v>
      </c>
      <c r="CM59">
        <v>0</v>
      </c>
      <c r="CN59" t="s">
        <v>3</v>
      </c>
      <c r="CO59">
        <v>0</v>
      </c>
      <c r="CP59">
        <f t="shared" si="74"/>
        <v>0</v>
      </c>
      <c r="CQ59">
        <f t="shared" si="75"/>
        <v>0</v>
      </c>
      <c r="CR59">
        <f t="shared" si="76"/>
        <v>0</v>
      </c>
      <c r="CS59">
        <f t="shared" si="77"/>
        <v>0</v>
      </c>
      <c r="CT59">
        <f t="shared" si="78"/>
        <v>0</v>
      </c>
      <c r="CU59">
        <f t="shared" si="79"/>
        <v>0</v>
      </c>
      <c r="CV59">
        <f t="shared" si="80"/>
        <v>0</v>
      </c>
      <c r="CW59">
        <f t="shared" si="81"/>
        <v>0</v>
      </c>
      <c r="CX59">
        <f t="shared" si="82"/>
        <v>0</v>
      </c>
      <c r="CY59">
        <f t="shared" si="83"/>
        <v>0</v>
      </c>
      <c r="CZ59">
        <f t="shared" si="84"/>
        <v>0</v>
      </c>
      <c r="DC59" t="s">
        <v>3</v>
      </c>
      <c r="DD59" t="s">
        <v>3</v>
      </c>
      <c r="DE59" t="s">
        <v>3</v>
      </c>
      <c r="DF59" t="s">
        <v>3</v>
      </c>
      <c r="DG59" t="s">
        <v>3</v>
      </c>
      <c r="DH59" t="s">
        <v>3</v>
      </c>
      <c r="DI59" t="s">
        <v>3</v>
      </c>
      <c r="DJ59" t="s">
        <v>3</v>
      </c>
      <c r="DK59" t="s">
        <v>3</v>
      </c>
      <c r="DL59" t="s">
        <v>3</v>
      </c>
      <c r="DM59" t="s">
        <v>3</v>
      </c>
      <c r="DN59">
        <v>0</v>
      </c>
      <c r="DO59">
        <v>0</v>
      </c>
      <c r="DP59">
        <v>1</v>
      </c>
      <c r="DQ59">
        <v>1</v>
      </c>
      <c r="DU59">
        <v>1009</v>
      </c>
      <c r="DV59" t="s">
        <v>62</v>
      </c>
      <c r="DW59" t="s">
        <v>62</v>
      </c>
      <c r="DX59">
        <v>1</v>
      </c>
      <c r="DZ59" t="s">
        <v>3</v>
      </c>
      <c r="EA59" t="s">
        <v>3</v>
      </c>
      <c r="EB59" t="s">
        <v>3</v>
      </c>
      <c r="EC59" t="s">
        <v>3</v>
      </c>
      <c r="EE59">
        <v>93308290</v>
      </c>
      <c r="EF59">
        <v>2</v>
      </c>
      <c r="EG59" t="s">
        <v>20</v>
      </c>
      <c r="EH59">
        <v>27</v>
      </c>
      <c r="EI59" t="s">
        <v>21</v>
      </c>
      <c r="EJ59">
        <v>1</v>
      </c>
      <c r="EK59">
        <v>33001</v>
      </c>
      <c r="EL59" t="s">
        <v>21</v>
      </c>
      <c r="EM59" t="s">
        <v>22</v>
      </c>
      <c r="EO59" t="s">
        <v>3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FQ59">
        <v>0</v>
      </c>
      <c r="FR59">
        <f t="shared" si="85"/>
        <v>0</v>
      </c>
      <c r="FS59">
        <v>0</v>
      </c>
      <c r="FX59">
        <v>103</v>
      </c>
      <c r="FY59">
        <v>60</v>
      </c>
      <c r="GA59" t="s">
        <v>3</v>
      </c>
      <c r="GD59">
        <v>1</v>
      </c>
      <c r="GF59">
        <v>-2040775826</v>
      </c>
      <c r="GG59">
        <v>2</v>
      </c>
      <c r="GH59">
        <v>1</v>
      </c>
      <c r="GI59">
        <v>-2</v>
      </c>
      <c r="GJ59">
        <v>0</v>
      </c>
      <c r="GK59">
        <v>0</v>
      </c>
      <c r="GL59">
        <f t="shared" si="86"/>
        <v>0</v>
      </c>
      <c r="GM59">
        <f t="shared" si="87"/>
        <v>0</v>
      </c>
      <c r="GN59">
        <f t="shared" si="88"/>
        <v>0</v>
      </c>
      <c r="GO59">
        <f t="shared" si="89"/>
        <v>0</v>
      </c>
      <c r="GP59">
        <f t="shared" si="90"/>
        <v>0</v>
      </c>
      <c r="GR59">
        <v>0</v>
      </c>
      <c r="GS59">
        <v>3</v>
      </c>
      <c r="GT59">
        <v>0</v>
      </c>
      <c r="GU59" t="s">
        <v>3</v>
      </c>
      <c r="GV59">
        <f t="shared" si="91"/>
        <v>0</v>
      </c>
      <c r="GW59">
        <v>1</v>
      </c>
      <c r="GX59">
        <f t="shared" si="92"/>
        <v>0</v>
      </c>
      <c r="HA59">
        <v>0</v>
      </c>
      <c r="HB59">
        <v>0</v>
      </c>
      <c r="HC59">
        <f t="shared" si="93"/>
        <v>0</v>
      </c>
      <c r="HE59" t="s">
        <v>3</v>
      </c>
      <c r="HF59" t="s">
        <v>3</v>
      </c>
      <c r="HM59" t="s">
        <v>3</v>
      </c>
      <c r="HN59" t="s">
        <v>23</v>
      </c>
      <c r="HO59" t="s">
        <v>24</v>
      </c>
      <c r="HP59" t="s">
        <v>21</v>
      </c>
      <c r="HQ59" t="s">
        <v>21</v>
      </c>
      <c r="IK59">
        <v>0</v>
      </c>
    </row>
    <row r="60" spans="1:245" x14ac:dyDescent="0.2">
      <c r="A60">
        <v>18</v>
      </c>
      <c r="B60">
        <v>1</v>
      </c>
      <c r="C60">
        <v>67</v>
      </c>
      <c r="E60" t="s">
        <v>123</v>
      </c>
      <c r="F60" t="s">
        <v>65</v>
      </c>
      <c r="G60" t="s">
        <v>66</v>
      </c>
      <c r="H60" t="s">
        <v>40</v>
      </c>
      <c r="I60">
        <f>I52*J60</f>
        <v>0</v>
      </c>
      <c r="J60">
        <v>0</v>
      </c>
      <c r="K60">
        <v>0</v>
      </c>
      <c r="O60">
        <f t="shared" si="54"/>
        <v>0</v>
      </c>
      <c r="P60">
        <f t="shared" si="55"/>
        <v>0</v>
      </c>
      <c r="Q60">
        <f t="shared" si="56"/>
        <v>0</v>
      </c>
      <c r="R60">
        <f t="shared" si="57"/>
        <v>0</v>
      </c>
      <c r="S60">
        <f t="shared" si="58"/>
        <v>0</v>
      </c>
      <c r="T60">
        <f t="shared" si="59"/>
        <v>0</v>
      </c>
      <c r="U60">
        <f t="shared" si="60"/>
        <v>0</v>
      </c>
      <c r="V60">
        <f t="shared" si="61"/>
        <v>0</v>
      </c>
      <c r="W60">
        <f t="shared" si="62"/>
        <v>0</v>
      </c>
      <c r="X60">
        <f t="shared" si="63"/>
        <v>0</v>
      </c>
      <c r="Y60">
        <f t="shared" si="64"/>
        <v>0</v>
      </c>
      <c r="AA60">
        <v>93060864</v>
      </c>
      <c r="AB60">
        <f t="shared" si="65"/>
        <v>0</v>
      </c>
      <c r="AC60">
        <f t="shared" si="66"/>
        <v>0</v>
      </c>
      <c r="AD60">
        <f t="shared" si="67"/>
        <v>0</v>
      </c>
      <c r="AE60">
        <f t="shared" si="68"/>
        <v>0</v>
      </c>
      <c r="AF60">
        <f t="shared" si="69"/>
        <v>0</v>
      </c>
      <c r="AG60">
        <f t="shared" si="70"/>
        <v>0</v>
      </c>
      <c r="AH60">
        <f t="shared" si="71"/>
        <v>0</v>
      </c>
      <c r="AI60">
        <f t="shared" si="72"/>
        <v>0</v>
      </c>
      <c r="AJ60">
        <f t="shared" si="73"/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103</v>
      </c>
      <c r="AU60">
        <v>60</v>
      </c>
      <c r="AV60">
        <v>1</v>
      </c>
      <c r="AW60">
        <v>1</v>
      </c>
      <c r="AZ60">
        <v>1</v>
      </c>
      <c r="BA60">
        <v>1</v>
      </c>
      <c r="BB60">
        <v>1</v>
      </c>
      <c r="BC60">
        <v>1</v>
      </c>
      <c r="BD60" t="s">
        <v>3</v>
      </c>
      <c r="BE60" t="s">
        <v>3</v>
      </c>
      <c r="BF60" t="s">
        <v>3</v>
      </c>
      <c r="BG60" t="s">
        <v>3</v>
      </c>
      <c r="BH60">
        <v>3</v>
      </c>
      <c r="BI60">
        <v>1</v>
      </c>
      <c r="BJ60" t="s">
        <v>67</v>
      </c>
      <c r="BM60">
        <v>33001</v>
      </c>
      <c r="BN60">
        <v>0</v>
      </c>
      <c r="BO60" t="s">
        <v>3</v>
      </c>
      <c r="BP60">
        <v>0</v>
      </c>
      <c r="BQ60">
        <v>2</v>
      </c>
      <c r="BR60">
        <v>0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 t="s">
        <v>3</v>
      </c>
      <c r="BZ60">
        <v>103</v>
      </c>
      <c r="CA60">
        <v>60</v>
      </c>
      <c r="CB60" t="s">
        <v>3</v>
      </c>
      <c r="CE60">
        <v>0</v>
      </c>
      <c r="CF60">
        <v>0</v>
      </c>
      <c r="CG60">
        <v>0</v>
      </c>
      <c r="CM60">
        <v>0</v>
      </c>
      <c r="CN60" t="s">
        <v>3</v>
      </c>
      <c r="CO60">
        <v>0</v>
      </c>
      <c r="CP60">
        <f t="shared" si="74"/>
        <v>0</v>
      </c>
      <c r="CQ60">
        <f t="shared" si="75"/>
        <v>0</v>
      </c>
      <c r="CR60">
        <f t="shared" si="76"/>
        <v>0</v>
      </c>
      <c r="CS60">
        <f t="shared" si="77"/>
        <v>0</v>
      </c>
      <c r="CT60">
        <f t="shared" si="78"/>
        <v>0</v>
      </c>
      <c r="CU60">
        <f t="shared" si="79"/>
        <v>0</v>
      </c>
      <c r="CV60">
        <f t="shared" si="80"/>
        <v>0</v>
      </c>
      <c r="CW60">
        <f t="shared" si="81"/>
        <v>0</v>
      </c>
      <c r="CX60">
        <f t="shared" si="82"/>
        <v>0</v>
      </c>
      <c r="CY60">
        <f t="shared" si="83"/>
        <v>0</v>
      </c>
      <c r="CZ60">
        <f t="shared" si="84"/>
        <v>0</v>
      </c>
      <c r="DC60" t="s">
        <v>3</v>
      </c>
      <c r="DD60" t="s">
        <v>3</v>
      </c>
      <c r="DE60" t="s">
        <v>3</v>
      </c>
      <c r="DF60" t="s">
        <v>3</v>
      </c>
      <c r="DG60" t="s">
        <v>3</v>
      </c>
      <c r="DH60" t="s">
        <v>3</v>
      </c>
      <c r="DI60" t="s">
        <v>3</v>
      </c>
      <c r="DJ60" t="s">
        <v>3</v>
      </c>
      <c r="DK60" t="s">
        <v>3</v>
      </c>
      <c r="DL60" t="s">
        <v>3</v>
      </c>
      <c r="DM60" t="s">
        <v>3</v>
      </c>
      <c r="DN60">
        <v>0</v>
      </c>
      <c r="DO60">
        <v>0</v>
      </c>
      <c r="DP60">
        <v>1</v>
      </c>
      <c r="DQ60">
        <v>1</v>
      </c>
      <c r="DU60">
        <v>1009</v>
      </c>
      <c r="DV60" t="s">
        <v>40</v>
      </c>
      <c r="DW60" t="s">
        <v>40</v>
      </c>
      <c r="DX60">
        <v>1000</v>
      </c>
      <c r="DZ60" t="s">
        <v>3</v>
      </c>
      <c r="EA60" t="s">
        <v>3</v>
      </c>
      <c r="EB60" t="s">
        <v>3</v>
      </c>
      <c r="EC60" t="s">
        <v>3</v>
      </c>
      <c r="EE60">
        <v>93308290</v>
      </c>
      <c r="EF60">
        <v>2</v>
      </c>
      <c r="EG60" t="s">
        <v>20</v>
      </c>
      <c r="EH60">
        <v>27</v>
      </c>
      <c r="EI60" t="s">
        <v>21</v>
      </c>
      <c r="EJ60">
        <v>1</v>
      </c>
      <c r="EK60">
        <v>33001</v>
      </c>
      <c r="EL60" t="s">
        <v>21</v>
      </c>
      <c r="EM60" t="s">
        <v>22</v>
      </c>
      <c r="EO60" t="s">
        <v>3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</v>
      </c>
      <c r="FQ60">
        <v>0</v>
      </c>
      <c r="FR60">
        <f t="shared" si="85"/>
        <v>0</v>
      </c>
      <c r="FS60">
        <v>0</v>
      </c>
      <c r="FX60">
        <v>103</v>
      </c>
      <c r="FY60">
        <v>60</v>
      </c>
      <c r="GA60" t="s">
        <v>3</v>
      </c>
      <c r="GD60">
        <v>1</v>
      </c>
      <c r="GF60">
        <v>-388174517</v>
      </c>
      <c r="GG60">
        <v>2</v>
      </c>
      <c r="GH60">
        <v>1</v>
      </c>
      <c r="GI60">
        <v>-2</v>
      </c>
      <c r="GJ60">
        <v>0</v>
      </c>
      <c r="GK60">
        <v>0</v>
      </c>
      <c r="GL60">
        <f t="shared" si="86"/>
        <v>0</v>
      </c>
      <c r="GM60">
        <f t="shared" si="87"/>
        <v>0</v>
      </c>
      <c r="GN60">
        <f t="shared" si="88"/>
        <v>0</v>
      </c>
      <c r="GO60">
        <f t="shared" si="89"/>
        <v>0</v>
      </c>
      <c r="GP60">
        <f t="shared" si="90"/>
        <v>0</v>
      </c>
      <c r="GR60">
        <v>0</v>
      </c>
      <c r="GS60">
        <v>3</v>
      </c>
      <c r="GT60">
        <v>0</v>
      </c>
      <c r="GU60" t="s">
        <v>3</v>
      </c>
      <c r="GV60">
        <f t="shared" si="91"/>
        <v>0</v>
      </c>
      <c r="GW60">
        <v>1</v>
      </c>
      <c r="GX60">
        <f t="shared" si="92"/>
        <v>0</v>
      </c>
      <c r="HA60">
        <v>0</v>
      </c>
      <c r="HB60">
        <v>0</v>
      </c>
      <c r="HC60">
        <f t="shared" si="93"/>
        <v>0</v>
      </c>
      <c r="HE60" t="s">
        <v>3</v>
      </c>
      <c r="HF60" t="s">
        <v>3</v>
      </c>
      <c r="HM60" t="s">
        <v>3</v>
      </c>
      <c r="HN60" t="s">
        <v>23</v>
      </c>
      <c r="HO60" t="s">
        <v>24</v>
      </c>
      <c r="HP60" t="s">
        <v>21</v>
      </c>
      <c r="HQ60" t="s">
        <v>21</v>
      </c>
      <c r="IK60">
        <v>0</v>
      </c>
    </row>
    <row r="61" spans="1:245" x14ac:dyDescent="0.2">
      <c r="A61">
        <v>18</v>
      </c>
      <c r="B61">
        <v>1</v>
      </c>
      <c r="C61">
        <v>68</v>
      </c>
      <c r="E61" t="s">
        <v>124</v>
      </c>
      <c r="F61" t="s">
        <v>69</v>
      </c>
      <c r="G61" t="s">
        <v>70</v>
      </c>
      <c r="H61" t="s">
        <v>49</v>
      </c>
      <c r="I61">
        <f>I52*J61</f>
        <v>0</v>
      </c>
      <c r="J61">
        <v>0</v>
      </c>
      <c r="K61">
        <v>0</v>
      </c>
      <c r="O61">
        <f t="shared" si="54"/>
        <v>0</v>
      </c>
      <c r="P61">
        <f t="shared" si="55"/>
        <v>0</v>
      </c>
      <c r="Q61">
        <f t="shared" si="56"/>
        <v>0</v>
      </c>
      <c r="R61">
        <f t="shared" si="57"/>
        <v>0</v>
      </c>
      <c r="S61">
        <f t="shared" si="58"/>
        <v>0</v>
      </c>
      <c r="T61">
        <f t="shared" si="59"/>
        <v>0</v>
      </c>
      <c r="U61">
        <f t="shared" si="60"/>
        <v>0</v>
      </c>
      <c r="V61">
        <f t="shared" si="61"/>
        <v>0</v>
      </c>
      <c r="W61">
        <f t="shared" si="62"/>
        <v>0</v>
      </c>
      <c r="X61">
        <f t="shared" si="63"/>
        <v>0</v>
      </c>
      <c r="Y61">
        <f t="shared" si="64"/>
        <v>0</v>
      </c>
      <c r="AA61">
        <v>93060864</v>
      </c>
      <c r="AB61">
        <f t="shared" si="65"/>
        <v>2074</v>
      </c>
      <c r="AC61">
        <f t="shared" si="66"/>
        <v>2074</v>
      </c>
      <c r="AD61">
        <f t="shared" si="67"/>
        <v>0</v>
      </c>
      <c r="AE61">
        <f t="shared" si="68"/>
        <v>0</v>
      </c>
      <c r="AF61">
        <f t="shared" si="69"/>
        <v>0</v>
      </c>
      <c r="AG61">
        <f t="shared" si="70"/>
        <v>0</v>
      </c>
      <c r="AH61">
        <f t="shared" si="71"/>
        <v>0</v>
      </c>
      <c r="AI61">
        <f t="shared" si="72"/>
        <v>0</v>
      </c>
      <c r="AJ61">
        <f t="shared" si="73"/>
        <v>0</v>
      </c>
      <c r="AK61">
        <v>2074</v>
      </c>
      <c r="AL61">
        <v>2074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103</v>
      </c>
      <c r="AU61">
        <v>60</v>
      </c>
      <c r="AV61">
        <v>1</v>
      </c>
      <c r="AW61">
        <v>1</v>
      </c>
      <c r="AZ61">
        <v>1</v>
      </c>
      <c r="BA61">
        <v>1</v>
      </c>
      <c r="BB61">
        <v>1</v>
      </c>
      <c r="BC61">
        <v>10.35</v>
      </c>
      <c r="BD61" t="s">
        <v>3</v>
      </c>
      <c r="BE61" t="s">
        <v>3</v>
      </c>
      <c r="BF61" t="s">
        <v>3</v>
      </c>
      <c r="BG61" t="s">
        <v>3</v>
      </c>
      <c r="BH61">
        <v>3</v>
      </c>
      <c r="BI61">
        <v>1</v>
      </c>
      <c r="BJ61" t="s">
        <v>71</v>
      </c>
      <c r="BM61">
        <v>33001</v>
      </c>
      <c r="BN61">
        <v>0</v>
      </c>
      <c r="BO61" t="s">
        <v>69</v>
      </c>
      <c r="BP61">
        <v>1</v>
      </c>
      <c r="BQ61">
        <v>2</v>
      </c>
      <c r="BR61">
        <v>0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 t="s">
        <v>3</v>
      </c>
      <c r="BZ61">
        <v>103</v>
      </c>
      <c r="CA61">
        <v>60</v>
      </c>
      <c r="CB61" t="s">
        <v>3</v>
      </c>
      <c r="CE61">
        <v>0</v>
      </c>
      <c r="CF61">
        <v>0</v>
      </c>
      <c r="CG61">
        <v>0</v>
      </c>
      <c r="CM61">
        <v>0</v>
      </c>
      <c r="CN61" t="s">
        <v>3</v>
      </c>
      <c r="CO61">
        <v>0</v>
      </c>
      <c r="CP61">
        <f t="shared" si="74"/>
        <v>0</v>
      </c>
      <c r="CQ61">
        <f t="shared" si="75"/>
        <v>21465.899999999998</v>
      </c>
      <c r="CR61">
        <f t="shared" si="76"/>
        <v>0</v>
      </c>
      <c r="CS61">
        <f t="shared" si="77"/>
        <v>0</v>
      </c>
      <c r="CT61">
        <f t="shared" si="78"/>
        <v>0</v>
      </c>
      <c r="CU61">
        <f t="shared" si="79"/>
        <v>0</v>
      </c>
      <c r="CV61">
        <f t="shared" si="80"/>
        <v>0</v>
      </c>
      <c r="CW61">
        <f t="shared" si="81"/>
        <v>0</v>
      </c>
      <c r="CX61">
        <f t="shared" si="82"/>
        <v>0</v>
      </c>
      <c r="CY61">
        <f t="shared" si="83"/>
        <v>0</v>
      </c>
      <c r="CZ61">
        <f t="shared" si="84"/>
        <v>0</v>
      </c>
      <c r="DC61" t="s">
        <v>3</v>
      </c>
      <c r="DD61" t="s">
        <v>3</v>
      </c>
      <c r="DE61" t="s">
        <v>3</v>
      </c>
      <c r="DF61" t="s">
        <v>3</v>
      </c>
      <c r="DG61" t="s">
        <v>3</v>
      </c>
      <c r="DH61" t="s">
        <v>3</v>
      </c>
      <c r="DI61" t="s">
        <v>3</v>
      </c>
      <c r="DJ61" t="s">
        <v>3</v>
      </c>
      <c r="DK61" t="s">
        <v>3</v>
      </c>
      <c r="DL61" t="s">
        <v>3</v>
      </c>
      <c r="DM61" t="s">
        <v>3</v>
      </c>
      <c r="DN61">
        <v>0</v>
      </c>
      <c r="DO61">
        <v>0</v>
      </c>
      <c r="DP61">
        <v>1</v>
      </c>
      <c r="DQ61">
        <v>1</v>
      </c>
      <c r="DU61">
        <v>1010</v>
      </c>
      <c r="DV61" t="s">
        <v>49</v>
      </c>
      <c r="DW61" t="s">
        <v>49</v>
      </c>
      <c r="DX61">
        <v>1</v>
      </c>
      <c r="DZ61" t="s">
        <v>3</v>
      </c>
      <c r="EA61" t="s">
        <v>3</v>
      </c>
      <c r="EB61" t="s">
        <v>3</v>
      </c>
      <c r="EC61" t="s">
        <v>3</v>
      </c>
      <c r="EE61">
        <v>93308290</v>
      </c>
      <c r="EF61">
        <v>2</v>
      </c>
      <c r="EG61" t="s">
        <v>20</v>
      </c>
      <c r="EH61">
        <v>27</v>
      </c>
      <c r="EI61" t="s">
        <v>21</v>
      </c>
      <c r="EJ61">
        <v>1</v>
      </c>
      <c r="EK61">
        <v>33001</v>
      </c>
      <c r="EL61" t="s">
        <v>21</v>
      </c>
      <c r="EM61" t="s">
        <v>22</v>
      </c>
      <c r="EO61" t="s">
        <v>3</v>
      </c>
      <c r="EQ61">
        <v>0</v>
      </c>
      <c r="ER61">
        <v>2074</v>
      </c>
      <c r="ES61">
        <v>2074</v>
      </c>
      <c r="ET61">
        <v>0</v>
      </c>
      <c r="EU61">
        <v>0</v>
      </c>
      <c r="EV61">
        <v>0</v>
      </c>
      <c r="EW61">
        <v>0</v>
      </c>
      <c r="EX61">
        <v>0</v>
      </c>
      <c r="FQ61">
        <v>0</v>
      </c>
      <c r="FR61">
        <f t="shared" si="85"/>
        <v>0</v>
      </c>
      <c r="FS61">
        <v>0</v>
      </c>
      <c r="FX61">
        <v>103</v>
      </c>
      <c r="FY61">
        <v>60</v>
      </c>
      <c r="GA61" t="s">
        <v>3</v>
      </c>
      <c r="GD61">
        <v>1</v>
      </c>
      <c r="GF61">
        <v>-744192612</v>
      </c>
      <c r="GG61">
        <v>2</v>
      </c>
      <c r="GH61">
        <v>1</v>
      </c>
      <c r="GI61">
        <v>2</v>
      </c>
      <c r="GJ61">
        <v>0</v>
      </c>
      <c r="GK61">
        <v>0</v>
      </c>
      <c r="GL61">
        <f t="shared" si="86"/>
        <v>0</v>
      </c>
      <c r="GM61">
        <f t="shared" si="87"/>
        <v>0</v>
      </c>
      <c r="GN61">
        <f t="shared" si="88"/>
        <v>0</v>
      </c>
      <c r="GO61">
        <f t="shared" si="89"/>
        <v>0</v>
      </c>
      <c r="GP61">
        <f t="shared" si="90"/>
        <v>0</v>
      </c>
      <c r="GR61">
        <v>0</v>
      </c>
      <c r="GS61">
        <v>3</v>
      </c>
      <c r="GT61">
        <v>0</v>
      </c>
      <c r="GU61" t="s">
        <v>3</v>
      </c>
      <c r="GV61">
        <f t="shared" si="91"/>
        <v>0</v>
      </c>
      <c r="GW61">
        <v>1</v>
      </c>
      <c r="GX61">
        <f t="shared" si="92"/>
        <v>0</v>
      </c>
      <c r="HA61">
        <v>0</v>
      </c>
      <c r="HB61">
        <v>0</v>
      </c>
      <c r="HC61">
        <f t="shared" si="93"/>
        <v>0</v>
      </c>
      <c r="HE61" t="s">
        <v>3</v>
      </c>
      <c r="HF61" t="s">
        <v>3</v>
      </c>
      <c r="HM61" t="s">
        <v>3</v>
      </c>
      <c r="HN61" t="s">
        <v>23</v>
      </c>
      <c r="HO61" t="s">
        <v>24</v>
      </c>
      <c r="HP61" t="s">
        <v>21</v>
      </c>
      <c r="HQ61" t="s">
        <v>21</v>
      </c>
      <c r="IK61">
        <v>0</v>
      </c>
    </row>
    <row r="62" spans="1:245" x14ac:dyDescent="0.2">
      <c r="A62">
        <v>17</v>
      </c>
      <c r="B62">
        <v>1</v>
      </c>
      <c r="C62">
        <f>ROW(SmtRes!A84)</f>
        <v>84</v>
      </c>
      <c r="D62">
        <f>ROW(EtalonRes!A84)</f>
        <v>84</v>
      </c>
      <c r="E62" t="s">
        <v>125</v>
      </c>
      <c r="F62" t="s">
        <v>126</v>
      </c>
      <c r="G62" t="s">
        <v>127</v>
      </c>
      <c r="H62" t="s">
        <v>128</v>
      </c>
      <c r="I62">
        <f>ROUND(154/1000,9)</f>
        <v>0.154</v>
      </c>
      <c r="J62">
        <v>0</v>
      </c>
      <c r="K62">
        <f>ROUND(154/1000,9)</f>
        <v>0.154</v>
      </c>
      <c r="O62">
        <f t="shared" si="54"/>
        <v>18682.37</v>
      </c>
      <c r="P62">
        <f t="shared" si="55"/>
        <v>10227.5</v>
      </c>
      <c r="Q62">
        <f t="shared" si="56"/>
        <v>5168.8999999999996</v>
      </c>
      <c r="R62">
        <f t="shared" si="57"/>
        <v>2001.17</v>
      </c>
      <c r="S62">
        <f t="shared" si="58"/>
        <v>3285.97</v>
      </c>
      <c r="T62">
        <f t="shared" si="59"/>
        <v>0</v>
      </c>
      <c r="U62">
        <f t="shared" si="60"/>
        <v>10.046959999999999</v>
      </c>
      <c r="V62">
        <f t="shared" si="61"/>
        <v>5.7257199999999999</v>
      </c>
      <c r="W62">
        <f t="shared" si="62"/>
        <v>0</v>
      </c>
      <c r="X62">
        <f t="shared" si="63"/>
        <v>5445.75</v>
      </c>
      <c r="Y62">
        <f t="shared" si="64"/>
        <v>3172.28</v>
      </c>
      <c r="AA62">
        <v>93060864</v>
      </c>
      <c r="AB62">
        <f t="shared" si="65"/>
        <v>11335.66</v>
      </c>
      <c r="AC62">
        <f t="shared" si="66"/>
        <v>7546.86</v>
      </c>
      <c r="AD62">
        <f t="shared" si="67"/>
        <v>3208.82</v>
      </c>
      <c r="AE62">
        <f t="shared" si="68"/>
        <v>353.21</v>
      </c>
      <c r="AF62">
        <f t="shared" si="69"/>
        <v>579.98</v>
      </c>
      <c r="AG62">
        <f t="shared" si="70"/>
        <v>0</v>
      </c>
      <c r="AH62">
        <f t="shared" si="71"/>
        <v>65.239999999999995</v>
      </c>
      <c r="AI62">
        <f t="shared" si="72"/>
        <v>37.18</v>
      </c>
      <c r="AJ62">
        <f t="shared" si="73"/>
        <v>0</v>
      </c>
      <c r="AK62">
        <v>11335.66</v>
      </c>
      <c r="AL62">
        <v>7546.86</v>
      </c>
      <c r="AM62">
        <v>3208.82</v>
      </c>
      <c r="AN62">
        <v>353.21</v>
      </c>
      <c r="AO62">
        <v>579.98</v>
      </c>
      <c r="AP62">
        <v>0</v>
      </c>
      <c r="AQ62">
        <v>65.239999999999995</v>
      </c>
      <c r="AR62">
        <v>37.18</v>
      </c>
      <c r="AS62">
        <v>0</v>
      </c>
      <c r="AT62">
        <v>103</v>
      </c>
      <c r="AU62">
        <v>60</v>
      </c>
      <c r="AV62">
        <v>1</v>
      </c>
      <c r="AW62">
        <v>1</v>
      </c>
      <c r="AZ62">
        <v>1</v>
      </c>
      <c r="BA62">
        <v>36.79</v>
      </c>
      <c r="BB62">
        <v>10.46</v>
      </c>
      <c r="BC62">
        <v>8.8000000000000007</v>
      </c>
      <c r="BD62" t="s">
        <v>3</v>
      </c>
      <c r="BE62" t="s">
        <v>3</v>
      </c>
      <c r="BF62" t="s">
        <v>3</v>
      </c>
      <c r="BG62" t="s">
        <v>3</v>
      </c>
      <c r="BH62">
        <v>0</v>
      </c>
      <c r="BI62">
        <v>1</v>
      </c>
      <c r="BJ62" t="s">
        <v>129</v>
      </c>
      <c r="BM62">
        <v>33001</v>
      </c>
      <c r="BN62">
        <v>0</v>
      </c>
      <c r="BO62" t="s">
        <v>126</v>
      </c>
      <c r="BP62">
        <v>1</v>
      </c>
      <c r="BQ62">
        <v>2</v>
      </c>
      <c r="BR62">
        <v>0</v>
      </c>
      <c r="BS62">
        <v>36.79</v>
      </c>
      <c r="BT62">
        <v>1</v>
      </c>
      <c r="BU62">
        <v>1</v>
      </c>
      <c r="BV62">
        <v>1</v>
      </c>
      <c r="BW62">
        <v>1</v>
      </c>
      <c r="BX62">
        <v>1</v>
      </c>
      <c r="BY62" t="s">
        <v>3</v>
      </c>
      <c r="BZ62">
        <v>103</v>
      </c>
      <c r="CA62">
        <v>60</v>
      </c>
      <c r="CB62" t="s">
        <v>3</v>
      </c>
      <c r="CE62">
        <v>0</v>
      </c>
      <c r="CF62">
        <v>0</v>
      </c>
      <c r="CG62">
        <v>0</v>
      </c>
      <c r="CM62">
        <v>0</v>
      </c>
      <c r="CN62" t="s">
        <v>3</v>
      </c>
      <c r="CO62">
        <v>0</v>
      </c>
      <c r="CP62">
        <f t="shared" si="74"/>
        <v>18682.37</v>
      </c>
      <c r="CQ62">
        <f t="shared" si="75"/>
        <v>66412.368000000002</v>
      </c>
      <c r="CR62">
        <f t="shared" si="76"/>
        <v>33564.257200000007</v>
      </c>
      <c r="CS62">
        <f t="shared" si="77"/>
        <v>12994.595899999998</v>
      </c>
      <c r="CT62">
        <f t="shared" si="78"/>
        <v>21337.464199999999</v>
      </c>
      <c r="CU62">
        <f t="shared" si="79"/>
        <v>0</v>
      </c>
      <c r="CV62">
        <f t="shared" si="80"/>
        <v>65.239999999999995</v>
      </c>
      <c r="CW62">
        <f t="shared" si="81"/>
        <v>37.18</v>
      </c>
      <c r="CX62">
        <f t="shared" si="82"/>
        <v>0</v>
      </c>
      <c r="CY62">
        <f t="shared" si="83"/>
        <v>5445.7541999999994</v>
      </c>
      <c r="CZ62">
        <f t="shared" si="84"/>
        <v>3172.2839999999997</v>
      </c>
      <c r="DC62" t="s">
        <v>3</v>
      </c>
      <c r="DD62" t="s">
        <v>3</v>
      </c>
      <c r="DE62" t="s">
        <v>3</v>
      </c>
      <c r="DF62" t="s">
        <v>3</v>
      </c>
      <c r="DG62" t="s">
        <v>3</v>
      </c>
      <c r="DH62" t="s">
        <v>3</v>
      </c>
      <c r="DI62" t="s">
        <v>3</v>
      </c>
      <c r="DJ62" t="s">
        <v>3</v>
      </c>
      <c r="DK62" t="s">
        <v>3</v>
      </c>
      <c r="DL62" t="s">
        <v>3</v>
      </c>
      <c r="DM62" t="s">
        <v>3</v>
      </c>
      <c r="DN62">
        <v>0</v>
      </c>
      <c r="DO62">
        <v>0</v>
      </c>
      <c r="DP62">
        <v>1</v>
      </c>
      <c r="DQ62">
        <v>1</v>
      </c>
      <c r="DU62">
        <v>1013</v>
      </c>
      <c r="DV62" t="s">
        <v>128</v>
      </c>
      <c r="DW62" t="s">
        <v>130</v>
      </c>
      <c r="DX62">
        <v>1</v>
      </c>
      <c r="DZ62" t="s">
        <v>3</v>
      </c>
      <c r="EA62" t="s">
        <v>3</v>
      </c>
      <c r="EB62" t="s">
        <v>3</v>
      </c>
      <c r="EC62" t="s">
        <v>3</v>
      </c>
      <c r="EE62">
        <v>93308290</v>
      </c>
      <c r="EF62">
        <v>2</v>
      </c>
      <c r="EG62" t="s">
        <v>20</v>
      </c>
      <c r="EH62">
        <v>27</v>
      </c>
      <c r="EI62" t="s">
        <v>21</v>
      </c>
      <c r="EJ62">
        <v>1</v>
      </c>
      <c r="EK62">
        <v>33001</v>
      </c>
      <c r="EL62" t="s">
        <v>21</v>
      </c>
      <c r="EM62" t="s">
        <v>22</v>
      </c>
      <c r="EO62" t="s">
        <v>3</v>
      </c>
      <c r="EQ62">
        <v>0</v>
      </c>
      <c r="ER62">
        <v>11335.66</v>
      </c>
      <c r="ES62">
        <v>7546.86</v>
      </c>
      <c r="ET62">
        <v>3208.82</v>
      </c>
      <c r="EU62">
        <v>353.21</v>
      </c>
      <c r="EV62">
        <v>579.98</v>
      </c>
      <c r="EW62">
        <v>65.239999999999995</v>
      </c>
      <c r="EX62">
        <v>37.18</v>
      </c>
      <c r="EY62">
        <v>0</v>
      </c>
      <c r="FQ62">
        <v>0</v>
      </c>
      <c r="FR62">
        <f t="shared" si="85"/>
        <v>0</v>
      </c>
      <c r="FS62">
        <v>0</v>
      </c>
      <c r="FX62">
        <v>103</v>
      </c>
      <c r="FY62">
        <v>60</v>
      </c>
      <c r="GA62" t="s">
        <v>3</v>
      </c>
      <c r="GD62">
        <v>1</v>
      </c>
      <c r="GF62">
        <v>-1118791331</v>
      </c>
      <c r="GG62">
        <v>2</v>
      </c>
      <c r="GH62">
        <v>1</v>
      </c>
      <c r="GI62">
        <v>2</v>
      </c>
      <c r="GJ62">
        <v>0</v>
      </c>
      <c r="GK62">
        <v>0</v>
      </c>
      <c r="GL62">
        <f t="shared" si="86"/>
        <v>0</v>
      </c>
      <c r="GM62">
        <f t="shared" si="87"/>
        <v>27300.400000000001</v>
      </c>
      <c r="GN62">
        <f t="shared" si="88"/>
        <v>27300.400000000001</v>
      </c>
      <c r="GO62">
        <f t="shared" si="89"/>
        <v>0</v>
      </c>
      <c r="GP62">
        <f t="shared" si="90"/>
        <v>0</v>
      </c>
      <c r="GR62">
        <v>0</v>
      </c>
      <c r="GS62">
        <v>3</v>
      </c>
      <c r="GT62">
        <v>0</v>
      </c>
      <c r="GU62" t="s">
        <v>3</v>
      </c>
      <c r="GV62">
        <f t="shared" si="91"/>
        <v>0</v>
      </c>
      <c r="GW62">
        <v>1</v>
      </c>
      <c r="GX62">
        <f t="shared" si="92"/>
        <v>0</v>
      </c>
      <c r="HA62">
        <v>0</v>
      </c>
      <c r="HB62">
        <v>0</v>
      </c>
      <c r="HC62">
        <f t="shared" si="93"/>
        <v>0</v>
      </c>
      <c r="HE62" t="s">
        <v>3</v>
      </c>
      <c r="HF62" t="s">
        <v>3</v>
      </c>
      <c r="HM62" t="s">
        <v>3</v>
      </c>
      <c r="HN62" t="s">
        <v>23</v>
      </c>
      <c r="HO62" t="s">
        <v>24</v>
      </c>
      <c r="HP62" t="s">
        <v>21</v>
      </c>
      <c r="HQ62" t="s">
        <v>21</v>
      </c>
      <c r="IK62">
        <v>0</v>
      </c>
    </row>
    <row r="63" spans="1:245" x14ac:dyDescent="0.2">
      <c r="A63">
        <v>18</v>
      </c>
      <c r="B63">
        <v>1</v>
      </c>
      <c r="C63">
        <v>77</v>
      </c>
      <c r="E63" t="s">
        <v>131</v>
      </c>
      <c r="F63" t="s">
        <v>132</v>
      </c>
      <c r="G63" t="s">
        <v>133</v>
      </c>
      <c r="H63" t="s">
        <v>49</v>
      </c>
      <c r="I63">
        <f>I62*J63</f>
        <v>0</v>
      </c>
      <c r="J63">
        <v>0</v>
      </c>
      <c r="K63">
        <v>0</v>
      </c>
      <c r="O63">
        <f t="shared" si="54"/>
        <v>0</v>
      </c>
      <c r="P63">
        <f t="shared" si="55"/>
        <v>0</v>
      </c>
      <c r="Q63">
        <f t="shared" si="56"/>
        <v>0</v>
      </c>
      <c r="R63">
        <f t="shared" si="57"/>
        <v>0</v>
      </c>
      <c r="S63">
        <f t="shared" si="58"/>
        <v>0</v>
      </c>
      <c r="T63">
        <f t="shared" si="59"/>
        <v>0</v>
      </c>
      <c r="U63">
        <f t="shared" si="60"/>
        <v>0</v>
      </c>
      <c r="V63">
        <f t="shared" si="61"/>
        <v>0</v>
      </c>
      <c r="W63">
        <f t="shared" si="62"/>
        <v>0</v>
      </c>
      <c r="X63">
        <f t="shared" si="63"/>
        <v>0</v>
      </c>
      <c r="Y63">
        <f t="shared" si="64"/>
        <v>0</v>
      </c>
      <c r="AA63">
        <v>93060864</v>
      </c>
      <c r="AB63">
        <f t="shared" si="65"/>
        <v>112.19</v>
      </c>
      <c r="AC63">
        <f t="shared" si="66"/>
        <v>112.19</v>
      </c>
      <c r="AD63">
        <f t="shared" si="67"/>
        <v>0</v>
      </c>
      <c r="AE63">
        <f t="shared" si="68"/>
        <v>0</v>
      </c>
      <c r="AF63">
        <f t="shared" si="69"/>
        <v>0</v>
      </c>
      <c r="AG63">
        <f t="shared" si="70"/>
        <v>0</v>
      </c>
      <c r="AH63">
        <f t="shared" si="71"/>
        <v>0</v>
      </c>
      <c r="AI63">
        <f t="shared" si="72"/>
        <v>0</v>
      </c>
      <c r="AJ63">
        <f t="shared" si="73"/>
        <v>0</v>
      </c>
      <c r="AK63">
        <v>112.19</v>
      </c>
      <c r="AL63">
        <v>112.19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103</v>
      </c>
      <c r="AU63">
        <v>60</v>
      </c>
      <c r="AV63">
        <v>1</v>
      </c>
      <c r="AW63">
        <v>1</v>
      </c>
      <c r="AZ63">
        <v>1</v>
      </c>
      <c r="BA63">
        <v>1</v>
      </c>
      <c r="BB63">
        <v>1</v>
      </c>
      <c r="BC63">
        <v>1.66</v>
      </c>
      <c r="BD63" t="s">
        <v>3</v>
      </c>
      <c r="BE63" t="s">
        <v>3</v>
      </c>
      <c r="BF63" t="s">
        <v>3</v>
      </c>
      <c r="BG63" t="s">
        <v>3</v>
      </c>
      <c r="BH63">
        <v>3</v>
      </c>
      <c r="BI63">
        <v>1</v>
      </c>
      <c r="BJ63" t="s">
        <v>134</v>
      </c>
      <c r="BM63">
        <v>33001</v>
      </c>
      <c r="BN63">
        <v>0</v>
      </c>
      <c r="BO63" t="s">
        <v>132</v>
      </c>
      <c r="BP63">
        <v>1</v>
      </c>
      <c r="BQ63">
        <v>2</v>
      </c>
      <c r="BR63">
        <v>0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1</v>
      </c>
      <c r="BY63" t="s">
        <v>3</v>
      </c>
      <c r="BZ63">
        <v>103</v>
      </c>
      <c r="CA63">
        <v>60</v>
      </c>
      <c r="CB63" t="s">
        <v>3</v>
      </c>
      <c r="CE63">
        <v>0</v>
      </c>
      <c r="CF63">
        <v>0</v>
      </c>
      <c r="CG63">
        <v>0</v>
      </c>
      <c r="CM63">
        <v>0</v>
      </c>
      <c r="CN63" t="s">
        <v>3</v>
      </c>
      <c r="CO63">
        <v>0</v>
      </c>
      <c r="CP63">
        <f t="shared" si="74"/>
        <v>0</v>
      </c>
      <c r="CQ63">
        <f t="shared" si="75"/>
        <v>186.2354</v>
      </c>
      <c r="CR63">
        <f t="shared" si="76"/>
        <v>0</v>
      </c>
      <c r="CS63">
        <f t="shared" si="77"/>
        <v>0</v>
      </c>
      <c r="CT63">
        <f t="shared" si="78"/>
        <v>0</v>
      </c>
      <c r="CU63">
        <f t="shared" si="79"/>
        <v>0</v>
      </c>
      <c r="CV63">
        <f t="shared" si="80"/>
        <v>0</v>
      </c>
      <c r="CW63">
        <f t="shared" si="81"/>
        <v>0</v>
      </c>
      <c r="CX63">
        <f t="shared" si="82"/>
        <v>0</v>
      </c>
      <c r="CY63">
        <f t="shared" si="83"/>
        <v>0</v>
      </c>
      <c r="CZ63">
        <f t="shared" si="84"/>
        <v>0</v>
      </c>
      <c r="DC63" t="s">
        <v>3</v>
      </c>
      <c r="DD63" t="s">
        <v>3</v>
      </c>
      <c r="DE63" t="s">
        <v>3</v>
      </c>
      <c r="DF63" t="s">
        <v>3</v>
      </c>
      <c r="DG63" t="s">
        <v>3</v>
      </c>
      <c r="DH63" t="s">
        <v>3</v>
      </c>
      <c r="DI63" t="s">
        <v>3</v>
      </c>
      <c r="DJ63" t="s">
        <v>3</v>
      </c>
      <c r="DK63" t="s">
        <v>3</v>
      </c>
      <c r="DL63" t="s">
        <v>3</v>
      </c>
      <c r="DM63" t="s">
        <v>3</v>
      </c>
      <c r="DN63">
        <v>0</v>
      </c>
      <c r="DO63">
        <v>0</v>
      </c>
      <c r="DP63">
        <v>1</v>
      </c>
      <c r="DQ63">
        <v>1</v>
      </c>
      <c r="DU63">
        <v>1010</v>
      </c>
      <c r="DV63" t="s">
        <v>49</v>
      </c>
      <c r="DW63" t="s">
        <v>49</v>
      </c>
      <c r="DX63">
        <v>1</v>
      </c>
      <c r="DZ63" t="s">
        <v>3</v>
      </c>
      <c r="EA63" t="s">
        <v>3</v>
      </c>
      <c r="EB63" t="s">
        <v>3</v>
      </c>
      <c r="EC63" t="s">
        <v>3</v>
      </c>
      <c r="EE63">
        <v>93308290</v>
      </c>
      <c r="EF63">
        <v>2</v>
      </c>
      <c r="EG63" t="s">
        <v>20</v>
      </c>
      <c r="EH63">
        <v>27</v>
      </c>
      <c r="EI63" t="s">
        <v>21</v>
      </c>
      <c r="EJ63">
        <v>1</v>
      </c>
      <c r="EK63">
        <v>33001</v>
      </c>
      <c r="EL63" t="s">
        <v>21</v>
      </c>
      <c r="EM63" t="s">
        <v>22</v>
      </c>
      <c r="EO63" t="s">
        <v>3</v>
      </c>
      <c r="EQ63">
        <v>0</v>
      </c>
      <c r="ER63">
        <v>112.19</v>
      </c>
      <c r="ES63">
        <v>112.19</v>
      </c>
      <c r="ET63">
        <v>0</v>
      </c>
      <c r="EU63">
        <v>0</v>
      </c>
      <c r="EV63">
        <v>0</v>
      </c>
      <c r="EW63">
        <v>0</v>
      </c>
      <c r="EX63">
        <v>0</v>
      </c>
      <c r="FQ63">
        <v>0</v>
      </c>
      <c r="FR63">
        <f t="shared" si="85"/>
        <v>0</v>
      </c>
      <c r="FS63">
        <v>0</v>
      </c>
      <c r="FX63">
        <v>103</v>
      </c>
      <c r="FY63">
        <v>60</v>
      </c>
      <c r="GA63" t="s">
        <v>3</v>
      </c>
      <c r="GD63">
        <v>1</v>
      </c>
      <c r="GF63">
        <v>441757382</v>
      </c>
      <c r="GG63">
        <v>2</v>
      </c>
      <c r="GH63">
        <v>1</v>
      </c>
      <c r="GI63">
        <v>2</v>
      </c>
      <c r="GJ63">
        <v>0</v>
      </c>
      <c r="GK63">
        <v>0</v>
      </c>
      <c r="GL63">
        <f t="shared" si="86"/>
        <v>0</v>
      </c>
      <c r="GM63">
        <f t="shared" si="87"/>
        <v>0</v>
      </c>
      <c r="GN63">
        <f t="shared" si="88"/>
        <v>0</v>
      </c>
      <c r="GO63">
        <f t="shared" si="89"/>
        <v>0</v>
      </c>
      <c r="GP63">
        <f t="shared" si="90"/>
        <v>0</v>
      </c>
      <c r="GR63">
        <v>0</v>
      </c>
      <c r="GS63">
        <v>3</v>
      </c>
      <c r="GT63">
        <v>0</v>
      </c>
      <c r="GU63" t="s">
        <v>3</v>
      </c>
      <c r="GV63">
        <f t="shared" si="91"/>
        <v>0</v>
      </c>
      <c r="GW63">
        <v>1</v>
      </c>
      <c r="GX63">
        <f t="shared" si="92"/>
        <v>0</v>
      </c>
      <c r="HA63">
        <v>0</v>
      </c>
      <c r="HB63">
        <v>0</v>
      </c>
      <c r="HC63">
        <f t="shared" si="93"/>
        <v>0</v>
      </c>
      <c r="HE63" t="s">
        <v>3</v>
      </c>
      <c r="HF63" t="s">
        <v>3</v>
      </c>
      <c r="HM63" t="s">
        <v>3</v>
      </c>
      <c r="HN63" t="s">
        <v>23</v>
      </c>
      <c r="HO63" t="s">
        <v>24</v>
      </c>
      <c r="HP63" t="s">
        <v>21</v>
      </c>
      <c r="HQ63" t="s">
        <v>21</v>
      </c>
      <c r="IK63">
        <v>0</v>
      </c>
    </row>
    <row r="64" spans="1:245" x14ac:dyDescent="0.2">
      <c r="A64">
        <v>18</v>
      </c>
      <c r="B64">
        <v>1</v>
      </c>
      <c r="C64">
        <v>80</v>
      </c>
      <c r="E64" t="s">
        <v>135</v>
      </c>
      <c r="F64" t="s">
        <v>136</v>
      </c>
      <c r="G64" t="s">
        <v>137</v>
      </c>
      <c r="H64" t="s">
        <v>49</v>
      </c>
      <c r="I64">
        <f>I62*J64</f>
        <v>0</v>
      </c>
      <c r="J64">
        <v>0</v>
      </c>
      <c r="K64">
        <v>0</v>
      </c>
      <c r="O64">
        <f t="shared" si="54"/>
        <v>0</v>
      </c>
      <c r="P64">
        <f t="shared" si="55"/>
        <v>0</v>
      </c>
      <c r="Q64">
        <f t="shared" si="56"/>
        <v>0</v>
      </c>
      <c r="R64">
        <f t="shared" si="57"/>
        <v>0</v>
      </c>
      <c r="S64">
        <f t="shared" si="58"/>
        <v>0</v>
      </c>
      <c r="T64">
        <f t="shared" si="59"/>
        <v>0</v>
      </c>
      <c r="U64">
        <f t="shared" si="60"/>
        <v>0</v>
      </c>
      <c r="V64">
        <f t="shared" si="61"/>
        <v>0</v>
      </c>
      <c r="W64">
        <f t="shared" si="62"/>
        <v>0</v>
      </c>
      <c r="X64">
        <f t="shared" si="63"/>
        <v>0</v>
      </c>
      <c r="Y64">
        <f t="shared" si="64"/>
        <v>0</v>
      </c>
      <c r="AA64">
        <v>93060864</v>
      </c>
      <c r="AB64">
        <f t="shared" si="65"/>
        <v>1.97</v>
      </c>
      <c r="AC64">
        <f t="shared" si="66"/>
        <v>1.97</v>
      </c>
      <c r="AD64">
        <f t="shared" si="67"/>
        <v>0</v>
      </c>
      <c r="AE64">
        <f t="shared" si="68"/>
        <v>0</v>
      </c>
      <c r="AF64">
        <f t="shared" si="69"/>
        <v>0</v>
      </c>
      <c r="AG64">
        <f t="shared" si="70"/>
        <v>0</v>
      </c>
      <c r="AH64">
        <f t="shared" si="71"/>
        <v>0</v>
      </c>
      <c r="AI64">
        <f t="shared" si="72"/>
        <v>0</v>
      </c>
      <c r="AJ64">
        <f t="shared" si="73"/>
        <v>0</v>
      </c>
      <c r="AK64">
        <v>1.97</v>
      </c>
      <c r="AL64">
        <v>1.97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103</v>
      </c>
      <c r="AU64">
        <v>60</v>
      </c>
      <c r="AV64">
        <v>1</v>
      </c>
      <c r="AW64">
        <v>1</v>
      </c>
      <c r="AZ64">
        <v>1</v>
      </c>
      <c r="BA64">
        <v>1</v>
      </c>
      <c r="BB64">
        <v>1</v>
      </c>
      <c r="BC64">
        <v>5.88</v>
      </c>
      <c r="BD64" t="s">
        <v>3</v>
      </c>
      <c r="BE64" t="s">
        <v>3</v>
      </c>
      <c r="BF64" t="s">
        <v>3</v>
      </c>
      <c r="BG64" t="s">
        <v>3</v>
      </c>
      <c r="BH64">
        <v>3</v>
      </c>
      <c r="BI64">
        <v>1</v>
      </c>
      <c r="BJ64" t="s">
        <v>138</v>
      </c>
      <c r="BM64">
        <v>33001</v>
      </c>
      <c r="BN64">
        <v>0</v>
      </c>
      <c r="BO64" t="s">
        <v>136</v>
      </c>
      <c r="BP64">
        <v>1</v>
      </c>
      <c r="BQ64">
        <v>2</v>
      </c>
      <c r="BR64">
        <v>0</v>
      </c>
      <c r="BS64">
        <v>1</v>
      </c>
      <c r="BT64">
        <v>1</v>
      </c>
      <c r="BU64">
        <v>1</v>
      </c>
      <c r="BV64">
        <v>1</v>
      </c>
      <c r="BW64">
        <v>1</v>
      </c>
      <c r="BX64">
        <v>1</v>
      </c>
      <c r="BY64" t="s">
        <v>3</v>
      </c>
      <c r="BZ64">
        <v>103</v>
      </c>
      <c r="CA64">
        <v>60</v>
      </c>
      <c r="CB64" t="s">
        <v>3</v>
      </c>
      <c r="CE64">
        <v>0</v>
      </c>
      <c r="CF64">
        <v>0</v>
      </c>
      <c r="CG64">
        <v>0</v>
      </c>
      <c r="CM64">
        <v>0</v>
      </c>
      <c r="CN64" t="s">
        <v>3</v>
      </c>
      <c r="CO64">
        <v>0</v>
      </c>
      <c r="CP64">
        <f t="shared" si="74"/>
        <v>0</v>
      </c>
      <c r="CQ64">
        <f t="shared" si="75"/>
        <v>11.583599999999999</v>
      </c>
      <c r="CR64">
        <f t="shared" si="76"/>
        <v>0</v>
      </c>
      <c r="CS64">
        <f t="shared" si="77"/>
        <v>0</v>
      </c>
      <c r="CT64">
        <f t="shared" si="78"/>
        <v>0</v>
      </c>
      <c r="CU64">
        <f t="shared" si="79"/>
        <v>0</v>
      </c>
      <c r="CV64">
        <f t="shared" si="80"/>
        <v>0</v>
      </c>
      <c r="CW64">
        <f t="shared" si="81"/>
        <v>0</v>
      </c>
      <c r="CX64">
        <f t="shared" si="82"/>
        <v>0</v>
      </c>
      <c r="CY64">
        <f t="shared" si="83"/>
        <v>0</v>
      </c>
      <c r="CZ64">
        <f t="shared" si="84"/>
        <v>0</v>
      </c>
      <c r="DC64" t="s">
        <v>3</v>
      </c>
      <c r="DD64" t="s">
        <v>3</v>
      </c>
      <c r="DE64" t="s">
        <v>3</v>
      </c>
      <c r="DF64" t="s">
        <v>3</v>
      </c>
      <c r="DG64" t="s">
        <v>3</v>
      </c>
      <c r="DH64" t="s">
        <v>3</v>
      </c>
      <c r="DI64" t="s">
        <v>3</v>
      </c>
      <c r="DJ64" t="s">
        <v>3</v>
      </c>
      <c r="DK64" t="s">
        <v>3</v>
      </c>
      <c r="DL64" t="s">
        <v>3</v>
      </c>
      <c r="DM64" t="s">
        <v>3</v>
      </c>
      <c r="DN64">
        <v>0</v>
      </c>
      <c r="DO64">
        <v>0</v>
      </c>
      <c r="DP64">
        <v>1</v>
      </c>
      <c r="DQ64">
        <v>1</v>
      </c>
      <c r="DU64">
        <v>1010</v>
      </c>
      <c r="DV64" t="s">
        <v>49</v>
      </c>
      <c r="DW64" t="s">
        <v>49</v>
      </c>
      <c r="DX64">
        <v>1</v>
      </c>
      <c r="DZ64" t="s">
        <v>3</v>
      </c>
      <c r="EA64" t="s">
        <v>3</v>
      </c>
      <c r="EB64" t="s">
        <v>3</v>
      </c>
      <c r="EC64" t="s">
        <v>3</v>
      </c>
      <c r="EE64">
        <v>93308290</v>
      </c>
      <c r="EF64">
        <v>2</v>
      </c>
      <c r="EG64" t="s">
        <v>20</v>
      </c>
      <c r="EH64">
        <v>27</v>
      </c>
      <c r="EI64" t="s">
        <v>21</v>
      </c>
      <c r="EJ64">
        <v>1</v>
      </c>
      <c r="EK64">
        <v>33001</v>
      </c>
      <c r="EL64" t="s">
        <v>21</v>
      </c>
      <c r="EM64" t="s">
        <v>22</v>
      </c>
      <c r="EO64" t="s">
        <v>3</v>
      </c>
      <c r="EQ64">
        <v>0</v>
      </c>
      <c r="ER64">
        <v>1.97</v>
      </c>
      <c r="ES64">
        <v>1.97</v>
      </c>
      <c r="ET64">
        <v>0</v>
      </c>
      <c r="EU64">
        <v>0</v>
      </c>
      <c r="EV64">
        <v>0</v>
      </c>
      <c r="EW64">
        <v>0</v>
      </c>
      <c r="EX64">
        <v>0</v>
      </c>
      <c r="FQ64">
        <v>0</v>
      </c>
      <c r="FR64">
        <f t="shared" si="85"/>
        <v>0</v>
      </c>
      <c r="FS64">
        <v>0</v>
      </c>
      <c r="FX64">
        <v>103</v>
      </c>
      <c r="FY64">
        <v>60</v>
      </c>
      <c r="GA64" t="s">
        <v>3</v>
      </c>
      <c r="GD64">
        <v>1</v>
      </c>
      <c r="GF64">
        <v>311139946</v>
      </c>
      <c r="GG64">
        <v>2</v>
      </c>
      <c r="GH64">
        <v>1</v>
      </c>
      <c r="GI64">
        <v>2</v>
      </c>
      <c r="GJ64">
        <v>0</v>
      </c>
      <c r="GK64">
        <v>0</v>
      </c>
      <c r="GL64">
        <f t="shared" si="86"/>
        <v>0</v>
      </c>
      <c r="GM64">
        <f t="shared" si="87"/>
        <v>0</v>
      </c>
      <c r="GN64">
        <f t="shared" si="88"/>
        <v>0</v>
      </c>
      <c r="GO64">
        <f t="shared" si="89"/>
        <v>0</v>
      </c>
      <c r="GP64">
        <f t="shared" si="90"/>
        <v>0</v>
      </c>
      <c r="GR64">
        <v>0</v>
      </c>
      <c r="GS64">
        <v>3</v>
      </c>
      <c r="GT64">
        <v>0</v>
      </c>
      <c r="GU64" t="s">
        <v>3</v>
      </c>
      <c r="GV64">
        <f t="shared" si="91"/>
        <v>0</v>
      </c>
      <c r="GW64">
        <v>1</v>
      </c>
      <c r="GX64">
        <f t="shared" si="92"/>
        <v>0</v>
      </c>
      <c r="HA64">
        <v>0</v>
      </c>
      <c r="HB64">
        <v>0</v>
      </c>
      <c r="HC64">
        <f t="shared" si="93"/>
        <v>0</v>
      </c>
      <c r="HE64" t="s">
        <v>3</v>
      </c>
      <c r="HF64" t="s">
        <v>3</v>
      </c>
      <c r="HM64" t="s">
        <v>3</v>
      </c>
      <c r="HN64" t="s">
        <v>23</v>
      </c>
      <c r="HO64" t="s">
        <v>24</v>
      </c>
      <c r="HP64" t="s">
        <v>21</v>
      </c>
      <c r="HQ64" t="s">
        <v>21</v>
      </c>
      <c r="IK64">
        <v>0</v>
      </c>
    </row>
    <row r="65" spans="1:245" x14ac:dyDescent="0.2">
      <c r="A65">
        <v>18</v>
      </c>
      <c r="B65">
        <v>1</v>
      </c>
      <c r="C65">
        <v>83</v>
      </c>
      <c r="E65" t="s">
        <v>139</v>
      </c>
      <c r="F65" t="s">
        <v>140</v>
      </c>
      <c r="G65" t="s">
        <v>141</v>
      </c>
      <c r="H65" t="s">
        <v>128</v>
      </c>
      <c r="I65">
        <f>I62*J65</f>
        <v>0.15708</v>
      </c>
      <c r="J65">
        <v>1.02</v>
      </c>
      <c r="K65">
        <v>1.02</v>
      </c>
      <c r="O65">
        <f t="shared" si="54"/>
        <v>0</v>
      </c>
      <c r="P65">
        <f t="shared" si="55"/>
        <v>0</v>
      </c>
      <c r="Q65">
        <f t="shared" si="56"/>
        <v>0</v>
      </c>
      <c r="R65">
        <f t="shared" si="57"/>
        <v>0</v>
      </c>
      <c r="S65">
        <f t="shared" si="58"/>
        <v>0</v>
      </c>
      <c r="T65">
        <f t="shared" si="59"/>
        <v>0</v>
      </c>
      <c r="U65">
        <f t="shared" si="60"/>
        <v>0</v>
      </c>
      <c r="V65">
        <f t="shared" si="61"/>
        <v>0</v>
      </c>
      <c r="W65">
        <f t="shared" si="62"/>
        <v>0</v>
      </c>
      <c r="X65">
        <f t="shared" si="63"/>
        <v>0</v>
      </c>
      <c r="Y65">
        <f t="shared" si="64"/>
        <v>0</v>
      </c>
      <c r="AA65">
        <v>93060864</v>
      </c>
      <c r="AB65">
        <f t="shared" si="65"/>
        <v>0</v>
      </c>
      <c r="AC65">
        <f t="shared" si="66"/>
        <v>0</v>
      </c>
      <c r="AD65">
        <f t="shared" si="67"/>
        <v>0</v>
      </c>
      <c r="AE65">
        <f t="shared" si="68"/>
        <v>0</v>
      </c>
      <c r="AF65">
        <f t="shared" si="69"/>
        <v>0</v>
      </c>
      <c r="AG65">
        <f t="shared" si="70"/>
        <v>0</v>
      </c>
      <c r="AH65">
        <f t="shared" si="71"/>
        <v>0</v>
      </c>
      <c r="AI65">
        <f t="shared" si="72"/>
        <v>0</v>
      </c>
      <c r="AJ65">
        <f t="shared" si="73"/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103</v>
      </c>
      <c r="AU65">
        <v>60</v>
      </c>
      <c r="AV65">
        <v>1</v>
      </c>
      <c r="AW65">
        <v>1</v>
      </c>
      <c r="AZ65">
        <v>1</v>
      </c>
      <c r="BA65">
        <v>1</v>
      </c>
      <c r="BB65">
        <v>1</v>
      </c>
      <c r="BC65">
        <v>1</v>
      </c>
      <c r="BD65" t="s">
        <v>3</v>
      </c>
      <c r="BE65" t="s">
        <v>3</v>
      </c>
      <c r="BF65" t="s">
        <v>3</v>
      </c>
      <c r="BG65" t="s">
        <v>3</v>
      </c>
      <c r="BH65">
        <v>3</v>
      </c>
      <c r="BI65">
        <v>1</v>
      </c>
      <c r="BJ65" t="s">
        <v>142</v>
      </c>
      <c r="BM65">
        <v>33001</v>
      </c>
      <c r="BN65">
        <v>0</v>
      </c>
      <c r="BO65" t="s">
        <v>3</v>
      </c>
      <c r="BP65">
        <v>0</v>
      </c>
      <c r="BQ65">
        <v>2</v>
      </c>
      <c r="BR65">
        <v>0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3</v>
      </c>
      <c r="BZ65">
        <v>103</v>
      </c>
      <c r="CA65">
        <v>60</v>
      </c>
      <c r="CB65" t="s">
        <v>3</v>
      </c>
      <c r="CE65">
        <v>0</v>
      </c>
      <c r="CF65">
        <v>0</v>
      </c>
      <c r="CG65">
        <v>0</v>
      </c>
      <c r="CM65">
        <v>0</v>
      </c>
      <c r="CN65" t="s">
        <v>3</v>
      </c>
      <c r="CO65">
        <v>0</v>
      </c>
      <c r="CP65">
        <f t="shared" si="74"/>
        <v>0</v>
      </c>
      <c r="CQ65">
        <f t="shared" si="75"/>
        <v>0</v>
      </c>
      <c r="CR65">
        <f t="shared" si="76"/>
        <v>0</v>
      </c>
      <c r="CS65">
        <f t="shared" si="77"/>
        <v>0</v>
      </c>
      <c r="CT65">
        <f t="shared" si="78"/>
        <v>0</v>
      </c>
      <c r="CU65">
        <f t="shared" si="79"/>
        <v>0</v>
      </c>
      <c r="CV65">
        <f t="shared" si="80"/>
        <v>0</v>
      </c>
      <c r="CW65">
        <f t="shared" si="81"/>
        <v>0</v>
      </c>
      <c r="CX65">
        <f t="shared" si="82"/>
        <v>0</v>
      </c>
      <c r="CY65">
        <f t="shared" si="83"/>
        <v>0</v>
      </c>
      <c r="CZ65">
        <f t="shared" si="84"/>
        <v>0</v>
      </c>
      <c r="DC65" t="s">
        <v>3</v>
      </c>
      <c r="DD65" t="s">
        <v>3</v>
      </c>
      <c r="DE65" t="s">
        <v>3</v>
      </c>
      <c r="DF65" t="s">
        <v>3</v>
      </c>
      <c r="DG65" t="s">
        <v>3</v>
      </c>
      <c r="DH65" t="s">
        <v>3</v>
      </c>
      <c r="DI65" t="s">
        <v>3</v>
      </c>
      <c r="DJ65" t="s">
        <v>3</v>
      </c>
      <c r="DK65" t="s">
        <v>3</v>
      </c>
      <c r="DL65" t="s">
        <v>3</v>
      </c>
      <c r="DM65" t="s">
        <v>3</v>
      </c>
      <c r="DN65">
        <v>0</v>
      </c>
      <c r="DO65">
        <v>0</v>
      </c>
      <c r="DP65">
        <v>1</v>
      </c>
      <c r="DQ65">
        <v>1</v>
      </c>
      <c r="DU65">
        <v>1013</v>
      </c>
      <c r="DV65" t="s">
        <v>128</v>
      </c>
      <c r="DW65" t="s">
        <v>130</v>
      </c>
      <c r="DX65">
        <v>1</v>
      </c>
      <c r="DZ65" t="s">
        <v>3</v>
      </c>
      <c r="EA65" t="s">
        <v>3</v>
      </c>
      <c r="EB65" t="s">
        <v>3</v>
      </c>
      <c r="EC65" t="s">
        <v>3</v>
      </c>
      <c r="EE65">
        <v>93308290</v>
      </c>
      <c r="EF65">
        <v>2</v>
      </c>
      <c r="EG65" t="s">
        <v>20</v>
      </c>
      <c r="EH65">
        <v>27</v>
      </c>
      <c r="EI65" t="s">
        <v>21</v>
      </c>
      <c r="EJ65">
        <v>1</v>
      </c>
      <c r="EK65">
        <v>33001</v>
      </c>
      <c r="EL65" t="s">
        <v>21</v>
      </c>
      <c r="EM65" t="s">
        <v>22</v>
      </c>
      <c r="EO65" t="s">
        <v>3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FQ65">
        <v>0</v>
      </c>
      <c r="FR65">
        <f t="shared" si="85"/>
        <v>0</v>
      </c>
      <c r="FS65">
        <v>0</v>
      </c>
      <c r="FX65">
        <v>103</v>
      </c>
      <c r="FY65">
        <v>60</v>
      </c>
      <c r="GA65" t="s">
        <v>3</v>
      </c>
      <c r="GD65">
        <v>1</v>
      </c>
      <c r="GF65">
        <v>-320022887</v>
      </c>
      <c r="GG65">
        <v>2</v>
      </c>
      <c r="GH65">
        <v>1</v>
      </c>
      <c r="GI65">
        <v>-2</v>
      </c>
      <c r="GJ65">
        <v>0</v>
      </c>
      <c r="GK65">
        <v>0</v>
      </c>
      <c r="GL65">
        <f t="shared" si="86"/>
        <v>0</v>
      </c>
      <c r="GM65">
        <f t="shared" si="87"/>
        <v>0</v>
      </c>
      <c r="GN65">
        <f t="shared" si="88"/>
        <v>0</v>
      </c>
      <c r="GO65">
        <f t="shared" si="89"/>
        <v>0</v>
      </c>
      <c r="GP65">
        <f t="shared" si="90"/>
        <v>0</v>
      </c>
      <c r="GR65">
        <v>0</v>
      </c>
      <c r="GS65">
        <v>3</v>
      </c>
      <c r="GT65">
        <v>0</v>
      </c>
      <c r="GU65" t="s">
        <v>3</v>
      </c>
      <c r="GV65">
        <f t="shared" si="91"/>
        <v>0</v>
      </c>
      <c r="GW65">
        <v>1</v>
      </c>
      <c r="GX65">
        <f t="shared" si="92"/>
        <v>0</v>
      </c>
      <c r="HA65">
        <v>0</v>
      </c>
      <c r="HB65">
        <v>0</v>
      </c>
      <c r="HC65">
        <f t="shared" si="93"/>
        <v>0</v>
      </c>
      <c r="HE65" t="s">
        <v>3</v>
      </c>
      <c r="HF65" t="s">
        <v>3</v>
      </c>
      <c r="HM65" t="s">
        <v>3</v>
      </c>
      <c r="HN65" t="s">
        <v>23</v>
      </c>
      <c r="HO65" t="s">
        <v>24</v>
      </c>
      <c r="HP65" t="s">
        <v>21</v>
      </c>
      <c r="HQ65" t="s">
        <v>21</v>
      </c>
      <c r="IK65">
        <v>0</v>
      </c>
    </row>
    <row r="66" spans="1:245" x14ac:dyDescent="0.2">
      <c r="A66">
        <v>18</v>
      </c>
      <c r="B66">
        <v>1</v>
      </c>
      <c r="C66">
        <v>84</v>
      </c>
      <c r="E66" t="s">
        <v>143</v>
      </c>
      <c r="F66" t="s">
        <v>144</v>
      </c>
      <c r="G66" t="s">
        <v>145</v>
      </c>
      <c r="H66" t="s">
        <v>49</v>
      </c>
      <c r="I66">
        <f>I62*J66</f>
        <v>0</v>
      </c>
      <c r="J66">
        <v>0</v>
      </c>
      <c r="K66">
        <v>0</v>
      </c>
      <c r="O66">
        <f t="shared" si="54"/>
        <v>0</v>
      </c>
      <c r="P66">
        <f t="shared" si="55"/>
        <v>0</v>
      </c>
      <c r="Q66">
        <f t="shared" si="56"/>
        <v>0</v>
      </c>
      <c r="R66">
        <f t="shared" si="57"/>
        <v>0</v>
      </c>
      <c r="S66">
        <f t="shared" si="58"/>
        <v>0</v>
      </c>
      <c r="T66">
        <f t="shared" si="59"/>
        <v>0</v>
      </c>
      <c r="U66">
        <f t="shared" si="60"/>
        <v>0</v>
      </c>
      <c r="V66">
        <f t="shared" si="61"/>
        <v>0</v>
      </c>
      <c r="W66">
        <f t="shared" si="62"/>
        <v>0</v>
      </c>
      <c r="X66">
        <f t="shared" si="63"/>
        <v>0</v>
      </c>
      <c r="Y66">
        <f t="shared" si="64"/>
        <v>0</v>
      </c>
      <c r="AA66">
        <v>93060864</v>
      </c>
      <c r="AB66">
        <f t="shared" si="65"/>
        <v>20.98</v>
      </c>
      <c r="AC66">
        <f t="shared" si="66"/>
        <v>20.98</v>
      </c>
      <c r="AD66">
        <f t="shared" si="67"/>
        <v>0</v>
      </c>
      <c r="AE66">
        <f t="shared" si="68"/>
        <v>0</v>
      </c>
      <c r="AF66">
        <f t="shared" si="69"/>
        <v>0</v>
      </c>
      <c r="AG66">
        <f t="shared" si="70"/>
        <v>0</v>
      </c>
      <c r="AH66">
        <f t="shared" si="71"/>
        <v>0</v>
      </c>
      <c r="AI66">
        <f t="shared" si="72"/>
        <v>0</v>
      </c>
      <c r="AJ66">
        <f t="shared" si="73"/>
        <v>0</v>
      </c>
      <c r="AK66">
        <v>20.98</v>
      </c>
      <c r="AL66">
        <v>20.98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103</v>
      </c>
      <c r="AU66">
        <v>60</v>
      </c>
      <c r="AV66">
        <v>1</v>
      </c>
      <c r="AW66">
        <v>1</v>
      </c>
      <c r="AZ66">
        <v>1</v>
      </c>
      <c r="BA66">
        <v>1</v>
      </c>
      <c r="BB66">
        <v>1</v>
      </c>
      <c r="BC66">
        <v>2.2200000000000002</v>
      </c>
      <c r="BD66" t="s">
        <v>3</v>
      </c>
      <c r="BE66" t="s">
        <v>3</v>
      </c>
      <c r="BF66" t="s">
        <v>3</v>
      </c>
      <c r="BG66" t="s">
        <v>3</v>
      </c>
      <c r="BH66">
        <v>3</v>
      </c>
      <c r="BI66">
        <v>1</v>
      </c>
      <c r="BJ66" t="s">
        <v>146</v>
      </c>
      <c r="BM66">
        <v>33001</v>
      </c>
      <c r="BN66">
        <v>0</v>
      </c>
      <c r="BO66" t="s">
        <v>144</v>
      </c>
      <c r="BP66">
        <v>1</v>
      </c>
      <c r="BQ66">
        <v>2</v>
      </c>
      <c r="BR66">
        <v>0</v>
      </c>
      <c r="BS66">
        <v>1</v>
      </c>
      <c r="BT66">
        <v>1</v>
      </c>
      <c r="BU66">
        <v>1</v>
      </c>
      <c r="BV66">
        <v>1</v>
      </c>
      <c r="BW66">
        <v>1</v>
      </c>
      <c r="BX66">
        <v>1</v>
      </c>
      <c r="BY66" t="s">
        <v>3</v>
      </c>
      <c r="BZ66">
        <v>103</v>
      </c>
      <c r="CA66">
        <v>60</v>
      </c>
      <c r="CB66" t="s">
        <v>3</v>
      </c>
      <c r="CE66">
        <v>0</v>
      </c>
      <c r="CF66">
        <v>0</v>
      </c>
      <c r="CG66">
        <v>0</v>
      </c>
      <c r="CM66">
        <v>0</v>
      </c>
      <c r="CN66" t="s">
        <v>3</v>
      </c>
      <c r="CO66">
        <v>0</v>
      </c>
      <c r="CP66">
        <f t="shared" si="74"/>
        <v>0</v>
      </c>
      <c r="CQ66">
        <f t="shared" si="75"/>
        <v>46.575600000000009</v>
      </c>
      <c r="CR66">
        <f t="shared" si="76"/>
        <v>0</v>
      </c>
      <c r="CS66">
        <f t="shared" si="77"/>
        <v>0</v>
      </c>
      <c r="CT66">
        <f t="shared" si="78"/>
        <v>0</v>
      </c>
      <c r="CU66">
        <f t="shared" si="79"/>
        <v>0</v>
      </c>
      <c r="CV66">
        <f t="shared" si="80"/>
        <v>0</v>
      </c>
      <c r="CW66">
        <f t="shared" si="81"/>
        <v>0</v>
      </c>
      <c r="CX66">
        <f t="shared" si="82"/>
        <v>0</v>
      </c>
      <c r="CY66">
        <f t="shared" si="83"/>
        <v>0</v>
      </c>
      <c r="CZ66">
        <f t="shared" si="84"/>
        <v>0</v>
      </c>
      <c r="DC66" t="s">
        <v>3</v>
      </c>
      <c r="DD66" t="s">
        <v>3</v>
      </c>
      <c r="DE66" t="s">
        <v>3</v>
      </c>
      <c r="DF66" t="s">
        <v>3</v>
      </c>
      <c r="DG66" t="s">
        <v>3</v>
      </c>
      <c r="DH66" t="s">
        <v>3</v>
      </c>
      <c r="DI66" t="s">
        <v>3</v>
      </c>
      <c r="DJ66" t="s">
        <v>3</v>
      </c>
      <c r="DK66" t="s">
        <v>3</v>
      </c>
      <c r="DL66" t="s">
        <v>3</v>
      </c>
      <c r="DM66" t="s">
        <v>3</v>
      </c>
      <c r="DN66">
        <v>0</v>
      </c>
      <c r="DO66">
        <v>0</v>
      </c>
      <c r="DP66">
        <v>1</v>
      </c>
      <c r="DQ66">
        <v>1</v>
      </c>
      <c r="DU66">
        <v>1010</v>
      </c>
      <c r="DV66" t="s">
        <v>49</v>
      </c>
      <c r="DW66" t="s">
        <v>49</v>
      </c>
      <c r="DX66">
        <v>1</v>
      </c>
      <c r="DZ66" t="s">
        <v>3</v>
      </c>
      <c r="EA66" t="s">
        <v>3</v>
      </c>
      <c r="EB66" t="s">
        <v>3</v>
      </c>
      <c r="EC66" t="s">
        <v>3</v>
      </c>
      <c r="EE66">
        <v>93308290</v>
      </c>
      <c r="EF66">
        <v>2</v>
      </c>
      <c r="EG66" t="s">
        <v>20</v>
      </c>
      <c r="EH66">
        <v>27</v>
      </c>
      <c r="EI66" t="s">
        <v>21</v>
      </c>
      <c r="EJ66">
        <v>1</v>
      </c>
      <c r="EK66">
        <v>33001</v>
      </c>
      <c r="EL66" t="s">
        <v>21</v>
      </c>
      <c r="EM66" t="s">
        <v>22</v>
      </c>
      <c r="EO66" t="s">
        <v>3</v>
      </c>
      <c r="EQ66">
        <v>0</v>
      </c>
      <c r="ER66">
        <v>20.98</v>
      </c>
      <c r="ES66">
        <v>20.98</v>
      </c>
      <c r="ET66">
        <v>0</v>
      </c>
      <c r="EU66">
        <v>0</v>
      </c>
      <c r="EV66">
        <v>0</v>
      </c>
      <c r="EW66">
        <v>0</v>
      </c>
      <c r="EX66">
        <v>0</v>
      </c>
      <c r="FQ66">
        <v>0</v>
      </c>
      <c r="FR66">
        <f t="shared" si="85"/>
        <v>0</v>
      </c>
      <c r="FS66">
        <v>0</v>
      </c>
      <c r="FX66">
        <v>103</v>
      </c>
      <c r="FY66">
        <v>60</v>
      </c>
      <c r="GA66" t="s">
        <v>3</v>
      </c>
      <c r="GD66">
        <v>1</v>
      </c>
      <c r="GF66">
        <v>-34592575</v>
      </c>
      <c r="GG66">
        <v>2</v>
      </c>
      <c r="GH66">
        <v>1</v>
      </c>
      <c r="GI66">
        <v>2</v>
      </c>
      <c r="GJ66">
        <v>0</v>
      </c>
      <c r="GK66">
        <v>0</v>
      </c>
      <c r="GL66">
        <f t="shared" si="86"/>
        <v>0</v>
      </c>
      <c r="GM66">
        <f t="shared" si="87"/>
        <v>0</v>
      </c>
      <c r="GN66">
        <f t="shared" si="88"/>
        <v>0</v>
      </c>
      <c r="GO66">
        <f t="shared" si="89"/>
        <v>0</v>
      </c>
      <c r="GP66">
        <f t="shared" si="90"/>
        <v>0</v>
      </c>
      <c r="GR66">
        <v>0</v>
      </c>
      <c r="GS66">
        <v>3</v>
      </c>
      <c r="GT66">
        <v>0</v>
      </c>
      <c r="GU66" t="s">
        <v>3</v>
      </c>
      <c r="GV66">
        <f t="shared" si="91"/>
        <v>0</v>
      </c>
      <c r="GW66">
        <v>1</v>
      </c>
      <c r="GX66">
        <f t="shared" si="92"/>
        <v>0</v>
      </c>
      <c r="HA66">
        <v>0</v>
      </c>
      <c r="HB66">
        <v>0</v>
      </c>
      <c r="HC66">
        <f t="shared" si="93"/>
        <v>0</v>
      </c>
      <c r="HE66" t="s">
        <v>3</v>
      </c>
      <c r="HF66" t="s">
        <v>3</v>
      </c>
      <c r="HM66" t="s">
        <v>3</v>
      </c>
      <c r="HN66" t="s">
        <v>23</v>
      </c>
      <c r="HO66" t="s">
        <v>24</v>
      </c>
      <c r="HP66" t="s">
        <v>21</v>
      </c>
      <c r="HQ66" t="s">
        <v>21</v>
      </c>
      <c r="IK66">
        <v>0</v>
      </c>
    </row>
    <row r="67" spans="1:245" x14ac:dyDescent="0.2">
      <c r="A67">
        <v>18</v>
      </c>
      <c r="B67">
        <v>1</v>
      </c>
      <c r="C67">
        <v>78</v>
      </c>
      <c r="E67" t="s">
        <v>147</v>
      </c>
      <c r="F67" t="s">
        <v>148</v>
      </c>
      <c r="G67" t="s">
        <v>149</v>
      </c>
      <c r="H67" t="s">
        <v>150</v>
      </c>
      <c r="I67">
        <f>I62*J67</f>
        <v>-0.308</v>
      </c>
      <c r="J67">
        <v>-2</v>
      </c>
      <c r="K67">
        <v>-2</v>
      </c>
      <c r="O67">
        <f t="shared" si="54"/>
        <v>-795.69</v>
      </c>
      <c r="P67">
        <f t="shared" si="55"/>
        <v>-795.69</v>
      </c>
      <c r="Q67">
        <f t="shared" si="56"/>
        <v>0</v>
      </c>
      <c r="R67">
        <f t="shared" si="57"/>
        <v>0</v>
      </c>
      <c r="S67">
        <f t="shared" si="58"/>
        <v>0</v>
      </c>
      <c r="T67">
        <f t="shared" si="59"/>
        <v>0</v>
      </c>
      <c r="U67">
        <f t="shared" si="60"/>
        <v>0</v>
      </c>
      <c r="V67">
        <f t="shared" si="61"/>
        <v>0</v>
      </c>
      <c r="W67">
        <f t="shared" si="62"/>
        <v>0</v>
      </c>
      <c r="X67">
        <f t="shared" si="63"/>
        <v>0</v>
      </c>
      <c r="Y67">
        <f t="shared" si="64"/>
        <v>0</v>
      </c>
      <c r="AA67">
        <v>93060864</v>
      </c>
      <c r="AB67">
        <f t="shared" si="65"/>
        <v>246.04</v>
      </c>
      <c r="AC67">
        <f t="shared" si="66"/>
        <v>246.04</v>
      </c>
      <c r="AD67">
        <f t="shared" si="67"/>
        <v>0</v>
      </c>
      <c r="AE67">
        <f t="shared" si="68"/>
        <v>0</v>
      </c>
      <c r="AF67">
        <f t="shared" si="69"/>
        <v>0</v>
      </c>
      <c r="AG67">
        <f t="shared" si="70"/>
        <v>0</v>
      </c>
      <c r="AH67">
        <f t="shared" si="71"/>
        <v>0</v>
      </c>
      <c r="AI67">
        <f t="shared" si="72"/>
        <v>0</v>
      </c>
      <c r="AJ67">
        <f t="shared" si="73"/>
        <v>0</v>
      </c>
      <c r="AK67">
        <v>246.04</v>
      </c>
      <c r="AL67">
        <v>246.04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103</v>
      </c>
      <c r="AU67">
        <v>60</v>
      </c>
      <c r="AV67">
        <v>1</v>
      </c>
      <c r="AW67">
        <v>1</v>
      </c>
      <c r="AZ67">
        <v>1</v>
      </c>
      <c r="BA67">
        <v>1</v>
      </c>
      <c r="BB67">
        <v>1</v>
      </c>
      <c r="BC67">
        <v>10.5</v>
      </c>
      <c r="BD67" t="s">
        <v>3</v>
      </c>
      <c r="BE67" t="s">
        <v>3</v>
      </c>
      <c r="BF67" t="s">
        <v>3</v>
      </c>
      <c r="BG67" t="s">
        <v>3</v>
      </c>
      <c r="BH67">
        <v>3</v>
      </c>
      <c r="BI67">
        <v>1</v>
      </c>
      <c r="BJ67" t="s">
        <v>151</v>
      </c>
      <c r="BM67">
        <v>33001</v>
      </c>
      <c r="BN67">
        <v>0</v>
      </c>
      <c r="BO67" t="s">
        <v>148</v>
      </c>
      <c r="BP67">
        <v>1</v>
      </c>
      <c r="BQ67">
        <v>2</v>
      </c>
      <c r="BR67">
        <v>1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3</v>
      </c>
      <c r="BZ67">
        <v>103</v>
      </c>
      <c r="CA67">
        <v>60</v>
      </c>
      <c r="CB67" t="s">
        <v>3</v>
      </c>
      <c r="CE67">
        <v>0</v>
      </c>
      <c r="CF67">
        <v>0</v>
      </c>
      <c r="CG67">
        <v>0</v>
      </c>
      <c r="CM67">
        <v>0</v>
      </c>
      <c r="CN67" t="s">
        <v>3</v>
      </c>
      <c r="CO67">
        <v>0</v>
      </c>
      <c r="CP67">
        <f t="shared" si="74"/>
        <v>-795.69</v>
      </c>
      <c r="CQ67">
        <f t="shared" si="75"/>
        <v>2583.42</v>
      </c>
      <c r="CR67">
        <f t="shared" si="76"/>
        <v>0</v>
      </c>
      <c r="CS67">
        <f t="shared" si="77"/>
        <v>0</v>
      </c>
      <c r="CT67">
        <f t="shared" si="78"/>
        <v>0</v>
      </c>
      <c r="CU67">
        <f t="shared" si="79"/>
        <v>0</v>
      </c>
      <c r="CV67">
        <f t="shared" si="80"/>
        <v>0</v>
      </c>
      <c r="CW67">
        <f t="shared" si="81"/>
        <v>0</v>
      </c>
      <c r="CX67">
        <f t="shared" si="82"/>
        <v>0</v>
      </c>
      <c r="CY67">
        <f t="shared" si="83"/>
        <v>0</v>
      </c>
      <c r="CZ67">
        <f t="shared" si="84"/>
        <v>0</v>
      </c>
      <c r="DC67" t="s">
        <v>3</v>
      </c>
      <c r="DD67" t="s">
        <v>3</v>
      </c>
      <c r="DE67" t="s">
        <v>3</v>
      </c>
      <c r="DF67" t="s">
        <v>3</v>
      </c>
      <c r="DG67" t="s">
        <v>3</v>
      </c>
      <c r="DH67" t="s">
        <v>3</v>
      </c>
      <c r="DI67" t="s">
        <v>3</v>
      </c>
      <c r="DJ67" t="s">
        <v>3</v>
      </c>
      <c r="DK67" t="s">
        <v>3</v>
      </c>
      <c r="DL67" t="s">
        <v>3</v>
      </c>
      <c r="DM67" t="s">
        <v>3</v>
      </c>
      <c r="DN67">
        <v>0</v>
      </c>
      <c r="DO67">
        <v>0</v>
      </c>
      <c r="DP67">
        <v>1</v>
      </c>
      <c r="DQ67">
        <v>1</v>
      </c>
      <c r="DU67">
        <v>1013</v>
      </c>
      <c r="DV67" t="s">
        <v>150</v>
      </c>
      <c r="DW67" t="s">
        <v>150</v>
      </c>
      <c r="DX67">
        <v>1</v>
      </c>
      <c r="DZ67" t="s">
        <v>3</v>
      </c>
      <c r="EA67" t="s">
        <v>3</v>
      </c>
      <c r="EB67" t="s">
        <v>3</v>
      </c>
      <c r="EC67" t="s">
        <v>3</v>
      </c>
      <c r="EE67">
        <v>93308290</v>
      </c>
      <c r="EF67">
        <v>2</v>
      </c>
      <c r="EG67" t="s">
        <v>20</v>
      </c>
      <c r="EH67">
        <v>27</v>
      </c>
      <c r="EI67" t="s">
        <v>21</v>
      </c>
      <c r="EJ67">
        <v>1</v>
      </c>
      <c r="EK67">
        <v>33001</v>
      </c>
      <c r="EL67" t="s">
        <v>21</v>
      </c>
      <c r="EM67" t="s">
        <v>22</v>
      </c>
      <c r="EO67" t="s">
        <v>3</v>
      </c>
      <c r="EQ67">
        <v>0</v>
      </c>
      <c r="ER67">
        <v>246.04</v>
      </c>
      <c r="ES67">
        <v>246.04</v>
      </c>
      <c r="ET67">
        <v>0</v>
      </c>
      <c r="EU67">
        <v>0</v>
      </c>
      <c r="EV67">
        <v>0</v>
      </c>
      <c r="EW67">
        <v>0</v>
      </c>
      <c r="EX67">
        <v>0</v>
      </c>
      <c r="FQ67">
        <v>0</v>
      </c>
      <c r="FR67">
        <f t="shared" si="85"/>
        <v>0</v>
      </c>
      <c r="FS67">
        <v>0</v>
      </c>
      <c r="FX67">
        <v>103</v>
      </c>
      <c r="FY67">
        <v>60</v>
      </c>
      <c r="GA67" t="s">
        <v>3</v>
      </c>
      <c r="GD67">
        <v>1</v>
      </c>
      <c r="GF67">
        <v>-905458714</v>
      </c>
      <c r="GG67">
        <v>2</v>
      </c>
      <c r="GH67">
        <v>1</v>
      </c>
      <c r="GI67">
        <v>2</v>
      </c>
      <c r="GJ67">
        <v>0</v>
      </c>
      <c r="GK67">
        <v>0</v>
      </c>
      <c r="GL67">
        <f t="shared" si="86"/>
        <v>0</v>
      </c>
      <c r="GM67">
        <f t="shared" si="87"/>
        <v>-795.69</v>
      </c>
      <c r="GN67">
        <f t="shared" si="88"/>
        <v>-795.69</v>
      </c>
      <c r="GO67">
        <f t="shared" si="89"/>
        <v>0</v>
      </c>
      <c r="GP67">
        <f t="shared" si="90"/>
        <v>0</v>
      </c>
      <c r="GR67">
        <v>0</v>
      </c>
      <c r="GS67">
        <v>3</v>
      </c>
      <c r="GT67">
        <v>0</v>
      </c>
      <c r="GU67" t="s">
        <v>3</v>
      </c>
      <c r="GV67">
        <f t="shared" si="91"/>
        <v>0</v>
      </c>
      <c r="GW67">
        <v>1</v>
      </c>
      <c r="GX67">
        <f t="shared" si="92"/>
        <v>0</v>
      </c>
      <c r="HA67">
        <v>0</v>
      </c>
      <c r="HB67">
        <v>0</v>
      </c>
      <c r="HC67">
        <f t="shared" si="93"/>
        <v>0</v>
      </c>
      <c r="HE67" t="s">
        <v>3</v>
      </c>
      <c r="HF67" t="s">
        <v>3</v>
      </c>
      <c r="HM67" t="s">
        <v>3</v>
      </c>
      <c r="HN67" t="s">
        <v>23</v>
      </c>
      <c r="HO67" t="s">
        <v>24</v>
      </c>
      <c r="HP67" t="s">
        <v>21</v>
      </c>
      <c r="HQ67" t="s">
        <v>21</v>
      </c>
      <c r="IK67">
        <v>0</v>
      </c>
    </row>
    <row r="68" spans="1:245" x14ac:dyDescent="0.2">
      <c r="A68">
        <v>18</v>
      </c>
      <c r="B68">
        <v>1</v>
      </c>
      <c r="C68">
        <v>79</v>
      </c>
      <c r="E68" t="s">
        <v>152</v>
      </c>
      <c r="F68" t="s">
        <v>153</v>
      </c>
      <c r="G68" t="s">
        <v>154</v>
      </c>
      <c r="H68" t="s">
        <v>150</v>
      </c>
      <c r="I68">
        <f>I62*J68</f>
        <v>-4.4660000000000002</v>
      </c>
      <c r="J68">
        <v>-29</v>
      </c>
      <c r="K68">
        <v>-29</v>
      </c>
      <c r="O68">
        <f t="shared" si="54"/>
        <v>-8029.02</v>
      </c>
      <c r="P68">
        <f t="shared" si="55"/>
        <v>-8029.02</v>
      </c>
      <c r="Q68">
        <f t="shared" si="56"/>
        <v>0</v>
      </c>
      <c r="R68">
        <f t="shared" si="57"/>
        <v>0</v>
      </c>
      <c r="S68">
        <f t="shared" si="58"/>
        <v>0</v>
      </c>
      <c r="T68">
        <f t="shared" si="59"/>
        <v>0</v>
      </c>
      <c r="U68">
        <f t="shared" si="60"/>
        <v>0</v>
      </c>
      <c r="V68">
        <f t="shared" si="61"/>
        <v>0</v>
      </c>
      <c r="W68">
        <f t="shared" si="62"/>
        <v>0</v>
      </c>
      <c r="X68">
        <f t="shared" si="63"/>
        <v>0</v>
      </c>
      <c r="Y68">
        <f t="shared" si="64"/>
        <v>0</v>
      </c>
      <c r="AA68">
        <v>93060864</v>
      </c>
      <c r="AB68">
        <f t="shared" si="65"/>
        <v>171.22</v>
      </c>
      <c r="AC68">
        <f t="shared" si="66"/>
        <v>171.22</v>
      </c>
      <c r="AD68">
        <f t="shared" si="67"/>
        <v>0</v>
      </c>
      <c r="AE68">
        <f t="shared" si="68"/>
        <v>0</v>
      </c>
      <c r="AF68">
        <f t="shared" si="69"/>
        <v>0</v>
      </c>
      <c r="AG68">
        <f t="shared" si="70"/>
        <v>0</v>
      </c>
      <c r="AH68">
        <f t="shared" si="71"/>
        <v>0</v>
      </c>
      <c r="AI68">
        <f t="shared" si="72"/>
        <v>0</v>
      </c>
      <c r="AJ68">
        <f t="shared" si="73"/>
        <v>0</v>
      </c>
      <c r="AK68">
        <v>171.22</v>
      </c>
      <c r="AL68">
        <v>171.22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103</v>
      </c>
      <c r="AU68">
        <v>60</v>
      </c>
      <c r="AV68">
        <v>1</v>
      </c>
      <c r="AW68">
        <v>1</v>
      </c>
      <c r="AZ68">
        <v>1</v>
      </c>
      <c r="BA68">
        <v>1</v>
      </c>
      <c r="BB68">
        <v>1</v>
      </c>
      <c r="BC68">
        <v>10.5</v>
      </c>
      <c r="BD68" t="s">
        <v>3</v>
      </c>
      <c r="BE68" t="s">
        <v>3</v>
      </c>
      <c r="BF68" t="s">
        <v>3</v>
      </c>
      <c r="BG68" t="s">
        <v>3</v>
      </c>
      <c r="BH68">
        <v>3</v>
      </c>
      <c r="BI68">
        <v>1</v>
      </c>
      <c r="BJ68" t="s">
        <v>155</v>
      </c>
      <c r="BM68">
        <v>33001</v>
      </c>
      <c r="BN68">
        <v>0</v>
      </c>
      <c r="BO68" t="s">
        <v>153</v>
      </c>
      <c r="BP68">
        <v>1</v>
      </c>
      <c r="BQ68">
        <v>2</v>
      </c>
      <c r="BR68">
        <v>1</v>
      </c>
      <c r="BS68">
        <v>1</v>
      </c>
      <c r="BT68">
        <v>1</v>
      </c>
      <c r="BU68">
        <v>1</v>
      </c>
      <c r="BV68">
        <v>1</v>
      </c>
      <c r="BW68">
        <v>1</v>
      </c>
      <c r="BX68">
        <v>1</v>
      </c>
      <c r="BY68" t="s">
        <v>3</v>
      </c>
      <c r="BZ68">
        <v>103</v>
      </c>
      <c r="CA68">
        <v>60</v>
      </c>
      <c r="CB68" t="s">
        <v>3</v>
      </c>
      <c r="CE68">
        <v>0</v>
      </c>
      <c r="CF68">
        <v>0</v>
      </c>
      <c r="CG68">
        <v>0</v>
      </c>
      <c r="CM68">
        <v>0</v>
      </c>
      <c r="CN68" t="s">
        <v>3</v>
      </c>
      <c r="CO68">
        <v>0</v>
      </c>
      <c r="CP68">
        <f t="shared" si="74"/>
        <v>-8029.02</v>
      </c>
      <c r="CQ68">
        <f t="shared" si="75"/>
        <v>1797.81</v>
      </c>
      <c r="CR68">
        <f t="shared" si="76"/>
        <v>0</v>
      </c>
      <c r="CS68">
        <f t="shared" si="77"/>
        <v>0</v>
      </c>
      <c r="CT68">
        <f t="shared" si="78"/>
        <v>0</v>
      </c>
      <c r="CU68">
        <f t="shared" si="79"/>
        <v>0</v>
      </c>
      <c r="CV68">
        <f t="shared" si="80"/>
        <v>0</v>
      </c>
      <c r="CW68">
        <f t="shared" si="81"/>
        <v>0</v>
      </c>
      <c r="CX68">
        <f t="shared" si="82"/>
        <v>0</v>
      </c>
      <c r="CY68">
        <f t="shared" si="83"/>
        <v>0</v>
      </c>
      <c r="CZ68">
        <f t="shared" si="84"/>
        <v>0</v>
      </c>
      <c r="DC68" t="s">
        <v>3</v>
      </c>
      <c r="DD68" t="s">
        <v>3</v>
      </c>
      <c r="DE68" t="s">
        <v>3</v>
      </c>
      <c r="DF68" t="s">
        <v>3</v>
      </c>
      <c r="DG68" t="s">
        <v>3</v>
      </c>
      <c r="DH68" t="s">
        <v>3</v>
      </c>
      <c r="DI68" t="s">
        <v>3</v>
      </c>
      <c r="DJ68" t="s">
        <v>3</v>
      </c>
      <c r="DK68" t="s">
        <v>3</v>
      </c>
      <c r="DL68" t="s">
        <v>3</v>
      </c>
      <c r="DM68" t="s">
        <v>3</v>
      </c>
      <c r="DN68">
        <v>0</v>
      </c>
      <c r="DO68">
        <v>0</v>
      </c>
      <c r="DP68">
        <v>1</v>
      </c>
      <c r="DQ68">
        <v>1</v>
      </c>
      <c r="DU68">
        <v>1013</v>
      </c>
      <c r="DV68" t="s">
        <v>150</v>
      </c>
      <c r="DW68" t="s">
        <v>150</v>
      </c>
      <c r="DX68">
        <v>1</v>
      </c>
      <c r="DZ68" t="s">
        <v>3</v>
      </c>
      <c r="EA68" t="s">
        <v>3</v>
      </c>
      <c r="EB68" t="s">
        <v>3</v>
      </c>
      <c r="EC68" t="s">
        <v>3</v>
      </c>
      <c r="EE68">
        <v>93308290</v>
      </c>
      <c r="EF68">
        <v>2</v>
      </c>
      <c r="EG68" t="s">
        <v>20</v>
      </c>
      <c r="EH68">
        <v>27</v>
      </c>
      <c r="EI68" t="s">
        <v>21</v>
      </c>
      <c r="EJ68">
        <v>1</v>
      </c>
      <c r="EK68">
        <v>33001</v>
      </c>
      <c r="EL68" t="s">
        <v>21</v>
      </c>
      <c r="EM68" t="s">
        <v>22</v>
      </c>
      <c r="EO68" t="s">
        <v>3</v>
      </c>
      <c r="EQ68">
        <v>0</v>
      </c>
      <c r="ER68">
        <v>171.22</v>
      </c>
      <c r="ES68">
        <v>171.22</v>
      </c>
      <c r="ET68">
        <v>0</v>
      </c>
      <c r="EU68">
        <v>0</v>
      </c>
      <c r="EV68">
        <v>0</v>
      </c>
      <c r="EW68">
        <v>0</v>
      </c>
      <c r="EX68">
        <v>0</v>
      </c>
      <c r="FQ68">
        <v>0</v>
      </c>
      <c r="FR68">
        <f t="shared" si="85"/>
        <v>0</v>
      </c>
      <c r="FS68">
        <v>0</v>
      </c>
      <c r="FX68">
        <v>103</v>
      </c>
      <c r="FY68">
        <v>60</v>
      </c>
      <c r="GA68" t="s">
        <v>3</v>
      </c>
      <c r="GD68">
        <v>1</v>
      </c>
      <c r="GF68">
        <v>302349934</v>
      </c>
      <c r="GG68">
        <v>2</v>
      </c>
      <c r="GH68">
        <v>1</v>
      </c>
      <c r="GI68">
        <v>2</v>
      </c>
      <c r="GJ68">
        <v>0</v>
      </c>
      <c r="GK68">
        <v>0</v>
      </c>
      <c r="GL68">
        <f t="shared" si="86"/>
        <v>0</v>
      </c>
      <c r="GM68">
        <f t="shared" si="87"/>
        <v>-8029.02</v>
      </c>
      <c r="GN68">
        <f t="shared" si="88"/>
        <v>-8029.02</v>
      </c>
      <c r="GO68">
        <f t="shared" si="89"/>
        <v>0</v>
      </c>
      <c r="GP68">
        <f t="shared" si="90"/>
        <v>0</v>
      </c>
      <c r="GR68">
        <v>0</v>
      </c>
      <c r="GS68">
        <v>3</v>
      </c>
      <c r="GT68">
        <v>0</v>
      </c>
      <c r="GU68" t="s">
        <v>3</v>
      </c>
      <c r="GV68">
        <f t="shared" si="91"/>
        <v>0</v>
      </c>
      <c r="GW68">
        <v>1</v>
      </c>
      <c r="GX68">
        <f t="shared" si="92"/>
        <v>0</v>
      </c>
      <c r="HA68">
        <v>0</v>
      </c>
      <c r="HB68">
        <v>0</v>
      </c>
      <c r="HC68">
        <f t="shared" si="93"/>
        <v>0</v>
      </c>
      <c r="HE68" t="s">
        <v>3</v>
      </c>
      <c r="HF68" t="s">
        <v>3</v>
      </c>
      <c r="HM68" t="s">
        <v>3</v>
      </c>
      <c r="HN68" t="s">
        <v>23</v>
      </c>
      <c r="HO68" t="s">
        <v>24</v>
      </c>
      <c r="HP68" t="s">
        <v>21</v>
      </c>
      <c r="HQ68" t="s">
        <v>21</v>
      </c>
      <c r="IK68">
        <v>0</v>
      </c>
    </row>
    <row r="69" spans="1:245" x14ac:dyDescent="0.2">
      <c r="A69">
        <v>18</v>
      </c>
      <c r="B69">
        <v>1</v>
      </c>
      <c r="C69">
        <v>81</v>
      </c>
      <c r="E69" t="s">
        <v>156</v>
      </c>
      <c r="F69" t="s">
        <v>157</v>
      </c>
      <c r="G69" t="s">
        <v>158</v>
      </c>
      <c r="H69" t="s">
        <v>49</v>
      </c>
      <c r="I69">
        <f>I62*J69</f>
        <v>-0.2772</v>
      </c>
      <c r="J69">
        <v>-1.8</v>
      </c>
      <c r="K69">
        <v>-1.8</v>
      </c>
      <c r="O69">
        <f t="shared" si="54"/>
        <v>-1215.25</v>
      </c>
      <c r="P69">
        <f t="shared" si="55"/>
        <v>-1215.25</v>
      </c>
      <c r="Q69">
        <f t="shared" si="56"/>
        <v>0</v>
      </c>
      <c r="R69">
        <f t="shared" si="57"/>
        <v>0</v>
      </c>
      <c r="S69">
        <f t="shared" si="58"/>
        <v>0</v>
      </c>
      <c r="T69">
        <f t="shared" si="59"/>
        <v>0</v>
      </c>
      <c r="U69">
        <f t="shared" si="60"/>
        <v>0</v>
      </c>
      <c r="V69">
        <f t="shared" si="61"/>
        <v>0</v>
      </c>
      <c r="W69">
        <f t="shared" si="62"/>
        <v>0</v>
      </c>
      <c r="X69">
        <f t="shared" si="63"/>
        <v>0</v>
      </c>
      <c r="Y69">
        <f t="shared" si="64"/>
        <v>0</v>
      </c>
      <c r="AA69">
        <v>93060864</v>
      </c>
      <c r="AB69">
        <f t="shared" si="65"/>
        <v>957.21</v>
      </c>
      <c r="AC69">
        <f t="shared" si="66"/>
        <v>957.21</v>
      </c>
      <c r="AD69">
        <f t="shared" si="67"/>
        <v>0</v>
      </c>
      <c r="AE69">
        <f t="shared" si="68"/>
        <v>0</v>
      </c>
      <c r="AF69">
        <f t="shared" si="69"/>
        <v>0</v>
      </c>
      <c r="AG69">
        <f t="shared" si="70"/>
        <v>0</v>
      </c>
      <c r="AH69">
        <f t="shared" si="71"/>
        <v>0</v>
      </c>
      <c r="AI69">
        <f t="shared" si="72"/>
        <v>0</v>
      </c>
      <c r="AJ69">
        <f t="shared" si="73"/>
        <v>0</v>
      </c>
      <c r="AK69">
        <v>957.21</v>
      </c>
      <c r="AL69">
        <v>957.21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103</v>
      </c>
      <c r="AU69">
        <v>60</v>
      </c>
      <c r="AV69">
        <v>1</v>
      </c>
      <c r="AW69">
        <v>1</v>
      </c>
      <c r="AZ69">
        <v>1</v>
      </c>
      <c r="BA69">
        <v>1</v>
      </c>
      <c r="BB69">
        <v>1</v>
      </c>
      <c r="BC69">
        <v>4.58</v>
      </c>
      <c r="BD69" t="s">
        <v>3</v>
      </c>
      <c r="BE69" t="s">
        <v>3</v>
      </c>
      <c r="BF69" t="s">
        <v>3</v>
      </c>
      <c r="BG69" t="s">
        <v>3</v>
      </c>
      <c r="BH69">
        <v>3</v>
      </c>
      <c r="BI69">
        <v>1</v>
      </c>
      <c r="BJ69" t="s">
        <v>159</v>
      </c>
      <c r="BM69">
        <v>33001</v>
      </c>
      <c r="BN69">
        <v>0</v>
      </c>
      <c r="BO69" t="s">
        <v>157</v>
      </c>
      <c r="BP69">
        <v>1</v>
      </c>
      <c r="BQ69">
        <v>2</v>
      </c>
      <c r="BR69">
        <v>1</v>
      </c>
      <c r="BS69">
        <v>1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</v>
      </c>
      <c r="BZ69">
        <v>103</v>
      </c>
      <c r="CA69">
        <v>60</v>
      </c>
      <c r="CB69" t="s">
        <v>3</v>
      </c>
      <c r="CE69">
        <v>0</v>
      </c>
      <c r="CF69">
        <v>0</v>
      </c>
      <c r="CG69">
        <v>0</v>
      </c>
      <c r="CM69">
        <v>0</v>
      </c>
      <c r="CN69" t="s">
        <v>3</v>
      </c>
      <c r="CO69">
        <v>0</v>
      </c>
      <c r="CP69">
        <f t="shared" si="74"/>
        <v>-1215.25</v>
      </c>
      <c r="CQ69">
        <f t="shared" si="75"/>
        <v>4384.0218000000004</v>
      </c>
      <c r="CR69">
        <f t="shared" si="76"/>
        <v>0</v>
      </c>
      <c r="CS69">
        <f t="shared" si="77"/>
        <v>0</v>
      </c>
      <c r="CT69">
        <f t="shared" si="78"/>
        <v>0</v>
      </c>
      <c r="CU69">
        <f t="shared" si="79"/>
        <v>0</v>
      </c>
      <c r="CV69">
        <f t="shared" si="80"/>
        <v>0</v>
      </c>
      <c r="CW69">
        <f t="shared" si="81"/>
        <v>0</v>
      </c>
      <c r="CX69">
        <f t="shared" si="82"/>
        <v>0</v>
      </c>
      <c r="CY69">
        <f t="shared" si="83"/>
        <v>0</v>
      </c>
      <c r="CZ69">
        <f t="shared" si="84"/>
        <v>0</v>
      </c>
      <c r="DC69" t="s">
        <v>3</v>
      </c>
      <c r="DD69" t="s">
        <v>3</v>
      </c>
      <c r="DE69" t="s">
        <v>3</v>
      </c>
      <c r="DF69" t="s">
        <v>3</v>
      </c>
      <c r="DG69" t="s">
        <v>3</v>
      </c>
      <c r="DH69" t="s">
        <v>3</v>
      </c>
      <c r="DI69" t="s">
        <v>3</v>
      </c>
      <c r="DJ69" t="s">
        <v>3</v>
      </c>
      <c r="DK69" t="s">
        <v>3</v>
      </c>
      <c r="DL69" t="s">
        <v>3</v>
      </c>
      <c r="DM69" t="s">
        <v>3</v>
      </c>
      <c r="DN69">
        <v>0</v>
      </c>
      <c r="DO69">
        <v>0</v>
      </c>
      <c r="DP69">
        <v>1</v>
      </c>
      <c r="DQ69">
        <v>1</v>
      </c>
      <c r="DU69">
        <v>1010</v>
      </c>
      <c r="DV69" t="s">
        <v>49</v>
      </c>
      <c r="DW69" t="s">
        <v>49</v>
      </c>
      <c r="DX69">
        <v>1</v>
      </c>
      <c r="DZ69" t="s">
        <v>3</v>
      </c>
      <c r="EA69" t="s">
        <v>3</v>
      </c>
      <c r="EB69" t="s">
        <v>3</v>
      </c>
      <c r="EC69" t="s">
        <v>3</v>
      </c>
      <c r="EE69">
        <v>93308290</v>
      </c>
      <c r="EF69">
        <v>2</v>
      </c>
      <c r="EG69" t="s">
        <v>20</v>
      </c>
      <c r="EH69">
        <v>27</v>
      </c>
      <c r="EI69" t="s">
        <v>21</v>
      </c>
      <c r="EJ69">
        <v>1</v>
      </c>
      <c r="EK69">
        <v>33001</v>
      </c>
      <c r="EL69" t="s">
        <v>21</v>
      </c>
      <c r="EM69" t="s">
        <v>22</v>
      </c>
      <c r="EO69" t="s">
        <v>3</v>
      </c>
      <c r="EQ69">
        <v>0</v>
      </c>
      <c r="ER69">
        <v>957.21</v>
      </c>
      <c r="ES69">
        <v>957.21</v>
      </c>
      <c r="ET69">
        <v>0</v>
      </c>
      <c r="EU69">
        <v>0</v>
      </c>
      <c r="EV69">
        <v>0</v>
      </c>
      <c r="EW69">
        <v>0</v>
      </c>
      <c r="EX69">
        <v>0</v>
      </c>
      <c r="FQ69">
        <v>0</v>
      </c>
      <c r="FR69">
        <f t="shared" si="85"/>
        <v>0</v>
      </c>
      <c r="FS69">
        <v>0</v>
      </c>
      <c r="FX69">
        <v>103</v>
      </c>
      <c r="FY69">
        <v>60</v>
      </c>
      <c r="GA69" t="s">
        <v>3</v>
      </c>
      <c r="GD69">
        <v>1</v>
      </c>
      <c r="GF69">
        <v>1653037008</v>
      </c>
      <c r="GG69">
        <v>2</v>
      </c>
      <c r="GH69">
        <v>1</v>
      </c>
      <c r="GI69">
        <v>2</v>
      </c>
      <c r="GJ69">
        <v>0</v>
      </c>
      <c r="GK69">
        <v>0</v>
      </c>
      <c r="GL69">
        <f t="shared" si="86"/>
        <v>0</v>
      </c>
      <c r="GM69">
        <f t="shared" si="87"/>
        <v>-1215.25</v>
      </c>
      <c r="GN69">
        <f t="shared" si="88"/>
        <v>-1215.25</v>
      </c>
      <c r="GO69">
        <f t="shared" si="89"/>
        <v>0</v>
      </c>
      <c r="GP69">
        <f t="shared" si="90"/>
        <v>0</v>
      </c>
      <c r="GR69">
        <v>0</v>
      </c>
      <c r="GS69">
        <v>3</v>
      </c>
      <c r="GT69">
        <v>0</v>
      </c>
      <c r="GU69" t="s">
        <v>3</v>
      </c>
      <c r="GV69">
        <f t="shared" si="91"/>
        <v>0</v>
      </c>
      <c r="GW69">
        <v>1</v>
      </c>
      <c r="GX69">
        <f t="shared" si="92"/>
        <v>0</v>
      </c>
      <c r="HA69">
        <v>0</v>
      </c>
      <c r="HB69">
        <v>0</v>
      </c>
      <c r="HC69">
        <f t="shared" si="93"/>
        <v>0</v>
      </c>
      <c r="HE69" t="s">
        <v>3</v>
      </c>
      <c r="HF69" t="s">
        <v>3</v>
      </c>
      <c r="HM69" t="s">
        <v>3</v>
      </c>
      <c r="HN69" t="s">
        <v>23</v>
      </c>
      <c r="HO69" t="s">
        <v>24</v>
      </c>
      <c r="HP69" t="s">
        <v>21</v>
      </c>
      <c r="HQ69" t="s">
        <v>21</v>
      </c>
      <c r="IK69">
        <v>0</v>
      </c>
    </row>
    <row r="70" spans="1:245" x14ac:dyDescent="0.2">
      <c r="A70">
        <v>18</v>
      </c>
      <c r="B70">
        <v>1</v>
      </c>
      <c r="C70">
        <v>82</v>
      </c>
      <c r="E70" t="s">
        <v>160</v>
      </c>
      <c r="F70" t="s">
        <v>161</v>
      </c>
      <c r="G70" t="s">
        <v>162</v>
      </c>
      <c r="H70" t="s">
        <v>49</v>
      </c>
      <c r="I70">
        <f>I62*J70</f>
        <v>-9.548</v>
      </c>
      <c r="J70">
        <v>-62</v>
      </c>
      <c r="K70">
        <v>-62</v>
      </c>
      <c r="O70">
        <f t="shared" si="54"/>
        <v>-182.26</v>
      </c>
      <c r="P70">
        <f t="shared" si="55"/>
        <v>-182.26</v>
      </c>
      <c r="Q70">
        <f t="shared" si="56"/>
        <v>0</v>
      </c>
      <c r="R70">
        <f t="shared" si="57"/>
        <v>0</v>
      </c>
      <c r="S70">
        <f t="shared" si="58"/>
        <v>0</v>
      </c>
      <c r="T70">
        <f t="shared" si="59"/>
        <v>0</v>
      </c>
      <c r="U70">
        <f t="shared" si="60"/>
        <v>0</v>
      </c>
      <c r="V70">
        <f t="shared" si="61"/>
        <v>0</v>
      </c>
      <c r="W70">
        <f t="shared" si="62"/>
        <v>0</v>
      </c>
      <c r="X70">
        <f t="shared" si="63"/>
        <v>0</v>
      </c>
      <c r="Y70">
        <f t="shared" si="64"/>
        <v>0</v>
      </c>
      <c r="AA70">
        <v>93060864</v>
      </c>
      <c r="AB70">
        <f t="shared" si="65"/>
        <v>5.91</v>
      </c>
      <c r="AC70">
        <f t="shared" si="66"/>
        <v>5.91</v>
      </c>
      <c r="AD70">
        <f t="shared" si="67"/>
        <v>0</v>
      </c>
      <c r="AE70">
        <f t="shared" si="68"/>
        <v>0</v>
      </c>
      <c r="AF70">
        <f t="shared" si="69"/>
        <v>0</v>
      </c>
      <c r="AG70">
        <f t="shared" si="70"/>
        <v>0</v>
      </c>
      <c r="AH70">
        <f t="shared" si="71"/>
        <v>0</v>
      </c>
      <c r="AI70">
        <f t="shared" si="72"/>
        <v>0</v>
      </c>
      <c r="AJ70">
        <f t="shared" si="73"/>
        <v>0</v>
      </c>
      <c r="AK70">
        <v>5.91</v>
      </c>
      <c r="AL70">
        <v>5.91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103</v>
      </c>
      <c r="AU70">
        <v>60</v>
      </c>
      <c r="AV70">
        <v>1</v>
      </c>
      <c r="AW70">
        <v>1</v>
      </c>
      <c r="AZ70">
        <v>1</v>
      </c>
      <c r="BA70">
        <v>1</v>
      </c>
      <c r="BB70">
        <v>1</v>
      </c>
      <c r="BC70">
        <v>3.23</v>
      </c>
      <c r="BD70" t="s">
        <v>3</v>
      </c>
      <c r="BE70" t="s">
        <v>3</v>
      </c>
      <c r="BF70" t="s">
        <v>3</v>
      </c>
      <c r="BG70" t="s">
        <v>3</v>
      </c>
      <c r="BH70">
        <v>3</v>
      </c>
      <c r="BI70">
        <v>1</v>
      </c>
      <c r="BJ70" t="s">
        <v>163</v>
      </c>
      <c r="BM70">
        <v>33001</v>
      </c>
      <c r="BN70">
        <v>0</v>
      </c>
      <c r="BO70" t="s">
        <v>161</v>
      </c>
      <c r="BP70">
        <v>1</v>
      </c>
      <c r="BQ70">
        <v>2</v>
      </c>
      <c r="BR70">
        <v>1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3</v>
      </c>
      <c r="BZ70">
        <v>103</v>
      </c>
      <c r="CA70">
        <v>60</v>
      </c>
      <c r="CB70" t="s">
        <v>3</v>
      </c>
      <c r="CE70">
        <v>0</v>
      </c>
      <c r="CF70">
        <v>0</v>
      </c>
      <c r="CG70">
        <v>0</v>
      </c>
      <c r="CM70">
        <v>0</v>
      </c>
      <c r="CN70" t="s">
        <v>3</v>
      </c>
      <c r="CO70">
        <v>0</v>
      </c>
      <c r="CP70">
        <f t="shared" si="74"/>
        <v>-182.26</v>
      </c>
      <c r="CQ70">
        <f t="shared" si="75"/>
        <v>19.089300000000001</v>
      </c>
      <c r="CR70">
        <f t="shared" si="76"/>
        <v>0</v>
      </c>
      <c r="CS70">
        <f t="shared" si="77"/>
        <v>0</v>
      </c>
      <c r="CT70">
        <f t="shared" si="78"/>
        <v>0</v>
      </c>
      <c r="CU70">
        <f t="shared" si="79"/>
        <v>0</v>
      </c>
      <c r="CV70">
        <f t="shared" si="80"/>
        <v>0</v>
      </c>
      <c r="CW70">
        <f t="shared" si="81"/>
        <v>0</v>
      </c>
      <c r="CX70">
        <f t="shared" si="82"/>
        <v>0</v>
      </c>
      <c r="CY70">
        <f t="shared" si="83"/>
        <v>0</v>
      </c>
      <c r="CZ70">
        <f t="shared" si="84"/>
        <v>0</v>
      </c>
      <c r="DC70" t="s">
        <v>3</v>
      </c>
      <c r="DD70" t="s">
        <v>3</v>
      </c>
      <c r="DE70" t="s">
        <v>3</v>
      </c>
      <c r="DF70" t="s">
        <v>3</v>
      </c>
      <c r="DG70" t="s">
        <v>3</v>
      </c>
      <c r="DH70" t="s">
        <v>3</v>
      </c>
      <c r="DI70" t="s">
        <v>3</v>
      </c>
      <c r="DJ70" t="s">
        <v>3</v>
      </c>
      <c r="DK70" t="s">
        <v>3</v>
      </c>
      <c r="DL70" t="s">
        <v>3</v>
      </c>
      <c r="DM70" t="s">
        <v>3</v>
      </c>
      <c r="DN70">
        <v>0</v>
      </c>
      <c r="DO70">
        <v>0</v>
      </c>
      <c r="DP70">
        <v>1</v>
      </c>
      <c r="DQ70">
        <v>1</v>
      </c>
      <c r="DU70">
        <v>1010</v>
      </c>
      <c r="DV70" t="s">
        <v>49</v>
      </c>
      <c r="DW70" t="s">
        <v>49</v>
      </c>
      <c r="DX70">
        <v>1</v>
      </c>
      <c r="DZ70" t="s">
        <v>3</v>
      </c>
      <c r="EA70" t="s">
        <v>3</v>
      </c>
      <c r="EB70" t="s">
        <v>3</v>
      </c>
      <c r="EC70" t="s">
        <v>3</v>
      </c>
      <c r="EE70">
        <v>93308290</v>
      </c>
      <c r="EF70">
        <v>2</v>
      </c>
      <c r="EG70" t="s">
        <v>20</v>
      </c>
      <c r="EH70">
        <v>27</v>
      </c>
      <c r="EI70" t="s">
        <v>21</v>
      </c>
      <c r="EJ70">
        <v>1</v>
      </c>
      <c r="EK70">
        <v>33001</v>
      </c>
      <c r="EL70" t="s">
        <v>21</v>
      </c>
      <c r="EM70" t="s">
        <v>22</v>
      </c>
      <c r="EO70" t="s">
        <v>3</v>
      </c>
      <c r="EQ70">
        <v>0</v>
      </c>
      <c r="ER70">
        <v>5.91</v>
      </c>
      <c r="ES70">
        <v>5.91</v>
      </c>
      <c r="ET70">
        <v>0</v>
      </c>
      <c r="EU70">
        <v>0</v>
      </c>
      <c r="EV70">
        <v>0</v>
      </c>
      <c r="EW70">
        <v>0</v>
      </c>
      <c r="EX70">
        <v>0</v>
      </c>
      <c r="FQ70">
        <v>0</v>
      </c>
      <c r="FR70">
        <f t="shared" si="85"/>
        <v>0</v>
      </c>
      <c r="FS70">
        <v>0</v>
      </c>
      <c r="FX70">
        <v>103</v>
      </c>
      <c r="FY70">
        <v>60</v>
      </c>
      <c r="GA70" t="s">
        <v>3</v>
      </c>
      <c r="GD70">
        <v>1</v>
      </c>
      <c r="GF70">
        <v>-1356523667</v>
      </c>
      <c r="GG70">
        <v>2</v>
      </c>
      <c r="GH70">
        <v>1</v>
      </c>
      <c r="GI70">
        <v>2</v>
      </c>
      <c r="GJ70">
        <v>0</v>
      </c>
      <c r="GK70">
        <v>0</v>
      </c>
      <c r="GL70">
        <f t="shared" si="86"/>
        <v>0</v>
      </c>
      <c r="GM70">
        <f t="shared" si="87"/>
        <v>-182.26</v>
      </c>
      <c r="GN70">
        <f t="shared" si="88"/>
        <v>-182.26</v>
      </c>
      <c r="GO70">
        <f t="shared" si="89"/>
        <v>0</v>
      </c>
      <c r="GP70">
        <f t="shared" si="90"/>
        <v>0</v>
      </c>
      <c r="GR70">
        <v>0</v>
      </c>
      <c r="GS70">
        <v>3</v>
      </c>
      <c r="GT70">
        <v>0</v>
      </c>
      <c r="GU70" t="s">
        <v>3</v>
      </c>
      <c r="GV70">
        <f t="shared" si="91"/>
        <v>0</v>
      </c>
      <c r="GW70">
        <v>1</v>
      </c>
      <c r="GX70">
        <f t="shared" si="92"/>
        <v>0</v>
      </c>
      <c r="HA70">
        <v>0</v>
      </c>
      <c r="HB70">
        <v>0</v>
      </c>
      <c r="HC70">
        <f t="shared" si="93"/>
        <v>0</v>
      </c>
      <c r="HE70" t="s">
        <v>3</v>
      </c>
      <c r="HF70" t="s">
        <v>3</v>
      </c>
      <c r="HM70" t="s">
        <v>3</v>
      </c>
      <c r="HN70" t="s">
        <v>23</v>
      </c>
      <c r="HO70" t="s">
        <v>24</v>
      </c>
      <c r="HP70" t="s">
        <v>21</v>
      </c>
      <c r="HQ70" t="s">
        <v>21</v>
      </c>
      <c r="IK70">
        <v>0</v>
      </c>
    </row>
    <row r="71" spans="1:245" x14ac:dyDescent="0.2">
      <c r="A71">
        <v>17</v>
      </c>
      <c r="B71">
        <v>1</v>
      </c>
      <c r="C71">
        <f>ROW(SmtRes!A96)</f>
        <v>96</v>
      </c>
      <c r="D71">
        <f>ROW(EtalonRes!A96)</f>
        <v>96</v>
      </c>
      <c r="E71" t="s">
        <v>164</v>
      </c>
      <c r="F71" t="s">
        <v>165</v>
      </c>
      <c r="G71" t="s">
        <v>166</v>
      </c>
      <c r="H71" t="s">
        <v>167</v>
      </c>
      <c r="I71">
        <f>ROUND(17/100,9)</f>
        <v>0.17</v>
      </c>
      <c r="J71">
        <v>0</v>
      </c>
      <c r="K71">
        <f>ROUND(17/100,9)</f>
        <v>0.17</v>
      </c>
      <c r="O71">
        <f t="shared" si="54"/>
        <v>3648.74</v>
      </c>
      <c r="P71">
        <f t="shared" si="55"/>
        <v>166.07</v>
      </c>
      <c r="Q71">
        <f t="shared" si="56"/>
        <v>566.79</v>
      </c>
      <c r="R71">
        <f t="shared" si="57"/>
        <v>87.81</v>
      </c>
      <c r="S71">
        <f t="shared" si="58"/>
        <v>2915.88</v>
      </c>
      <c r="T71">
        <f t="shared" si="59"/>
        <v>0</v>
      </c>
      <c r="U71">
        <f t="shared" si="60"/>
        <v>9.0167999999999999</v>
      </c>
      <c r="V71">
        <f t="shared" si="61"/>
        <v>0.19720000000000001</v>
      </c>
      <c r="W71">
        <f t="shared" si="62"/>
        <v>0</v>
      </c>
      <c r="X71">
        <f t="shared" si="63"/>
        <v>2913.58</v>
      </c>
      <c r="Y71">
        <f t="shared" si="64"/>
        <v>1531.88</v>
      </c>
      <c r="AA71">
        <v>93060864</v>
      </c>
      <c r="AB71">
        <f t="shared" si="65"/>
        <v>815.67</v>
      </c>
      <c r="AC71">
        <f t="shared" si="66"/>
        <v>82.3</v>
      </c>
      <c r="AD71">
        <f t="shared" si="67"/>
        <v>267.14999999999998</v>
      </c>
      <c r="AE71">
        <f t="shared" si="68"/>
        <v>14.04</v>
      </c>
      <c r="AF71">
        <f t="shared" si="69"/>
        <v>466.22</v>
      </c>
      <c r="AG71">
        <f t="shared" si="70"/>
        <v>0</v>
      </c>
      <c r="AH71">
        <f t="shared" si="71"/>
        <v>53.04</v>
      </c>
      <c r="AI71">
        <f t="shared" si="72"/>
        <v>1.1599999999999999</v>
      </c>
      <c r="AJ71">
        <f t="shared" si="73"/>
        <v>0</v>
      </c>
      <c r="AK71">
        <v>815.67</v>
      </c>
      <c r="AL71">
        <v>82.3</v>
      </c>
      <c r="AM71">
        <v>267.14999999999998</v>
      </c>
      <c r="AN71">
        <v>14.04</v>
      </c>
      <c r="AO71">
        <v>466.22</v>
      </c>
      <c r="AP71">
        <v>0</v>
      </c>
      <c r="AQ71">
        <v>53.04</v>
      </c>
      <c r="AR71">
        <v>1.1599999999999999</v>
      </c>
      <c r="AS71">
        <v>0</v>
      </c>
      <c r="AT71">
        <v>97</v>
      </c>
      <c r="AU71">
        <v>51</v>
      </c>
      <c r="AV71">
        <v>1</v>
      </c>
      <c r="AW71">
        <v>1</v>
      </c>
      <c r="AZ71">
        <v>1</v>
      </c>
      <c r="BA71">
        <v>36.79</v>
      </c>
      <c r="BB71">
        <v>12.48</v>
      </c>
      <c r="BC71">
        <v>11.87</v>
      </c>
      <c r="BD71" t="s">
        <v>3</v>
      </c>
      <c r="BE71" t="s">
        <v>3</v>
      </c>
      <c r="BF71" t="s">
        <v>3</v>
      </c>
      <c r="BG71" t="s">
        <v>3</v>
      </c>
      <c r="BH71">
        <v>0</v>
      </c>
      <c r="BI71">
        <v>2</v>
      </c>
      <c r="BJ71" t="s">
        <v>168</v>
      </c>
      <c r="BM71">
        <v>108001</v>
      </c>
      <c r="BN71">
        <v>0</v>
      </c>
      <c r="BO71" t="s">
        <v>165</v>
      </c>
      <c r="BP71">
        <v>1</v>
      </c>
      <c r="BQ71">
        <v>3</v>
      </c>
      <c r="BR71">
        <v>0</v>
      </c>
      <c r="BS71">
        <v>36.79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3</v>
      </c>
      <c r="BZ71">
        <v>97</v>
      </c>
      <c r="CA71">
        <v>51</v>
      </c>
      <c r="CB71" t="s">
        <v>3</v>
      </c>
      <c r="CE71">
        <v>0</v>
      </c>
      <c r="CF71">
        <v>0</v>
      </c>
      <c r="CG71">
        <v>0</v>
      </c>
      <c r="CM71">
        <v>0</v>
      </c>
      <c r="CN71" t="s">
        <v>3</v>
      </c>
      <c r="CO71">
        <v>0</v>
      </c>
      <c r="CP71">
        <f t="shared" si="74"/>
        <v>3648.74</v>
      </c>
      <c r="CQ71">
        <f t="shared" si="75"/>
        <v>976.90099999999995</v>
      </c>
      <c r="CR71">
        <f t="shared" si="76"/>
        <v>3334.0319999999997</v>
      </c>
      <c r="CS71">
        <f t="shared" si="77"/>
        <v>516.53159999999991</v>
      </c>
      <c r="CT71">
        <f t="shared" si="78"/>
        <v>17152.233800000002</v>
      </c>
      <c r="CU71">
        <f t="shared" si="79"/>
        <v>0</v>
      </c>
      <c r="CV71">
        <f t="shared" si="80"/>
        <v>53.04</v>
      </c>
      <c r="CW71">
        <f t="shared" si="81"/>
        <v>1.1599999999999999</v>
      </c>
      <c r="CX71">
        <f t="shared" si="82"/>
        <v>0</v>
      </c>
      <c r="CY71">
        <f t="shared" si="83"/>
        <v>2913.5792999999999</v>
      </c>
      <c r="CZ71">
        <f t="shared" si="84"/>
        <v>1531.8819000000001</v>
      </c>
      <c r="DC71" t="s">
        <v>3</v>
      </c>
      <c r="DD71" t="s">
        <v>3</v>
      </c>
      <c r="DE71" t="s">
        <v>3</v>
      </c>
      <c r="DF71" t="s">
        <v>3</v>
      </c>
      <c r="DG71" t="s">
        <v>3</v>
      </c>
      <c r="DH71" t="s">
        <v>3</v>
      </c>
      <c r="DI71" t="s">
        <v>3</v>
      </c>
      <c r="DJ71" t="s">
        <v>3</v>
      </c>
      <c r="DK71" t="s">
        <v>3</v>
      </c>
      <c r="DL71" t="s">
        <v>3</v>
      </c>
      <c r="DM71" t="s">
        <v>3</v>
      </c>
      <c r="DN71">
        <v>0</v>
      </c>
      <c r="DO71">
        <v>0</v>
      </c>
      <c r="DP71">
        <v>1</v>
      </c>
      <c r="DQ71">
        <v>1</v>
      </c>
      <c r="DU71">
        <v>1013</v>
      </c>
      <c r="DV71" t="s">
        <v>167</v>
      </c>
      <c r="DW71" t="s">
        <v>167</v>
      </c>
      <c r="DX71">
        <v>1</v>
      </c>
      <c r="DZ71" t="s">
        <v>3</v>
      </c>
      <c r="EA71" t="s">
        <v>3</v>
      </c>
      <c r="EB71" t="s">
        <v>3</v>
      </c>
      <c r="EC71" t="s">
        <v>3</v>
      </c>
      <c r="EE71">
        <v>93308119</v>
      </c>
      <c r="EF71">
        <v>3</v>
      </c>
      <c r="EG71" t="s">
        <v>169</v>
      </c>
      <c r="EH71">
        <v>0</v>
      </c>
      <c r="EI71" t="s">
        <v>3</v>
      </c>
      <c r="EJ71">
        <v>2</v>
      </c>
      <c r="EK71">
        <v>108001</v>
      </c>
      <c r="EL71" t="s">
        <v>170</v>
      </c>
      <c r="EM71" t="s">
        <v>171</v>
      </c>
      <c r="EO71" t="s">
        <v>3</v>
      </c>
      <c r="EQ71">
        <v>0</v>
      </c>
      <c r="ER71">
        <v>815.67</v>
      </c>
      <c r="ES71">
        <v>82.3</v>
      </c>
      <c r="ET71">
        <v>267.14999999999998</v>
      </c>
      <c r="EU71">
        <v>14.04</v>
      </c>
      <c r="EV71">
        <v>466.22</v>
      </c>
      <c r="EW71">
        <v>53.04</v>
      </c>
      <c r="EX71">
        <v>1.1599999999999999</v>
      </c>
      <c r="EY71">
        <v>0</v>
      </c>
      <c r="FQ71">
        <v>0</v>
      </c>
      <c r="FR71">
        <f t="shared" si="85"/>
        <v>0</v>
      </c>
      <c r="FS71">
        <v>0</v>
      </c>
      <c r="FX71">
        <v>97</v>
      </c>
      <c r="FY71">
        <v>51</v>
      </c>
      <c r="GA71" t="s">
        <v>3</v>
      </c>
      <c r="GD71">
        <v>1</v>
      </c>
      <c r="GF71">
        <v>65505407</v>
      </c>
      <c r="GG71">
        <v>2</v>
      </c>
      <c r="GH71">
        <v>1</v>
      </c>
      <c r="GI71">
        <v>2</v>
      </c>
      <c r="GJ71">
        <v>0</v>
      </c>
      <c r="GK71">
        <v>0</v>
      </c>
      <c r="GL71">
        <f t="shared" si="86"/>
        <v>0</v>
      </c>
      <c r="GM71">
        <f t="shared" si="87"/>
        <v>8094.2</v>
      </c>
      <c r="GN71">
        <f t="shared" si="88"/>
        <v>0</v>
      </c>
      <c r="GO71">
        <f t="shared" si="89"/>
        <v>8094.2</v>
      </c>
      <c r="GP71">
        <f t="shared" si="90"/>
        <v>0</v>
      </c>
      <c r="GR71">
        <v>0</v>
      </c>
      <c r="GS71">
        <v>3</v>
      </c>
      <c r="GT71">
        <v>0</v>
      </c>
      <c r="GU71" t="s">
        <v>3</v>
      </c>
      <c r="GV71">
        <f t="shared" si="91"/>
        <v>0</v>
      </c>
      <c r="GW71">
        <v>1</v>
      </c>
      <c r="GX71">
        <f t="shared" si="92"/>
        <v>0</v>
      </c>
      <c r="HA71">
        <v>0</v>
      </c>
      <c r="HB71">
        <v>0</v>
      </c>
      <c r="HC71">
        <f t="shared" si="93"/>
        <v>0</v>
      </c>
      <c r="HE71" t="s">
        <v>3</v>
      </c>
      <c r="HF71" t="s">
        <v>3</v>
      </c>
      <c r="HM71" t="s">
        <v>3</v>
      </c>
      <c r="HN71" t="s">
        <v>172</v>
      </c>
      <c r="HO71" t="s">
        <v>173</v>
      </c>
      <c r="HP71" t="s">
        <v>170</v>
      </c>
      <c r="HQ71" t="s">
        <v>170</v>
      </c>
      <c r="IK71">
        <v>0</v>
      </c>
    </row>
    <row r="72" spans="1:245" x14ac:dyDescent="0.2">
      <c r="A72">
        <v>17</v>
      </c>
      <c r="B72">
        <v>1</v>
      </c>
      <c r="C72">
        <f>ROW(SmtRes!A110)</f>
        <v>110</v>
      </c>
      <c r="D72">
        <f>ROW(EtalonRes!A110)</f>
        <v>110</v>
      </c>
      <c r="E72" t="s">
        <v>174</v>
      </c>
      <c r="F72" t="s">
        <v>175</v>
      </c>
      <c r="G72" t="s">
        <v>176</v>
      </c>
      <c r="H72" t="s">
        <v>177</v>
      </c>
      <c r="I72">
        <v>1</v>
      </c>
      <c r="J72">
        <v>0</v>
      </c>
      <c r="K72">
        <v>1</v>
      </c>
      <c r="O72">
        <f t="shared" si="54"/>
        <v>2547.7600000000002</v>
      </c>
      <c r="P72">
        <f t="shared" si="55"/>
        <v>42.13</v>
      </c>
      <c r="Q72">
        <f t="shared" si="56"/>
        <v>1198.8499999999999</v>
      </c>
      <c r="R72">
        <f t="shared" si="57"/>
        <v>321.18</v>
      </c>
      <c r="S72">
        <f t="shared" si="58"/>
        <v>1306.78</v>
      </c>
      <c r="T72">
        <f t="shared" si="59"/>
        <v>0</v>
      </c>
      <c r="U72">
        <f t="shared" si="60"/>
        <v>4.29</v>
      </c>
      <c r="V72">
        <f t="shared" si="61"/>
        <v>0.97</v>
      </c>
      <c r="W72">
        <f t="shared" si="62"/>
        <v>0</v>
      </c>
      <c r="X72">
        <f t="shared" si="63"/>
        <v>1676.8</v>
      </c>
      <c r="Y72">
        <f t="shared" si="64"/>
        <v>976.78</v>
      </c>
      <c r="AA72">
        <v>93060864</v>
      </c>
      <c r="AB72">
        <f t="shared" si="65"/>
        <v>141.72</v>
      </c>
      <c r="AC72">
        <f t="shared" si="66"/>
        <v>2.94</v>
      </c>
      <c r="AD72">
        <f t="shared" si="67"/>
        <v>103.26</v>
      </c>
      <c r="AE72">
        <f t="shared" si="68"/>
        <v>8.73</v>
      </c>
      <c r="AF72">
        <f t="shared" si="69"/>
        <v>35.520000000000003</v>
      </c>
      <c r="AG72">
        <f t="shared" si="70"/>
        <v>0</v>
      </c>
      <c r="AH72">
        <f t="shared" si="71"/>
        <v>4.29</v>
      </c>
      <c r="AI72">
        <f t="shared" si="72"/>
        <v>0.97</v>
      </c>
      <c r="AJ72">
        <f t="shared" si="73"/>
        <v>0</v>
      </c>
      <c r="AK72">
        <v>141.72</v>
      </c>
      <c r="AL72">
        <v>2.94</v>
      </c>
      <c r="AM72">
        <v>103.26</v>
      </c>
      <c r="AN72">
        <v>8.73</v>
      </c>
      <c r="AO72">
        <v>35.520000000000003</v>
      </c>
      <c r="AP72">
        <v>0</v>
      </c>
      <c r="AQ72">
        <v>4.29</v>
      </c>
      <c r="AR72">
        <v>0.97</v>
      </c>
      <c r="AS72">
        <v>0</v>
      </c>
      <c r="AT72">
        <v>103</v>
      </c>
      <c r="AU72">
        <v>60</v>
      </c>
      <c r="AV72">
        <v>1</v>
      </c>
      <c r="AW72">
        <v>1</v>
      </c>
      <c r="AZ72">
        <v>1</v>
      </c>
      <c r="BA72">
        <v>36.79</v>
      </c>
      <c r="BB72">
        <v>11.61</v>
      </c>
      <c r="BC72">
        <v>14.33</v>
      </c>
      <c r="BD72" t="s">
        <v>3</v>
      </c>
      <c r="BE72" t="s">
        <v>3</v>
      </c>
      <c r="BF72" t="s">
        <v>3</v>
      </c>
      <c r="BG72" t="s">
        <v>3</v>
      </c>
      <c r="BH72">
        <v>0</v>
      </c>
      <c r="BI72">
        <v>1</v>
      </c>
      <c r="BJ72" t="s">
        <v>178</v>
      </c>
      <c r="BM72">
        <v>33001</v>
      </c>
      <c r="BN72">
        <v>0</v>
      </c>
      <c r="BO72" t="s">
        <v>175</v>
      </c>
      <c r="BP72">
        <v>1</v>
      </c>
      <c r="BQ72">
        <v>2</v>
      </c>
      <c r="BR72">
        <v>0</v>
      </c>
      <c r="BS72">
        <v>36.79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3</v>
      </c>
      <c r="BZ72">
        <v>103</v>
      </c>
      <c r="CA72">
        <v>60</v>
      </c>
      <c r="CB72" t="s">
        <v>3</v>
      </c>
      <c r="CE72">
        <v>0</v>
      </c>
      <c r="CF72">
        <v>0</v>
      </c>
      <c r="CG72">
        <v>0</v>
      </c>
      <c r="CM72">
        <v>0</v>
      </c>
      <c r="CN72" t="s">
        <v>3</v>
      </c>
      <c r="CO72">
        <v>0</v>
      </c>
      <c r="CP72">
        <f t="shared" si="74"/>
        <v>2547.7600000000002</v>
      </c>
      <c r="CQ72">
        <f t="shared" si="75"/>
        <v>42.130200000000002</v>
      </c>
      <c r="CR72">
        <f t="shared" si="76"/>
        <v>1198.8486</v>
      </c>
      <c r="CS72">
        <f t="shared" si="77"/>
        <v>321.17669999999998</v>
      </c>
      <c r="CT72">
        <f t="shared" si="78"/>
        <v>1306.7808</v>
      </c>
      <c r="CU72">
        <f t="shared" si="79"/>
        <v>0</v>
      </c>
      <c r="CV72">
        <f t="shared" si="80"/>
        <v>4.29</v>
      </c>
      <c r="CW72">
        <f t="shared" si="81"/>
        <v>0.97</v>
      </c>
      <c r="CX72">
        <f t="shared" si="82"/>
        <v>0</v>
      </c>
      <c r="CY72">
        <f t="shared" si="83"/>
        <v>1676.7988</v>
      </c>
      <c r="CZ72">
        <f t="shared" si="84"/>
        <v>976.77600000000007</v>
      </c>
      <c r="DC72" t="s">
        <v>3</v>
      </c>
      <c r="DD72" t="s">
        <v>3</v>
      </c>
      <c r="DE72" t="s">
        <v>3</v>
      </c>
      <c r="DF72" t="s">
        <v>3</v>
      </c>
      <c r="DG72" t="s">
        <v>3</v>
      </c>
      <c r="DH72" t="s">
        <v>3</v>
      </c>
      <c r="DI72" t="s">
        <v>3</v>
      </c>
      <c r="DJ72" t="s">
        <v>3</v>
      </c>
      <c r="DK72" t="s">
        <v>3</v>
      </c>
      <c r="DL72" t="s">
        <v>3</v>
      </c>
      <c r="DM72" t="s">
        <v>3</v>
      </c>
      <c r="DN72">
        <v>0</v>
      </c>
      <c r="DO72">
        <v>0</v>
      </c>
      <c r="DP72">
        <v>1</v>
      </c>
      <c r="DQ72">
        <v>1</v>
      </c>
      <c r="DU72">
        <v>1013</v>
      </c>
      <c r="DV72" t="s">
        <v>177</v>
      </c>
      <c r="DW72" t="s">
        <v>177</v>
      </c>
      <c r="DX72">
        <v>1</v>
      </c>
      <c r="DZ72" t="s">
        <v>3</v>
      </c>
      <c r="EA72" t="s">
        <v>3</v>
      </c>
      <c r="EB72" t="s">
        <v>3</v>
      </c>
      <c r="EC72" t="s">
        <v>3</v>
      </c>
      <c r="EE72">
        <v>93308290</v>
      </c>
      <c r="EF72">
        <v>2</v>
      </c>
      <c r="EG72" t="s">
        <v>20</v>
      </c>
      <c r="EH72">
        <v>27</v>
      </c>
      <c r="EI72" t="s">
        <v>21</v>
      </c>
      <c r="EJ72">
        <v>1</v>
      </c>
      <c r="EK72">
        <v>33001</v>
      </c>
      <c r="EL72" t="s">
        <v>21</v>
      </c>
      <c r="EM72" t="s">
        <v>22</v>
      </c>
      <c r="EO72" t="s">
        <v>3</v>
      </c>
      <c r="EQ72">
        <v>0</v>
      </c>
      <c r="ER72">
        <v>141.72</v>
      </c>
      <c r="ES72">
        <v>2.94</v>
      </c>
      <c r="ET72">
        <v>103.26</v>
      </c>
      <c r="EU72">
        <v>8.73</v>
      </c>
      <c r="EV72">
        <v>35.520000000000003</v>
      </c>
      <c r="EW72">
        <v>4.29</v>
      </c>
      <c r="EX72">
        <v>0.97</v>
      </c>
      <c r="EY72">
        <v>0</v>
      </c>
      <c r="FQ72">
        <v>0</v>
      </c>
      <c r="FR72">
        <f t="shared" si="85"/>
        <v>0</v>
      </c>
      <c r="FS72">
        <v>0</v>
      </c>
      <c r="FX72">
        <v>103</v>
      </c>
      <c r="FY72">
        <v>60</v>
      </c>
      <c r="GA72" t="s">
        <v>3</v>
      </c>
      <c r="GD72">
        <v>1</v>
      </c>
      <c r="GF72">
        <v>168181678</v>
      </c>
      <c r="GG72">
        <v>2</v>
      </c>
      <c r="GH72">
        <v>1</v>
      </c>
      <c r="GI72">
        <v>2</v>
      </c>
      <c r="GJ72">
        <v>0</v>
      </c>
      <c r="GK72">
        <v>0</v>
      </c>
      <c r="GL72">
        <f t="shared" si="86"/>
        <v>0</v>
      </c>
      <c r="GM72">
        <f t="shared" si="87"/>
        <v>5201.34</v>
      </c>
      <c r="GN72">
        <f t="shared" si="88"/>
        <v>5201.34</v>
      </c>
      <c r="GO72">
        <f t="shared" si="89"/>
        <v>0</v>
      </c>
      <c r="GP72">
        <f t="shared" si="90"/>
        <v>0</v>
      </c>
      <c r="GR72">
        <v>0</v>
      </c>
      <c r="GS72">
        <v>3</v>
      </c>
      <c r="GT72">
        <v>0</v>
      </c>
      <c r="GU72" t="s">
        <v>3</v>
      </c>
      <c r="GV72">
        <f t="shared" si="91"/>
        <v>0</v>
      </c>
      <c r="GW72">
        <v>1</v>
      </c>
      <c r="GX72">
        <f t="shared" si="92"/>
        <v>0</v>
      </c>
      <c r="HA72">
        <v>0</v>
      </c>
      <c r="HB72">
        <v>0</v>
      </c>
      <c r="HC72">
        <f t="shared" si="93"/>
        <v>0</v>
      </c>
      <c r="HE72" t="s">
        <v>3</v>
      </c>
      <c r="HF72" t="s">
        <v>3</v>
      </c>
      <c r="HM72" t="s">
        <v>3</v>
      </c>
      <c r="HN72" t="s">
        <v>23</v>
      </c>
      <c r="HO72" t="s">
        <v>24</v>
      </c>
      <c r="HP72" t="s">
        <v>21</v>
      </c>
      <c r="HQ72" t="s">
        <v>21</v>
      </c>
      <c r="IK72">
        <v>0</v>
      </c>
    </row>
    <row r="73" spans="1:245" x14ac:dyDescent="0.2">
      <c r="A73">
        <v>18</v>
      </c>
      <c r="B73">
        <v>1</v>
      </c>
      <c r="C73">
        <v>103</v>
      </c>
      <c r="E73" t="s">
        <v>179</v>
      </c>
      <c r="F73" t="s">
        <v>38</v>
      </c>
      <c r="G73" t="s">
        <v>39</v>
      </c>
      <c r="H73" t="s">
        <v>40</v>
      </c>
      <c r="I73">
        <f>I72*J73</f>
        <v>0</v>
      </c>
      <c r="J73">
        <v>0</v>
      </c>
      <c r="K73">
        <v>0</v>
      </c>
      <c r="O73">
        <f t="shared" si="54"/>
        <v>0</v>
      </c>
      <c r="P73">
        <f t="shared" si="55"/>
        <v>0</v>
      </c>
      <c r="Q73">
        <f t="shared" si="56"/>
        <v>0</v>
      </c>
      <c r="R73">
        <f t="shared" si="57"/>
        <v>0</v>
      </c>
      <c r="S73">
        <f t="shared" si="58"/>
        <v>0</v>
      </c>
      <c r="T73">
        <f t="shared" si="59"/>
        <v>0</v>
      </c>
      <c r="U73">
        <f t="shared" si="60"/>
        <v>0</v>
      </c>
      <c r="V73">
        <f t="shared" si="61"/>
        <v>0</v>
      </c>
      <c r="W73">
        <f t="shared" si="62"/>
        <v>0</v>
      </c>
      <c r="X73">
        <f t="shared" si="63"/>
        <v>0</v>
      </c>
      <c r="Y73">
        <f t="shared" si="64"/>
        <v>0</v>
      </c>
      <c r="AA73">
        <v>93060864</v>
      </c>
      <c r="AB73">
        <f t="shared" si="65"/>
        <v>9040.01</v>
      </c>
      <c r="AC73">
        <f t="shared" si="66"/>
        <v>9040.01</v>
      </c>
      <c r="AD73">
        <f t="shared" si="67"/>
        <v>0</v>
      </c>
      <c r="AE73">
        <f t="shared" si="68"/>
        <v>0</v>
      </c>
      <c r="AF73">
        <f t="shared" si="69"/>
        <v>0</v>
      </c>
      <c r="AG73">
        <f t="shared" si="70"/>
        <v>0</v>
      </c>
      <c r="AH73">
        <f t="shared" si="71"/>
        <v>0</v>
      </c>
      <c r="AI73">
        <f t="shared" si="72"/>
        <v>0</v>
      </c>
      <c r="AJ73">
        <f t="shared" si="73"/>
        <v>0</v>
      </c>
      <c r="AK73">
        <v>9040.01</v>
      </c>
      <c r="AL73">
        <v>9040.01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103</v>
      </c>
      <c r="AU73">
        <v>60</v>
      </c>
      <c r="AV73">
        <v>1</v>
      </c>
      <c r="AW73">
        <v>1</v>
      </c>
      <c r="AZ73">
        <v>1</v>
      </c>
      <c r="BA73">
        <v>1</v>
      </c>
      <c r="BB73">
        <v>1</v>
      </c>
      <c r="BC73">
        <v>23.1</v>
      </c>
      <c r="BD73" t="s">
        <v>3</v>
      </c>
      <c r="BE73" t="s">
        <v>3</v>
      </c>
      <c r="BF73" t="s">
        <v>3</v>
      </c>
      <c r="BG73" t="s">
        <v>3</v>
      </c>
      <c r="BH73">
        <v>3</v>
      </c>
      <c r="BI73">
        <v>1</v>
      </c>
      <c r="BJ73" t="s">
        <v>41</v>
      </c>
      <c r="BM73">
        <v>33001</v>
      </c>
      <c r="BN73">
        <v>0</v>
      </c>
      <c r="BO73" t="s">
        <v>38</v>
      </c>
      <c r="BP73">
        <v>1</v>
      </c>
      <c r="BQ73">
        <v>2</v>
      </c>
      <c r="BR73">
        <v>0</v>
      </c>
      <c r="BS73">
        <v>1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103</v>
      </c>
      <c r="CA73">
        <v>60</v>
      </c>
      <c r="CB73" t="s">
        <v>3</v>
      </c>
      <c r="CE73">
        <v>0</v>
      </c>
      <c r="CF73">
        <v>0</v>
      </c>
      <c r="CG73">
        <v>0</v>
      </c>
      <c r="CM73">
        <v>0</v>
      </c>
      <c r="CN73" t="s">
        <v>3</v>
      </c>
      <c r="CO73">
        <v>0</v>
      </c>
      <c r="CP73">
        <f t="shared" si="74"/>
        <v>0</v>
      </c>
      <c r="CQ73">
        <f t="shared" si="75"/>
        <v>208824.23100000003</v>
      </c>
      <c r="CR73">
        <f t="shared" si="76"/>
        <v>0</v>
      </c>
      <c r="CS73">
        <f t="shared" si="77"/>
        <v>0</v>
      </c>
      <c r="CT73">
        <f t="shared" si="78"/>
        <v>0</v>
      </c>
      <c r="CU73">
        <f t="shared" si="79"/>
        <v>0</v>
      </c>
      <c r="CV73">
        <f t="shared" si="80"/>
        <v>0</v>
      </c>
      <c r="CW73">
        <f t="shared" si="81"/>
        <v>0</v>
      </c>
      <c r="CX73">
        <f t="shared" si="82"/>
        <v>0</v>
      </c>
      <c r="CY73">
        <f t="shared" si="83"/>
        <v>0</v>
      </c>
      <c r="CZ73">
        <f t="shared" si="84"/>
        <v>0</v>
      </c>
      <c r="DC73" t="s">
        <v>3</v>
      </c>
      <c r="DD73" t="s">
        <v>3</v>
      </c>
      <c r="DE73" t="s">
        <v>3</v>
      </c>
      <c r="DF73" t="s">
        <v>3</v>
      </c>
      <c r="DG73" t="s">
        <v>3</v>
      </c>
      <c r="DH73" t="s">
        <v>3</v>
      </c>
      <c r="DI73" t="s">
        <v>3</v>
      </c>
      <c r="DJ73" t="s">
        <v>3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1009</v>
      </c>
      <c r="DV73" t="s">
        <v>40</v>
      </c>
      <c r="DW73" t="s">
        <v>40</v>
      </c>
      <c r="DX73">
        <v>1000</v>
      </c>
      <c r="DZ73" t="s">
        <v>3</v>
      </c>
      <c r="EA73" t="s">
        <v>3</v>
      </c>
      <c r="EB73" t="s">
        <v>3</v>
      </c>
      <c r="EC73" t="s">
        <v>3</v>
      </c>
      <c r="EE73">
        <v>93308290</v>
      </c>
      <c r="EF73">
        <v>2</v>
      </c>
      <c r="EG73" t="s">
        <v>20</v>
      </c>
      <c r="EH73">
        <v>27</v>
      </c>
      <c r="EI73" t="s">
        <v>21</v>
      </c>
      <c r="EJ73">
        <v>1</v>
      </c>
      <c r="EK73">
        <v>33001</v>
      </c>
      <c r="EL73" t="s">
        <v>21</v>
      </c>
      <c r="EM73" t="s">
        <v>22</v>
      </c>
      <c r="EO73" t="s">
        <v>3</v>
      </c>
      <c r="EQ73">
        <v>0</v>
      </c>
      <c r="ER73">
        <v>9040.01</v>
      </c>
      <c r="ES73">
        <v>9040.01</v>
      </c>
      <c r="ET73">
        <v>0</v>
      </c>
      <c r="EU73">
        <v>0</v>
      </c>
      <c r="EV73">
        <v>0</v>
      </c>
      <c r="EW73">
        <v>0</v>
      </c>
      <c r="EX73">
        <v>0</v>
      </c>
      <c r="FQ73">
        <v>0</v>
      </c>
      <c r="FR73">
        <f t="shared" si="85"/>
        <v>0</v>
      </c>
      <c r="FS73">
        <v>0</v>
      </c>
      <c r="FX73">
        <v>103</v>
      </c>
      <c r="FY73">
        <v>60</v>
      </c>
      <c r="GA73" t="s">
        <v>3</v>
      </c>
      <c r="GD73">
        <v>1</v>
      </c>
      <c r="GF73">
        <v>-384985709</v>
      </c>
      <c r="GG73">
        <v>2</v>
      </c>
      <c r="GH73">
        <v>1</v>
      </c>
      <c r="GI73">
        <v>2</v>
      </c>
      <c r="GJ73">
        <v>0</v>
      </c>
      <c r="GK73">
        <v>0</v>
      </c>
      <c r="GL73">
        <f t="shared" si="86"/>
        <v>0</v>
      </c>
      <c r="GM73">
        <f t="shared" si="87"/>
        <v>0</v>
      </c>
      <c r="GN73">
        <f t="shared" si="88"/>
        <v>0</v>
      </c>
      <c r="GO73">
        <f t="shared" si="89"/>
        <v>0</v>
      </c>
      <c r="GP73">
        <f t="shared" si="90"/>
        <v>0</v>
      </c>
      <c r="GR73">
        <v>0</v>
      </c>
      <c r="GS73">
        <v>3</v>
      </c>
      <c r="GT73">
        <v>0</v>
      </c>
      <c r="GU73" t="s">
        <v>3</v>
      </c>
      <c r="GV73">
        <f t="shared" si="91"/>
        <v>0</v>
      </c>
      <c r="GW73">
        <v>1</v>
      </c>
      <c r="GX73">
        <f t="shared" si="92"/>
        <v>0</v>
      </c>
      <c r="HA73">
        <v>0</v>
      </c>
      <c r="HB73">
        <v>0</v>
      </c>
      <c r="HC73">
        <f t="shared" si="93"/>
        <v>0</v>
      </c>
      <c r="HE73" t="s">
        <v>3</v>
      </c>
      <c r="HF73" t="s">
        <v>3</v>
      </c>
      <c r="HM73" t="s">
        <v>3</v>
      </c>
      <c r="HN73" t="s">
        <v>23</v>
      </c>
      <c r="HO73" t="s">
        <v>24</v>
      </c>
      <c r="HP73" t="s">
        <v>21</v>
      </c>
      <c r="HQ73" t="s">
        <v>21</v>
      </c>
      <c r="IK73">
        <v>0</v>
      </c>
    </row>
    <row r="74" spans="1:245" x14ac:dyDescent="0.2">
      <c r="A74">
        <v>18</v>
      </c>
      <c r="B74">
        <v>1</v>
      </c>
      <c r="C74">
        <v>106</v>
      </c>
      <c r="E74" t="s">
        <v>180</v>
      </c>
      <c r="F74" t="s">
        <v>43</v>
      </c>
      <c r="G74" t="s">
        <v>44</v>
      </c>
      <c r="H74" t="s">
        <v>40</v>
      </c>
      <c r="I74">
        <f>I72*J74</f>
        <v>0</v>
      </c>
      <c r="J74">
        <v>0</v>
      </c>
      <c r="K74">
        <v>0</v>
      </c>
      <c r="O74">
        <f t="shared" si="54"/>
        <v>0</v>
      </c>
      <c r="P74">
        <f t="shared" si="55"/>
        <v>0</v>
      </c>
      <c r="Q74">
        <f t="shared" si="56"/>
        <v>0</v>
      </c>
      <c r="R74">
        <f t="shared" si="57"/>
        <v>0</v>
      </c>
      <c r="S74">
        <f t="shared" si="58"/>
        <v>0</v>
      </c>
      <c r="T74">
        <f t="shared" si="59"/>
        <v>0</v>
      </c>
      <c r="U74">
        <f t="shared" si="60"/>
        <v>0</v>
      </c>
      <c r="V74">
        <f t="shared" si="61"/>
        <v>0</v>
      </c>
      <c r="W74">
        <f t="shared" si="62"/>
        <v>0</v>
      </c>
      <c r="X74">
        <f t="shared" si="63"/>
        <v>0</v>
      </c>
      <c r="Y74">
        <f t="shared" si="64"/>
        <v>0</v>
      </c>
      <c r="AA74">
        <v>93060864</v>
      </c>
      <c r="AB74">
        <f t="shared" si="65"/>
        <v>0</v>
      </c>
      <c r="AC74">
        <f t="shared" si="66"/>
        <v>0</v>
      </c>
      <c r="AD74">
        <f t="shared" si="67"/>
        <v>0</v>
      </c>
      <c r="AE74">
        <f t="shared" si="68"/>
        <v>0</v>
      </c>
      <c r="AF74">
        <f t="shared" si="69"/>
        <v>0</v>
      </c>
      <c r="AG74">
        <f t="shared" si="70"/>
        <v>0</v>
      </c>
      <c r="AH74">
        <f t="shared" si="71"/>
        <v>0</v>
      </c>
      <c r="AI74">
        <f t="shared" si="72"/>
        <v>0</v>
      </c>
      <c r="AJ74">
        <f t="shared" si="73"/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103</v>
      </c>
      <c r="AU74">
        <v>60</v>
      </c>
      <c r="AV74">
        <v>1</v>
      </c>
      <c r="AW74">
        <v>1</v>
      </c>
      <c r="AZ74">
        <v>1</v>
      </c>
      <c r="BA74">
        <v>1</v>
      </c>
      <c r="BB74">
        <v>1</v>
      </c>
      <c r="BC74">
        <v>1</v>
      </c>
      <c r="BD74" t="s">
        <v>3</v>
      </c>
      <c r="BE74" t="s">
        <v>3</v>
      </c>
      <c r="BF74" t="s">
        <v>3</v>
      </c>
      <c r="BG74" t="s">
        <v>3</v>
      </c>
      <c r="BH74">
        <v>3</v>
      </c>
      <c r="BI74">
        <v>1</v>
      </c>
      <c r="BJ74" t="s">
        <v>45</v>
      </c>
      <c r="BM74">
        <v>33001</v>
      </c>
      <c r="BN74">
        <v>0</v>
      </c>
      <c r="BO74" t="s">
        <v>3</v>
      </c>
      <c r="BP74">
        <v>0</v>
      </c>
      <c r="BQ74">
        <v>2</v>
      </c>
      <c r="BR74">
        <v>0</v>
      </c>
      <c r="BS74">
        <v>1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103</v>
      </c>
      <c r="CA74">
        <v>60</v>
      </c>
      <c r="CB74" t="s">
        <v>3</v>
      </c>
      <c r="CE74">
        <v>0</v>
      </c>
      <c r="CF74">
        <v>0</v>
      </c>
      <c r="CG74">
        <v>0</v>
      </c>
      <c r="CM74">
        <v>0</v>
      </c>
      <c r="CN74" t="s">
        <v>3</v>
      </c>
      <c r="CO74">
        <v>0</v>
      </c>
      <c r="CP74">
        <f t="shared" si="74"/>
        <v>0</v>
      </c>
      <c r="CQ74">
        <f t="shared" si="75"/>
        <v>0</v>
      </c>
      <c r="CR74">
        <f t="shared" si="76"/>
        <v>0</v>
      </c>
      <c r="CS74">
        <f t="shared" si="77"/>
        <v>0</v>
      </c>
      <c r="CT74">
        <f t="shared" si="78"/>
        <v>0</v>
      </c>
      <c r="CU74">
        <f t="shared" si="79"/>
        <v>0</v>
      </c>
      <c r="CV74">
        <f t="shared" si="80"/>
        <v>0</v>
      </c>
      <c r="CW74">
        <f t="shared" si="81"/>
        <v>0</v>
      </c>
      <c r="CX74">
        <f t="shared" si="82"/>
        <v>0</v>
      </c>
      <c r="CY74">
        <f t="shared" si="83"/>
        <v>0</v>
      </c>
      <c r="CZ74">
        <f t="shared" si="84"/>
        <v>0</v>
      </c>
      <c r="DC74" t="s">
        <v>3</v>
      </c>
      <c r="DD74" t="s">
        <v>3</v>
      </c>
      <c r="DE74" t="s">
        <v>3</v>
      </c>
      <c r="DF74" t="s">
        <v>3</v>
      </c>
      <c r="DG74" t="s">
        <v>3</v>
      </c>
      <c r="DH74" t="s">
        <v>3</v>
      </c>
      <c r="DI74" t="s">
        <v>3</v>
      </c>
      <c r="DJ74" t="s">
        <v>3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1009</v>
      </c>
      <c r="DV74" t="s">
        <v>40</v>
      </c>
      <c r="DW74" t="s">
        <v>40</v>
      </c>
      <c r="DX74">
        <v>1000</v>
      </c>
      <c r="DZ74" t="s">
        <v>3</v>
      </c>
      <c r="EA74" t="s">
        <v>3</v>
      </c>
      <c r="EB74" t="s">
        <v>3</v>
      </c>
      <c r="EC74" t="s">
        <v>3</v>
      </c>
      <c r="EE74">
        <v>93308290</v>
      </c>
      <c r="EF74">
        <v>2</v>
      </c>
      <c r="EG74" t="s">
        <v>20</v>
      </c>
      <c r="EH74">
        <v>27</v>
      </c>
      <c r="EI74" t="s">
        <v>21</v>
      </c>
      <c r="EJ74">
        <v>1</v>
      </c>
      <c r="EK74">
        <v>33001</v>
      </c>
      <c r="EL74" t="s">
        <v>21</v>
      </c>
      <c r="EM74" t="s">
        <v>22</v>
      </c>
      <c r="EO74" t="s">
        <v>3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FQ74">
        <v>0</v>
      </c>
      <c r="FR74">
        <f t="shared" si="85"/>
        <v>0</v>
      </c>
      <c r="FS74">
        <v>0</v>
      </c>
      <c r="FX74">
        <v>103</v>
      </c>
      <c r="FY74">
        <v>60</v>
      </c>
      <c r="GA74" t="s">
        <v>3</v>
      </c>
      <c r="GD74">
        <v>1</v>
      </c>
      <c r="GF74">
        <v>361960925</v>
      </c>
      <c r="GG74">
        <v>2</v>
      </c>
      <c r="GH74">
        <v>1</v>
      </c>
      <c r="GI74">
        <v>-2</v>
      </c>
      <c r="GJ74">
        <v>0</v>
      </c>
      <c r="GK74">
        <v>0</v>
      </c>
      <c r="GL74">
        <f t="shared" si="86"/>
        <v>0</v>
      </c>
      <c r="GM74">
        <f t="shared" si="87"/>
        <v>0</v>
      </c>
      <c r="GN74">
        <f t="shared" si="88"/>
        <v>0</v>
      </c>
      <c r="GO74">
        <f t="shared" si="89"/>
        <v>0</v>
      </c>
      <c r="GP74">
        <f t="shared" si="90"/>
        <v>0</v>
      </c>
      <c r="GR74">
        <v>0</v>
      </c>
      <c r="GS74">
        <v>3</v>
      </c>
      <c r="GT74">
        <v>0</v>
      </c>
      <c r="GU74" t="s">
        <v>3</v>
      </c>
      <c r="GV74">
        <f t="shared" si="91"/>
        <v>0</v>
      </c>
      <c r="GW74">
        <v>1</v>
      </c>
      <c r="GX74">
        <f t="shared" si="92"/>
        <v>0</v>
      </c>
      <c r="HA74">
        <v>0</v>
      </c>
      <c r="HB74">
        <v>0</v>
      </c>
      <c r="HC74">
        <f t="shared" si="93"/>
        <v>0</v>
      </c>
      <c r="HE74" t="s">
        <v>3</v>
      </c>
      <c r="HF74" t="s">
        <v>3</v>
      </c>
      <c r="HM74" t="s">
        <v>3</v>
      </c>
      <c r="HN74" t="s">
        <v>23</v>
      </c>
      <c r="HO74" t="s">
        <v>24</v>
      </c>
      <c r="HP74" t="s">
        <v>21</v>
      </c>
      <c r="HQ74" t="s">
        <v>21</v>
      </c>
      <c r="IK74">
        <v>0</v>
      </c>
    </row>
    <row r="75" spans="1:245" x14ac:dyDescent="0.2">
      <c r="A75">
        <v>18</v>
      </c>
      <c r="B75">
        <v>1</v>
      </c>
      <c r="C75">
        <v>107</v>
      </c>
      <c r="E75" t="s">
        <v>181</v>
      </c>
      <c r="F75" t="s">
        <v>47</v>
      </c>
      <c r="G75" t="s">
        <v>48</v>
      </c>
      <c r="H75" t="s">
        <v>49</v>
      </c>
      <c r="I75">
        <f>I72*J75</f>
        <v>0</v>
      </c>
      <c r="J75">
        <v>0</v>
      </c>
      <c r="K75">
        <v>0</v>
      </c>
      <c r="O75">
        <f t="shared" si="54"/>
        <v>0</v>
      </c>
      <c r="P75">
        <f t="shared" si="55"/>
        <v>0</v>
      </c>
      <c r="Q75">
        <f t="shared" si="56"/>
        <v>0</v>
      </c>
      <c r="R75">
        <f t="shared" si="57"/>
        <v>0</v>
      </c>
      <c r="S75">
        <f t="shared" si="58"/>
        <v>0</v>
      </c>
      <c r="T75">
        <f t="shared" si="59"/>
        <v>0</v>
      </c>
      <c r="U75">
        <f t="shared" si="60"/>
        <v>0</v>
      </c>
      <c r="V75">
        <f t="shared" si="61"/>
        <v>0</v>
      </c>
      <c r="W75">
        <f t="shared" si="62"/>
        <v>0</v>
      </c>
      <c r="X75">
        <f t="shared" si="63"/>
        <v>0</v>
      </c>
      <c r="Y75">
        <f t="shared" si="64"/>
        <v>0</v>
      </c>
      <c r="AA75">
        <v>93060864</v>
      </c>
      <c r="AB75">
        <f t="shared" si="65"/>
        <v>0</v>
      </c>
      <c r="AC75">
        <f t="shared" si="66"/>
        <v>0</v>
      </c>
      <c r="AD75">
        <f t="shared" si="67"/>
        <v>0</v>
      </c>
      <c r="AE75">
        <f t="shared" si="68"/>
        <v>0</v>
      </c>
      <c r="AF75">
        <f t="shared" si="69"/>
        <v>0</v>
      </c>
      <c r="AG75">
        <f t="shared" si="70"/>
        <v>0</v>
      </c>
      <c r="AH75">
        <f t="shared" si="71"/>
        <v>0</v>
      </c>
      <c r="AI75">
        <f t="shared" si="72"/>
        <v>0</v>
      </c>
      <c r="AJ75">
        <f t="shared" si="73"/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103</v>
      </c>
      <c r="AU75">
        <v>60</v>
      </c>
      <c r="AV75">
        <v>1</v>
      </c>
      <c r="AW75">
        <v>1</v>
      </c>
      <c r="AZ75">
        <v>1</v>
      </c>
      <c r="BA75">
        <v>1</v>
      </c>
      <c r="BB75">
        <v>1</v>
      </c>
      <c r="BC75">
        <v>1</v>
      </c>
      <c r="BD75" t="s">
        <v>3</v>
      </c>
      <c r="BE75" t="s">
        <v>3</v>
      </c>
      <c r="BF75" t="s">
        <v>3</v>
      </c>
      <c r="BG75" t="s">
        <v>3</v>
      </c>
      <c r="BH75">
        <v>3</v>
      </c>
      <c r="BI75">
        <v>1</v>
      </c>
      <c r="BJ75" t="s">
        <v>50</v>
      </c>
      <c r="BM75">
        <v>33001</v>
      </c>
      <c r="BN75">
        <v>0</v>
      </c>
      <c r="BO75" t="s">
        <v>3</v>
      </c>
      <c r="BP75">
        <v>0</v>
      </c>
      <c r="BQ75">
        <v>2</v>
      </c>
      <c r="BR75">
        <v>0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103</v>
      </c>
      <c r="CA75">
        <v>60</v>
      </c>
      <c r="CB75" t="s">
        <v>3</v>
      </c>
      <c r="CE75">
        <v>0</v>
      </c>
      <c r="CF75">
        <v>0</v>
      </c>
      <c r="CG75">
        <v>0</v>
      </c>
      <c r="CM75">
        <v>0</v>
      </c>
      <c r="CN75" t="s">
        <v>3</v>
      </c>
      <c r="CO75">
        <v>0</v>
      </c>
      <c r="CP75">
        <f t="shared" si="74"/>
        <v>0</v>
      </c>
      <c r="CQ75">
        <f t="shared" si="75"/>
        <v>0</v>
      </c>
      <c r="CR75">
        <f t="shared" si="76"/>
        <v>0</v>
      </c>
      <c r="CS75">
        <f t="shared" si="77"/>
        <v>0</v>
      </c>
      <c r="CT75">
        <f t="shared" si="78"/>
        <v>0</v>
      </c>
      <c r="CU75">
        <f t="shared" si="79"/>
        <v>0</v>
      </c>
      <c r="CV75">
        <f t="shared" si="80"/>
        <v>0</v>
      </c>
      <c r="CW75">
        <f t="shared" si="81"/>
        <v>0</v>
      </c>
      <c r="CX75">
        <f t="shared" si="82"/>
        <v>0</v>
      </c>
      <c r="CY75">
        <f t="shared" si="83"/>
        <v>0</v>
      </c>
      <c r="CZ75">
        <f t="shared" si="84"/>
        <v>0</v>
      </c>
      <c r="DC75" t="s">
        <v>3</v>
      </c>
      <c r="DD75" t="s">
        <v>3</v>
      </c>
      <c r="DE75" t="s">
        <v>3</v>
      </c>
      <c r="DF75" t="s">
        <v>3</v>
      </c>
      <c r="DG75" t="s">
        <v>3</v>
      </c>
      <c r="DH75" t="s">
        <v>3</v>
      </c>
      <c r="DI75" t="s">
        <v>3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1010</v>
      </c>
      <c r="DV75" t="s">
        <v>49</v>
      </c>
      <c r="DW75" t="s">
        <v>49</v>
      </c>
      <c r="DX75">
        <v>1</v>
      </c>
      <c r="DZ75" t="s">
        <v>3</v>
      </c>
      <c r="EA75" t="s">
        <v>3</v>
      </c>
      <c r="EB75" t="s">
        <v>3</v>
      </c>
      <c r="EC75" t="s">
        <v>3</v>
      </c>
      <c r="EE75">
        <v>93308290</v>
      </c>
      <c r="EF75">
        <v>2</v>
      </c>
      <c r="EG75" t="s">
        <v>20</v>
      </c>
      <c r="EH75">
        <v>27</v>
      </c>
      <c r="EI75" t="s">
        <v>21</v>
      </c>
      <c r="EJ75">
        <v>1</v>
      </c>
      <c r="EK75">
        <v>33001</v>
      </c>
      <c r="EL75" t="s">
        <v>21</v>
      </c>
      <c r="EM75" t="s">
        <v>22</v>
      </c>
      <c r="EO75" t="s">
        <v>3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FQ75">
        <v>0</v>
      </c>
      <c r="FR75">
        <f t="shared" si="85"/>
        <v>0</v>
      </c>
      <c r="FS75">
        <v>0</v>
      </c>
      <c r="FX75">
        <v>103</v>
      </c>
      <c r="FY75">
        <v>60</v>
      </c>
      <c r="GA75" t="s">
        <v>3</v>
      </c>
      <c r="GD75">
        <v>1</v>
      </c>
      <c r="GF75">
        <v>789151112</v>
      </c>
      <c r="GG75">
        <v>2</v>
      </c>
      <c r="GH75">
        <v>1</v>
      </c>
      <c r="GI75">
        <v>-2</v>
      </c>
      <c r="GJ75">
        <v>0</v>
      </c>
      <c r="GK75">
        <v>0</v>
      </c>
      <c r="GL75">
        <f t="shared" si="86"/>
        <v>0</v>
      </c>
      <c r="GM75">
        <f t="shared" si="87"/>
        <v>0</v>
      </c>
      <c r="GN75">
        <f t="shared" si="88"/>
        <v>0</v>
      </c>
      <c r="GO75">
        <f t="shared" si="89"/>
        <v>0</v>
      </c>
      <c r="GP75">
        <f t="shared" si="90"/>
        <v>0</v>
      </c>
      <c r="GR75">
        <v>0</v>
      </c>
      <c r="GS75">
        <v>3</v>
      </c>
      <c r="GT75">
        <v>0</v>
      </c>
      <c r="GU75" t="s">
        <v>3</v>
      </c>
      <c r="GV75">
        <f t="shared" si="91"/>
        <v>0</v>
      </c>
      <c r="GW75">
        <v>1</v>
      </c>
      <c r="GX75">
        <f t="shared" si="92"/>
        <v>0</v>
      </c>
      <c r="HA75">
        <v>0</v>
      </c>
      <c r="HB75">
        <v>0</v>
      </c>
      <c r="HC75">
        <f t="shared" si="93"/>
        <v>0</v>
      </c>
      <c r="HE75" t="s">
        <v>3</v>
      </c>
      <c r="HF75" t="s">
        <v>3</v>
      </c>
      <c r="HM75" t="s">
        <v>3</v>
      </c>
      <c r="HN75" t="s">
        <v>23</v>
      </c>
      <c r="HO75" t="s">
        <v>24</v>
      </c>
      <c r="HP75" t="s">
        <v>21</v>
      </c>
      <c r="HQ75" t="s">
        <v>21</v>
      </c>
      <c r="IK75">
        <v>0</v>
      </c>
    </row>
    <row r="76" spans="1:245" x14ac:dyDescent="0.2">
      <c r="A76">
        <v>18</v>
      </c>
      <c r="B76">
        <v>1</v>
      </c>
      <c r="C76">
        <v>109</v>
      </c>
      <c r="E76" t="s">
        <v>182</v>
      </c>
      <c r="F76" t="s">
        <v>106</v>
      </c>
      <c r="G76" t="s">
        <v>107</v>
      </c>
      <c r="H76" t="s">
        <v>62</v>
      </c>
      <c r="I76">
        <f>I72*J76</f>
        <v>0</v>
      </c>
      <c r="J76">
        <v>0</v>
      </c>
      <c r="K76">
        <v>0</v>
      </c>
      <c r="O76">
        <f t="shared" si="54"/>
        <v>0</v>
      </c>
      <c r="P76">
        <f t="shared" si="55"/>
        <v>0</v>
      </c>
      <c r="Q76">
        <f t="shared" si="56"/>
        <v>0</v>
      </c>
      <c r="R76">
        <f t="shared" si="57"/>
        <v>0</v>
      </c>
      <c r="S76">
        <f t="shared" si="58"/>
        <v>0</v>
      </c>
      <c r="T76">
        <f t="shared" si="59"/>
        <v>0</v>
      </c>
      <c r="U76">
        <f t="shared" si="60"/>
        <v>0</v>
      </c>
      <c r="V76">
        <f t="shared" si="61"/>
        <v>0</v>
      </c>
      <c r="W76">
        <f t="shared" si="62"/>
        <v>0</v>
      </c>
      <c r="X76">
        <f t="shared" si="63"/>
        <v>0</v>
      </c>
      <c r="Y76">
        <f t="shared" si="64"/>
        <v>0</v>
      </c>
      <c r="AA76">
        <v>93060864</v>
      </c>
      <c r="AB76">
        <f t="shared" si="65"/>
        <v>0</v>
      </c>
      <c r="AC76">
        <f t="shared" si="66"/>
        <v>0</v>
      </c>
      <c r="AD76">
        <f t="shared" si="67"/>
        <v>0</v>
      </c>
      <c r="AE76">
        <f t="shared" si="68"/>
        <v>0</v>
      </c>
      <c r="AF76">
        <f t="shared" si="69"/>
        <v>0</v>
      </c>
      <c r="AG76">
        <f t="shared" si="70"/>
        <v>0</v>
      </c>
      <c r="AH76">
        <f t="shared" si="71"/>
        <v>0</v>
      </c>
      <c r="AI76">
        <f t="shared" si="72"/>
        <v>0</v>
      </c>
      <c r="AJ76">
        <f t="shared" si="73"/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103</v>
      </c>
      <c r="AU76">
        <v>60</v>
      </c>
      <c r="AV76">
        <v>1</v>
      </c>
      <c r="AW76">
        <v>1</v>
      </c>
      <c r="AZ76">
        <v>1</v>
      </c>
      <c r="BA76">
        <v>1</v>
      </c>
      <c r="BB76">
        <v>1</v>
      </c>
      <c r="BC76">
        <v>1</v>
      </c>
      <c r="BD76" t="s">
        <v>3</v>
      </c>
      <c r="BE76" t="s">
        <v>3</v>
      </c>
      <c r="BF76" t="s">
        <v>3</v>
      </c>
      <c r="BG76" t="s">
        <v>3</v>
      </c>
      <c r="BH76">
        <v>3</v>
      </c>
      <c r="BI76">
        <v>1</v>
      </c>
      <c r="BJ76" t="s">
        <v>108</v>
      </c>
      <c r="BM76">
        <v>33001</v>
      </c>
      <c r="BN76">
        <v>0</v>
      </c>
      <c r="BO76" t="s">
        <v>3</v>
      </c>
      <c r="BP76">
        <v>0</v>
      </c>
      <c r="BQ76">
        <v>2</v>
      </c>
      <c r="BR76">
        <v>0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103</v>
      </c>
      <c r="CA76">
        <v>60</v>
      </c>
      <c r="CB76" t="s">
        <v>3</v>
      </c>
      <c r="CE76">
        <v>0</v>
      </c>
      <c r="CF76">
        <v>0</v>
      </c>
      <c r="CG76">
        <v>0</v>
      </c>
      <c r="CM76">
        <v>0</v>
      </c>
      <c r="CN76" t="s">
        <v>3</v>
      </c>
      <c r="CO76">
        <v>0</v>
      </c>
      <c r="CP76">
        <f t="shared" si="74"/>
        <v>0</v>
      </c>
      <c r="CQ76">
        <f t="shared" si="75"/>
        <v>0</v>
      </c>
      <c r="CR76">
        <f t="shared" si="76"/>
        <v>0</v>
      </c>
      <c r="CS76">
        <f t="shared" si="77"/>
        <v>0</v>
      </c>
      <c r="CT76">
        <f t="shared" si="78"/>
        <v>0</v>
      </c>
      <c r="CU76">
        <f t="shared" si="79"/>
        <v>0</v>
      </c>
      <c r="CV76">
        <f t="shared" si="80"/>
        <v>0</v>
      </c>
      <c r="CW76">
        <f t="shared" si="81"/>
        <v>0</v>
      </c>
      <c r="CX76">
        <f t="shared" si="82"/>
        <v>0</v>
      </c>
      <c r="CY76">
        <f t="shared" si="83"/>
        <v>0</v>
      </c>
      <c r="CZ76">
        <f t="shared" si="84"/>
        <v>0</v>
      </c>
      <c r="DC76" t="s">
        <v>3</v>
      </c>
      <c r="DD76" t="s">
        <v>3</v>
      </c>
      <c r="DE76" t="s">
        <v>3</v>
      </c>
      <c r="DF76" t="s">
        <v>3</v>
      </c>
      <c r="DG76" t="s">
        <v>3</v>
      </c>
      <c r="DH76" t="s">
        <v>3</v>
      </c>
      <c r="DI76" t="s">
        <v>3</v>
      </c>
      <c r="DJ76" t="s">
        <v>3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1009</v>
      </c>
      <c r="DV76" t="s">
        <v>62</v>
      </c>
      <c r="DW76" t="s">
        <v>62</v>
      </c>
      <c r="DX76">
        <v>1</v>
      </c>
      <c r="DZ76" t="s">
        <v>3</v>
      </c>
      <c r="EA76" t="s">
        <v>3</v>
      </c>
      <c r="EB76" t="s">
        <v>3</v>
      </c>
      <c r="EC76" t="s">
        <v>3</v>
      </c>
      <c r="EE76">
        <v>93308290</v>
      </c>
      <c r="EF76">
        <v>2</v>
      </c>
      <c r="EG76" t="s">
        <v>20</v>
      </c>
      <c r="EH76">
        <v>27</v>
      </c>
      <c r="EI76" t="s">
        <v>21</v>
      </c>
      <c r="EJ76">
        <v>1</v>
      </c>
      <c r="EK76">
        <v>33001</v>
      </c>
      <c r="EL76" t="s">
        <v>21</v>
      </c>
      <c r="EM76" t="s">
        <v>22</v>
      </c>
      <c r="EO76" t="s">
        <v>3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FQ76">
        <v>0</v>
      </c>
      <c r="FR76">
        <f t="shared" si="85"/>
        <v>0</v>
      </c>
      <c r="FS76">
        <v>0</v>
      </c>
      <c r="FX76">
        <v>103</v>
      </c>
      <c r="FY76">
        <v>60</v>
      </c>
      <c r="GA76" t="s">
        <v>3</v>
      </c>
      <c r="GD76">
        <v>1</v>
      </c>
      <c r="GF76">
        <v>-1695541033</v>
      </c>
      <c r="GG76">
        <v>2</v>
      </c>
      <c r="GH76">
        <v>1</v>
      </c>
      <c r="GI76">
        <v>-2</v>
      </c>
      <c r="GJ76">
        <v>0</v>
      </c>
      <c r="GK76">
        <v>0</v>
      </c>
      <c r="GL76">
        <f t="shared" si="86"/>
        <v>0</v>
      </c>
      <c r="GM76">
        <f t="shared" si="87"/>
        <v>0</v>
      </c>
      <c r="GN76">
        <f t="shared" si="88"/>
        <v>0</v>
      </c>
      <c r="GO76">
        <f t="shared" si="89"/>
        <v>0</v>
      </c>
      <c r="GP76">
        <f t="shared" si="90"/>
        <v>0</v>
      </c>
      <c r="GR76">
        <v>0</v>
      </c>
      <c r="GS76">
        <v>3</v>
      </c>
      <c r="GT76">
        <v>0</v>
      </c>
      <c r="GU76" t="s">
        <v>3</v>
      </c>
      <c r="GV76">
        <f t="shared" si="91"/>
        <v>0</v>
      </c>
      <c r="GW76">
        <v>1</v>
      </c>
      <c r="GX76">
        <f t="shared" si="92"/>
        <v>0</v>
      </c>
      <c r="HA76">
        <v>0</v>
      </c>
      <c r="HB76">
        <v>0</v>
      </c>
      <c r="HC76">
        <f t="shared" si="93"/>
        <v>0</v>
      </c>
      <c r="HE76" t="s">
        <v>3</v>
      </c>
      <c r="HF76" t="s">
        <v>3</v>
      </c>
      <c r="HM76" t="s">
        <v>3</v>
      </c>
      <c r="HN76" t="s">
        <v>23</v>
      </c>
      <c r="HO76" t="s">
        <v>24</v>
      </c>
      <c r="HP76" t="s">
        <v>21</v>
      </c>
      <c r="HQ76" t="s">
        <v>21</v>
      </c>
      <c r="IK76">
        <v>0</v>
      </c>
    </row>
    <row r="77" spans="1:245" x14ac:dyDescent="0.2">
      <c r="A77">
        <v>18</v>
      </c>
      <c r="B77">
        <v>1</v>
      </c>
      <c r="C77">
        <v>110</v>
      </c>
      <c r="E77" t="s">
        <v>183</v>
      </c>
      <c r="F77" t="s">
        <v>60</v>
      </c>
      <c r="G77" t="s">
        <v>61</v>
      </c>
      <c r="H77" t="s">
        <v>62</v>
      </c>
      <c r="I77">
        <f>I72*J77</f>
        <v>0</v>
      </c>
      <c r="J77">
        <v>0</v>
      </c>
      <c r="K77">
        <v>0</v>
      </c>
      <c r="O77">
        <f t="shared" si="54"/>
        <v>0</v>
      </c>
      <c r="P77">
        <f t="shared" si="55"/>
        <v>0</v>
      </c>
      <c r="Q77">
        <f t="shared" si="56"/>
        <v>0</v>
      </c>
      <c r="R77">
        <f t="shared" si="57"/>
        <v>0</v>
      </c>
      <c r="S77">
        <f t="shared" si="58"/>
        <v>0</v>
      </c>
      <c r="T77">
        <f t="shared" si="59"/>
        <v>0</v>
      </c>
      <c r="U77">
        <f t="shared" si="60"/>
        <v>0</v>
      </c>
      <c r="V77">
        <f t="shared" si="61"/>
        <v>0</v>
      </c>
      <c r="W77">
        <f t="shared" si="62"/>
        <v>0</v>
      </c>
      <c r="X77">
        <f t="shared" si="63"/>
        <v>0</v>
      </c>
      <c r="Y77">
        <f t="shared" si="64"/>
        <v>0</v>
      </c>
      <c r="AA77">
        <v>93060864</v>
      </c>
      <c r="AB77">
        <f t="shared" si="65"/>
        <v>0</v>
      </c>
      <c r="AC77">
        <f t="shared" si="66"/>
        <v>0</v>
      </c>
      <c r="AD77">
        <f t="shared" si="67"/>
        <v>0</v>
      </c>
      <c r="AE77">
        <f t="shared" si="68"/>
        <v>0</v>
      </c>
      <c r="AF77">
        <f t="shared" si="69"/>
        <v>0</v>
      </c>
      <c r="AG77">
        <f t="shared" si="70"/>
        <v>0</v>
      </c>
      <c r="AH77">
        <f t="shared" si="71"/>
        <v>0</v>
      </c>
      <c r="AI77">
        <f t="shared" si="72"/>
        <v>0</v>
      </c>
      <c r="AJ77">
        <f t="shared" si="73"/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103</v>
      </c>
      <c r="AU77">
        <v>60</v>
      </c>
      <c r="AV77">
        <v>1</v>
      </c>
      <c r="AW77">
        <v>1</v>
      </c>
      <c r="AZ77">
        <v>1</v>
      </c>
      <c r="BA77">
        <v>1</v>
      </c>
      <c r="BB77">
        <v>1</v>
      </c>
      <c r="BC77">
        <v>1</v>
      </c>
      <c r="BD77" t="s">
        <v>3</v>
      </c>
      <c r="BE77" t="s">
        <v>3</v>
      </c>
      <c r="BF77" t="s">
        <v>3</v>
      </c>
      <c r="BG77" t="s">
        <v>3</v>
      </c>
      <c r="BH77">
        <v>3</v>
      </c>
      <c r="BI77">
        <v>1</v>
      </c>
      <c r="BJ77" t="s">
        <v>63</v>
      </c>
      <c r="BM77">
        <v>33001</v>
      </c>
      <c r="BN77">
        <v>0</v>
      </c>
      <c r="BO77" t="s">
        <v>3</v>
      </c>
      <c r="BP77">
        <v>0</v>
      </c>
      <c r="BQ77">
        <v>2</v>
      </c>
      <c r="BR77">
        <v>0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103</v>
      </c>
      <c r="CA77">
        <v>60</v>
      </c>
      <c r="CB77" t="s">
        <v>3</v>
      </c>
      <c r="CE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 t="shared" si="74"/>
        <v>0</v>
      </c>
      <c r="CQ77">
        <f t="shared" si="75"/>
        <v>0</v>
      </c>
      <c r="CR77">
        <f t="shared" si="76"/>
        <v>0</v>
      </c>
      <c r="CS77">
        <f t="shared" si="77"/>
        <v>0</v>
      </c>
      <c r="CT77">
        <f t="shared" si="78"/>
        <v>0</v>
      </c>
      <c r="CU77">
        <f t="shared" si="79"/>
        <v>0</v>
      </c>
      <c r="CV77">
        <f t="shared" si="80"/>
        <v>0</v>
      </c>
      <c r="CW77">
        <f t="shared" si="81"/>
        <v>0</v>
      </c>
      <c r="CX77">
        <f t="shared" si="82"/>
        <v>0</v>
      </c>
      <c r="CY77">
        <f t="shared" si="83"/>
        <v>0</v>
      </c>
      <c r="CZ77">
        <f t="shared" si="84"/>
        <v>0</v>
      </c>
      <c r="DC77" t="s">
        <v>3</v>
      </c>
      <c r="DD77" t="s">
        <v>3</v>
      </c>
      <c r="DE77" t="s">
        <v>3</v>
      </c>
      <c r="DF77" t="s">
        <v>3</v>
      </c>
      <c r="DG77" t="s">
        <v>3</v>
      </c>
      <c r="DH77" t="s">
        <v>3</v>
      </c>
      <c r="DI77" t="s">
        <v>3</v>
      </c>
      <c r="DJ77" t="s">
        <v>3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1009</v>
      </c>
      <c r="DV77" t="s">
        <v>62</v>
      </c>
      <c r="DW77" t="s">
        <v>62</v>
      </c>
      <c r="DX77">
        <v>1</v>
      </c>
      <c r="DZ77" t="s">
        <v>3</v>
      </c>
      <c r="EA77" t="s">
        <v>3</v>
      </c>
      <c r="EB77" t="s">
        <v>3</v>
      </c>
      <c r="EC77" t="s">
        <v>3</v>
      </c>
      <c r="EE77">
        <v>93308290</v>
      </c>
      <c r="EF77">
        <v>2</v>
      </c>
      <c r="EG77" t="s">
        <v>20</v>
      </c>
      <c r="EH77">
        <v>27</v>
      </c>
      <c r="EI77" t="s">
        <v>21</v>
      </c>
      <c r="EJ77">
        <v>1</v>
      </c>
      <c r="EK77">
        <v>33001</v>
      </c>
      <c r="EL77" t="s">
        <v>21</v>
      </c>
      <c r="EM77" t="s">
        <v>22</v>
      </c>
      <c r="EO77" t="s">
        <v>3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FQ77">
        <v>0</v>
      </c>
      <c r="FR77">
        <f t="shared" si="85"/>
        <v>0</v>
      </c>
      <c r="FS77">
        <v>0</v>
      </c>
      <c r="FX77">
        <v>103</v>
      </c>
      <c r="FY77">
        <v>60</v>
      </c>
      <c r="GA77" t="s">
        <v>3</v>
      </c>
      <c r="GD77">
        <v>1</v>
      </c>
      <c r="GF77">
        <v>-2040775826</v>
      </c>
      <c r="GG77">
        <v>2</v>
      </c>
      <c r="GH77">
        <v>1</v>
      </c>
      <c r="GI77">
        <v>-2</v>
      </c>
      <c r="GJ77">
        <v>0</v>
      </c>
      <c r="GK77">
        <v>0</v>
      </c>
      <c r="GL77">
        <f t="shared" si="86"/>
        <v>0</v>
      </c>
      <c r="GM77">
        <f t="shared" si="87"/>
        <v>0</v>
      </c>
      <c r="GN77">
        <f t="shared" si="88"/>
        <v>0</v>
      </c>
      <c r="GO77">
        <f t="shared" si="89"/>
        <v>0</v>
      </c>
      <c r="GP77">
        <f t="shared" si="90"/>
        <v>0</v>
      </c>
      <c r="GR77">
        <v>0</v>
      </c>
      <c r="GS77">
        <v>3</v>
      </c>
      <c r="GT77">
        <v>0</v>
      </c>
      <c r="GU77" t="s">
        <v>3</v>
      </c>
      <c r="GV77">
        <f t="shared" si="91"/>
        <v>0</v>
      </c>
      <c r="GW77">
        <v>1</v>
      </c>
      <c r="GX77">
        <f t="shared" si="92"/>
        <v>0</v>
      </c>
      <c r="HA77">
        <v>0</v>
      </c>
      <c r="HB77">
        <v>0</v>
      </c>
      <c r="HC77">
        <f t="shared" si="93"/>
        <v>0</v>
      </c>
      <c r="HE77" t="s">
        <v>3</v>
      </c>
      <c r="HF77" t="s">
        <v>3</v>
      </c>
      <c r="HM77" t="s">
        <v>3</v>
      </c>
      <c r="HN77" t="s">
        <v>23</v>
      </c>
      <c r="HO77" t="s">
        <v>24</v>
      </c>
      <c r="HP77" t="s">
        <v>21</v>
      </c>
      <c r="HQ77" t="s">
        <v>21</v>
      </c>
      <c r="IK77">
        <v>0</v>
      </c>
    </row>
    <row r="78" spans="1:245" x14ac:dyDescent="0.2">
      <c r="A78">
        <v>18</v>
      </c>
      <c r="B78">
        <v>1</v>
      </c>
      <c r="C78">
        <v>101</v>
      </c>
      <c r="E78" t="s">
        <v>184</v>
      </c>
      <c r="F78" t="s">
        <v>77</v>
      </c>
      <c r="G78" t="s">
        <v>78</v>
      </c>
      <c r="H78" t="s">
        <v>40</v>
      </c>
      <c r="I78">
        <f>I72*J78</f>
        <v>-3.0000000000000001E-5</v>
      </c>
      <c r="J78">
        <v>-3.0000000000000001E-5</v>
      </c>
      <c r="K78">
        <v>-3.0000000000000001E-5</v>
      </c>
      <c r="O78">
        <f t="shared" si="54"/>
        <v>-4.92</v>
      </c>
      <c r="P78">
        <f t="shared" si="55"/>
        <v>-4.92</v>
      </c>
      <c r="Q78">
        <f t="shared" si="56"/>
        <v>0</v>
      </c>
      <c r="R78">
        <f t="shared" si="57"/>
        <v>0</v>
      </c>
      <c r="S78">
        <f t="shared" si="58"/>
        <v>0</v>
      </c>
      <c r="T78">
        <f t="shared" si="59"/>
        <v>0</v>
      </c>
      <c r="U78">
        <f t="shared" si="60"/>
        <v>0</v>
      </c>
      <c r="V78">
        <f t="shared" si="61"/>
        <v>0</v>
      </c>
      <c r="W78">
        <f t="shared" si="62"/>
        <v>0</v>
      </c>
      <c r="X78">
        <f t="shared" si="63"/>
        <v>0</v>
      </c>
      <c r="Y78">
        <f t="shared" si="64"/>
        <v>0</v>
      </c>
      <c r="AA78">
        <v>93060864</v>
      </c>
      <c r="AB78">
        <f t="shared" si="65"/>
        <v>9662</v>
      </c>
      <c r="AC78">
        <f t="shared" si="66"/>
        <v>9662</v>
      </c>
      <c r="AD78">
        <f t="shared" si="67"/>
        <v>0</v>
      </c>
      <c r="AE78">
        <f t="shared" si="68"/>
        <v>0</v>
      </c>
      <c r="AF78">
        <f t="shared" si="69"/>
        <v>0</v>
      </c>
      <c r="AG78">
        <f t="shared" si="70"/>
        <v>0</v>
      </c>
      <c r="AH78">
        <f t="shared" si="71"/>
        <v>0</v>
      </c>
      <c r="AI78">
        <f t="shared" si="72"/>
        <v>0</v>
      </c>
      <c r="AJ78">
        <f t="shared" si="73"/>
        <v>0</v>
      </c>
      <c r="AK78">
        <v>9662</v>
      </c>
      <c r="AL78">
        <v>9662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103</v>
      </c>
      <c r="AU78">
        <v>60</v>
      </c>
      <c r="AV78">
        <v>1</v>
      </c>
      <c r="AW78">
        <v>1</v>
      </c>
      <c r="AZ78">
        <v>1</v>
      </c>
      <c r="BA78">
        <v>1</v>
      </c>
      <c r="BB78">
        <v>1</v>
      </c>
      <c r="BC78">
        <v>16.96</v>
      </c>
      <c r="BD78" t="s">
        <v>3</v>
      </c>
      <c r="BE78" t="s">
        <v>3</v>
      </c>
      <c r="BF78" t="s">
        <v>3</v>
      </c>
      <c r="BG78" t="s">
        <v>3</v>
      </c>
      <c r="BH78">
        <v>3</v>
      </c>
      <c r="BI78">
        <v>1</v>
      </c>
      <c r="BJ78" t="s">
        <v>79</v>
      </c>
      <c r="BM78">
        <v>33001</v>
      </c>
      <c r="BN78">
        <v>0</v>
      </c>
      <c r="BO78" t="s">
        <v>77</v>
      </c>
      <c r="BP78">
        <v>1</v>
      </c>
      <c r="BQ78">
        <v>2</v>
      </c>
      <c r="BR78">
        <v>1</v>
      </c>
      <c r="BS78">
        <v>1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103</v>
      </c>
      <c r="CA78">
        <v>60</v>
      </c>
      <c r="CB78" t="s">
        <v>3</v>
      </c>
      <c r="CE78">
        <v>0</v>
      </c>
      <c r="CF78">
        <v>0</v>
      </c>
      <c r="CG78">
        <v>0</v>
      </c>
      <c r="CM78">
        <v>0</v>
      </c>
      <c r="CN78" t="s">
        <v>3</v>
      </c>
      <c r="CO78">
        <v>0</v>
      </c>
      <c r="CP78">
        <f t="shared" si="74"/>
        <v>-4.92</v>
      </c>
      <c r="CQ78">
        <f t="shared" si="75"/>
        <v>163867.52000000002</v>
      </c>
      <c r="CR78">
        <f t="shared" si="76"/>
        <v>0</v>
      </c>
      <c r="CS78">
        <f t="shared" si="77"/>
        <v>0</v>
      </c>
      <c r="CT78">
        <f t="shared" si="78"/>
        <v>0</v>
      </c>
      <c r="CU78">
        <f t="shared" si="79"/>
        <v>0</v>
      </c>
      <c r="CV78">
        <f t="shared" si="80"/>
        <v>0</v>
      </c>
      <c r="CW78">
        <f t="shared" si="81"/>
        <v>0</v>
      </c>
      <c r="CX78">
        <f t="shared" si="82"/>
        <v>0</v>
      </c>
      <c r="CY78">
        <f t="shared" si="83"/>
        <v>0</v>
      </c>
      <c r="CZ78">
        <f t="shared" si="84"/>
        <v>0</v>
      </c>
      <c r="DC78" t="s">
        <v>3</v>
      </c>
      <c r="DD78" t="s">
        <v>3</v>
      </c>
      <c r="DE78" t="s">
        <v>3</v>
      </c>
      <c r="DF78" t="s">
        <v>3</v>
      </c>
      <c r="DG78" t="s">
        <v>3</v>
      </c>
      <c r="DH78" t="s">
        <v>3</v>
      </c>
      <c r="DI78" t="s">
        <v>3</v>
      </c>
      <c r="DJ78" t="s">
        <v>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1009</v>
      </c>
      <c r="DV78" t="s">
        <v>40</v>
      </c>
      <c r="DW78" t="s">
        <v>40</v>
      </c>
      <c r="DX78">
        <v>1000</v>
      </c>
      <c r="DZ78" t="s">
        <v>3</v>
      </c>
      <c r="EA78" t="s">
        <v>3</v>
      </c>
      <c r="EB78" t="s">
        <v>3</v>
      </c>
      <c r="EC78" t="s">
        <v>3</v>
      </c>
      <c r="EE78">
        <v>93308290</v>
      </c>
      <c r="EF78">
        <v>2</v>
      </c>
      <c r="EG78" t="s">
        <v>20</v>
      </c>
      <c r="EH78">
        <v>27</v>
      </c>
      <c r="EI78" t="s">
        <v>21</v>
      </c>
      <c r="EJ78">
        <v>1</v>
      </c>
      <c r="EK78">
        <v>33001</v>
      </c>
      <c r="EL78" t="s">
        <v>21</v>
      </c>
      <c r="EM78" t="s">
        <v>22</v>
      </c>
      <c r="EO78" t="s">
        <v>3</v>
      </c>
      <c r="EQ78">
        <v>0</v>
      </c>
      <c r="ER78">
        <v>9662</v>
      </c>
      <c r="ES78">
        <v>9662</v>
      </c>
      <c r="ET78">
        <v>0</v>
      </c>
      <c r="EU78">
        <v>0</v>
      </c>
      <c r="EV78">
        <v>0</v>
      </c>
      <c r="EW78">
        <v>0</v>
      </c>
      <c r="EX78">
        <v>0</v>
      </c>
      <c r="FQ78">
        <v>0</v>
      </c>
      <c r="FR78">
        <f t="shared" si="85"/>
        <v>0</v>
      </c>
      <c r="FS78">
        <v>0</v>
      </c>
      <c r="FX78">
        <v>103</v>
      </c>
      <c r="FY78">
        <v>60</v>
      </c>
      <c r="GA78" t="s">
        <v>3</v>
      </c>
      <c r="GD78">
        <v>1</v>
      </c>
      <c r="GF78">
        <v>-1121770783</v>
      </c>
      <c r="GG78">
        <v>2</v>
      </c>
      <c r="GH78">
        <v>1</v>
      </c>
      <c r="GI78">
        <v>2</v>
      </c>
      <c r="GJ78">
        <v>0</v>
      </c>
      <c r="GK78">
        <v>0</v>
      </c>
      <c r="GL78">
        <f t="shared" si="86"/>
        <v>0</v>
      </c>
      <c r="GM78">
        <f t="shared" si="87"/>
        <v>-4.92</v>
      </c>
      <c r="GN78">
        <f t="shared" si="88"/>
        <v>-4.92</v>
      </c>
      <c r="GO78">
        <f t="shared" si="89"/>
        <v>0</v>
      </c>
      <c r="GP78">
        <f t="shared" si="90"/>
        <v>0</v>
      </c>
      <c r="GR78">
        <v>0</v>
      </c>
      <c r="GS78">
        <v>3</v>
      </c>
      <c r="GT78">
        <v>0</v>
      </c>
      <c r="GU78" t="s">
        <v>3</v>
      </c>
      <c r="GV78">
        <f t="shared" si="91"/>
        <v>0</v>
      </c>
      <c r="GW78">
        <v>1</v>
      </c>
      <c r="GX78">
        <f t="shared" si="92"/>
        <v>0</v>
      </c>
      <c r="HA78">
        <v>0</v>
      </c>
      <c r="HB78">
        <v>0</v>
      </c>
      <c r="HC78">
        <f t="shared" si="93"/>
        <v>0</v>
      </c>
      <c r="HE78" t="s">
        <v>3</v>
      </c>
      <c r="HF78" t="s">
        <v>3</v>
      </c>
      <c r="HM78" t="s">
        <v>3</v>
      </c>
      <c r="HN78" t="s">
        <v>23</v>
      </c>
      <c r="HO78" t="s">
        <v>24</v>
      </c>
      <c r="HP78" t="s">
        <v>21</v>
      </c>
      <c r="HQ78" t="s">
        <v>21</v>
      </c>
      <c r="IK78">
        <v>0</v>
      </c>
    </row>
    <row r="79" spans="1:245" x14ac:dyDescent="0.2">
      <c r="A79">
        <v>18</v>
      </c>
      <c r="B79">
        <v>1</v>
      </c>
      <c r="C79">
        <v>102</v>
      </c>
      <c r="E79" t="s">
        <v>185</v>
      </c>
      <c r="F79" t="s">
        <v>186</v>
      </c>
      <c r="G79" t="s">
        <v>187</v>
      </c>
      <c r="H79" t="s">
        <v>40</v>
      </c>
      <c r="I79">
        <f>I72*J79</f>
        <v>-3.0000000000000001E-5</v>
      </c>
      <c r="J79">
        <v>-3.0000000000000001E-5</v>
      </c>
      <c r="K79">
        <v>-3.0000000000000001E-5</v>
      </c>
      <c r="O79">
        <f t="shared" si="54"/>
        <v>-2.4700000000000002</v>
      </c>
      <c r="P79">
        <f t="shared" si="55"/>
        <v>-2.4700000000000002</v>
      </c>
      <c r="Q79">
        <f t="shared" si="56"/>
        <v>0</v>
      </c>
      <c r="R79">
        <f t="shared" si="57"/>
        <v>0</v>
      </c>
      <c r="S79">
        <f t="shared" si="58"/>
        <v>0</v>
      </c>
      <c r="T79">
        <f t="shared" si="59"/>
        <v>0</v>
      </c>
      <c r="U79">
        <f t="shared" si="60"/>
        <v>0</v>
      </c>
      <c r="V79">
        <f t="shared" si="61"/>
        <v>0</v>
      </c>
      <c r="W79">
        <f t="shared" si="62"/>
        <v>0</v>
      </c>
      <c r="X79">
        <f t="shared" si="63"/>
        <v>0</v>
      </c>
      <c r="Y79">
        <f t="shared" si="64"/>
        <v>0</v>
      </c>
      <c r="AA79">
        <v>93060864</v>
      </c>
      <c r="AB79">
        <f t="shared" si="65"/>
        <v>6667</v>
      </c>
      <c r="AC79">
        <f t="shared" si="66"/>
        <v>6667</v>
      </c>
      <c r="AD79">
        <f t="shared" si="67"/>
        <v>0</v>
      </c>
      <c r="AE79">
        <f t="shared" si="68"/>
        <v>0</v>
      </c>
      <c r="AF79">
        <f t="shared" si="69"/>
        <v>0</v>
      </c>
      <c r="AG79">
        <f t="shared" si="70"/>
        <v>0</v>
      </c>
      <c r="AH79">
        <f t="shared" si="71"/>
        <v>0</v>
      </c>
      <c r="AI79">
        <f t="shared" si="72"/>
        <v>0</v>
      </c>
      <c r="AJ79">
        <f t="shared" si="73"/>
        <v>0</v>
      </c>
      <c r="AK79">
        <v>6667</v>
      </c>
      <c r="AL79">
        <v>6667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103</v>
      </c>
      <c r="AU79">
        <v>60</v>
      </c>
      <c r="AV79">
        <v>1</v>
      </c>
      <c r="AW79">
        <v>1</v>
      </c>
      <c r="AZ79">
        <v>1</v>
      </c>
      <c r="BA79">
        <v>1</v>
      </c>
      <c r="BB79">
        <v>1</v>
      </c>
      <c r="BC79">
        <v>12.37</v>
      </c>
      <c r="BD79" t="s">
        <v>3</v>
      </c>
      <c r="BE79" t="s">
        <v>3</v>
      </c>
      <c r="BF79" t="s">
        <v>3</v>
      </c>
      <c r="BG79" t="s">
        <v>3</v>
      </c>
      <c r="BH79">
        <v>3</v>
      </c>
      <c r="BI79">
        <v>1</v>
      </c>
      <c r="BJ79" t="s">
        <v>188</v>
      </c>
      <c r="BM79">
        <v>33001</v>
      </c>
      <c r="BN79">
        <v>0</v>
      </c>
      <c r="BO79" t="s">
        <v>186</v>
      </c>
      <c r="BP79">
        <v>1</v>
      </c>
      <c r="BQ79">
        <v>2</v>
      </c>
      <c r="BR79">
        <v>1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103</v>
      </c>
      <c r="CA79">
        <v>60</v>
      </c>
      <c r="CB79" t="s">
        <v>3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si="74"/>
        <v>-2.4700000000000002</v>
      </c>
      <c r="CQ79">
        <f t="shared" si="75"/>
        <v>82470.789999999994</v>
      </c>
      <c r="CR79">
        <f t="shared" si="76"/>
        <v>0</v>
      </c>
      <c r="CS79">
        <f t="shared" si="77"/>
        <v>0</v>
      </c>
      <c r="CT79">
        <f t="shared" si="78"/>
        <v>0</v>
      </c>
      <c r="CU79">
        <f t="shared" si="79"/>
        <v>0</v>
      </c>
      <c r="CV79">
        <f t="shared" si="80"/>
        <v>0</v>
      </c>
      <c r="CW79">
        <f t="shared" si="81"/>
        <v>0</v>
      </c>
      <c r="CX79">
        <f t="shared" si="82"/>
        <v>0</v>
      </c>
      <c r="CY79">
        <f t="shared" si="83"/>
        <v>0</v>
      </c>
      <c r="CZ79">
        <f t="shared" si="84"/>
        <v>0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1009</v>
      </c>
      <c r="DV79" t="s">
        <v>40</v>
      </c>
      <c r="DW79" t="s">
        <v>40</v>
      </c>
      <c r="DX79">
        <v>1000</v>
      </c>
      <c r="DZ79" t="s">
        <v>3</v>
      </c>
      <c r="EA79" t="s">
        <v>3</v>
      </c>
      <c r="EB79" t="s">
        <v>3</v>
      </c>
      <c r="EC79" t="s">
        <v>3</v>
      </c>
      <c r="EE79">
        <v>93308290</v>
      </c>
      <c r="EF79">
        <v>2</v>
      </c>
      <c r="EG79" t="s">
        <v>20</v>
      </c>
      <c r="EH79">
        <v>27</v>
      </c>
      <c r="EI79" t="s">
        <v>21</v>
      </c>
      <c r="EJ79">
        <v>1</v>
      </c>
      <c r="EK79">
        <v>33001</v>
      </c>
      <c r="EL79" t="s">
        <v>21</v>
      </c>
      <c r="EM79" t="s">
        <v>22</v>
      </c>
      <c r="EO79" t="s">
        <v>3</v>
      </c>
      <c r="EQ79">
        <v>0</v>
      </c>
      <c r="ER79">
        <v>6667</v>
      </c>
      <c r="ES79">
        <v>6667</v>
      </c>
      <c r="ET79">
        <v>0</v>
      </c>
      <c r="EU79">
        <v>0</v>
      </c>
      <c r="EV79">
        <v>0</v>
      </c>
      <c r="EW79">
        <v>0</v>
      </c>
      <c r="EX79">
        <v>0</v>
      </c>
      <c r="FQ79">
        <v>0</v>
      </c>
      <c r="FR79">
        <f t="shared" si="85"/>
        <v>0</v>
      </c>
      <c r="FS79">
        <v>0</v>
      </c>
      <c r="FX79">
        <v>103</v>
      </c>
      <c r="FY79">
        <v>60</v>
      </c>
      <c r="GA79" t="s">
        <v>3</v>
      </c>
      <c r="GD79">
        <v>1</v>
      </c>
      <c r="GF79">
        <v>-31802417</v>
      </c>
      <c r="GG79">
        <v>2</v>
      </c>
      <c r="GH79">
        <v>1</v>
      </c>
      <c r="GI79">
        <v>2</v>
      </c>
      <c r="GJ79">
        <v>0</v>
      </c>
      <c r="GK79">
        <v>0</v>
      </c>
      <c r="GL79">
        <f t="shared" si="86"/>
        <v>0</v>
      </c>
      <c r="GM79">
        <f t="shared" si="87"/>
        <v>-2.4700000000000002</v>
      </c>
      <c r="GN79">
        <f t="shared" si="88"/>
        <v>-2.4700000000000002</v>
      </c>
      <c r="GO79">
        <f t="shared" si="89"/>
        <v>0</v>
      </c>
      <c r="GP79">
        <f t="shared" si="90"/>
        <v>0</v>
      </c>
      <c r="GR79">
        <v>0</v>
      </c>
      <c r="GS79">
        <v>3</v>
      </c>
      <c r="GT79">
        <v>0</v>
      </c>
      <c r="GU79" t="s">
        <v>3</v>
      </c>
      <c r="GV79">
        <f t="shared" si="91"/>
        <v>0</v>
      </c>
      <c r="GW79">
        <v>1</v>
      </c>
      <c r="GX79">
        <f t="shared" si="92"/>
        <v>0</v>
      </c>
      <c r="HA79">
        <v>0</v>
      </c>
      <c r="HB79">
        <v>0</v>
      </c>
      <c r="HC79">
        <f t="shared" si="93"/>
        <v>0</v>
      </c>
      <c r="HE79" t="s">
        <v>3</v>
      </c>
      <c r="HF79" t="s">
        <v>3</v>
      </c>
      <c r="HM79" t="s">
        <v>3</v>
      </c>
      <c r="HN79" t="s">
        <v>23</v>
      </c>
      <c r="HO79" t="s">
        <v>24</v>
      </c>
      <c r="HP79" t="s">
        <v>21</v>
      </c>
      <c r="HQ79" t="s">
        <v>21</v>
      </c>
      <c r="IK79">
        <v>0</v>
      </c>
    </row>
    <row r="80" spans="1:245" x14ac:dyDescent="0.2">
      <c r="A80">
        <v>18</v>
      </c>
      <c r="B80">
        <v>1</v>
      </c>
      <c r="C80">
        <v>104</v>
      </c>
      <c r="E80" t="s">
        <v>189</v>
      </c>
      <c r="F80" t="s">
        <v>81</v>
      </c>
      <c r="G80" t="s">
        <v>82</v>
      </c>
      <c r="H80" t="s">
        <v>62</v>
      </c>
      <c r="I80">
        <f>I72*J80</f>
        <v>-0.02</v>
      </c>
      <c r="J80">
        <v>-0.02</v>
      </c>
      <c r="K80">
        <v>-0.02</v>
      </c>
      <c r="O80">
        <f t="shared" si="54"/>
        <v>-0.56000000000000005</v>
      </c>
      <c r="P80">
        <f t="shared" si="55"/>
        <v>-0.56000000000000005</v>
      </c>
      <c r="Q80">
        <f t="shared" si="56"/>
        <v>0</v>
      </c>
      <c r="R80">
        <f t="shared" si="57"/>
        <v>0</v>
      </c>
      <c r="S80">
        <f t="shared" si="58"/>
        <v>0</v>
      </c>
      <c r="T80">
        <f t="shared" si="59"/>
        <v>0</v>
      </c>
      <c r="U80">
        <f t="shared" si="60"/>
        <v>0</v>
      </c>
      <c r="V80">
        <f t="shared" si="61"/>
        <v>0</v>
      </c>
      <c r="W80">
        <f t="shared" si="62"/>
        <v>0</v>
      </c>
      <c r="X80">
        <f t="shared" si="63"/>
        <v>0</v>
      </c>
      <c r="Y80">
        <f t="shared" si="64"/>
        <v>0</v>
      </c>
      <c r="AA80">
        <v>93060864</v>
      </c>
      <c r="AB80">
        <f t="shared" si="65"/>
        <v>1.82</v>
      </c>
      <c r="AC80">
        <f t="shared" si="66"/>
        <v>1.82</v>
      </c>
      <c r="AD80">
        <f t="shared" si="67"/>
        <v>0</v>
      </c>
      <c r="AE80">
        <f t="shared" si="68"/>
        <v>0</v>
      </c>
      <c r="AF80">
        <f t="shared" si="69"/>
        <v>0</v>
      </c>
      <c r="AG80">
        <f t="shared" si="70"/>
        <v>0</v>
      </c>
      <c r="AH80">
        <f t="shared" si="71"/>
        <v>0</v>
      </c>
      <c r="AI80">
        <f t="shared" si="72"/>
        <v>0</v>
      </c>
      <c r="AJ80">
        <f t="shared" si="73"/>
        <v>0</v>
      </c>
      <c r="AK80">
        <v>1.82</v>
      </c>
      <c r="AL80">
        <v>1.82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103</v>
      </c>
      <c r="AU80">
        <v>60</v>
      </c>
      <c r="AV80">
        <v>1</v>
      </c>
      <c r="AW80">
        <v>1</v>
      </c>
      <c r="AZ80">
        <v>1</v>
      </c>
      <c r="BA80">
        <v>1</v>
      </c>
      <c r="BB80">
        <v>1</v>
      </c>
      <c r="BC80">
        <v>15.39</v>
      </c>
      <c r="BD80" t="s">
        <v>3</v>
      </c>
      <c r="BE80" t="s">
        <v>3</v>
      </c>
      <c r="BF80" t="s">
        <v>3</v>
      </c>
      <c r="BG80" t="s">
        <v>3</v>
      </c>
      <c r="BH80">
        <v>3</v>
      </c>
      <c r="BI80">
        <v>1</v>
      </c>
      <c r="BJ80" t="s">
        <v>83</v>
      </c>
      <c r="BM80">
        <v>33001</v>
      </c>
      <c r="BN80">
        <v>0</v>
      </c>
      <c r="BO80" t="s">
        <v>81</v>
      </c>
      <c r="BP80">
        <v>1</v>
      </c>
      <c r="BQ80">
        <v>2</v>
      </c>
      <c r="BR80">
        <v>1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103</v>
      </c>
      <c r="CA80">
        <v>60</v>
      </c>
      <c r="CB80" t="s">
        <v>3</v>
      </c>
      <c r="CE80">
        <v>0</v>
      </c>
      <c r="CF80">
        <v>0</v>
      </c>
      <c r="CG80">
        <v>0</v>
      </c>
      <c r="CM80">
        <v>0</v>
      </c>
      <c r="CN80" t="s">
        <v>3</v>
      </c>
      <c r="CO80">
        <v>0</v>
      </c>
      <c r="CP80">
        <f t="shared" si="74"/>
        <v>-0.56000000000000005</v>
      </c>
      <c r="CQ80">
        <f t="shared" si="75"/>
        <v>28.009800000000002</v>
      </c>
      <c r="CR80">
        <f t="shared" si="76"/>
        <v>0</v>
      </c>
      <c r="CS80">
        <f t="shared" si="77"/>
        <v>0</v>
      </c>
      <c r="CT80">
        <f t="shared" si="78"/>
        <v>0</v>
      </c>
      <c r="CU80">
        <f t="shared" si="79"/>
        <v>0</v>
      </c>
      <c r="CV80">
        <f t="shared" si="80"/>
        <v>0</v>
      </c>
      <c r="CW80">
        <f t="shared" si="81"/>
        <v>0</v>
      </c>
      <c r="CX80">
        <f t="shared" si="82"/>
        <v>0</v>
      </c>
      <c r="CY80">
        <f t="shared" si="83"/>
        <v>0</v>
      </c>
      <c r="CZ80">
        <f t="shared" si="84"/>
        <v>0</v>
      </c>
      <c r="DC80" t="s">
        <v>3</v>
      </c>
      <c r="DD80" t="s">
        <v>3</v>
      </c>
      <c r="DE80" t="s">
        <v>3</v>
      </c>
      <c r="DF80" t="s">
        <v>3</v>
      </c>
      <c r="DG80" t="s">
        <v>3</v>
      </c>
      <c r="DH80" t="s">
        <v>3</v>
      </c>
      <c r="DI80" t="s">
        <v>3</v>
      </c>
      <c r="DJ80" t="s">
        <v>3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1009</v>
      </c>
      <c r="DV80" t="s">
        <v>62</v>
      </c>
      <c r="DW80" t="s">
        <v>62</v>
      </c>
      <c r="DX80">
        <v>1</v>
      </c>
      <c r="DZ80" t="s">
        <v>3</v>
      </c>
      <c r="EA80" t="s">
        <v>3</v>
      </c>
      <c r="EB80" t="s">
        <v>3</v>
      </c>
      <c r="EC80" t="s">
        <v>3</v>
      </c>
      <c r="EE80">
        <v>93308290</v>
      </c>
      <c r="EF80">
        <v>2</v>
      </c>
      <c r="EG80" t="s">
        <v>20</v>
      </c>
      <c r="EH80">
        <v>27</v>
      </c>
      <c r="EI80" t="s">
        <v>21</v>
      </c>
      <c r="EJ80">
        <v>1</v>
      </c>
      <c r="EK80">
        <v>33001</v>
      </c>
      <c r="EL80" t="s">
        <v>21</v>
      </c>
      <c r="EM80" t="s">
        <v>22</v>
      </c>
      <c r="EO80" t="s">
        <v>3</v>
      </c>
      <c r="EQ80">
        <v>0</v>
      </c>
      <c r="ER80">
        <v>1.82</v>
      </c>
      <c r="ES80">
        <v>1.82</v>
      </c>
      <c r="ET80">
        <v>0</v>
      </c>
      <c r="EU80">
        <v>0</v>
      </c>
      <c r="EV80">
        <v>0</v>
      </c>
      <c r="EW80">
        <v>0</v>
      </c>
      <c r="EX80">
        <v>0</v>
      </c>
      <c r="FQ80">
        <v>0</v>
      </c>
      <c r="FR80">
        <f t="shared" si="85"/>
        <v>0</v>
      </c>
      <c r="FS80">
        <v>0</v>
      </c>
      <c r="FX80">
        <v>103</v>
      </c>
      <c r="FY80">
        <v>60</v>
      </c>
      <c r="GA80" t="s">
        <v>3</v>
      </c>
      <c r="GD80">
        <v>1</v>
      </c>
      <c r="GF80">
        <v>844235703</v>
      </c>
      <c r="GG80">
        <v>2</v>
      </c>
      <c r="GH80">
        <v>1</v>
      </c>
      <c r="GI80">
        <v>2</v>
      </c>
      <c r="GJ80">
        <v>0</v>
      </c>
      <c r="GK80">
        <v>0</v>
      </c>
      <c r="GL80">
        <f t="shared" si="86"/>
        <v>0</v>
      </c>
      <c r="GM80">
        <f t="shared" si="87"/>
        <v>-0.56000000000000005</v>
      </c>
      <c r="GN80">
        <f t="shared" si="88"/>
        <v>-0.56000000000000005</v>
      </c>
      <c r="GO80">
        <f t="shared" si="89"/>
        <v>0</v>
      </c>
      <c r="GP80">
        <f t="shared" si="90"/>
        <v>0</v>
      </c>
      <c r="GR80">
        <v>0</v>
      </c>
      <c r="GS80">
        <v>3</v>
      </c>
      <c r="GT80">
        <v>0</v>
      </c>
      <c r="GU80" t="s">
        <v>3</v>
      </c>
      <c r="GV80">
        <f t="shared" si="91"/>
        <v>0</v>
      </c>
      <c r="GW80">
        <v>1</v>
      </c>
      <c r="GX80">
        <f t="shared" si="92"/>
        <v>0</v>
      </c>
      <c r="HA80">
        <v>0</v>
      </c>
      <c r="HB80">
        <v>0</v>
      </c>
      <c r="HC80">
        <f t="shared" si="93"/>
        <v>0</v>
      </c>
      <c r="HE80" t="s">
        <v>3</v>
      </c>
      <c r="HF80" t="s">
        <v>3</v>
      </c>
      <c r="HM80" t="s">
        <v>3</v>
      </c>
      <c r="HN80" t="s">
        <v>23</v>
      </c>
      <c r="HO80" t="s">
        <v>24</v>
      </c>
      <c r="HP80" t="s">
        <v>21</v>
      </c>
      <c r="HQ80" t="s">
        <v>21</v>
      </c>
      <c r="IK80">
        <v>0</v>
      </c>
    </row>
    <row r="81" spans="1:245" x14ac:dyDescent="0.2">
      <c r="A81">
        <v>18</v>
      </c>
      <c r="B81">
        <v>1</v>
      </c>
      <c r="C81">
        <v>105</v>
      </c>
      <c r="E81" t="s">
        <v>190</v>
      </c>
      <c r="F81" t="s">
        <v>85</v>
      </c>
      <c r="G81" t="s">
        <v>86</v>
      </c>
      <c r="H81" t="s">
        <v>62</v>
      </c>
      <c r="I81">
        <f>I72*J81</f>
        <v>-0.1</v>
      </c>
      <c r="J81">
        <v>-0.1</v>
      </c>
      <c r="K81">
        <v>-0.1</v>
      </c>
      <c r="O81">
        <f t="shared" si="54"/>
        <v>-23.86</v>
      </c>
      <c r="P81">
        <f t="shared" si="55"/>
        <v>-23.86</v>
      </c>
      <c r="Q81">
        <f t="shared" si="56"/>
        <v>0</v>
      </c>
      <c r="R81">
        <f t="shared" si="57"/>
        <v>0</v>
      </c>
      <c r="S81">
        <f t="shared" si="58"/>
        <v>0</v>
      </c>
      <c r="T81">
        <f t="shared" si="59"/>
        <v>0</v>
      </c>
      <c r="U81">
        <f t="shared" si="60"/>
        <v>0</v>
      </c>
      <c r="V81">
        <f t="shared" si="61"/>
        <v>0</v>
      </c>
      <c r="W81">
        <f t="shared" si="62"/>
        <v>0</v>
      </c>
      <c r="X81">
        <f t="shared" si="63"/>
        <v>0</v>
      </c>
      <c r="Y81">
        <f t="shared" si="64"/>
        <v>0</v>
      </c>
      <c r="AA81">
        <v>93060864</v>
      </c>
      <c r="AB81">
        <f t="shared" si="65"/>
        <v>14.62</v>
      </c>
      <c r="AC81">
        <f t="shared" si="66"/>
        <v>14.62</v>
      </c>
      <c r="AD81">
        <f t="shared" si="67"/>
        <v>0</v>
      </c>
      <c r="AE81">
        <f t="shared" si="68"/>
        <v>0</v>
      </c>
      <c r="AF81">
        <f t="shared" si="69"/>
        <v>0</v>
      </c>
      <c r="AG81">
        <f t="shared" si="70"/>
        <v>0</v>
      </c>
      <c r="AH81">
        <f t="shared" si="71"/>
        <v>0</v>
      </c>
      <c r="AI81">
        <f t="shared" si="72"/>
        <v>0</v>
      </c>
      <c r="AJ81">
        <f t="shared" si="73"/>
        <v>0</v>
      </c>
      <c r="AK81">
        <v>14.62</v>
      </c>
      <c r="AL81">
        <v>14.62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103</v>
      </c>
      <c r="AU81">
        <v>60</v>
      </c>
      <c r="AV81">
        <v>1</v>
      </c>
      <c r="AW81">
        <v>1</v>
      </c>
      <c r="AZ81">
        <v>1</v>
      </c>
      <c r="BA81">
        <v>1</v>
      </c>
      <c r="BB81">
        <v>1</v>
      </c>
      <c r="BC81">
        <v>16.32</v>
      </c>
      <c r="BD81" t="s">
        <v>3</v>
      </c>
      <c r="BE81" t="s">
        <v>3</v>
      </c>
      <c r="BF81" t="s">
        <v>3</v>
      </c>
      <c r="BG81" t="s">
        <v>3</v>
      </c>
      <c r="BH81">
        <v>3</v>
      </c>
      <c r="BI81">
        <v>1</v>
      </c>
      <c r="BJ81" t="s">
        <v>87</v>
      </c>
      <c r="BM81">
        <v>33001</v>
      </c>
      <c r="BN81">
        <v>0</v>
      </c>
      <c r="BO81" t="s">
        <v>85</v>
      </c>
      <c r="BP81">
        <v>1</v>
      </c>
      <c r="BQ81">
        <v>2</v>
      </c>
      <c r="BR81">
        <v>1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103</v>
      </c>
      <c r="CA81">
        <v>60</v>
      </c>
      <c r="CB81" t="s">
        <v>3</v>
      </c>
      <c r="CE81">
        <v>0</v>
      </c>
      <c r="CF81">
        <v>0</v>
      </c>
      <c r="CG81">
        <v>0</v>
      </c>
      <c r="CM81">
        <v>0</v>
      </c>
      <c r="CN81" t="s">
        <v>3</v>
      </c>
      <c r="CO81">
        <v>0</v>
      </c>
      <c r="CP81">
        <f t="shared" si="74"/>
        <v>-23.86</v>
      </c>
      <c r="CQ81">
        <f t="shared" si="75"/>
        <v>238.5984</v>
      </c>
      <c r="CR81">
        <f t="shared" si="76"/>
        <v>0</v>
      </c>
      <c r="CS81">
        <f t="shared" si="77"/>
        <v>0</v>
      </c>
      <c r="CT81">
        <f t="shared" si="78"/>
        <v>0</v>
      </c>
      <c r="CU81">
        <f t="shared" si="79"/>
        <v>0</v>
      </c>
      <c r="CV81">
        <f t="shared" si="80"/>
        <v>0</v>
      </c>
      <c r="CW81">
        <f t="shared" si="81"/>
        <v>0</v>
      </c>
      <c r="CX81">
        <f t="shared" si="82"/>
        <v>0</v>
      </c>
      <c r="CY81">
        <f t="shared" si="83"/>
        <v>0</v>
      </c>
      <c r="CZ81">
        <f t="shared" si="84"/>
        <v>0</v>
      </c>
      <c r="DC81" t="s">
        <v>3</v>
      </c>
      <c r="DD81" t="s">
        <v>3</v>
      </c>
      <c r="DE81" t="s">
        <v>3</v>
      </c>
      <c r="DF81" t="s">
        <v>3</v>
      </c>
      <c r="DG81" t="s">
        <v>3</v>
      </c>
      <c r="DH81" t="s">
        <v>3</v>
      </c>
      <c r="DI81" t="s">
        <v>3</v>
      </c>
      <c r="DJ81" t="s">
        <v>3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1009</v>
      </c>
      <c r="DV81" t="s">
        <v>62</v>
      </c>
      <c r="DW81" t="s">
        <v>62</v>
      </c>
      <c r="DX81">
        <v>1</v>
      </c>
      <c r="DZ81" t="s">
        <v>3</v>
      </c>
      <c r="EA81" t="s">
        <v>3</v>
      </c>
      <c r="EB81" t="s">
        <v>3</v>
      </c>
      <c r="EC81" t="s">
        <v>3</v>
      </c>
      <c r="EE81">
        <v>93308290</v>
      </c>
      <c r="EF81">
        <v>2</v>
      </c>
      <c r="EG81" t="s">
        <v>20</v>
      </c>
      <c r="EH81">
        <v>27</v>
      </c>
      <c r="EI81" t="s">
        <v>21</v>
      </c>
      <c r="EJ81">
        <v>1</v>
      </c>
      <c r="EK81">
        <v>33001</v>
      </c>
      <c r="EL81" t="s">
        <v>21</v>
      </c>
      <c r="EM81" t="s">
        <v>22</v>
      </c>
      <c r="EO81" t="s">
        <v>3</v>
      </c>
      <c r="EQ81">
        <v>0</v>
      </c>
      <c r="ER81">
        <v>14.62</v>
      </c>
      <c r="ES81">
        <v>14.62</v>
      </c>
      <c r="ET81">
        <v>0</v>
      </c>
      <c r="EU81">
        <v>0</v>
      </c>
      <c r="EV81">
        <v>0</v>
      </c>
      <c r="EW81">
        <v>0</v>
      </c>
      <c r="EX81">
        <v>0</v>
      </c>
      <c r="FQ81">
        <v>0</v>
      </c>
      <c r="FR81">
        <f t="shared" si="85"/>
        <v>0</v>
      </c>
      <c r="FS81">
        <v>0</v>
      </c>
      <c r="FX81">
        <v>103</v>
      </c>
      <c r="FY81">
        <v>60</v>
      </c>
      <c r="GA81" t="s">
        <v>3</v>
      </c>
      <c r="GD81">
        <v>1</v>
      </c>
      <c r="GF81">
        <v>-1589564529</v>
      </c>
      <c r="GG81">
        <v>2</v>
      </c>
      <c r="GH81">
        <v>1</v>
      </c>
      <c r="GI81">
        <v>2</v>
      </c>
      <c r="GJ81">
        <v>0</v>
      </c>
      <c r="GK81">
        <v>0</v>
      </c>
      <c r="GL81">
        <f t="shared" si="86"/>
        <v>0</v>
      </c>
      <c r="GM81">
        <f t="shared" si="87"/>
        <v>-23.86</v>
      </c>
      <c r="GN81">
        <f t="shared" si="88"/>
        <v>-23.86</v>
      </c>
      <c r="GO81">
        <f t="shared" si="89"/>
        <v>0</v>
      </c>
      <c r="GP81">
        <f t="shared" si="90"/>
        <v>0</v>
      </c>
      <c r="GR81">
        <v>0</v>
      </c>
      <c r="GS81">
        <v>3</v>
      </c>
      <c r="GT81">
        <v>0</v>
      </c>
      <c r="GU81" t="s">
        <v>3</v>
      </c>
      <c r="GV81">
        <f t="shared" si="91"/>
        <v>0</v>
      </c>
      <c r="GW81">
        <v>1</v>
      </c>
      <c r="GX81">
        <f t="shared" si="92"/>
        <v>0</v>
      </c>
      <c r="HA81">
        <v>0</v>
      </c>
      <c r="HB81">
        <v>0</v>
      </c>
      <c r="HC81">
        <f t="shared" si="93"/>
        <v>0</v>
      </c>
      <c r="HE81" t="s">
        <v>3</v>
      </c>
      <c r="HF81" t="s">
        <v>3</v>
      </c>
      <c r="HM81" t="s">
        <v>3</v>
      </c>
      <c r="HN81" t="s">
        <v>23</v>
      </c>
      <c r="HO81" t="s">
        <v>24</v>
      </c>
      <c r="HP81" t="s">
        <v>21</v>
      </c>
      <c r="HQ81" t="s">
        <v>21</v>
      </c>
      <c r="IK81">
        <v>0</v>
      </c>
    </row>
    <row r="82" spans="1:245" x14ac:dyDescent="0.2">
      <c r="A82">
        <v>18</v>
      </c>
      <c r="B82">
        <v>1</v>
      </c>
      <c r="C82">
        <v>108</v>
      </c>
      <c r="E82" t="s">
        <v>191</v>
      </c>
      <c r="F82" t="s">
        <v>89</v>
      </c>
      <c r="G82" t="s">
        <v>90</v>
      </c>
      <c r="H82" t="s">
        <v>40</v>
      </c>
      <c r="I82">
        <f>I72*J82</f>
        <v>-1E-4</v>
      </c>
      <c r="J82">
        <v>-1E-4</v>
      </c>
      <c r="K82">
        <v>-1E-4</v>
      </c>
      <c r="O82">
        <f t="shared" si="54"/>
        <v>-10.31</v>
      </c>
      <c r="P82">
        <f t="shared" si="55"/>
        <v>-10.31</v>
      </c>
      <c r="Q82">
        <f t="shared" si="56"/>
        <v>0</v>
      </c>
      <c r="R82">
        <f t="shared" si="57"/>
        <v>0</v>
      </c>
      <c r="S82">
        <f t="shared" si="58"/>
        <v>0</v>
      </c>
      <c r="T82">
        <f t="shared" si="59"/>
        <v>0</v>
      </c>
      <c r="U82">
        <f t="shared" si="60"/>
        <v>0</v>
      </c>
      <c r="V82">
        <f t="shared" si="61"/>
        <v>0</v>
      </c>
      <c r="W82">
        <f t="shared" si="62"/>
        <v>0</v>
      </c>
      <c r="X82">
        <f t="shared" si="63"/>
        <v>0</v>
      </c>
      <c r="Y82">
        <f t="shared" si="64"/>
        <v>0</v>
      </c>
      <c r="AA82">
        <v>93060864</v>
      </c>
      <c r="AB82">
        <f t="shared" si="65"/>
        <v>9550.01</v>
      </c>
      <c r="AC82">
        <f t="shared" si="66"/>
        <v>9550.01</v>
      </c>
      <c r="AD82">
        <f t="shared" si="67"/>
        <v>0</v>
      </c>
      <c r="AE82">
        <f t="shared" si="68"/>
        <v>0</v>
      </c>
      <c r="AF82">
        <f t="shared" si="69"/>
        <v>0</v>
      </c>
      <c r="AG82">
        <f t="shared" si="70"/>
        <v>0</v>
      </c>
      <c r="AH82">
        <f t="shared" si="71"/>
        <v>0</v>
      </c>
      <c r="AI82">
        <f t="shared" si="72"/>
        <v>0</v>
      </c>
      <c r="AJ82">
        <f t="shared" si="73"/>
        <v>0</v>
      </c>
      <c r="AK82">
        <v>9550.01</v>
      </c>
      <c r="AL82">
        <v>9550.01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103</v>
      </c>
      <c r="AU82">
        <v>60</v>
      </c>
      <c r="AV82">
        <v>1</v>
      </c>
      <c r="AW82">
        <v>1</v>
      </c>
      <c r="AZ82">
        <v>1</v>
      </c>
      <c r="BA82">
        <v>1</v>
      </c>
      <c r="BB82">
        <v>1</v>
      </c>
      <c r="BC82">
        <v>10.8</v>
      </c>
      <c r="BD82" t="s">
        <v>3</v>
      </c>
      <c r="BE82" t="s">
        <v>3</v>
      </c>
      <c r="BF82" t="s">
        <v>3</v>
      </c>
      <c r="BG82" t="s">
        <v>3</v>
      </c>
      <c r="BH82">
        <v>3</v>
      </c>
      <c r="BI82">
        <v>1</v>
      </c>
      <c r="BJ82" t="s">
        <v>91</v>
      </c>
      <c r="BM82">
        <v>33001</v>
      </c>
      <c r="BN82">
        <v>0</v>
      </c>
      <c r="BO82" t="s">
        <v>89</v>
      </c>
      <c r="BP82">
        <v>1</v>
      </c>
      <c r="BQ82">
        <v>2</v>
      </c>
      <c r="BR82">
        <v>1</v>
      </c>
      <c r="BS82">
        <v>1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103</v>
      </c>
      <c r="CA82">
        <v>60</v>
      </c>
      <c r="CB82" t="s">
        <v>3</v>
      </c>
      <c r="CE82">
        <v>0</v>
      </c>
      <c r="CF82">
        <v>0</v>
      </c>
      <c r="CG82">
        <v>0</v>
      </c>
      <c r="CM82">
        <v>0</v>
      </c>
      <c r="CN82" t="s">
        <v>3</v>
      </c>
      <c r="CO82">
        <v>0</v>
      </c>
      <c r="CP82">
        <f t="shared" si="74"/>
        <v>-10.31</v>
      </c>
      <c r="CQ82">
        <f t="shared" si="75"/>
        <v>103140.10800000001</v>
      </c>
      <c r="CR82">
        <f t="shared" si="76"/>
        <v>0</v>
      </c>
      <c r="CS82">
        <f t="shared" si="77"/>
        <v>0</v>
      </c>
      <c r="CT82">
        <f t="shared" si="78"/>
        <v>0</v>
      </c>
      <c r="CU82">
        <f t="shared" si="79"/>
        <v>0</v>
      </c>
      <c r="CV82">
        <f t="shared" si="80"/>
        <v>0</v>
      </c>
      <c r="CW82">
        <f t="shared" si="81"/>
        <v>0</v>
      </c>
      <c r="CX82">
        <f t="shared" si="82"/>
        <v>0</v>
      </c>
      <c r="CY82">
        <f t="shared" si="83"/>
        <v>0</v>
      </c>
      <c r="CZ82">
        <f t="shared" si="84"/>
        <v>0</v>
      </c>
      <c r="DC82" t="s">
        <v>3</v>
      </c>
      <c r="DD82" t="s">
        <v>3</v>
      </c>
      <c r="DE82" t="s">
        <v>3</v>
      </c>
      <c r="DF82" t="s">
        <v>3</v>
      </c>
      <c r="DG82" t="s">
        <v>3</v>
      </c>
      <c r="DH82" t="s">
        <v>3</v>
      </c>
      <c r="DI82" t="s">
        <v>3</v>
      </c>
      <c r="DJ82" t="s">
        <v>3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1009</v>
      </c>
      <c r="DV82" t="s">
        <v>40</v>
      </c>
      <c r="DW82" t="s">
        <v>40</v>
      </c>
      <c r="DX82">
        <v>1000</v>
      </c>
      <c r="DZ82" t="s">
        <v>3</v>
      </c>
      <c r="EA82" t="s">
        <v>3</v>
      </c>
      <c r="EB82" t="s">
        <v>3</v>
      </c>
      <c r="EC82" t="s">
        <v>3</v>
      </c>
      <c r="EE82">
        <v>93308290</v>
      </c>
      <c r="EF82">
        <v>2</v>
      </c>
      <c r="EG82" t="s">
        <v>20</v>
      </c>
      <c r="EH82">
        <v>27</v>
      </c>
      <c r="EI82" t="s">
        <v>21</v>
      </c>
      <c r="EJ82">
        <v>1</v>
      </c>
      <c r="EK82">
        <v>33001</v>
      </c>
      <c r="EL82" t="s">
        <v>21</v>
      </c>
      <c r="EM82" t="s">
        <v>22</v>
      </c>
      <c r="EO82" t="s">
        <v>3</v>
      </c>
      <c r="EQ82">
        <v>0</v>
      </c>
      <c r="ER82">
        <v>9550.01</v>
      </c>
      <c r="ES82">
        <v>9550.01</v>
      </c>
      <c r="ET82">
        <v>0</v>
      </c>
      <c r="EU82">
        <v>0</v>
      </c>
      <c r="EV82">
        <v>0</v>
      </c>
      <c r="EW82">
        <v>0</v>
      </c>
      <c r="EX82">
        <v>0</v>
      </c>
      <c r="FQ82">
        <v>0</v>
      </c>
      <c r="FR82">
        <f t="shared" si="85"/>
        <v>0</v>
      </c>
      <c r="FS82">
        <v>0</v>
      </c>
      <c r="FX82">
        <v>103</v>
      </c>
      <c r="FY82">
        <v>60</v>
      </c>
      <c r="GA82" t="s">
        <v>3</v>
      </c>
      <c r="GD82">
        <v>1</v>
      </c>
      <c r="GF82">
        <v>911236404</v>
      </c>
      <c r="GG82">
        <v>2</v>
      </c>
      <c r="GH82">
        <v>1</v>
      </c>
      <c r="GI82">
        <v>2</v>
      </c>
      <c r="GJ82">
        <v>0</v>
      </c>
      <c r="GK82">
        <v>0</v>
      </c>
      <c r="GL82">
        <f t="shared" si="86"/>
        <v>0</v>
      </c>
      <c r="GM82">
        <f t="shared" si="87"/>
        <v>-10.31</v>
      </c>
      <c r="GN82">
        <f t="shared" si="88"/>
        <v>-10.31</v>
      </c>
      <c r="GO82">
        <f t="shared" si="89"/>
        <v>0</v>
      </c>
      <c r="GP82">
        <f t="shared" si="90"/>
        <v>0</v>
      </c>
      <c r="GR82">
        <v>0</v>
      </c>
      <c r="GS82">
        <v>3</v>
      </c>
      <c r="GT82">
        <v>0</v>
      </c>
      <c r="GU82" t="s">
        <v>3</v>
      </c>
      <c r="GV82">
        <f t="shared" si="91"/>
        <v>0</v>
      </c>
      <c r="GW82">
        <v>1</v>
      </c>
      <c r="GX82">
        <f t="shared" si="92"/>
        <v>0</v>
      </c>
      <c r="HA82">
        <v>0</v>
      </c>
      <c r="HB82">
        <v>0</v>
      </c>
      <c r="HC82">
        <f t="shared" si="93"/>
        <v>0</v>
      </c>
      <c r="HE82" t="s">
        <v>3</v>
      </c>
      <c r="HF82" t="s">
        <v>3</v>
      </c>
      <c r="HM82" t="s">
        <v>3</v>
      </c>
      <c r="HN82" t="s">
        <v>23</v>
      </c>
      <c r="HO82" t="s">
        <v>24</v>
      </c>
      <c r="HP82" t="s">
        <v>21</v>
      </c>
      <c r="HQ82" t="s">
        <v>21</v>
      </c>
      <c r="IK82">
        <v>0</v>
      </c>
    </row>
    <row r="83" spans="1:245" x14ac:dyDescent="0.2">
      <c r="A83">
        <v>17</v>
      </c>
      <c r="B83">
        <v>1</v>
      </c>
      <c r="C83">
        <f>ROW(SmtRes!A115)</f>
        <v>115</v>
      </c>
      <c r="D83">
        <f>ROW(EtalonRes!A115)</f>
        <v>115</v>
      </c>
      <c r="E83" t="s">
        <v>192</v>
      </c>
      <c r="F83" t="s">
        <v>193</v>
      </c>
      <c r="G83" t="s">
        <v>194</v>
      </c>
      <c r="H83" t="s">
        <v>195</v>
      </c>
      <c r="I83">
        <f>ROUND(42.2/10,9)</f>
        <v>4.22</v>
      </c>
      <c r="J83">
        <v>0</v>
      </c>
      <c r="K83">
        <f>ROUND(42.2/10,9)</f>
        <v>4.22</v>
      </c>
      <c r="O83">
        <f t="shared" si="54"/>
        <v>3824.31</v>
      </c>
      <c r="P83">
        <f t="shared" si="55"/>
        <v>60.63</v>
      </c>
      <c r="Q83">
        <f t="shared" si="56"/>
        <v>1555.97</v>
      </c>
      <c r="R83">
        <f t="shared" si="57"/>
        <v>0</v>
      </c>
      <c r="S83">
        <f t="shared" si="58"/>
        <v>2207.71</v>
      </c>
      <c r="T83">
        <f t="shared" si="59"/>
        <v>0</v>
      </c>
      <c r="U83">
        <f t="shared" si="60"/>
        <v>7.5960000000000001</v>
      </c>
      <c r="V83">
        <f t="shared" si="61"/>
        <v>0</v>
      </c>
      <c r="W83">
        <f t="shared" si="62"/>
        <v>0</v>
      </c>
      <c r="X83">
        <f t="shared" si="63"/>
        <v>2273.94</v>
      </c>
      <c r="Y83">
        <f t="shared" si="64"/>
        <v>1324.63</v>
      </c>
      <c r="AA83">
        <v>93060864</v>
      </c>
      <c r="AB83">
        <f t="shared" si="65"/>
        <v>31.64</v>
      </c>
      <c r="AC83">
        <f t="shared" si="66"/>
        <v>1.17</v>
      </c>
      <c r="AD83">
        <f t="shared" si="67"/>
        <v>16.25</v>
      </c>
      <c r="AE83">
        <f t="shared" si="68"/>
        <v>0</v>
      </c>
      <c r="AF83">
        <f t="shared" si="69"/>
        <v>14.22</v>
      </c>
      <c r="AG83">
        <f t="shared" si="70"/>
        <v>0</v>
      </c>
      <c r="AH83">
        <f t="shared" si="71"/>
        <v>1.8</v>
      </c>
      <c r="AI83">
        <f t="shared" si="72"/>
        <v>0</v>
      </c>
      <c r="AJ83">
        <f t="shared" si="73"/>
        <v>0</v>
      </c>
      <c r="AK83">
        <v>31.64</v>
      </c>
      <c r="AL83">
        <v>1.17</v>
      </c>
      <c r="AM83">
        <v>16.25</v>
      </c>
      <c r="AN83">
        <v>0</v>
      </c>
      <c r="AO83">
        <v>14.22</v>
      </c>
      <c r="AP83">
        <v>0</v>
      </c>
      <c r="AQ83">
        <v>1.8</v>
      </c>
      <c r="AR83">
        <v>0</v>
      </c>
      <c r="AS83">
        <v>0</v>
      </c>
      <c r="AT83">
        <v>103</v>
      </c>
      <c r="AU83">
        <v>60</v>
      </c>
      <c r="AV83">
        <v>1</v>
      </c>
      <c r="AW83">
        <v>1</v>
      </c>
      <c r="AZ83">
        <v>1</v>
      </c>
      <c r="BA83">
        <v>36.79</v>
      </c>
      <c r="BB83">
        <v>22.69</v>
      </c>
      <c r="BC83">
        <v>12.28</v>
      </c>
      <c r="BD83" t="s">
        <v>3</v>
      </c>
      <c r="BE83" t="s">
        <v>3</v>
      </c>
      <c r="BF83" t="s">
        <v>3</v>
      </c>
      <c r="BG83" t="s">
        <v>3</v>
      </c>
      <c r="BH83">
        <v>0</v>
      </c>
      <c r="BI83">
        <v>1</v>
      </c>
      <c r="BJ83" t="s">
        <v>196</v>
      </c>
      <c r="BM83">
        <v>33001</v>
      </c>
      <c r="BN83">
        <v>0</v>
      </c>
      <c r="BO83" t="s">
        <v>193</v>
      </c>
      <c r="BP83">
        <v>1</v>
      </c>
      <c r="BQ83">
        <v>2</v>
      </c>
      <c r="BR83">
        <v>0</v>
      </c>
      <c r="BS83">
        <v>36.79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103</v>
      </c>
      <c r="CA83">
        <v>60</v>
      </c>
      <c r="CB83" t="s">
        <v>3</v>
      </c>
      <c r="CE83">
        <v>0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74"/>
        <v>3824.3100000000004</v>
      </c>
      <c r="CQ83">
        <f t="shared" si="75"/>
        <v>14.367599999999998</v>
      </c>
      <c r="CR83">
        <f t="shared" si="76"/>
        <v>368.71250000000003</v>
      </c>
      <c r="CS83">
        <f t="shared" si="77"/>
        <v>0</v>
      </c>
      <c r="CT83">
        <f t="shared" si="78"/>
        <v>523.15380000000005</v>
      </c>
      <c r="CU83">
        <f t="shared" si="79"/>
        <v>0</v>
      </c>
      <c r="CV83">
        <f t="shared" si="80"/>
        <v>1.8</v>
      </c>
      <c r="CW83">
        <f t="shared" si="81"/>
        <v>0</v>
      </c>
      <c r="CX83">
        <f t="shared" si="82"/>
        <v>0</v>
      </c>
      <c r="CY83">
        <f t="shared" si="83"/>
        <v>2273.9413</v>
      </c>
      <c r="CZ83">
        <f t="shared" si="84"/>
        <v>1324.626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DU83">
        <v>1013</v>
      </c>
      <c r="DV83" t="s">
        <v>195</v>
      </c>
      <c r="DW83" t="s">
        <v>195</v>
      </c>
      <c r="DX83">
        <v>1</v>
      </c>
      <c r="DZ83" t="s">
        <v>3</v>
      </c>
      <c r="EA83" t="s">
        <v>3</v>
      </c>
      <c r="EB83" t="s">
        <v>3</v>
      </c>
      <c r="EC83" t="s">
        <v>3</v>
      </c>
      <c r="EE83">
        <v>93308290</v>
      </c>
      <c r="EF83">
        <v>2</v>
      </c>
      <c r="EG83" t="s">
        <v>20</v>
      </c>
      <c r="EH83">
        <v>27</v>
      </c>
      <c r="EI83" t="s">
        <v>21</v>
      </c>
      <c r="EJ83">
        <v>1</v>
      </c>
      <c r="EK83">
        <v>33001</v>
      </c>
      <c r="EL83" t="s">
        <v>21</v>
      </c>
      <c r="EM83" t="s">
        <v>22</v>
      </c>
      <c r="EO83" t="s">
        <v>3</v>
      </c>
      <c r="EQ83">
        <v>0</v>
      </c>
      <c r="ER83">
        <v>31.64</v>
      </c>
      <c r="ES83">
        <v>1.17</v>
      </c>
      <c r="ET83">
        <v>16.25</v>
      </c>
      <c r="EU83">
        <v>0</v>
      </c>
      <c r="EV83">
        <v>14.22</v>
      </c>
      <c r="EW83">
        <v>1.8</v>
      </c>
      <c r="EX83">
        <v>0</v>
      </c>
      <c r="EY83">
        <v>0</v>
      </c>
      <c r="FQ83">
        <v>0</v>
      </c>
      <c r="FR83">
        <f t="shared" si="85"/>
        <v>0</v>
      </c>
      <c r="FS83">
        <v>0</v>
      </c>
      <c r="FX83">
        <v>103</v>
      </c>
      <c r="FY83">
        <v>60</v>
      </c>
      <c r="GA83" t="s">
        <v>3</v>
      </c>
      <c r="GD83">
        <v>1</v>
      </c>
      <c r="GF83">
        <v>1828410214</v>
      </c>
      <c r="GG83">
        <v>2</v>
      </c>
      <c r="GH83">
        <v>1</v>
      </c>
      <c r="GI83">
        <v>2</v>
      </c>
      <c r="GJ83">
        <v>0</v>
      </c>
      <c r="GK83">
        <v>0</v>
      </c>
      <c r="GL83">
        <f t="shared" si="86"/>
        <v>0</v>
      </c>
      <c r="GM83">
        <f t="shared" si="87"/>
        <v>7422.88</v>
      </c>
      <c r="GN83">
        <f t="shared" si="88"/>
        <v>7422.88</v>
      </c>
      <c r="GO83">
        <f t="shared" si="89"/>
        <v>0</v>
      </c>
      <c r="GP83">
        <f t="shared" si="90"/>
        <v>0</v>
      </c>
      <c r="GR83">
        <v>0</v>
      </c>
      <c r="GS83">
        <v>3</v>
      </c>
      <c r="GT83">
        <v>0</v>
      </c>
      <c r="GU83" t="s">
        <v>3</v>
      </c>
      <c r="GV83">
        <f t="shared" si="91"/>
        <v>0</v>
      </c>
      <c r="GW83">
        <v>1</v>
      </c>
      <c r="GX83">
        <f t="shared" si="92"/>
        <v>0</v>
      </c>
      <c r="HA83">
        <v>0</v>
      </c>
      <c r="HB83">
        <v>0</v>
      </c>
      <c r="HC83">
        <f t="shared" si="93"/>
        <v>0</v>
      </c>
      <c r="HE83" t="s">
        <v>3</v>
      </c>
      <c r="HF83" t="s">
        <v>3</v>
      </c>
      <c r="HM83" t="s">
        <v>3</v>
      </c>
      <c r="HN83" t="s">
        <v>23</v>
      </c>
      <c r="HO83" t="s">
        <v>24</v>
      </c>
      <c r="HP83" t="s">
        <v>21</v>
      </c>
      <c r="HQ83" t="s">
        <v>21</v>
      </c>
      <c r="IK83">
        <v>0</v>
      </c>
    </row>
    <row r="84" spans="1:245" x14ac:dyDescent="0.2">
      <c r="A84">
        <v>18</v>
      </c>
      <c r="B84">
        <v>1</v>
      </c>
      <c r="C84">
        <v>115</v>
      </c>
      <c r="E84" t="s">
        <v>197</v>
      </c>
      <c r="F84" t="s">
        <v>43</v>
      </c>
      <c r="G84" t="s">
        <v>44</v>
      </c>
      <c r="H84" t="s">
        <v>40</v>
      </c>
      <c r="I84">
        <f>I83*J84</f>
        <v>0</v>
      </c>
      <c r="J84">
        <v>0</v>
      </c>
      <c r="K84">
        <v>0</v>
      </c>
      <c r="O84">
        <f t="shared" si="54"/>
        <v>0</v>
      </c>
      <c r="P84">
        <f t="shared" si="55"/>
        <v>0</v>
      </c>
      <c r="Q84">
        <f t="shared" si="56"/>
        <v>0</v>
      </c>
      <c r="R84">
        <f t="shared" si="57"/>
        <v>0</v>
      </c>
      <c r="S84">
        <f t="shared" si="58"/>
        <v>0</v>
      </c>
      <c r="T84">
        <f t="shared" si="59"/>
        <v>0</v>
      </c>
      <c r="U84">
        <f t="shared" si="60"/>
        <v>0</v>
      </c>
      <c r="V84">
        <f t="shared" si="61"/>
        <v>0</v>
      </c>
      <c r="W84">
        <f t="shared" si="62"/>
        <v>0</v>
      </c>
      <c r="X84">
        <f t="shared" si="63"/>
        <v>0</v>
      </c>
      <c r="Y84">
        <f t="shared" si="64"/>
        <v>0</v>
      </c>
      <c r="AA84">
        <v>93060864</v>
      </c>
      <c r="AB84">
        <f t="shared" si="65"/>
        <v>0</v>
      </c>
      <c r="AC84">
        <f t="shared" si="66"/>
        <v>0</v>
      </c>
      <c r="AD84">
        <f t="shared" si="67"/>
        <v>0</v>
      </c>
      <c r="AE84">
        <f t="shared" si="68"/>
        <v>0</v>
      </c>
      <c r="AF84">
        <f t="shared" si="69"/>
        <v>0</v>
      </c>
      <c r="AG84">
        <f t="shared" si="70"/>
        <v>0</v>
      </c>
      <c r="AH84">
        <f t="shared" si="71"/>
        <v>0</v>
      </c>
      <c r="AI84">
        <f t="shared" si="72"/>
        <v>0</v>
      </c>
      <c r="AJ84">
        <f t="shared" si="73"/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103</v>
      </c>
      <c r="AU84">
        <v>60</v>
      </c>
      <c r="AV84">
        <v>1</v>
      </c>
      <c r="AW84">
        <v>1</v>
      </c>
      <c r="AZ84">
        <v>1</v>
      </c>
      <c r="BA84">
        <v>1</v>
      </c>
      <c r="BB84">
        <v>1</v>
      </c>
      <c r="BC84">
        <v>1</v>
      </c>
      <c r="BD84" t="s">
        <v>3</v>
      </c>
      <c r="BE84" t="s">
        <v>3</v>
      </c>
      <c r="BF84" t="s">
        <v>3</v>
      </c>
      <c r="BG84" t="s">
        <v>3</v>
      </c>
      <c r="BH84">
        <v>3</v>
      </c>
      <c r="BI84">
        <v>1</v>
      </c>
      <c r="BJ84" t="s">
        <v>45</v>
      </c>
      <c r="BM84">
        <v>33001</v>
      </c>
      <c r="BN84">
        <v>0</v>
      </c>
      <c r="BO84" t="s">
        <v>3</v>
      </c>
      <c r="BP84">
        <v>0</v>
      </c>
      <c r="BQ84">
        <v>2</v>
      </c>
      <c r="BR84">
        <v>0</v>
      </c>
      <c r="BS84">
        <v>1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103</v>
      </c>
      <c r="CA84">
        <v>60</v>
      </c>
      <c r="CB84" t="s">
        <v>3</v>
      </c>
      <c r="CE84">
        <v>0</v>
      </c>
      <c r="CF84">
        <v>0</v>
      </c>
      <c r="CG84">
        <v>0</v>
      </c>
      <c r="CM84">
        <v>0</v>
      </c>
      <c r="CN84" t="s">
        <v>3</v>
      </c>
      <c r="CO84">
        <v>0</v>
      </c>
      <c r="CP84">
        <f t="shared" si="74"/>
        <v>0</v>
      </c>
      <c r="CQ84">
        <f t="shared" si="75"/>
        <v>0</v>
      </c>
      <c r="CR84">
        <f t="shared" si="76"/>
        <v>0</v>
      </c>
      <c r="CS84">
        <f t="shared" si="77"/>
        <v>0</v>
      </c>
      <c r="CT84">
        <f t="shared" si="78"/>
        <v>0</v>
      </c>
      <c r="CU84">
        <f t="shared" si="79"/>
        <v>0</v>
      </c>
      <c r="CV84">
        <f t="shared" si="80"/>
        <v>0</v>
      </c>
      <c r="CW84">
        <f t="shared" si="81"/>
        <v>0</v>
      </c>
      <c r="CX84">
        <f t="shared" si="82"/>
        <v>0</v>
      </c>
      <c r="CY84">
        <f t="shared" si="83"/>
        <v>0</v>
      </c>
      <c r="CZ84">
        <f t="shared" si="84"/>
        <v>0</v>
      </c>
      <c r="DC84" t="s">
        <v>3</v>
      </c>
      <c r="DD84" t="s">
        <v>3</v>
      </c>
      <c r="DE84" t="s">
        <v>3</v>
      </c>
      <c r="DF84" t="s">
        <v>3</v>
      </c>
      <c r="DG84" t="s">
        <v>3</v>
      </c>
      <c r="DH84" t="s">
        <v>3</v>
      </c>
      <c r="DI84" t="s">
        <v>3</v>
      </c>
      <c r="DJ84" t="s">
        <v>3</v>
      </c>
      <c r="DK84" t="s">
        <v>3</v>
      </c>
      <c r="DL84" t="s">
        <v>3</v>
      </c>
      <c r="DM84" t="s">
        <v>3</v>
      </c>
      <c r="DN84">
        <v>0</v>
      </c>
      <c r="DO84">
        <v>0</v>
      </c>
      <c r="DP84">
        <v>1</v>
      </c>
      <c r="DQ84">
        <v>1</v>
      </c>
      <c r="DU84">
        <v>1009</v>
      </c>
      <c r="DV84" t="s">
        <v>40</v>
      </c>
      <c r="DW84" t="s">
        <v>40</v>
      </c>
      <c r="DX84">
        <v>1000</v>
      </c>
      <c r="DZ84" t="s">
        <v>3</v>
      </c>
      <c r="EA84" t="s">
        <v>3</v>
      </c>
      <c r="EB84" t="s">
        <v>3</v>
      </c>
      <c r="EC84" t="s">
        <v>3</v>
      </c>
      <c r="EE84">
        <v>93308290</v>
      </c>
      <c r="EF84">
        <v>2</v>
      </c>
      <c r="EG84" t="s">
        <v>20</v>
      </c>
      <c r="EH84">
        <v>27</v>
      </c>
      <c r="EI84" t="s">
        <v>21</v>
      </c>
      <c r="EJ84">
        <v>1</v>
      </c>
      <c r="EK84">
        <v>33001</v>
      </c>
      <c r="EL84" t="s">
        <v>21</v>
      </c>
      <c r="EM84" t="s">
        <v>22</v>
      </c>
      <c r="EO84" t="s">
        <v>3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FQ84">
        <v>0</v>
      </c>
      <c r="FR84">
        <f t="shared" si="85"/>
        <v>0</v>
      </c>
      <c r="FS84">
        <v>0</v>
      </c>
      <c r="FX84">
        <v>103</v>
      </c>
      <c r="FY84">
        <v>60</v>
      </c>
      <c r="GA84" t="s">
        <v>3</v>
      </c>
      <c r="GD84">
        <v>1</v>
      </c>
      <c r="GF84">
        <v>361960925</v>
      </c>
      <c r="GG84">
        <v>2</v>
      </c>
      <c r="GH84">
        <v>1</v>
      </c>
      <c r="GI84">
        <v>-2</v>
      </c>
      <c r="GJ84">
        <v>0</v>
      </c>
      <c r="GK84">
        <v>0</v>
      </c>
      <c r="GL84">
        <f t="shared" si="86"/>
        <v>0</v>
      </c>
      <c r="GM84">
        <f t="shared" si="87"/>
        <v>0</v>
      </c>
      <c r="GN84">
        <f t="shared" si="88"/>
        <v>0</v>
      </c>
      <c r="GO84">
        <f t="shared" si="89"/>
        <v>0</v>
      </c>
      <c r="GP84">
        <f t="shared" si="90"/>
        <v>0</v>
      </c>
      <c r="GR84">
        <v>0</v>
      </c>
      <c r="GS84">
        <v>3</v>
      </c>
      <c r="GT84">
        <v>0</v>
      </c>
      <c r="GU84" t="s">
        <v>3</v>
      </c>
      <c r="GV84">
        <f t="shared" si="91"/>
        <v>0</v>
      </c>
      <c r="GW84">
        <v>1</v>
      </c>
      <c r="GX84">
        <f t="shared" si="92"/>
        <v>0</v>
      </c>
      <c r="HA84">
        <v>0</v>
      </c>
      <c r="HB84">
        <v>0</v>
      </c>
      <c r="HC84">
        <f t="shared" si="93"/>
        <v>0</v>
      </c>
      <c r="HE84" t="s">
        <v>3</v>
      </c>
      <c r="HF84" t="s">
        <v>3</v>
      </c>
      <c r="HM84" t="s">
        <v>3</v>
      </c>
      <c r="HN84" t="s">
        <v>23</v>
      </c>
      <c r="HO84" t="s">
        <v>24</v>
      </c>
      <c r="HP84" t="s">
        <v>21</v>
      </c>
      <c r="HQ84" t="s">
        <v>21</v>
      </c>
      <c r="IK84">
        <v>0</v>
      </c>
    </row>
    <row r="85" spans="1:245" x14ac:dyDescent="0.2">
      <c r="A85">
        <v>18</v>
      </c>
      <c r="B85">
        <v>1</v>
      </c>
      <c r="C85">
        <v>114</v>
      </c>
      <c r="E85" t="s">
        <v>198</v>
      </c>
      <c r="F85" t="s">
        <v>199</v>
      </c>
      <c r="G85" t="s">
        <v>200</v>
      </c>
      <c r="H85" t="s">
        <v>40</v>
      </c>
      <c r="I85">
        <f>I83*J85</f>
        <v>-5.0600000000000005E-4</v>
      </c>
      <c r="J85">
        <v>-1.199052132701422E-4</v>
      </c>
      <c r="K85">
        <v>-1.2E-4</v>
      </c>
      <c r="O85">
        <f t="shared" si="54"/>
        <v>-60.58</v>
      </c>
      <c r="P85">
        <f t="shared" si="55"/>
        <v>-60.58</v>
      </c>
      <c r="Q85">
        <f t="shared" si="56"/>
        <v>0</v>
      </c>
      <c r="R85">
        <f t="shared" si="57"/>
        <v>0</v>
      </c>
      <c r="S85">
        <f t="shared" si="58"/>
        <v>0</v>
      </c>
      <c r="T85">
        <f t="shared" si="59"/>
        <v>0</v>
      </c>
      <c r="U85">
        <f t="shared" si="60"/>
        <v>0</v>
      </c>
      <c r="V85">
        <f t="shared" si="61"/>
        <v>0</v>
      </c>
      <c r="W85">
        <f t="shared" si="62"/>
        <v>0</v>
      </c>
      <c r="X85">
        <f t="shared" si="63"/>
        <v>0</v>
      </c>
      <c r="Y85">
        <f t="shared" si="64"/>
        <v>0</v>
      </c>
      <c r="AA85">
        <v>93060864</v>
      </c>
      <c r="AB85">
        <f t="shared" si="65"/>
        <v>9750</v>
      </c>
      <c r="AC85">
        <f t="shared" si="66"/>
        <v>9750</v>
      </c>
      <c r="AD85">
        <f t="shared" si="67"/>
        <v>0</v>
      </c>
      <c r="AE85">
        <f t="shared" si="68"/>
        <v>0</v>
      </c>
      <c r="AF85">
        <f t="shared" si="69"/>
        <v>0</v>
      </c>
      <c r="AG85">
        <f t="shared" si="70"/>
        <v>0</v>
      </c>
      <c r="AH85">
        <f t="shared" si="71"/>
        <v>0</v>
      </c>
      <c r="AI85">
        <f t="shared" si="72"/>
        <v>0</v>
      </c>
      <c r="AJ85">
        <f t="shared" si="73"/>
        <v>0</v>
      </c>
      <c r="AK85">
        <v>9750</v>
      </c>
      <c r="AL85">
        <v>9750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103</v>
      </c>
      <c r="AU85">
        <v>60</v>
      </c>
      <c r="AV85">
        <v>1</v>
      </c>
      <c r="AW85">
        <v>1</v>
      </c>
      <c r="AZ85">
        <v>1</v>
      </c>
      <c r="BA85">
        <v>1</v>
      </c>
      <c r="BB85">
        <v>1</v>
      </c>
      <c r="BC85">
        <v>12.28</v>
      </c>
      <c r="BD85" t="s">
        <v>3</v>
      </c>
      <c r="BE85" t="s">
        <v>3</v>
      </c>
      <c r="BF85" t="s">
        <v>3</v>
      </c>
      <c r="BG85" t="s">
        <v>3</v>
      </c>
      <c r="BH85">
        <v>3</v>
      </c>
      <c r="BI85">
        <v>1</v>
      </c>
      <c r="BJ85" t="s">
        <v>201</v>
      </c>
      <c r="BM85">
        <v>33001</v>
      </c>
      <c r="BN85">
        <v>0</v>
      </c>
      <c r="BO85" t="s">
        <v>199</v>
      </c>
      <c r="BP85">
        <v>1</v>
      </c>
      <c r="BQ85">
        <v>2</v>
      </c>
      <c r="BR85">
        <v>1</v>
      </c>
      <c r="BS85">
        <v>1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103</v>
      </c>
      <c r="CA85">
        <v>60</v>
      </c>
      <c r="CB85" t="s">
        <v>3</v>
      </c>
      <c r="CE85">
        <v>0</v>
      </c>
      <c r="CF85">
        <v>0</v>
      </c>
      <c r="CG85">
        <v>0</v>
      </c>
      <c r="CM85">
        <v>0</v>
      </c>
      <c r="CN85" t="s">
        <v>3</v>
      </c>
      <c r="CO85">
        <v>0</v>
      </c>
      <c r="CP85">
        <f t="shared" si="74"/>
        <v>-60.58</v>
      </c>
      <c r="CQ85">
        <f t="shared" si="75"/>
        <v>119730</v>
      </c>
      <c r="CR85">
        <f t="shared" si="76"/>
        <v>0</v>
      </c>
      <c r="CS85">
        <f t="shared" si="77"/>
        <v>0</v>
      </c>
      <c r="CT85">
        <f t="shared" si="78"/>
        <v>0</v>
      </c>
      <c r="CU85">
        <f t="shared" si="79"/>
        <v>0</v>
      </c>
      <c r="CV85">
        <f t="shared" si="80"/>
        <v>0</v>
      </c>
      <c r="CW85">
        <f t="shared" si="81"/>
        <v>0</v>
      </c>
      <c r="CX85">
        <f t="shared" si="82"/>
        <v>0</v>
      </c>
      <c r="CY85">
        <f t="shared" si="83"/>
        <v>0</v>
      </c>
      <c r="CZ85">
        <f t="shared" si="84"/>
        <v>0</v>
      </c>
      <c r="DC85" t="s">
        <v>3</v>
      </c>
      <c r="DD85" t="s">
        <v>3</v>
      </c>
      <c r="DE85" t="s">
        <v>3</v>
      </c>
      <c r="DF85" t="s">
        <v>3</v>
      </c>
      <c r="DG85" t="s">
        <v>3</v>
      </c>
      <c r="DH85" t="s">
        <v>3</v>
      </c>
      <c r="DI85" t="s">
        <v>3</v>
      </c>
      <c r="DJ85" t="s">
        <v>3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DU85">
        <v>1009</v>
      </c>
      <c r="DV85" t="s">
        <v>40</v>
      </c>
      <c r="DW85" t="s">
        <v>40</v>
      </c>
      <c r="DX85">
        <v>1000</v>
      </c>
      <c r="DZ85" t="s">
        <v>3</v>
      </c>
      <c r="EA85" t="s">
        <v>3</v>
      </c>
      <c r="EB85" t="s">
        <v>3</v>
      </c>
      <c r="EC85" t="s">
        <v>3</v>
      </c>
      <c r="EE85">
        <v>93308290</v>
      </c>
      <c r="EF85">
        <v>2</v>
      </c>
      <c r="EG85" t="s">
        <v>20</v>
      </c>
      <c r="EH85">
        <v>27</v>
      </c>
      <c r="EI85" t="s">
        <v>21</v>
      </c>
      <c r="EJ85">
        <v>1</v>
      </c>
      <c r="EK85">
        <v>33001</v>
      </c>
      <c r="EL85" t="s">
        <v>21</v>
      </c>
      <c r="EM85" t="s">
        <v>22</v>
      </c>
      <c r="EO85" t="s">
        <v>3</v>
      </c>
      <c r="EQ85">
        <v>0</v>
      </c>
      <c r="ER85">
        <v>9750</v>
      </c>
      <c r="ES85">
        <v>9750</v>
      </c>
      <c r="ET85">
        <v>0</v>
      </c>
      <c r="EU85">
        <v>0</v>
      </c>
      <c r="EV85">
        <v>0</v>
      </c>
      <c r="EW85">
        <v>0</v>
      </c>
      <c r="EX85">
        <v>0</v>
      </c>
      <c r="FQ85">
        <v>0</v>
      </c>
      <c r="FR85">
        <f t="shared" si="85"/>
        <v>0</v>
      </c>
      <c r="FS85">
        <v>0</v>
      </c>
      <c r="FX85">
        <v>103</v>
      </c>
      <c r="FY85">
        <v>60</v>
      </c>
      <c r="GA85" t="s">
        <v>3</v>
      </c>
      <c r="GD85">
        <v>1</v>
      </c>
      <c r="GF85">
        <v>1483167196</v>
      </c>
      <c r="GG85">
        <v>2</v>
      </c>
      <c r="GH85">
        <v>1</v>
      </c>
      <c r="GI85">
        <v>2</v>
      </c>
      <c r="GJ85">
        <v>0</v>
      </c>
      <c r="GK85">
        <v>0</v>
      </c>
      <c r="GL85">
        <f t="shared" si="86"/>
        <v>0</v>
      </c>
      <c r="GM85">
        <f t="shared" si="87"/>
        <v>-60.58</v>
      </c>
      <c r="GN85">
        <f t="shared" si="88"/>
        <v>-60.58</v>
      </c>
      <c r="GO85">
        <f t="shared" si="89"/>
        <v>0</v>
      </c>
      <c r="GP85">
        <f t="shared" si="90"/>
        <v>0</v>
      </c>
      <c r="GR85">
        <v>0</v>
      </c>
      <c r="GS85">
        <v>3</v>
      </c>
      <c r="GT85">
        <v>0</v>
      </c>
      <c r="GU85" t="s">
        <v>3</v>
      </c>
      <c r="GV85">
        <f t="shared" si="91"/>
        <v>0</v>
      </c>
      <c r="GW85">
        <v>1</v>
      </c>
      <c r="GX85">
        <f t="shared" si="92"/>
        <v>0</v>
      </c>
      <c r="HA85">
        <v>0</v>
      </c>
      <c r="HB85">
        <v>0</v>
      </c>
      <c r="HC85">
        <f t="shared" si="93"/>
        <v>0</v>
      </c>
      <c r="HE85" t="s">
        <v>3</v>
      </c>
      <c r="HF85" t="s">
        <v>3</v>
      </c>
      <c r="HM85" t="s">
        <v>3</v>
      </c>
      <c r="HN85" t="s">
        <v>23</v>
      </c>
      <c r="HO85" t="s">
        <v>24</v>
      </c>
      <c r="HP85" t="s">
        <v>21</v>
      </c>
      <c r="HQ85" t="s">
        <v>21</v>
      </c>
      <c r="IK85">
        <v>0</v>
      </c>
    </row>
    <row r="86" spans="1:245" x14ac:dyDescent="0.2">
      <c r="A86">
        <v>17</v>
      </c>
      <c r="B86">
        <v>1</v>
      </c>
      <c r="C86">
        <f>ROW(SmtRes!A126)</f>
        <v>126</v>
      </c>
      <c r="D86">
        <f>ROW(EtalonRes!A126)</f>
        <v>126</v>
      </c>
      <c r="E86" t="s">
        <v>202</v>
      </c>
      <c r="F86" t="s">
        <v>203</v>
      </c>
      <c r="G86" t="s">
        <v>204</v>
      </c>
      <c r="H86" t="s">
        <v>205</v>
      </c>
      <c r="I86">
        <v>1</v>
      </c>
      <c r="J86">
        <v>0</v>
      </c>
      <c r="K86">
        <v>1</v>
      </c>
      <c r="O86">
        <f t="shared" si="54"/>
        <v>1318.6</v>
      </c>
      <c r="P86">
        <f t="shared" si="55"/>
        <v>59.95</v>
      </c>
      <c r="Q86">
        <f t="shared" si="56"/>
        <v>450.37</v>
      </c>
      <c r="R86">
        <f t="shared" si="57"/>
        <v>104.12</v>
      </c>
      <c r="S86">
        <f t="shared" si="58"/>
        <v>808.28</v>
      </c>
      <c r="T86">
        <f t="shared" si="59"/>
        <v>0</v>
      </c>
      <c r="U86">
        <f t="shared" si="60"/>
        <v>2.37</v>
      </c>
      <c r="V86">
        <f t="shared" si="61"/>
        <v>0.28999999999999998</v>
      </c>
      <c r="W86">
        <f t="shared" si="62"/>
        <v>0</v>
      </c>
      <c r="X86">
        <f t="shared" si="63"/>
        <v>885.03</v>
      </c>
      <c r="Y86">
        <f t="shared" si="64"/>
        <v>465.32</v>
      </c>
      <c r="AA86">
        <v>93060864</v>
      </c>
      <c r="AB86">
        <f t="shared" si="65"/>
        <v>60.44</v>
      </c>
      <c r="AC86">
        <f t="shared" si="66"/>
        <v>3.23</v>
      </c>
      <c r="AD86">
        <f t="shared" si="67"/>
        <v>35.24</v>
      </c>
      <c r="AE86">
        <f t="shared" si="68"/>
        <v>2.83</v>
      </c>
      <c r="AF86">
        <f t="shared" si="69"/>
        <v>21.97</v>
      </c>
      <c r="AG86">
        <f t="shared" si="70"/>
        <v>0</v>
      </c>
      <c r="AH86">
        <f t="shared" si="71"/>
        <v>2.37</v>
      </c>
      <c r="AI86">
        <f t="shared" si="72"/>
        <v>0.28999999999999998</v>
      </c>
      <c r="AJ86">
        <f t="shared" si="73"/>
        <v>0</v>
      </c>
      <c r="AK86">
        <v>60.44</v>
      </c>
      <c r="AL86">
        <v>3.23</v>
      </c>
      <c r="AM86">
        <v>35.24</v>
      </c>
      <c r="AN86">
        <v>2.83</v>
      </c>
      <c r="AO86">
        <v>21.97</v>
      </c>
      <c r="AP86">
        <v>0</v>
      </c>
      <c r="AQ86">
        <v>2.37</v>
      </c>
      <c r="AR86">
        <v>0.28999999999999998</v>
      </c>
      <c r="AS86">
        <v>0</v>
      </c>
      <c r="AT86">
        <v>97</v>
      </c>
      <c r="AU86">
        <v>51</v>
      </c>
      <c r="AV86">
        <v>1</v>
      </c>
      <c r="AW86">
        <v>1</v>
      </c>
      <c r="AZ86">
        <v>1</v>
      </c>
      <c r="BA86">
        <v>36.79</v>
      </c>
      <c r="BB86">
        <v>12.78</v>
      </c>
      <c r="BC86">
        <v>18.559999999999999</v>
      </c>
      <c r="BD86" t="s">
        <v>3</v>
      </c>
      <c r="BE86" t="s">
        <v>3</v>
      </c>
      <c r="BF86" t="s">
        <v>3</v>
      </c>
      <c r="BG86" t="s">
        <v>3</v>
      </c>
      <c r="BH86">
        <v>0</v>
      </c>
      <c r="BI86">
        <v>2</v>
      </c>
      <c r="BJ86" t="s">
        <v>206</v>
      </c>
      <c r="BM86">
        <v>108001</v>
      </c>
      <c r="BN86">
        <v>0</v>
      </c>
      <c r="BO86" t="s">
        <v>203</v>
      </c>
      <c r="BP86">
        <v>1</v>
      </c>
      <c r="BQ86">
        <v>3</v>
      </c>
      <c r="BR86">
        <v>0</v>
      </c>
      <c r="BS86">
        <v>36.79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97</v>
      </c>
      <c r="CA86">
        <v>51</v>
      </c>
      <c r="CB86" t="s">
        <v>3</v>
      </c>
      <c r="CE86">
        <v>0</v>
      </c>
      <c r="CF86">
        <v>0</v>
      </c>
      <c r="CG86">
        <v>0</v>
      </c>
      <c r="CM86">
        <v>0</v>
      </c>
      <c r="CN86" t="s">
        <v>3</v>
      </c>
      <c r="CO86">
        <v>0</v>
      </c>
      <c r="CP86">
        <f t="shared" si="74"/>
        <v>1318.6</v>
      </c>
      <c r="CQ86">
        <f t="shared" si="75"/>
        <v>59.948799999999999</v>
      </c>
      <c r="CR86">
        <f t="shared" si="76"/>
        <v>450.36720000000003</v>
      </c>
      <c r="CS86">
        <f t="shared" si="77"/>
        <v>104.1157</v>
      </c>
      <c r="CT86">
        <f t="shared" si="78"/>
        <v>808.27629999999999</v>
      </c>
      <c r="CU86">
        <f t="shared" si="79"/>
        <v>0</v>
      </c>
      <c r="CV86">
        <f t="shared" si="80"/>
        <v>2.37</v>
      </c>
      <c r="CW86">
        <f t="shared" si="81"/>
        <v>0.28999999999999998</v>
      </c>
      <c r="CX86">
        <f t="shared" si="82"/>
        <v>0</v>
      </c>
      <c r="CY86">
        <f t="shared" si="83"/>
        <v>885.02800000000002</v>
      </c>
      <c r="CZ86">
        <f t="shared" si="84"/>
        <v>465.32400000000001</v>
      </c>
      <c r="DC86" t="s">
        <v>3</v>
      </c>
      <c r="DD86" t="s">
        <v>3</v>
      </c>
      <c r="DE86" t="s">
        <v>3</v>
      </c>
      <c r="DF86" t="s">
        <v>3</v>
      </c>
      <c r="DG86" t="s">
        <v>3</v>
      </c>
      <c r="DH86" t="s">
        <v>3</v>
      </c>
      <c r="DI86" t="s">
        <v>3</v>
      </c>
      <c r="DJ86" t="s">
        <v>3</v>
      </c>
      <c r="DK86" t="s">
        <v>3</v>
      </c>
      <c r="DL86" t="s">
        <v>3</v>
      </c>
      <c r="DM86" t="s">
        <v>3</v>
      </c>
      <c r="DN86">
        <v>0</v>
      </c>
      <c r="DO86">
        <v>0</v>
      </c>
      <c r="DP86">
        <v>1</v>
      </c>
      <c r="DQ86">
        <v>1</v>
      </c>
      <c r="DU86">
        <v>1013</v>
      </c>
      <c r="DV86" t="s">
        <v>205</v>
      </c>
      <c r="DW86" t="s">
        <v>205</v>
      </c>
      <c r="DX86">
        <v>1</v>
      </c>
      <c r="DZ86" t="s">
        <v>3</v>
      </c>
      <c r="EA86" t="s">
        <v>3</v>
      </c>
      <c r="EB86" t="s">
        <v>3</v>
      </c>
      <c r="EC86" t="s">
        <v>3</v>
      </c>
      <c r="EE86">
        <v>93308119</v>
      </c>
      <c r="EF86">
        <v>3</v>
      </c>
      <c r="EG86" t="s">
        <v>169</v>
      </c>
      <c r="EH86">
        <v>0</v>
      </c>
      <c r="EI86" t="s">
        <v>3</v>
      </c>
      <c r="EJ86">
        <v>2</v>
      </c>
      <c r="EK86">
        <v>108001</v>
      </c>
      <c r="EL86" t="s">
        <v>170</v>
      </c>
      <c r="EM86" t="s">
        <v>171</v>
      </c>
      <c r="EO86" t="s">
        <v>3</v>
      </c>
      <c r="EQ86">
        <v>0</v>
      </c>
      <c r="ER86">
        <v>60.44</v>
      </c>
      <c r="ES86">
        <v>3.23</v>
      </c>
      <c r="ET86">
        <v>35.24</v>
      </c>
      <c r="EU86">
        <v>2.83</v>
      </c>
      <c r="EV86">
        <v>21.97</v>
      </c>
      <c r="EW86">
        <v>2.37</v>
      </c>
      <c r="EX86">
        <v>0.28999999999999998</v>
      </c>
      <c r="EY86">
        <v>0</v>
      </c>
      <c r="FQ86">
        <v>0</v>
      </c>
      <c r="FR86">
        <f t="shared" si="85"/>
        <v>0</v>
      </c>
      <c r="FS86">
        <v>0</v>
      </c>
      <c r="FX86">
        <v>97</v>
      </c>
      <c r="FY86">
        <v>51</v>
      </c>
      <c r="GA86" t="s">
        <v>3</v>
      </c>
      <c r="GD86">
        <v>1</v>
      </c>
      <c r="GF86">
        <v>-1820057181</v>
      </c>
      <c r="GG86">
        <v>2</v>
      </c>
      <c r="GH86">
        <v>1</v>
      </c>
      <c r="GI86">
        <v>2</v>
      </c>
      <c r="GJ86">
        <v>0</v>
      </c>
      <c r="GK86">
        <v>0</v>
      </c>
      <c r="GL86">
        <f t="shared" si="86"/>
        <v>0</v>
      </c>
      <c r="GM86">
        <f t="shared" si="87"/>
        <v>2668.95</v>
      </c>
      <c r="GN86">
        <f t="shared" si="88"/>
        <v>0</v>
      </c>
      <c r="GO86">
        <f t="shared" si="89"/>
        <v>2668.95</v>
      </c>
      <c r="GP86">
        <f t="shared" si="90"/>
        <v>0</v>
      </c>
      <c r="GR86">
        <v>0</v>
      </c>
      <c r="GS86">
        <v>3</v>
      </c>
      <c r="GT86">
        <v>0</v>
      </c>
      <c r="GU86" t="s">
        <v>3</v>
      </c>
      <c r="GV86">
        <f t="shared" si="91"/>
        <v>0</v>
      </c>
      <c r="GW86">
        <v>1</v>
      </c>
      <c r="GX86">
        <f t="shared" si="92"/>
        <v>0</v>
      </c>
      <c r="HA86">
        <v>0</v>
      </c>
      <c r="HB86">
        <v>0</v>
      </c>
      <c r="HC86">
        <f t="shared" si="93"/>
        <v>0</v>
      </c>
      <c r="HE86" t="s">
        <v>3</v>
      </c>
      <c r="HF86" t="s">
        <v>3</v>
      </c>
      <c r="HM86" t="s">
        <v>3</v>
      </c>
      <c r="HN86" t="s">
        <v>172</v>
      </c>
      <c r="HO86" t="s">
        <v>173</v>
      </c>
      <c r="HP86" t="s">
        <v>170</v>
      </c>
      <c r="HQ86" t="s">
        <v>170</v>
      </c>
      <c r="IK86">
        <v>0</v>
      </c>
    </row>
    <row r="87" spans="1:245" x14ac:dyDescent="0.2">
      <c r="A87">
        <v>17</v>
      </c>
      <c r="B87">
        <v>1</v>
      </c>
      <c r="C87">
        <f>ROW(SmtRes!A132)</f>
        <v>132</v>
      </c>
      <c r="D87">
        <f>ROW(EtalonRes!A132)</f>
        <v>132</v>
      </c>
      <c r="E87" t="s">
        <v>207</v>
      </c>
      <c r="F87" t="s">
        <v>208</v>
      </c>
      <c r="G87" t="s">
        <v>209</v>
      </c>
      <c r="H87" t="s">
        <v>205</v>
      </c>
      <c r="I87">
        <v>1</v>
      </c>
      <c r="J87">
        <v>0</v>
      </c>
      <c r="K87">
        <v>1</v>
      </c>
      <c r="O87">
        <f t="shared" si="54"/>
        <v>622.67999999999995</v>
      </c>
      <c r="P87">
        <f t="shared" si="55"/>
        <v>19.010000000000002</v>
      </c>
      <c r="Q87">
        <f t="shared" si="56"/>
        <v>229.88</v>
      </c>
      <c r="R87">
        <f t="shared" si="57"/>
        <v>35.69</v>
      </c>
      <c r="S87">
        <f t="shared" si="58"/>
        <v>373.79</v>
      </c>
      <c r="T87">
        <f t="shared" si="59"/>
        <v>0</v>
      </c>
      <c r="U87">
        <f t="shared" si="60"/>
        <v>1.1299999999999999</v>
      </c>
      <c r="V87">
        <f t="shared" si="61"/>
        <v>0.08</v>
      </c>
      <c r="W87">
        <f t="shared" si="62"/>
        <v>0</v>
      </c>
      <c r="X87">
        <f t="shared" si="63"/>
        <v>397.2</v>
      </c>
      <c r="Y87">
        <f t="shared" si="64"/>
        <v>208.83</v>
      </c>
      <c r="AA87">
        <v>93060864</v>
      </c>
      <c r="AB87">
        <f t="shared" si="65"/>
        <v>29.16</v>
      </c>
      <c r="AC87">
        <f t="shared" si="66"/>
        <v>0.57999999999999996</v>
      </c>
      <c r="AD87">
        <f t="shared" si="67"/>
        <v>18.420000000000002</v>
      </c>
      <c r="AE87">
        <f t="shared" si="68"/>
        <v>0.97</v>
      </c>
      <c r="AF87">
        <f t="shared" si="69"/>
        <v>10.16</v>
      </c>
      <c r="AG87">
        <f t="shared" si="70"/>
        <v>0</v>
      </c>
      <c r="AH87">
        <f t="shared" si="71"/>
        <v>1.1299999999999999</v>
      </c>
      <c r="AI87">
        <f t="shared" si="72"/>
        <v>0.08</v>
      </c>
      <c r="AJ87">
        <f t="shared" si="73"/>
        <v>0</v>
      </c>
      <c r="AK87">
        <v>29.16</v>
      </c>
      <c r="AL87">
        <v>0.57999999999999996</v>
      </c>
      <c r="AM87">
        <v>18.420000000000002</v>
      </c>
      <c r="AN87">
        <v>0.97</v>
      </c>
      <c r="AO87">
        <v>10.16</v>
      </c>
      <c r="AP87">
        <v>0</v>
      </c>
      <c r="AQ87">
        <v>1.1299999999999999</v>
      </c>
      <c r="AR87">
        <v>0.08</v>
      </c>
      <c r="AS87">
        <v>0</v>
      </c>
      <c r="AT87">
        <v>97</v>
      </c>
      <c r="AU87">
        <v>51</v>
      </c>
      <c r="AV87">
        <v>1</v>
      </c>
      <c r="AW87">
        <v>1</v>
      </c>
      <c r="AZ87">
        <v>1</v>
      </c>
      <c r="BA87">
        <v>36.79</v>
      </c>
      <c r="BB87">
        <v>12.48</v>
      </c>
      <c r="BC87">
        <v>32.78</v>
      </c>
      <c r="BD87" t="s">
        <v>3</v>
      </c>
      <c r="BE87" t="s">
        <v>3</v>
      </c>
      <c r="BF87" t="s">
        <v>3</v>
      </c>
      <c r="BG87" t="s">
        <v>3</v>
      </c>
      <c r="BH87">
        <v>0</v>
      </c>
      <c r="BI87">
        <v>2</v>
      </c>
      <c r="BJ87" t="s">
        <v>210</v>
      </c>
      <c r="BM87">
        <v>108001</v>
      </c>
      <c r="BN87">
        <v>0</v>
      </c>
      <c r="BO87" t="s">
        <v>208</v>
      </c>
      <c r="BP87">
        <v>1</v>
      </c>
      <c r="BQ87">
        <v>3</v>
      </c>
      <c r="BR87">
        <v>0</v>
      </c>
      <c r="BS87">
        <v>36.79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97</v>
      </c>
      <c r="CA87">
        <v>51</v>
      </c>
      <c r="CB87" t="s">
        <v>3</v>
      </c>
      <c r="CE87">
        <v>0</v>
      </c>
      <c r="CF87">
        <v>0</v>
      </c>
      <c r="CG87">
        <v>0</v>
      </c>
      <c r="CM87">
        <v>0</v>
      </c>
      <c r="CN87" t="s">
        <v>3</v>
      </c>
      <c r="CO87">
        <v>0</v>
      </c>
      <c r="CP87">
        <f t="shared" si="74"/>
        <v>622.68000000000006</v>
      </c>
      <c r="CQ87">
        <f t="shared" si="75"/>
        <v>19.0124</v>
      </c>
      <c r="CR87">
        <f t="shared" si="76"/>
        <v>229.88160000000002</v>
      </c>
      <c r="CS87">
        <f t="shared" si="77"/>
        <v>35.686299999999996</v>
      </c>
      <c r="CT87">
        <f t="shared" si="78"/>
        <v>373.78640000000001</v>
      </c>
      <c r="CU87">
        <f t="shared" si="79"/>
        <v>0</v>
      </c>
      <c r="CV87">
        <f t="shared" si="80"/>
        <v>1.1299999999999999</v>
      </c>
      <c r="CW87">
        <f t="shared" si="81"/>
        <v>0.08</v>
      </c>
      <c r="CX87">
        <f t="shared" si="82"/>
        <v>0</v>
      </c>
      <c r="CY87">
        <f t="shared" si="83"/>
        <v>397.19560000000007</v>
      </c>
      <c r="CZ87">
        <f t="shared" si="84"/>
        <v>208.8348</v>
      </c>
      <c r="DC87" t="s">
        <v>3</v>
      </c>
      <c r="DD87" t="s">
        <v>3</v>
      </c>
      <c r="DE87" t="s">
        <v>3</v>
      </c>
      <c r="DF87" t="s">
        <v>3</v>
      </c>
      <c r="DG87" t="s">
        <v>3</v>
      </c>
      <c r="DH87" t="s">
        <v>3</v>
      </c>
      <c r="DI87" t="s">
        <v>3</v>
      </c>
      <c r="DJ87" t="s">
        <v>3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DU87">
        <v>1013</v>
      </c>
      <c r="DV87" t="s">
        <v>205</v>
      </c>
      <c r="DW87" t="s">
        <v>205</v>
      </c>
      <c r="DX87">
        <v>1</v>
      </c>
      <c r="DZ87" t="s">
        <v>3</v>
      </c>
      <c r="EA87" t="s">
        <v>3</v>
      </c>
      <c r="EB87" t="s">
        <v>3</v>
      </c>
      <c r="EC87" t="s">
        <v>3</v>
      </c>
      <c r="EE87">
        <v>93308119</v>
      </c>
      <c r="EF87">
        <v>3</v>
      </c>
      <c r="EG87" t="s">
        <v>169</v>
      </c>
      <c r="EH87">
        <v>0</v>
      </c>
      <c r="EI87" t="s">
        <v>3</v>
      </c>
      <c r="EJ87">
        <v>2</v>
      </c>
      <c r="EK87">
        <v>108001</v>
      </c>
      <c r="EL87" t="s">
        <v>170</v>
      </c>
      <c r="EM87" t="s">
        <v>171</v>
      </c>
      <c r="EO87" t="s">
        <v>3</v>
      </c>
      <c r="EQ87">
        <v>0</v>
      </c>
      <c r="ER87">
        <v>29.16</v>
      </c>
      <c r="ES87">
        <v>0.57999999999999996</v>
      </c>
      <c r="ET87">
        <v>18.420000000000002</v>
      </c>
      <c r="EU87">
        <v>0.97</v>
      </c>
      <c r="EV87">
        <v>10.16</v>
      </c>
      <c r="EW87">
        <v>1.1299999999999999</v>
      </c>
      <c r="EX87">
        <v>0.08</v>
      </c>
      <c r="EY87">
        <v>0</v>
      </c>
      <c r="FQ87">
        <v>0</v>
      </c>
      <c r="FR87">
        <f t="shared" si="85"/>
        <v>0</v>
      </c>
      <c r="FS87">
        <v>0</v>
      </c>
      <c r="FX87">
        <v>97</v>
      </c>
      <c r="FY87">
        <v>51</v>
      </c>
      <c r="GA87" t="s">
        <v>3</v>
      </c>
      <c r="GD87">
        <v>1</v>
      </c>
      <c r="GF87">
        <v>-705910986</v>
      </c>
      <c r="GG87">
        <v>2</v>
      </c>
      <c r="GH87">
        <v>1</v>
      </c>
      <c r="GI87">
        <v>2</v>
      </c>
      <c r="GJ87">
        <v>0</v>
      </c>
      <c r="GK87">
        <v>0</v>
      </c>
      <c r="GL87">
        <f t="shared" si="86"/>
        <v>0</v>
      </c>
      <c r="GM87">
        <f t="shared" si="87"/>
        <v>1228.71</v>
      </c>
      <c r="GN87">
        <f t="shared" si="88"/>
        <v>0</v>
      </c>
      <c r="GO87">
        <f t="shared" si="89"/>
        <v>1228.71</v>
      </c>
      <c r="GP87">
        <f t="shared" si="90"/>
        <v>0</v>
      </c>
      <c r="GR87">
        <v>0</v>
      </c>
      <c r="GS87">
        <v>3</v>
      </c>
      <c r="GT87">
        <v>0</v>
      </c>
      <c r="GU87" t="s">
        <v>3</v>
      </c>
      <c r="GV87">
        <f t="shared" si="91"/>
        <v>0</v>
      </c>
      <c r="GW87">
        <v>1</v>
      </c>
      <c r="GX87">
        <f t="shared" si="92"/>
        <v>0</v>
      </c>
      <c r="HA87">
        <v>0</v>
      </c>
      <c r="HB87">
        <v>0</v>
      </c>
      <c r="HC87">
        <f t="shared" si="93"/>
        <v>0</v>
      </c>
      <c r="HE87" t="s">
        <v>3</v>
      </c>
      <c r="HF87" t="s">
        <v>3</v>
      </c>
      <c r="HM87" t="s">
        <v>3</v>
      </c>
      <c r="HN87" t="s">
        <v>172</v>
      </c>
      <c r="HO87" t="s">
        <v>173</v>
      </c>
      <c r="HP87" t="s">
        <v>170</v>
      </c>
      <c r="HQ87" t="s">
        <v>170</v>
      </c>
      <c r="IK87">
        <v>0</v>
      </c>
    </row>
    <row r="88" spans="1:245" x14ac:dyDescent="0.2">
      <c r="A88">
        <v>17</v>
      </c>
      <c r="B88">
        <v>1</v>
      </c>
      <c r="C88">
        <f>ROW(SmtRes!A146)</f>
        <v>146</v>
      </c>
      <c r="D88">
        <f>ROW(EtalonRes!A146)</f>
        <v>146</v>
      </c>
      <c r="E88" t="s">
        <v>211</v>
      </c>
      <c r="F88" t="s">
        <v>212</v>
      </c>
      <c r="G88" t="s">
        <v>213</v>
      </c>
      <c r="H88" t="s">
        <v>205</v>
      </c>
      <c r="I88">
        <v>1</v>
      </c>
      <c r="J88">
        <v>0</v>
      </c>
      <c r="K88">
        <v>1</v>
      </c>
      <c r="O88">
        <f t="shared" ref="O88:O118" si="94">ROUND(CP88,2)</f>
        <v>1836.01</v>
      </c>
      <c r="P88">
        <f t="shared" ref="P88:P118" si="95">ROUND(CQ88*I88,2)</f>
        <v>279.25</v>
      </c>
      <c r="Q88">
        <f t="shared" ref="Q88:Q118" si="96">ROUND(CR88*I88,2)</f>
        <v>37.700000000000003</v>
      </c>
      <c r="R88">
        <f t="shared" ref="R88:R118" si="97">ROUND(CS88*I88,2)</f>
        <v>4.41</v>
      </c>
      <c r="S88">
        <f t="shared" ref="S88:S118" si="98">ROUND(CT88*I88,2)</f>
        <v>1519.06</v>
      </c>
      <c r="T88">
        <f t="shared" ref="T88:T118" si="99">ROUND(CU88*I88,2)</f>
        <v>0</v>
      </c>
      <c r="U88">
        <f t="shared" ref="U88:U118" si="100">CV88*I88</f>
        <v>4.1500000000000004</v>
      </c>
      <c r="V88">
        <f t="shared" ref="V88:V118" si="101">CW88*I88</f>
        <v>0.01</v>
      </c>
      <c r="W88">
        <f t="shared" ref="W88:W118" si="102">ROUND(CX88*I88,2)</f>
        <v>0</v>
      </c>
      <c r="X88">
        <f t="shared" ref="X88:X118" si="103">ROUND(CY88,2)</f>
        <v>1477.77</v>
      </c>
      <c r="Y88">
        <f t="shared" ref="Y88:Y118" si="104">ROUND(CZ88,2)</f>
        <v>776.97</v>
      </c>
      <c r="AA88">
        <v>93060864</v>
      </c>
      <c r="AB88">
        <f t="shared" ref="AB88:AB118" si="105">ROUND((AC88+AD88+AF88),2)</f>
        <v>60.03</v>
      </c>
      <c r="AC88">
        <f t="shared" ref="AC88:AC118" si="106">ROUND((ES88),2)</f>
        <v>15.16</v>
      </c>
      <c r="AD88">
        <f t="shared" ref="AD88:AD93" si="107">ROUND((((ET88)-(EU88))+AE88),2)</f>
        <v>3.58</v>
      </c>
      <c r="AE88">
        <f t="shared" ref="AE88:AE93" si="108">ROUND((EU88),2)</f>
        <v>0.12</v>
      </c>
      <c r="AF88">
        <f t="shared" ref="AF88:AF93" si="109">ROUND((EV88),2)</f>
        <v>41.29</v>
      </c>
      <c r="AG88">
        <f t="shared" ref="AG88:AG118" si="110">ROUND((AP88),2)</f>
        <v>0</v>
      </c>
      <c r="AH88">
        <f t="shared" ref="AH88:AH93" si="111">(EW88)</f>
        <v>4.1500000000000004</v>
      </c>
      <c r="AI88">
        <f t="shared" ref="AI88:AI93" si="112">(EX88)</f>
        <v>0.01</v>
      </c>
      <c r="AJ88">
        <f t="shared" ref="AJ88:AJ118" si="113">(AS88)</f>
        <v>0</v>
      </c>
      <c r="AK88">
        <v>60.03</v>
      </c>
      <c r="AL88">
        <v>15.16</v>
      </c>
      <c r="AM88">
        <v>3.58</v>
      </c>
      <c r="AN88">
        <v>0.12</v>
      </c>
      <c r="AO88">
        <v>41.29</v>
      </c>
      <c r="AP88">
        <v>0</v>
      </c>
      <c r="AQ88">
        <v>4.1500000000000004</v>
      </c>
      <c r="AR88">
        <v>0.01</v>
      </c>
      <c r="AS88">
        <v>0</v>
      </c>
      <c r="AT88">
        <v>97</v>
      </c>
      <c r="AU88">
        <v>51</v>
      </c>
      <c r="AV88">
        <v>1</v>
      </c>
      <c r="AW88">
        <v>1</v>
      </c>
      <c r="AZ88">
        <v>1</v>
      </c>
      <c r="BA88">
        <v>36.79</v>
      </c>
      <c r="BB88">
        <v>10.53</v>
      </c>
      <c r="BC88">
        <v>18.420000000000002</v>
      </c>
      <c r="BD88" t="s">
        <v>3</v>
      </c>
      <c r="BE88" t="s">
        <v>3</v>
      </c>
      <c r="BF88" t="s">
        <v>3</v>
      </c>
      <c r="BG88" t="s">
        <v>3</v>
      </c>
      <c r="BH88">
        <v>0</v>
      </c>
      <c r="BI88">
        <v>2</v>
      </c>
      <c r="BJ88" t="s">
        <v>214</v>
      </c>
      <c r="BM88">
        <v>108001</v>
      </c>
      <c r="BN88">
        <v>0</v>
      </c>
      <c r="BO88" t="s">
        <v>212</v>
      </c>
      <c r="BP88">
        <v>1</v>
      </c>
      <c r="BQ88">
        <v>3</v>
      </c>
      <c r="BR88">
        <v>0</v>
      </c>
      <c r="BS88">
        <v>36.79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97</v>
      </c>
      <c r="CA88">
        <v>51</v>
      </c>
      <c r="CB88" t="s">
        <v>3</v>
      </c>
      <c r="CE88">
        <v>0</v>
      </c>
      <c r="CF88">
        <v>0</v>
      </c>
      <c r="CG88">
        <v>0</v>
      </c>
      <c r="CM88">
        <v>0</v>
      </c>
      <c r="CN88" t="s">
        <v>3</v>
      </c>
      <c r="CO88">
        <v>0</v>
      </c>
      <c r="CP88">
        <f t="shared" ref="CP88:CP118" si="114">(P88+Q88+S88)</f>
        <v>1836.01</v>
      </c>
      <c r="CQ88">
        <f t="shared" ref="CQ88:CQ118" si="115">AC88*BC88</f>
        <v>279.24720000000002</v>
      </c>
      <c r="CR88">
        <f t="shared" ref="CR88:CR93" si="116">(((ET88)*BB88-(EU88)*BS88)+AE88*BS88)</f>
        <v>37.697400000000002</v>
      </c>
      <c r="CS88">
        <f t="shared" ref="CS88:CS118" si="117">AE88*BS88</f>
        <v>4.4147999999999996</v>
      </c>
      <c r="CT88">
        <f t="shared" ref="CT88:CT118" si="118">AF88*BA88</f>
        <v>1519.0590999999999</v>
      </c>
      <c r="CU88">
        <f t="shared" ref="CU88:CU118" si="119">AG88</f>
        <v>0</v>
      </c>
      <c r="CV88">
        <f t="shared" ref="CV88:CV118" si="120">AH88</f>
        <v>4.1500000000000004</v>
      </c>
      <c r="CW88">
        <f t="shared" ref="CW88:CW118" si="121">AI88</f>
        <v>0.01</v>
      </c>
      <c r="CX88">
        <f t="shared" ref="CX88:CX118" si="122">AJ88</f>
        <v>0</v>
      </c>
      <c r="CY88">
        <f t="shared" ref="CY88:CY118" si="123">(((S88+R88)*AT88)/100)</f>
        <v>1477.7658999999999</v>
      </c>
      <c r="CZ88">
        <f t="shared" ref="CZ88:CZ118" si="124">(((S88+R88)*AU88)/100)</f>
        <v>776.96969999999999</v>
      </c>
      <c r="DC88" t="s">
        <v>3</v>
      </c>
      <c r="DD88" t="s">
        <v>3</v>
      </c>
      <c r="DE88" t="s">
        <v>3</v>
      </c>
      <c r="DF88" t="s">
        <v>3</v>
      </c>
      <c r="DG88" t="s">
        <v>3</v>
      </c>
      <c r="DH88" t="s">
        <v>3</v>
      </c>
      <c r="DI88" t="s">
        <v>3</v>
      </c>
      <c r="DJ88" t="s">
        <v>3</v>
      </c>
      <c r="DK88" t="s">
        <v>3</v>
      </c>
      <c r="DL88" t="s">
        <v>3</v>
      </c>
      <c r="DM88" t="s">
        <v>3</v>
      </c>
      <c r="DN88">
        <v>0</v>
      </c>
      <c r="DO88">
        <v>0</v>
      </c>
      <c r="DP88">
        <v>1</v>
      </c>
      <c r="DQ88">
        <v>1</v>
      </c>
      <c r="DU88">
        <v>1013</v>
      </c>
      <c r="DV88" t="s">
        <v>205</v>
      </c>
      <c r="DW88" t="s">
        <v>205</v>
      </c>
      <c r="DX88">
        <v>1</v>
      </c>
      <c r="DZ88" t="s">
        <v>3</v>
      </c>
      <c r="EA88" t="s">
        <v>3</v>
      </c>
      <c r="EB88" t="s">
        <v>3</v>
      </c>
      <c r="EC88" t="s">
        <v>3</v>
      </c>
      <c r="EE88">
        <v>93308119</v>
      </c>
      <c r="EF88">
        <v>3</v>
      </c>
      <c r="EG88" t="s">
        <v>169</v>
      </c>
      <c r="EH88">
        <v>0</v>
      </c>
      <c r="EI88" t="s">
        <v>3</v>
      </c>
      <c r="EJ88">
        <v>2</v>
      </c>
      <c r="EK88">
        <v>108001</v>
      </c>
      <c r="EL88" t="s">
        <v>170</v>
      </c>
      <c r="EM88" t="s">
        <v>171</v>
      </c>
      <c r="EO88" t="s">
        <v>3</v>
      </c>
      <c r="EQ88">
        <v>0</v>
      </c>
      <c r="ER88">
        <v>60.03</v>
      </c>
      <c r="ES88">
        <v>15.16</v>
      </c>
      <c r="ET88">
        <v>3.58</v>
      </c>
      <c r="EU88">
        <v>0.12</v>
      </c>
      <c r="EV88">
        <v>41.29</v>
      </c>
      <c r="EW88">
        <v>4.1500000000000004</v>
      </c>
      <c r="EX88">
        <v>0.01</v>
      </c>
      <c r="EY88">
        <v>0</v>
      </c>
      <c r="FQ88">
        <v>0</v>
      </c>
      <c r="FR88">
        <f t="shared" ref="FR88:FR118" si="125">ROUND(IF(BI88=3,GM88,0),2)</f>
        <v>0</v>
      </c>
      <c r="FS88">
        <v>0</v>
      </c>
      <c r="FX88">
        <v>97</v>
      </c>
      <c r="FY88">
        <v>51</v>
      </c>
      <c r="GA88" t="s">
        <v>3</v>
      </c>
      <c r="GD88">
        <v>1</v>
      </c>
      <c r="GF88">
        <v>-720617422</v>
      </c>
      <c r="GG88">
        <v>2</v>
      </c>
      <c r="GH88">
        <v>1</v>
      </c>
      <c r="GI88">
        <v>2</v>
      </c>
      <c r="GJ88">
        <v>0</v>
      </c>
      <c r="GK88">
        <v>0</v>
      </c>
      <c r="GL88">
        <f t="shared" ref="GL88:GL118" si="126">ROUND(IF(AND(BH88=3,BI88=3,FS88&lt;&gt;0),P88,0),2)</f>
        <v>0</v>
      </c>
      <c r="GM88">
        <f t="shared" ref="GM88:GM118" si="127">ROUND(O88+X88+Y88,2)+GX88</f>
        <v>4090.75</v>
      </c>
      <c r="GN88">
        <f t="shared" ref="GN88:GN118" si="128">IF(OR(BI88=0,BI88=1),GM88-GX88,0)</f>
        <v>0</v>
      </c>
      <c r="GO88">
        <f t="shared" ref="GO88:GO118" si="129">IF(BI88=2,GM88-GX88,0)</f>
        <v>4090.75</v>
      </c>
      <c r="GP88">
        <f t="shared" ref="GP88:GP118" si="130">IF(BI88=4,GM88-GX88,0)</f>
        <v>0</v>
      </c>
      <c r="GR88">
        <v>0</v>
      </c>
      <c r="GS88">
        <v>3</v>
      </c>
      <c r="GT88">
        <v>0</v>
      </c>
      <c r="GU88" t="s">
        <v>3</v>
      </c>
      <c r="GV88">
        <f t="shared" ref="GV88:GV118" si="131">ROUND((GT88),2)</f>
        <v>0</v>
      </c>
      <c r="GW88">
        <v>1</v>
      </c>
      <c r="GX88">
        <f t="shared" ref="GX88:GX118" si="132">ROUND(HC88*I88,2)</f>
        <v>0</v>
      </c>
      <c r="HA88">
        <v>0</v>
      </c>
      <c r="HB88">
        <v>0</v>
      </c>
      <c r="HC88">
        <f t="shared" ref="HC88:HC118" si="133">GV88*GW88</f>
        <v>0</v>
      </c>
      <c r="HE88" t="s">
        <v>3</v>
      </c>
      <c r="HF88" t="s">
        <v>3</v>
      </c>
      <c r="HM88" t="s">
        <v>3</v>
      </c>
      <c r="HN88" t="s">
        <v>172</v>
      </c>
      <c r="HO88" t="s">
        <v>173</v>
      </c>
      <c r="HP88" t="s">
        <v>170</v>
      </c>
      <c r="HQ88" t="s">
        <v>170</v>
      </c>
      <c r="IK88">
        <v>0</v>
      </c>
    </row>
    <row r="89" spans="1:245" x14ac:dyDescent="0.2">
      <c r="A89">
        <v>17</v>
      </c>
      <c r="B89">
        <v>1</v>
      </c>
      <c r="C89">
        <f>ROW(SmtRes!A148)</f>
        <v>148</v>
      </c>
      <c r="D89">
        <f>ROW(EtalonRes!A148)</f>
        <v>148</v>
      </c>
      <c r="E89" t="s">
        <v>215</v>
      </c>
      <c r="F89" t="s">
        <v>216</v>
      </c>
      <c r="G89" t="s">
        <v>217</v>
      </c>
      <c r="H89" t="s">
        <v>218</v>
      </c>
      <c r="I89">
        <v>3</v>
      </c>
      <c r="J89">
        <v>0</v>
      </c>
      <c r="K89">
        <v>3</v>
      </c>
      <c r="O89">
        <f t="shared" si="94"/>
        <v>1083.83</v>
      </c>
      <c r="P89">
        <f t="shared" si="95"/>
        <v>0</v>
      </c>
      <c r="Q89">
        <f t="shared" si="96"/>
        <v>0</v>
      </c>
      <c r="R89">
        <f t="shared" si="97"/>
        <v>0</v>
      </c>
      <c r="S89">
        <f t="shared" si="98"/>
        <v>1083.83</v>
      </c>
      <c r="T89">
        <f t="shared" si="99"/>
        <v>0</v>
      </c>
      <c r="U89">
        <f t="shared" si="100"/>
        <v>2.46</v>
      </c>
      <c r="V89">
        <f t="shared" si="101"/>
        <v>0</v>
      </c>
      <c r="W89">
        <f t="shared" si="102"/>
        <v>0</v>
      </c>
      <c r="X89">
        <f t="shared" si="103"/>
        <v>802.03</v>
      </c>
      <c r="Y89">
        <f t="shared" si="104"/>
        <v>390.18</v>
      </c>
      <c r="AA89">
        <v>93060864</v>
      </c>
      <c r="AB89">
        <f t="shared" si="105"/>
        <v>9.82</v>
      </c>
      <c r="AC89">
        <f t="shared" si="106"/>
        <v>0</v>
      </c>
      <c r="AD89">
        <f t="shared" si="107"/>
        <v>0</v>
      </c>
      <c r="AE89">
        <f t="shared" si="108"/>
        <v>0</v>
      </c>
      <c r="AF89">
        <f t="shared" si="109"/>
        <v>9.82</v>
      </c>
      <c r="AG89">
        <f t="shared" si="110"/>
        <v>0</v>
      </c>
      <c r="AH89">
        <f t="shared" si="111"/>
        <v>0.82</v>
      </c>
      <c r="AI89">
        <f t="shared" si="112"/>
        <v>0</v>
      </c>
      <c r="AJ89">
        <f t="shared" si="113"/>
        <v>0</v>
      </c>
      <c r="AK89">
        <v>9.82</v>
      </c>
      <c r="AL89">
        <v>0</v>
      </c>
      <c r="AM89">
        <v>0</v>
      </c>
      <c r="AN89">
        <v>0</v>
      </c>
      <c r="AO89">
        <v>9.82</v>
      </c>
      <c r="AP89">
        <v>0</v>
      </c>
      <c r="AQ89">
        <v>0.82</v>
      </c>
      <c r="AR89">
        <v>0</v>
      </c>
      <c r="AS89">
        <v>0</v>
      </c>
      <c r="AT89">
        <v>74</v>
      </c>
      <c r="AU89">
        <v>36</v>
      </c>
      <c r="AV89">
        <v>1</v>
      </c>
      <c r="AW89">
        <v>1</v>
      </c>
      <c r="AZ89">
        <v>1</v>
      </c>
      <c r="BA89">
        <v>36.79</v>
      </c>
      <c r="BB89">
        <v>1</v>
      </c>
      <c r="BC89">
        <v>1</v>
      </c>
      <c r="BD89" t="s">
        <v>3</v>
      </c>
      <c r="BE89" t="s">
        <v>3</v>
      </c>
      <c r="BF89" t="s">
        <v>3</v>
      </c>
      <c r="BG89" t="s">
        <v>3</v>
      </c>
      <c r="BH89">
        <v>0</v>
      </c>
      <c r="BI89">
        <v>4</v>
      </c>
      <c r="BJ89" t="s">
        <v>219</v>
      </c>
      <c r="BM89">
        <v>200001</v>
      </c>
      <c r="BN89">
        <v>0</v>
      </c>
      <c r="BO89" t="s">
        <v>3</v>
      </c>
      <c r="BP89">
        <v>0</v>
      </c>
      <c r="BQ89">
        <v>4</v>
      </c>
      <c r="BR89">
        <v>0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74</v>
      </c>
      <c r="CA89">
        <v>36</v>
      </c>
      <c r="CB89" t="s">
        <v>3</v>
      </c>
      <c r="CE89">
        <v>0</v>
      </c>
      <c r="CF89">
        <v>0</v>
      </c>
      <c r="CG89">
        <v>0</v>
      </c>
      <c r="CM89">
        <v>0</v>
      </c>
      <c r="CN89" t="s">
        <v>3</v>
      </c>
      <c r="CO89">
        <v>0</v>
      </c>
      <c r="CP89">
        <f t="shared" si="114"/>
        <v>1083.83</v>
      </c>
      <c r="CQ89">
        <f t="shared" si="115"/>
        <v>0</v>
      </c>
      <c r="CR89">
        <f t="shared" si="116"/>
        <v>0</v>
      </c>
      <c r="CS89">
        <f t="shared" si="117"/>
        <v>0</v>
      </c>
      <c r="CT89">
        <f t="shared" si="118"/>
        <v>361.27780000000001</v>
      </c>
      <c r="CU89">
        <f t="shared" si="119"/>
        <v>0</v>
      </c>
      <c r="CV89">
        <f t="shared" si="120"/>
        <v>0.82</v>
      </c>
      <c r="CW89">
        <f t="shared" si="121"/>
        <v>0</v>
      </c>
      <c r="CX89">
        <f t="shared" si="122"/>
        <v>0</v>
      </c>
      <c r="CY89">
        <f t="shared" si="123"/>
        <v>802.03419999999994</v>
      </c>
      <c r="CZ89">
        <f t="shared" si="124"/>
        <v>390.17879999999997</v>
      </c>
      <c r="DC89" t="s">
        <v>3</v>
      </c>
      <c r="DD89" t="s">
        <v>3</v>
      </c>
      <c r="DE89" t="s">
        <v>3</v>
      </c>
      <c r="DF89" t="s">
        <v>3</v>
      </c>
      <c r="DG89" t="s">
        <v>3</v>
      </c>
      <c r="DH89" t="s">
        <v>3</v>
      </c>
      <c r="DI89" t="s">
        <v>3</v>
      </c>
      <c r="DJ89" t="s">
        <v>3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1013</v>
      </c>
      <c r="DV89" t="s">
        <v>218</v>
      </c>
      <c r="DW89" t="s">
        <v>218</v>
      </c>
      <c r="DX89">
        <v>1</v>
      </c>
      <c r="DZ89" t="s">
        <v>3</v>
      </c>
      <c r="EA89" t="s">
        <v>3</v>
      </c>
      <c r="EB89" t="s">
        <v>3</v>
      </c>
      <c r="EC89" t="s">
        <v>3</v>
      </c>
      <c r="EE89">
        <v>93308161</v>
      </c>
      <c r="EF89">
        <v>4</v>
      </c>
      <c r="EG89" t="s">
        <v>220</v>
      </c>
      <c r="EH89">
        <v>83</v>
      </c>
      <c r="EI89" t="s">
        <v>220</v>
      </c>
      <c r="EJ89">
        <v>4</v>
      </c>
      <c r="EK89">
        <v>200001</v>
      </c>
      <c r="EL89" t="s">
        <v>221</v>
      </c>
      <c r="EM89" t="s">
        <v>222</v>
      </c>
      <c r="EO89" t="s">
        <v>3</v>
      </c>
      <c r="EQ89">
        <v>0</v>
      </c>
      <c r="ER89">
        <v>9.82</v>
      </c>
      <c r="ES89">
        <v>0</v>
      </c>
      <c r="ET89">
        <v>0</v>
      </c>
      <c r="EU89">
        <v>0</v>
      </c>
      <c r="EV89">
        <v>9.82</v>
      </c>
      <c r="EW89">
        <v>0.82</v>
      </c>
      <c r="EX89">
        <v>0</v>
      </c>
      <c r="EY89">
        <v>0</v>
      </c>
      <c r="FQ89">
        <v>0</v>
      </c>
      <c r="FR89">
        <f t="shared" si="125"/>
        <v>0</v>
      </c>
      <c r="FS89">
        <v>0</v>
      </c>
      <c r="FX89">
        <v>74</v>
      </c>
      <c r="FY89">
        <v>36</v>
      </c>
      <c r="GA89" t="s">
        <v>3</v>
      </c>
      <c r="GD89">
        <v>1</v>
      </c>
      <c r="GF89">
        <v>-645264935</v>
      </c>
      <c r="GG89">
        <v>2</v>
      </c>
      <c r="GH89">
        <v>1</v>
      </c>
      <c r="GI89">
        <v>2</v>
      </c>
      <c r="GJ89">
        <v>0</v>
      </c>
      <c r="GK89">
        <v>0</v>
      </c>
      <c r="GL89">
        <f t="shared" si="126"/>
        <v>0</v>
      </c>
      <c r="GM89">
        <f t="shared" si="127"/>
        <v>2276.04</v>
      </c>
      <c r="GN89">
        <f t="shared" si="128"/>
        <v>0</v>
      </c>
      <c r="GO89">
        <f t="shared" si="129"/>
        <v>0</v>
      </c>
      <c r="GP89">
        <f t="shared" si="130"/>
        <v>2276.04</v>
      </c>
      <c r="GR89">
        <v>0</v>
      </c>
      <c r="GS89">
        <v>3</v>
      </c>
      <c r="GT89">
        <v>0</v>
      </c>
      <c r="GU89" t="s">
        <v>3</v>
      </c>
      <c r="GV89">
        <f t="shared" si="131"/>
        <v>0</v>
      </c>
      <c r="GW89">
        <v>1</v>
      </c>
      <c r="GX89">
        <f t="shared" si="132"/>
        <v>0</v>
      </c>
      <c r="HA89">
        <v>0</v>
      </c>
      <c r="HB89">
        <v>0</v>
      </c>
      <c r="HC89">
        <f t="shared" si="133"/>
        <v>0</v>
      </c>
      <c r="HE89" t="s">
        <v>3</v>
      </c>
      <c r="HF89" t="s">
        <v>3</v>
      </c>
      <c r="HM89" t="s">
        <v>3</v>
      </c>
      <c r="HN89" t="s">
        <v>223</v>
      </c>
      <c r="HO89" t="s">
        <v>224</v>
      </c>
      <c r="HP89" t="s">
        <v>220</v>
      </c>
      <c r="HQ89" t="s">
        <v>220</v>
      </c>
      <c r="IK89">
        <v>0</v>
      </c>
    </row>
    <row r="90" spans="1:245" x14ac:dyDescent="0.2">
      <c r="A90">
        <v>17</v>
      </c>
      <c r="B90">
        <v>1</v>
      </c>
      <c r="C90">
        <f>ROW(SmtRes!A150)</f>
        <v>150</v>
      </c>
      <c r="D90">
        <f>ROW(EtalonRes!A150)</f>
        <v>150</v>
      </c>
      <c r="E90" t="s">
        <v>225</v>
      </c>
      <c r="F90" t="s">
        <v>226</v>
      </c>
      <c r="G90" t="s">
        <v>227</v>
      </c>
      <c r="H90" t="s">
        <v>228</v>
      </c>
      <c r="I90">
        <v>1</v>
      </c>
      <c r="J90">
        <v>0</v>
      </c>
      <c r="K90">
        <v>1</v>
      </c>
      <c r="O90">
        <f t="shared" si="94"/>
        <v>537.13</v>
      </c>
      <c r="P90">
        <f t="shared" si="95"/>
        <v>0</v>
      </c>
      <c r="Q90">
        <f t="shared" si="96"/>
        <v>0</v>
      </c>
      <c r="R90">
        <f t="shared" si="97"/>
        <v>0</v>
      </c>
      <c r="S90">
        <f t="shared" si="98"/>
        <v>537.13</v>
      </c>
      <c r="T90">
        <f t="shared" si="99"/>
        <v>0</v>
      </c>
      <c r="U90">
        <f t="shared" si="100"/>
        <v>1.22</v>
      </c>
      <c r="V90">
        <f t="shared" si="101"/>
        <v>0</v>
      </c>
      <c r="W90">
        <f t="shared" si="102"/>
        <v>0</v>
      </c>
      <c r="X90">
        <f t="shared" si="103"/>
        <v>397.48</v>
      </c>
      <c r="Y90">
        <f t="shared" si="104"/>
        <v>193.37</v>
      </c>
      <c r="AA90">
        <v>93060864</v>
      </c>
      <c r="AB90">
        <f t="shared" si="105"/>
        <v>14.6</v>
      </c>
      <c r="AC90">
        <f t="shared" si="106"/>
        <v>0</v>
      </c>
      <c r="AD90">
        <f t="shared" si="107"/>
        <v>0</v>
      </c>
      <c r="AE90">
        <f t="shared" si="108"/>
        <v>0</v>
      </c>
      <c r="AF90">
        <f t="shared" si="109"/>
        <v>14.6</v>
      </c>
      <c r="AG90">
        <f t="shared" si="110"/>
        <v>0</v>
      </c>
      <c r="AH90">
        <f t="shared" si="111"/>
        <v>1.22</v>
      </c>
      <c r="AI90">
        <f t="shared" si="112"/>
        <v>0</v>
      </c>
      <c r="AJ90">
        <f t="shared" si="113"/>
        <v>0</v>
      </c>
      <c r="AK90">
        <v>14.6</v>
      </c>
      <c r="AL90">
        <v>0</v>
      </c>
      <c r="AM90">
        <v>0</v>
      </c>
      <c r="AN90">
        <v>0</v>
      </c>
      <c r="AO90">
        <v>14.6</v>
      </c>
      <c r="AP90">
        <v>0</v>
      </c>
      <c r="AQ90">
        <v>1.22</v>
      </c>
      <c r="AR90">
        <v>0</v>
      </c>
      <c r="AS90">
        <v>0</v>
      </c>
      <c r="AT90">
        <v>74</v>
      </c>
      <c r="AU90">
        <v>36</v>
      </c>
      <c r="AV90">
        <v>1</v>
      </c>
      <c r="AW90">
        <v>1</v>
      </c>
      <c r="AZ90">
        <v>1</v>
      </c>
      <c r="BA90">
        <v>36.79</v>
      </c>
      <c r="BB90">
        <v>1</v>
      </c>
      <c r="BC90">
        <v>1</v>
      </c>
      <c r="BD90" t="s">
        <v>3</v>
      </c>
      <c r="BE90" t="s">
        <v>3</v>
      </c>
      <c r="BF90" t="s">
        <v>3</v>
      </c>
      <c r="BG90" t="s">
        <v>3</v>
      </c>
      <c r="BH90">
        <v>0</v>
      </c>
      <c r="BI90">
        <v>4</v>
      </c>
      <c r="BJ90" t="s">
        <v>229</v>
      </c>
      <c r="BM90">
        <v>200001</v>
      </c>
      <c r="BN90">
        <v>0</v>
      </c>
      <c r="BO90" t="s">
        <v>3</v>
      </c>
      <c r="BP90">
        <v>0</v>
      </c>
      <c r="BQ90">
        <v>4</v>
      </c>
      <c r="BR90">
        <v>0</v>
      </c>
      <c r="BS90">
        <v>1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74</v>
      </c>
      <c r="CA90">
        <v>36</v>
      </c>
      <c r="CB90" t="s">
        <v>3</v>
      </c>
      <c r="CE90">
        <v>0</v>
      </c>
      <c r="CF90">
        <v>0</v>
      </c>
      <c r="CG90">
        <v>0</v>
      </c>
      <c r="CM90">
        <v>0</v>
      </c>
      <c r="CN90" t="s">
        <v>3</v>
      </c>
      <c r="CO90">
        <v>0</v>
      </c>
      <c r="CP90">
        <f t="shared" si="114"/>
        <v>537.13</v>
      </c>
      <c r="CQ90">
        <f t="shared" si="115"/>
        <v>0</v>
      </c>
      <c r="CR90">
        <f t="shared" si="116"/>
        <v>0</v>
      </c>
      <c r="CS90">
        <f t="shared" si="117"/>
        <v>0</v>
      </c>
      <c r="CT90">
        <f t="shared" si="118"/>
        <v>537.13400000000001</v>
      </c>
      <c r="CU90">
        <f t="shared" si="119"/>
        <v>0</v>
      </c>
      <c r="CV90">
        <f t="shared" si="120"/>
        <v>1.22</v>
      </c>
      <c r="CW90">
        <f t="shared" si="121"/>
        <v>0</v>
      </c>
      <c r="CX90">
        <f t="shared" si="122"/>
        <v>0</v>
      </c>
      <c r="CY90">
        <f t="shared" si="123"/>
        <v>397.47620000000001</v>
      </c>
      <c r="CZ90">
        <f t="shared" si="124"/>
        <v>193.36680000000001</v>
      </c>
      <c r="DC90" t="s">
        <v>3</v>
      </c>
      <c r="DD90" t="s">
        <v>3</v>
      </c>
      <c r="DE90" t="s">
        <v>3</v>
      </c>
      <c r="DF90" t="s">
        <v>3</v>
      </c>
      <c r="DG90" t="s">
        <v>3</v>
      </c>
      <c r="DH90" t="s">
        <v>3</v>
      </c>
      <c r="DI90" t="s">
        <v>3</v>
      </c>
      <c r="DJ90" t="s">
        <v>3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U90">
        <v>1013</v>
      </c>
      <c r="DV90" t="s">
        <v>228</v>
      </c>
      <c r="DW90" t="s">
        <v>228</v>
      </c>
      <c r="DX90">
        <v>1</v>
      </c>
      <c r="DZ90" t="s">
        <v>3</v>
      </c>
      <c r="EA90" t="s">
        <v>3</v>
      </c>
      <c r="EB90" t="s">
        <v>3</v>
      </c>
      <c r="EC90" t="s">
        <v>3</v>
      </c>
      <c r="EE90">
        <v>93308161</v>
      </c>
      <c r="EF90">
        <v>4</v>
      </c>
      <c r="EG90" t="s">
        <v>220</v>
      </c>
      <c r="EH90">
        <v>83</v>
      </c>
      <c r="EI90" t="s">
        <v>220</v>
      </c>
      <c r="EJ90">
        <v>4</v>
      </c>
      <c r="EK90">
        <v>200001</v>
      </c>
      <c r="EL90" t="s">
        <v>221</v>
      </c>
      <c r="EM90" t="s">
        <v>222</v>
      </c>
      <c r="EO90" t="s">
        <v>3</v>
      </c>
      <c r="EQ90">
        <v>0</v>
      </c>
      <c r="ER90">
        <v>14.6</v>
      </c>
      <c r="ES90">
        <v>0</v>
      </c>
      <c r="ET90">
        <v>0</v>
      </c>
      <c r="EU90">
        <v>0</v>
      </c>
      <c r="EV90">
        <v>14.6</v>
      </c>
      <c r="EW90">
        <v>1.22</v>
      </c>
      <c r="EX90">
        <v>0</v>
      </c>
      <c r="EY90">
        <v>0</v>
      </c>
      <c r="FQ90">
        <v>0</v>
      </c>
      <c r="FR90">
        <f t="shared" si="125"/>
        <v>0</v>
      </c>
      <c r="FS90">
        <v>0</v>
      </c>
      <c r="FX90">
        <v>74</v>
      </c>
      <c r="FY90">
        <v>36</v>
      </c>
      <c r="GA90" t="s">
        <v>3</v>
      </c>
      <c r="GD90">
        <v>1</v>
      </c>
      <c r="GF90">
        <v>-1564589165</v>
      </c>
      <c r="GG90">
        <v>2</v>
      </c>
      <c r="GH90">
        <v>1</v>
      </c>
      <c r="GI90">
        <v>2</v>
      </c>
      <c r="GJ90">
        <v>0</v>
      </c>
      <c r="GK90">
        <v>0</v>
      </c>
      <c r="GL90">
        <f t="shared" si="126"/>
        <v>0</v>
      </c>
      <c r="GM90">
        <f t="shared" si="127"/>
        <v>1127.98</v>
      </c>
      <c r="GN90">
        <f t="shared" si="128"/>
        <v>0</v>
      </c>
      <c r="GO90">
        <f t="shared" si="129"/>
        <v>0</v>
      </c>
      <c r="GP90">
        <f t="shared" si="130"/>
        <v>1127.98</v>
      </c>
      <c r="GR90">
        <v>0</v>
      </c>
      <c r="GS90">
        <v>3</v>
      </c>
      <c r="GT90">
        <v>0</v>
      </c>
      <c r="GU90" t="s">
        <v>3</v>
      </c>
      <c r="GV90">
        <f t="shared" si="131"/>
        <v>0</v>
      </c>
      <c r="GW90">
        <v>1</v>
      </c>
      <c r="GX90">
        <f t="shared" si="132"/>
        <v>0</v>
      </c>
      <c r="HA90">
        <v>0</v>
      </c>
      <c r="HB90">
        <v>0</v>
      </c>
      <c r="HC90">
        <f t="shared" si="133"/>
        <v>0</v>
      </c>
      <c r="HE90" t="s">
        <v>3</v>
      </c>
      <c r="HF90" t="s">
        <v>3</v>
      </c>
      <c r="HM90" t="s">
        <v>3</v>
      </c>
      <c r="HN90" t="s">
        <v>223</v>
      </c>
      <c r="HO90" t="s">
        <v>224</v>
      </c>
      <c r="HP90" t="s">
        <v>220</v>
      </c>
      <c r="HQ90" t="s">
        <v>220</v>
      </c>
      <c r="IK90">
        <v>0</v>
      </c>
    </row>
    <row r="91" spans="1:245" x14ac:dyDescent="0.2">
      <c r="A91">
        <v>17</v>
      </c>
      <c r="B91">
        <v>1</v>
      </c>
      <c r="C91">
        <f>ROW(SmtRes!A152)</f>
        <v>152</v>
      </c>
      <c r="D91">
        <f>ROW(EtalonRes!A152)</f>
        <v>152</v>
      </c>
      <c r="E91" t="s">
        <v>230</v>
      </c>
      <c r="F91" t="s">
        <v>231</v>
      </c>
      <c r="G91" t="s">
        <v>232</v>
      </c>
      <c r="H91" t="s">
        <v>233</v>
      </c>
      <c r="I91">
        <v>1</v>
      </c>
      <c r="J91">
        <v>0</v>
      </c>
      <c r="K91">
        <v>1</v>
      </c>
      <c r="O91">
        <f t="shared" si="94"/>
        <v>537.13</v>
      </c>
      <c r="P91">
        <f t="shared" si="95"/>
        <v>0</v>
      </c>
      <c r="Q91">
        <f t="shared" si="96"/>
        <v>0</v>
      </c>
      <c r="R91">
        <f t="shared" si="97"/>
        <v>0</v>
      </c>
      <c r="S91">
        <f t="shared" si="98"/>
        <v>537.13</v>
      </c>
      <c r="T91">
        <f t="shared" si="99"/>
        <v>0</v>
      </c>
      <c r="U91">
        <f t="shared" si="100"/>
        <v>1.22</v>
      </c>
      <c r="V91">
        <f t="shared" si="101"/>
        <v>0</v>
      </c>
      <c r="W91">
        <f t="shared" si="102"/>
        <v>0</v>
      </c>
      <c r="X91">
        <f t="shared" si="103"/>
        <v>397.48</v>
      </c>
      <c r="Y91">
        <f t="shared" si="104"/>
        <v>193.37</v>
      </c>
      <c r="AA91">
        <v>93060864</v>
      </c>
      <c r="AB91">
        <f t="shared" si="105"/>
        <v>14.6</v>
      </c>
      <c r="AC91">
        <f t="shared" si="106"/>
        <v>0</v>
      </c>
      <c r="AD91">
        <f t="shared" si="107"/>
        <v>0</v>
      </c>
      <c r="AE91">
        <f t="shared" si="108"/>
        <v>0</v>
      </c>
      <c r="AF91">
        <f t="shared" si="109"/>
        <v>14.6</v>
      </c>
      <c r="AG91">
        <f t="shared" si="110"/>
        <v>0</v>
      </c>
      <c r="AH91">
        <f t="shared" si="111"/>
        <v>1.22</v>
      </c>
      <c r="AI91">
        <f t="shared" si="112"/>
        <v>0</v>
      </c>
      <c r="AJ91">
        <f t="shared" si="113"/>
        <v>0</v>
      </c>
      <c r="AK91">
        <v>14.6</v>
      </c>
      <c r="AL91">
        <v>0</v>
      </c>
      <c r="AM91">
        <v>0</v>
      </c>
      <c r="AN91">
        <v>0</v>
      </c>
      <c r="AO91">
        <v>14.6</v>
      </c>
      <c r="AP91">
        <v>0</v>
      </c>
      <c r="AQ91">
        <v>1.22</v>
      </c>
      <c r="AR91">
        <v>0</v>
      </c>
      <c r="AS91">
        <v>0</v>
      </c>
      <c r="AT91">
        <v>74</v>
      </c>
      <c r="AU91">
        <v>36</v>
      </c>
      <c r="AV91">
        <v>1</v>
      </c>
      <c r="AW91">
        <v>1</v>
      </c>
      <c r="AZ91">
        <v>1</v>
      </c>
      <c r="BA91">
        <v>36.79</v>
      </c>
      <c r="BB91">
        <v>1</v>
      </c>
      <c r="BC91">
        <v>1</v>
      </c>
      <c r="BD91" t="s">
        <v>3</v>
      </c>
      <c r="BE91" t="s">
        <v>3</v>
      </c>
      <c r="BF91" t="s">
        <v>3</v>
      </c>
      <c r="BG91" t="s">
        <v>3</v>
      </c>
      <c r="BH91">
        <v>0</v>
      </c>
      <c r="BI91">
        <v>4</v>
      </c>
      <c r="BJ91" t="s">
        <v>234</v>
      </c>
      <c r="BM91">
        <v>200001</v>
      </c>
      <c r="BN91">
        <v>0</v>
      </c>
      <c r="BO91" t="s">
        <v>3</v>
      </c>
      <c r="BP91">
        <v>0</v>
      </c>
      <c r="BQ91">
        <v>4</v>
      </c>
      <c r="BR91">
        <v>0</v>
      </c>
      <c r="BS91">
        <v>1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74</v>
      </c>
      <c r="CA91">
        <v>36</v>
      </c>
      <c r="CB91" t="s">
        <v>3</v>
      </c>
      <c r="CE91">
        <v>0</v>
      </c>
      <c r="CF91">
        <v>0</v>
      </c>
      <c r="CG91">
        <v>0</v>
      </c>
      <c r="CM91">
        <v>0</v>
      </c>
      <c r="CN91" t="s">
        <v>3</v>
      </c>
      <c r="CO91">
        <v>0</v>
      </c>
      <c r="CP91">
        <f t="shared" si="114"/>
        <v>537.13</v>
      </c>
      <c r="CQ91">
        <f t="shared" si="115"/>
        <v>0</v>
      </c>
      <c r="CR91">
        <f t="shared" si="116"/>
        <v>0</v>
      </c>
      <c r="CS91">
        <f t="shared" si="117"/>
        <v>0</v>
      </c>
      <c r="CT91">
        <f t="shared" si="118"/>
        <v>537.13400000000001</v>
      </c>
      <c r="CU91">
        <f t="shared" si="119"/>
        <v>0</v>
      </c>
      <c r="CV91">
        <f t="shared" si="120"/>
        <v>1.22</v>
      </c>
      <c r="CW91">
        <f t="shared" si="121"/>
        <v>0</v>
      </c>
      <c r="CX91">
        <f t="shared" si="122"/>
        <v>0</v>
      </c>
      <c r="CY91">
        <f t="shared" si="123"/>
        <v>397.47620000000001</v>
      </c>
      <c r="CZ91">
        <f t="shared" si="124"/>
        <v>193.36680000000001</v>
      </c>
      <c r="DC91" t="s">
        <v>3</v>
      </c>
      <c r="DD91" t="s">
        <v>3</v>
      </c>
      <c r="DE91" t="s">
        <v>3</v>
      </c>
      <c r="DF91" t="s">
        <v>3</v>
      </c>
      <c r="DG91" t="s">
        <v>3</v>
      </c>
      <c r="DH91" t="s">
        <v>3</v>
      </c>
      <c r="DI91" t="s">
        <v>3</v>
      </c>
      <c r="DJ91" t="s">
        <v>3</v>
      </c>
      <c r="DK91" t="s">
        <v>3</v>
      </c>
      <c r="DL91" t="s">
        <v>3</v>
      </c>
      <c r="DM91" t="s">
        <v>3</v>
      </c>
      <c r="DN91">
        <v>0</v>
      </c>
      <c r="DO91">
        <v>0</v>
      </c>
      <c r="DP91">
        <v>1</v>
      </c>
      <c r="DQ91">
        <v>1</v>
      </c>
      <c r="DU91">
        <v>1013</v>
      </c>
      <c r="DV91" t="s">
        <v>233</v>
      </c>
      <c r="DW91" t="s">
        <v>233</v>
      </c>
      <c r="DX91">
        <v>1</v>
      </c>
      <c r="DZ91" t="s">
        <v>3</v>
      </c>
      <c r="EA91" t="s">
        <v>3</v>
      </c>
      <c r="EB91" t="s">
        <v>3</v>
      </c>
      <c r="EC91" t="s">
        <v>3</v>
      </c>
      <c r="EE91">
        <v>93308161</v>
      </c>
      <c r="EF91">
        <v>4</v>
      </c>
      <c r="EG91" t="s">
        <v>220</v>
      </c>
      <c r="EH91">
        <v>83</v>
      </c>
      <c r="EI91" t="s">
        <v>220</v>
      </c>
      <c r="EJ91">
        <v>4</v>
      </c>
      <c r="EK91">
        <v>200001</v>
      </c>
      <c r="EL91" t="s">
        <v>221</v>
      </c>
      <c r="EM91" t="s">
        <v>222</v>
      </c>
      <c r="EO91" t="s">
        <v>3</v>
      </c>
      <c r="EQ91">
        <v>0</v>
      </c>
      <c r="ER91">
        <v>14.6</v>
      </c>
      <c r="ES91">
        <v>0</v>
      </c>
      <c r="ET91">
        <v>0</v>
      </c>
      <c r="EU91">
        <v>0</v>
      </c>
      <c r="EV91">
        <v>14.6</v>
      </c>
      <c r="EW91">
        <v>1.22</v>
      </c>
      <c r="EX91">
        <v>0</v>
      </c>
      <c r="EY91">
        <v>0</v>
      </c>
      <c r="FQ91">
        <v>0</v>
      </c>
      <c r="FR91">
        <f t="shared" si="125"/>
        <v>0</v>
      </c>
      <c r="FS91">
        <v>0</v>
      </c>
      <c r="FX91">
        <v>74</v>
      </c>
      <c r="FY91">
        <v>36</v>
      </c>
      <c r="GA91" t="s">
        <v>3</v>
      </c>
      <c r="GD91">
        <v>1</v>
      </c>
      <c r="GF91">
        <v>229843451</v>
      </c>
      <c r="GG91">
        <v>2</v>
      </c>
      <c r="GH91">
        <v>1</v>
      </c>
      <c r="GI91">
        <v>2</v>
      </c>
      <c r="GJ91">
        <v>0</v>
      </c>
      <c r="GK91">
        <v>0</v>
      </c>
      <c r="GL91">
        <f t="shared" si="126"/>
        <v>0</v>
      </c>
      <c r="GM91">
        <f t="shared" si="127"/>
        <v>1127.98</v>
      </c>
      <c r="GN91">
        <f t="shared" si="128"/>
        <v>0</v>
      </c>
      <c r="GO91">
        <f t="shared" si="129"/>
        <v>0</v>
      </c>
      <c r="GP91">
        <f t="shared" si="130"/>
        <v>1127.98</v>
      </c>
      <c r="GR91">
        <v>0</v>
      </c>
      <c r="GS91">
        <v>3</v>
      </c>
      <c r="GT91">
        <v>0</v>
      </c>
      <c r="GU91" t="s">
        <v>3</v>
      </c>
      <c r="GV91">
        <f t="shared" si="131"/>
        <v>0</v>
      </c>
      <c r="GW91">
        <v>1</v>
      </c>
      <c r="GX91">
        <f t="shared" si="132"/>
        <v>0</v>
      </c>
      <c r="HA91">
        <v>0</v>
      </c>
      <c r="HB91">
        <v>0</v>
      </c>
      <c r="HC91">
        <f t="shared" si="133"/>
        <v>0</v>
      </c>
      <c r="HE91" t="s">
        <v>3</v>
      </c>
      <c r="HF91" t="s">
        <v>3</v>
      </c>
      <c r="HM91" t="s">
        <v>3</v>
      </c>
      <c r="HN91" t="s">
        <v>223</v>
      </c>
      <c r="HO91" t="s">
        <v>224</v>
      </c>
      <c r="HP91" t="s">
        <v>220</v>
      </c>
      <c r="HQ91" t="s">
        <v>220</v>
      </c>
      <c r="IK91">
        <v>0</v>
      </c>
    </row>
    <row r="92" spans="1:245" x14ac:dyDescent="0.2">
      <c r="A92">
        <v>17</v>
      </c>
      <c r="B92">
        <v>1</v>
      </c>
      <c r="C92">
        <f>ROW(SmtRes!A154)</f>
        <v>154</v>
      </c>
      <c r="D92">
        <f>ROW(EtalonRes!A154)</f>
        <v>154</v>
      </c>
      <c r="E92" t="s">
        <v>235</v>
      </c>
      <c r="F92" t="s">
        <v>236</v>
      </c>
      <c r="G92" t="s">
        <v>237</v>
      </c>
      <c r="H92" t="s">
        <v>238</v>
      </c>
      <c r="I92">
        <f>ROUND(4/100,9)</f>
        <v>0.04</v>
      </c>
      <c r="J92">
        <v>0</v>
      </c>
      <c r="K92">
        <f>ROUND(4/100,9)</f>
        <v>0.04</v>
      </c>
      <c r="O92">
        <f t="shared" si="94"/>
        <v>228.29</v>
      </c>
      <c r="P92">
        <f t="shared" si="95"/>
        <v>0</v>
      </c>
      <c r="Q92">
        <f t="shared" si="96"/>
        <v>0</v>
      </c>
      <c r="R92">
        <f t="shared" si="97"/>
        <v>0</v>
      </c>
      <c r="S92">
        <f t="shared" si="98"/>
        <v>228.29</v>
      </c>
      <c r="T92">
        <f t="shared" si="99"/>
        <v>0</v>
      </c>
      <c r="U92">
        <f t="shared" si="100"/>
        <v>0.51840000000000008</v>
      </c>
      <c r="V92">
        <f t="shared" si="101"/>
        <v>0</v>
      </c>
      <c r="W92">
        <f t="shared" si="102"/>
        <v>0</v>
      </c>
      <c r="X92">
        <f t="shared" si="103"/>
        <v>168.93</v>
      </c>
      <c r="Y92">
        <f t="shared" si="104"/>
        <v>82.18</v>
      </c>
      <c r="AA92">
        <v>93060864</v>
      </c>
      <c r="AB92">
        <f t="shared" si="105"/>
        <v>155.13</v>
      </c>
      <c r="AC92">
        <f t="shared" si="106"/>
        <v>0</v>
      </c>
      <c r="AD92">
        <f t="shared" si="107"/>
        <v>0</v>
      </c>
      <c r="AE92">
        <f t="shared" si="108"/>
        <v>0</v>
      </c>
      <c r="AF92">
        <f t="shared" si="109"/>
        <v>155.13</v>
      </c>
      <c r="AG92">
        <f t="shared" si="110"/>
        <v>0</v>
      </c>
      <c r="AH92">
        <f t="shared" si="111"/>
        <v>12.96</v>
      </c>
      <c r="AI92">
        <f t="shared" si="112"/>
        <v>0</v>
      </c>
      <c r="AJ92">
        <f t="shared" si="113"/>
        <v>0</v>
      </c>
      <c r="AK92">
        <v>155.13</v>
      </c>
      <c r="AL92">
        <v>0</v>
      </c>
      <c r="AM92">
        <v>0</v>
      </c>
      <c r="AN92">
        <v>0</v>
      </c>
      <c r="AO92">
        <v>155.13</v>
      </c>
      <c r="AP92">
        <v>0</v>
      </c>
      <c r="AQ92">
        <v>12.96</v>
      </c>
      <c r="AR92">
        <v>0</v>
      </c>
      <c r="AS92">
        <v>0</v>
      </c>
      <c r="AT92">
        <v>74</v>
      </c>
      <c r="AU92">
        <v>36</v>
      </c>
      <c r="AV92">
        <v>1</v>
      </c>
      <c r="AW92">
        <v>1</v>
      </c>
      <c r="AZ92">
        <v>1</v>
      </c>
      <c r="BA92">
        <v>36.79</v>
      </c>
      <c r="BB92">
        <v>1</v>
      </c>
      <c r="BC92">
        <v>1</v>
      </c>
      <c r="BD92" t="s">
        <v>3</v>
      </c>
      <c r="BE92" t="s">
        <v>3</v>
      </c>
      <c r="BF92" t="s">
        <v>3</v>
      </c>
      <c r="BG92" t="s">
        <v>3</v>
      </c>
      <c r="BH92">
        <v>0</v>
      </c>
      <c r="BI92">
        <v>4</v>
      </c>
      <c r="BJ92" t="s">
        <v>239</v>
      </c>
      <c r="BM92">
        <v>200001</v>
      </c>
      <c r="BN92">
        <v>0</v>
      </c>
      <c r="BO92" t="s">
        <v>3</v>
      </c>
      <c r="BP92">
        <v>0</v>
      </c>
      <c r="BQ92">
        <v>4</v>
      </c>
      <c r="BR92">
        <v>0</v>
      </c>
      <c r="BS92">
        <v>1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74</v>
      </c>
      <c r="CA92">
        <v>36</v>
      </c>
      <c r="CB92" t="s">
        <v>3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si="114"/>
        <v>228.29</v>
      </c>
      <c r="CQ92">
        <f t="shared" si="115"/>
        <v>0</v>
      </c>
      <c r="CR92">
        <f t="shared" si="116"/>
        <v>0</v>
      </c>
      <c r="CS92">
        <f t="shared" si="117"/>
        <v>0</v>
      </c>
      <c r="CT92">
        <f t="shared" si="118"/>
        <v>5707.2326999999996</v>
      </c>
      <c r="CU92">
        <f t="shared" si="119"/>
        <v>0</v>
      </c>
      <c r="CV92">
        <f t="shared" si="120"/>
        <v>12.96</v>
      </c>
      <c r="CW92">
        <f t="shared" si="121"/>
        <v>0</v>
      </c>
      <c r="CX92">
        <f t="shared" si="122"/>
        <v>0</v>
      </c>
      <c r="CY92">
        <f t="shared" si="123"/>
        <v>168.93459999999999</v>
      </c>
      <c r="CZ92">
        <f t="shared" si="124"/>
        <v>82.184400000000011</v>
      </c>
      <c r="DC92" t="s">
        <v>3</v>
      </c>
      <c r="DD92" t="s">
        <v>3</v>
      </c>
      <c r="DE92" t="s">
        <v>3</v>
      </c>
      <c r="DF92" t="s">
        <v>3</v>
      </c>
      <c r="DG92" t="s">
        <v>3</v>
      </c>
      <c r="DH92" t="s">
        <v>3</v>
      </c>
      <c r="DI92" t="s">
        <v>3</v>
      </c>
      <c r="DJ92" t="s">
        <v>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1013</v>
      </c>
      <c r="DV92" t="s">
        <v>238</v>
      </c>
      <c r="DW92" t="s">
        <v>238</v>
      </c>
      <c r="DX92">
        <v>1</v>
      </c>
      <c r="DZ92" t="s">
        <v>3</v>
      </c>
      <c r="EA92" t="s">
        <v>3</v>
      </c>
      <c r="EB92" t="s">
        <v>3</v>
      </c>
      <c r="EC92" t="s">
        <v>3</v>
      </c>
      <c r="EE92">
        <v>93308161</v>
      </c>
      <c r="EF92">
        <v>4</v>
      </c>
      <c r="EG92" t="s">
        <v>220</v>
      </c>
      <c r="EH92">
        <v>83</v>
      </c>
      <c r="EI92" t="s">
        <v>220</v>
      </c>
      <c r="EJ92">
        <v>4</v>
      </c>
      <c r="EK92">
        <v>200001</v>
      </c>
      <c r="EL92" t="s">
        <v>221</v>
      </c>
      <c r="EM92" t="s">
        <v>222</v>
      </c>
      <c r="EO92" t="s">
        <v>3</v>
      </c>
      <c r="EQ92">
        <v>0</v>
      </c>
      <c r="ER92">
        <v>155.13</v>
      </c>
      <c r="ES92">
        <v>0</v>
      </c>
      <c r="ET92">
        <v>0</v>
      </c>
      <c r="EU92">
        <v>0</v>
      </c>
      <c r="EV92">
        <v>155.13</v>
      </c>
      <c r="EW92">
        <v>12.96</v>
      </c>
      <c r="EX92">
        <v>0</v>
      </c>
      <c r="EY92">
        <v>0</v>
      </c>
      <c r="FQ92">
        <v>0</v>
      </c>
      <c r="FR92">
        <f t="shared" si="125"/>
        <v>0</v>
      </c>
      <c r="FS92">
        <v>0</v>
      </c>
      <c r="FX92">
        <v>74</v>
      </c>
      <c r="FY92">
        <v>36</v>
      </c>
      <c r="GA92" t="s">
        <v>3</v>
      </c>
      <c r="GD92">
        <v>1</v>
      </c>
      <c r="GF92">
        <v>662934417</v>
      </c>
      <c r="GG92">
        <v>2</v>
      </c>
      <c r="GH92">
        <v>1</v>
      </c>
      <c r="GI92">
        <v>2</v>
      </c>
      <c r="GJ92">
        <v>0</v>
      </c>
      <c r="GK92">
        <v>0</v>
      </c>
      <c r="GL92">
        <f t="shared" si="126"/>
        <v>0</v>
      </c>
      <c r="GM92">
        <f t="shared" si="127"/>
        <v>479.4</v>
      </c>
      <c r="GN92">
        <f t="shared" si="128"/>
        <v>0</v>
      </c>
      <c r="GO92">
        <f t="shared" si="129"/>
        <v>0</v>
      </c>
      <c r="GP92">
        <f t="shared" si="130"/>
        <v>479.4</v>
      </c>
      <c r="GR92">
        <v>0</v>
      </c>
      <c r="GS92">
        <v>3</v>
      </c>
      <c r="GT92">
        <v>0</v>
      </c>
      <c r="GU92" t="s">
        <v>3</v>
      </c>
      <c r="GV92">
        <f t="shared" si="131"/>
        <v>0</v>
      </c>
      <c r="GW92">
        <v>1</v>
      </c>
      <c r="GX92">
        <f t="shared" si="132"/>
        <v>0</v>
      </c>
      <c r="HA92">
        <v>0</v>
      </c>
      <c r="HB92">
        <v>0</v>
      </c>
      <c r="HC92">
        <f t="shared" si="133"/>
        <v>0</v>
      </c>
      <c r="HE92" t="s">
        <v>3</v>
      </c>
      <c r="HF92" t="s">
        <v>3</v>
      </c>
      <c r="HM92" t="s">
        <v>3</v>
      </c>
      <c r="HN92" t="s">
        <v>223</v>
      </c>
      <c r="HO92" t="s">
        <v>224</v>
      </c>
      <c r="HP92" t="s">
        <v>220</v>
      </c>
      <c r="HQ92" t="s">
        <v>220</v>
      </c>
      <c r="IK92">
        <v>0</v>
      </c>
    </row>
    <row r="93" spans="1:245" x14ac:dyDescent="0.2">
      <c r="A93">
        <v>17</v>
      </c>
      <c r="B93">
        <v>1</v>
      </c>
      <c r="C93">
        <f>ROW(SmtRes!A156)</f>
        <v>156</v>
      </c>
      <c r="D93">
        <f>ROW(EtalonRes!A156)</f>
        <v>156</v>
      </c>
      <c r="E93" t="s">
        <v>240</v>
      </c>
      <c r="F93" t="s">
        <v>241</v>
      </c>
      <c r="G93" t="s">
        <v>242</v>
      </c>
      <c r="H93" t="s">
        <v>228</v>
      </c>
      <c r="I93">
        <v>1</v>
      </c>
      <c r="J93">
        <v>0</v>
      </c>
      <c r="K93">
        <v>1</v>
      </c>
      <c r="O93">
        <f t="shared" si="94"/>
        <v>889.58</v>
      </c>
      <c r="P93">
        <f t="shared" si="95"/>
        <v>0</v>
      </c>
      <c r="Q93">
        <f t="shared" si="96"/>
        <v>0</v>
      </c>
      <c r="R93">
        <f t="shared" si="97"/>
        <v>0</v>
      </c>
      <c r="S93">
        <f t="shared" si="98"/>
        <v>889.58</v>
      </c>
      <c r="T93">
        <f t="shared" si="99"/>
        <v>0</v>
      </c>
      <c r="U93">
        <f t="shared" si="100"/>
        <v>2.02</v>
      </c>
      <c r="V93">
        <f t="shared" si="101"/>
        <v>0</v>
      </c>
      <c r="W93">
        <f t="shared" si="102"/>
        <v>0</v>
      </c>
      <c r="X93">
        <f t="shared" si="103"/>
        <v>658.29</v>
      </c>
      <c r="Y93">
        <f t="shared" si="104"/>
        <v>320.25</v>
      </c>
      <c r="AA93">
        <v>93060864</v>
      </c>
      <c r="AB93">
        <f t="shared" si="105"/>
        <v>24.18</v>
      </c>
      <c r="AC93">
        <f t="shared" si="106"/>
        <v>0</v>
      </c>
      <c r="AD93">
        <f t="shared" si="107"/>
        <v>0</v>
      </c>
      <c r="AE93">
        <f t="shared" si="108"/>
        <v>0</v>
      </c>
      <c r="AF93">
        <f t="shared" si="109"/>
        <v>24.18</v>
      </c>
      <c r="AG93">
        <f t="shared" si="110"/>
        <v>0</v>
      </c>
      <c r="AH93">
        <f t="shared" si="111"/>
        <v>2.02</v>
      </c>
      <c r="AI93">
        <f t="shared" si="112"/>
        <v>0</v>
      </c>
      <c r="AJ93">
        <f t="shared" si="113"/>
        <v>0</v>
      </c>
      <c r="AK93">
        <v>24.18</v>
      </c>
      <c r="AL93">
        <v>0</v>
      </c>
      <c r="AM93">
        <v>0</v>
      </c>
      <c r="AN93">
        <v>0</v>
      </c>
      <c r="AO93">
        <v>24.18</v>
      </c>
      <c r="AP93">
        <v>0</v>
      </c>
      <c r="AQ93">
        <v>2.02</v>
      </c>
      <c r="AR93">
        <v>0</v>
      </c>
      <c r="AS93">
        <v>0</v>
      </c>
      <c r="AT93">
        <v>74</v>
      </c>
      <c r="AU93">
        <v>36</v>
      </c>
      <c r="AV93">
        <v>1</v>
      </c>
      <c r="AW93">
        <v>1</v>
      </c>
      <c r="AZ93">
        <v>1</v>
      </c>
      <c r="BA93">
        <v>36.79</v>
      </c>
      <c r="BB93">
        <v>1</v>
      </c>
      <c r="BC93">
        <v>1</v>
      </c>
      <c r="BD93" t="s">
        <v>3</v>
      </c>
      <c r="BE93" t="s">
        <v>3</v>
      </c>
      <c r="BF93" t="s">
        <v>3</v>
      </c>
      <c r="BG93" t="s">
        <v>3</v>
      </c>
      <c r="BH93">
        <v>0</v>
      </c>
      <c r="BI93">
        <v>4</v>
      </c>
      <c r="BJ93" t="s">
        <v>243</v>
      </c>
      <c r="BM93">
        <v>200001</v>
      </c>
      <c r="BN93">
        <v>0</v>
      </c>
      <c r="BO93" t="s">
        <v>3</v>
      </c>
      <c r="BP93">
        <v>0</v>
      </c>
      <c r="BQ93">
        <v>4</v>
      </c>
      <c r="BR93">
        <v>0</v>
      </c>
      <c r="BS93">
        <v>1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74</v>
      </c>
      <c r="CA93">
        <v>36</v>
      </c>
      <c r="CB93" t="s">
        <v>3</v>
      </c>
      <c r="CE93">
        <v>0</v>
      </c>
      <c r="CF93">
        <v>0</v>
      </c>
      <c r="CG93">
        <v>0</v>
      </c>
      <c r="CM93">
        <v>0</v>
      </c>
      <c r="CN93" t="s">
        <v>3</v>
      </c>
      <c r="CO93">
        <v>0</v>
      </c>
      <c r="CP93">
        <f t="shared" si="114"/>
        <v>889.58</v>
      </c>
      <c r="CQ93">
        <f t="shared" si="115"/>
        <v>0</v>
      </c>
      <c r="CR93">
        <f t="shared" si="116"/>
        <v>0</v>
      </c>
      <c r="CS93">
        <f t="shared" si="117"/>
        <v>0</v>
      </c>
      <c r="CT93">
        <f t="shared" si="118"/>
        <v>889.58219999999994</v>
      </c>
      <c r="CU93">
        <f t="shared" si="119"/>
        <v>0</v>
      </c>
      <c r="CV93">
        <f t="shared" si="120"/>
        <v>2.02</v>
      </c>
      <c r="CW93">
        <f t="shared" si="121"/>
        <v>0</v>
      </c>
      <c r="CX93">
        <f t="shared" si="122"/>
        <v>0</v>
      </c>
      <c r="CY93">
        <f t="shared" si="123"/>
        <v>658.28919999999994</v>
      </c>
      <c r="CZ93">
        <f t="shared" si="124"/>
        <v>320.24880000000002</v>
      </c>
      <c r="DC93" t="s">
        <v>3</v>
      </c>
      <c r="DD93" t="s">
        <v>3</v>
      </c>
      <c r="DE93" t="s">
        <v>3</v>
      </c>
      <c r="DF93" t="s">
        <v>3</v>
      </c>
      <c r="DG93" t="s">
        <v>3</v>
      </c>
      <c r="DH93" t="s">
        <v>3</v>
      </c>
      <c r="DI93" t="s">
        <v>3</v>
      </c>
      <c r="DJ93" t="s">
        <v>3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1013</v>
      </c>
      <c r="DV93" t="s">
        <v>228</v>
      </c>
      <c r="DW93" t="s">
        <v>228</v>
      </c>
      <c r="DX93">
        <v>1</v>
      </c>
      <c r="DZ93" t="s">
        <v>3</v>
      </c>
      <c r="EA93" t="s">
        <v>3</v>
      </c>
      <c r="EB93" t="s">
        <v>3</v>
      </c>
      <c r="EC93" t="s">
        <v>3</v>
      </c>
      <c r="EE93">
        <v>93308161</v>
      </c>
      <c r="EF93">
        <v>4</v>
      </c>
      <c r="EG93" t="s">
        <v>220</v>
      </c>
      <c r="EH93">
        <v>83</v>
      </c>
      <c r="EI93" t="s">
        <v>220</v>
      </c>
      <c r="EJ93">
        <v>4</v>
      </c>
      <c r="EK93">
        <v>200001</v>
      </c>
      <c r="EL93" t="s">
        <v>221</v>
      </c>
      <c r="EM93" t="s">
        <v>222</v>
      </c>
      <c r="EO93" t="s">
        <v>3</v>
      </c>
      <c r="EQ93">
        <v>0</v>
      </c>
      <c r="ER93">
        <v>24.18</v>
      </c>
      <c r="ES93">
        <v>0</v>
      </c>
      <c r="ET93">
        <v>0</v>
      </c>
      <c r="EU93">
        <v>0</v>
      </c>
      <c r="EV93">
        <v>24.18</v>
      </c>
      <c r="EW93">
        <v>2.02</v>
      </c>
      <c r="EX93">
        <v>0</v>
      </c>
      <c r="EY93">
        <v>0</v>
      </c>
      <c r="FQ93">
        <v>0</v>
      </c>
      <c r="FR93">
        <f t="shared" si="125"/>
        <v>0</v>
      </c>
      <c r="FS93">
        <v>0</v>
      </c>
      <c r="FX93">
        <v>74</v>
      </c>
      <c r="FY93">
        <v>36</v>
      </c>
      <c r="GA93" t="s">
        <v>3</v>
      </c>
      <c r="GD93">
        <v>1</v>
      </c>
      <c r="GF93">
        <v>361364576</v>
      </c>
      <c r="GG93">
        <v>2</v>
      </c>
      <c r="GH93">
        <v>1</v>
      </c>
      <c r="GI93">
        <v>2</v>
      </c>
      <c r="GJ93">
        <v>0</v>
      </c>
      <c r="GK93">
        <v>0</v>
      </c>
      <c r="GL93">
        <f t="shared" si="126"/>
        <v>0</v>
      </c>
      <c r="GM93">
        <f t="shared" si="127"/>
        <v>1868.12</v>
      </c>
      <c r="GN93">
        <f t="shared" si="128"/>
        <v>0</v>
      </c>
      <c r="GO93">
        <f t="shared" si="129"/>
        <v>0</v>
      </c>
      <c r="GP93">
        <f t="shared" si="130"/>
        <v>1868.12</v>
      </c>
      <c r="GR93">
        <v>0</v>
      </c>
      <c r="GS93">
        <v>3</v>
      </c>
      <c r="GT93">
        <v>0</v>
      </c>
      <c r="GU93" t="s">
        <v>3</v>
      </c>
      <c r="GV93">
        <f t="shared" si="131"/>
        <v>0</v>
      </c>
      <c r="GW93">
        <v>1</v>
      </c>
      <c r="GX93">
        <f t="shared" si="132"/>
        <v>0</v>
      </c>
      <c r="HA93">
        <v>0</v>
      </c>
      <c r="HB93">
        <v>0</v>
      </c>
      <c r="HC93">
        <f t="shared" si="133"/>
        <v>0</v>
      </c>
      <c r="HE93" t="s">
        <v>3</v>
      </c>
      <c r="HF93" t="s">
        <v>3</v>
      </c>
      <c r="HM93" t="s">
        <v>3</v>
      </c>
      <c r="HN93" t="s">
        <v>223</v>
      </c>
      <c r="HO93" t="s">
        <v>224</v>
      </c>
      <c r="HP93" t="s">
        <v>220</v>
      </c>
      <c r="HQ93" t="s">
        <v>220</v>
      </c>
      <c r="IK93">
        <v>0</v>
      </c>
    </row>
    <row r="94" spans="1:245" x14ac:dyDescent="0.2">
      <c r="A94">
        <v>17</v>
      </c>
      <c r="B94">
        <v>1</v>
      </c>
      <c r="E94" t="s">
        <v>244</v>
      </c>
      <c r="F94" t="s">
        <v>245</v>
      </c>
      <c r="G94" t="s">
        <v>246</v>
      </c>
      <c r="H94" t="s">
        <v>247</v>
      </c>
      <c r="I94">
        <v>171</v>
      </c>
      <c r="J94">
        <v>0</v>
      </c>
      <c r="K94">
        <v>171</v>
      </c>
      <c r="O94">
        <f t="shared" si="94"/>
        <v>79494.48</v>
      </c>
      <c r="P94">
        <f t="shared" si="95"/>
        <v>79494.48</v>
      </c>
      <c r="Q94">
        <f t="shared" si="96"/>
        <v>0</v>
      </c>
      <c r="R94">
        <f t="shared" si="97"/>
        <v>0</v>
      </c>
      <c r="S94">
        <f t="shared" si="98"/>
        <v>0</v>
      </c>
      <c r="T94">
        <f t="shared" si="99"/>
        <v>0</v>
      </c>
      <c r="U94">
        <f t="shared" si="100"/>
        <v>0</v>
      </c>
      <c r="V94">
        <f t="shared" si="101"/>
        <v>0</v>
      </c>
      <c r="W94">
        <f t="shared" si="102"/>
        <v>0</v>
      </c>
      <c r="X94">
        <f t="shared" si="103"/>
        <v>0</v>
      </c>
      <c r="Y94">
        <f t="shared" si="104"/>
        <v>0</v>
      </c>
      <c r="AA94">
        <v>93060864</v>
      </c>
      <c r="AB94">
        <f t="shared" si="105"/>
        <v>464.88</v>
      </c>
      <c r="AC94">
        <f t="shared" si="106"/>
        <v>464.88</v>
      </c>
      <c r="AD94">
        <f t="shared" ref="AD94:AD118" si="134">ROUND((((((ET94*1.35)*1.15))-(((EU94*1.35)*1.15)))+AE94),2)</f>
        <v>0</v>
      </c>
      <c r="AE94">
        <f t="shared" ref="AE94:AE118" si="135">ROUND((((EU94*1.35)*1.15)),2)</f>
        <v>0</v>
      </c>
      <c r="AF94">
        <f t="shared" ref="AF94:AF118" si="136">ROUND((((EV94*1.35)*1.15)),2)</f>
        <v>0</v>
      </c>
      <c r="AG94">
        <f t="shared" si="110"/>
        <v>0</v>
      </c>
      <c r="AH94">
        <f t="shared" ref="AH94:AH118" si="137">(((EW94*1.35)*1.15))</f>
        <v>0</v>
      </c>
      <c r="AI94">
        <f t="shared" ref="AI94:AI118" si="138">(((EX94*1.35)*1.15))</f>
        <v>0</v>
      </c>
      <c r="AJ94">
        <f t="shared" si="113"/>
        <v>0</v>
      </c>
      <c r="AK94">
        <v>464.88</v>
      </c>
      <c r="AL94">
        <v>464.88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1</v>
      </c>
      <c r="AW94">
        <v>1</v>
      </c>
      <c r="AZ94">
        <v>1</v>
      </c>
      <c r="BA94">
        <v>1</v>
      </c>
      <c r="BB94">
        <v>1</v>
      </c>
      <c r="BC94">
        <v>1</v>
      </c>
      <c r="BD94" t="s">
        <v>3</v>
      </c>
      <c r="BE94" t="s">
        <v>3</v>
      </c>
      <c r="BF94" t="s">
        <v>3</v>
      </c>
      <c r="BG94" t="s">
        <v>3</v>
      </c>
      <c r="BH94">
        <v>3</v>
      </c>
      <c r="BI94">
        <v>1</v>
      </c>
      <c r="BJ94" t="s">
        <v>3</v>
      </c>
      <c r="BM94">
        <v>1100</v>
      </c>
      <c r="BN94">
        <v>0</v>
      </c>
      <c r="BO94" t="s">
        <v>3</v>
      </c>
      <c r="BP94">
        <v>0</v>
      </c>
      <c r="BQ94">
        <v>8</v>
      </c>
      <c r="BR94">
        <v>0</v>
      </c>
      <c r="BS94">
        <v>1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0</v>
      </c>
      <c r="CA94">
        <v>0</v>
      </c>
      <c r="CB94" t="s">
        <v>3</v>
      </c>
      <c r="CE94">
        <v>0</v>
      </c>
      <c r="CF94">
        <v>0</v>
      </c>
      <c r="CG94">
        <v>0</v>
      </c>
      <c r="CM94">
        <v>0</v>
      </c>
      <c r="CN94" t="s">
        <v>3</v>
      </c>
      <c r="CO94">
        <v>0</v>
      </c>
      <c r="CP94">
        <f t="shared" si="114"/>
        <v>79494.48</v>
      </c>
      <c r="CQ94">
        <f t="shared" si="115"/>
        <v>464.88</v>
      </c>
      <c r="CR94">
        <f t="shared" ref="CR94:CR118" si="139">(((((ET94*1.35)*1.15))*BB94-(((EU94*1.35)*1.15))*BS94)+AE94*BS94)</f>
        <v>0</v>
      </c>
      <c r="CS94">
        <f t="shared" si="117"/>
        <v>0</v>
      </c>
      <c r="CT94">
        <f t="shared" si="118"/>
        <v>0</v>
      </c>
      <c r="CU94">
        <f t="shared" si="119"/>
        <v>0</v>
      </c>
      <c r="CV94">
        <f t="shared" si="120"/>
        <v>0</v>
      </c>
      <c r="CW94">
        <f t="shared" si="121"/>
        <v>0</v>
      </c>
      <c r="CX94">
        <f t="shared" si="122"/>
        <v>0</v>
      </c>
      <c r="CY94">
        <f t="shared" si="123"/>
        <v>0</v>
      </c>
      <c r="CZ94">
        <f t="shared" si="124"/>
        <v>0</v>
      </c>
      <c r="DC94" t="s">
        <v>3</v>
      </c>
      <c r="DD94" t="s">
        <v>3</v>
      </c>
      <c r="DE94" t="s">
        <v>13</v>
      </c>
      <c r="DF94" t="s">
        <v>13</v>
      </c>
      <c r="DG94" t="s">
        <v>13</v>
      </c>
      <c r="DH94" t="s">
        <v>3</v>
      </c>
      <c r="DI94" t="s">
        <v>13</v>
      </c>
      <c r="DJ94" t="s">
        <v>13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1003</v>
      </c>
      <c r="DV94" t="s">
        <v>247</v>
      </c>
      <c r="DW94" t="s">
        <v>247</v>
      </c>
      <c r="DX94">
        <v>1</v>
      </c>
      <c r="DZ94" t="s">
        <v>3</v>
      </c>
      <c r="EA94" t="s">
        <v>3</v>
      </c>
      <c r="EB94" t="s">
        <v>3</v>
      </c>
      <c r="EC94" t="s">
        <v>3</v>
      </c>
      <c r="EE94">
        <v>93308415</v>
      </c>
      <c r="EF94">
        <v>8</v>
      </c>
      <c r="EG94" t="s">
        <v>248</v>
      </c>
      <c r="EH94">
        <v>0</v>
      </c>
      <c r="EI94" t="s">
        <v>3</v>
      </c>
      <c r="EJ94">
        <v>1</v>
      </c>
      <c r="EK94">
        <v>1100</v>
      </c>
      <c r="EL94" t="s">
        <v>249</v>
      </c>
      <c r="EM94" t="s">
        <v>250</v>
      </c>
      <c r="EO94" t="s">
        <v>3</v>
      </c>
      <c r="EQ94">
        <v>0</v>
      </c>
      <c r="ER94">
        <v>464.88</v>
      </c>
      <c r="ES94">
        <v>464.88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5</v>
      </c>
      <c r="FC94">
        <v>0</v>
      </c>
      <c r="FD94">
        <v>18</v>
      </c>
      <c r="FF94">
        <v>464.88</v>
      </c>
      <c r="FQ94">
        <v>79494.48</v>
      </c>
      <c r="FR94">
        <f t="shared" si="125"/>
        <v>0</v>
      </c>
      <c r="FS94">
        <v>1</v>
      </c>
      <c r="FX94">
        <v>0</v>
      </c>
      <c r="FY94">
        <v>0</v>
      </c>
      <c r="GA94" t="s">
        <v>3</v>
      </c>
      <c r="GD94">
        <v>1</v>
      </c>
      <c r="GF94">
        <v>-1502232698</v>
      </c>
      <c r="GG94">
        <v>2</v>
      </c>
      <c r="GH94">
        <v>3</v>
      </c>
      <c r="GI94">
        <v>-2</v>
      </c>
      <c r="GJ94">
        <v>0</v>
      </c>
      <c r="GK94">
        <v>0</v>
      </c>
      <c r="GL94">
        <f t="shared" si="126"/>
        <v>0</v>
      </c>
      <c r="GM94">
        <f t="shared" si="127"/>
        <v>79494.48</v>
      </c>
      <c r="GN94">
        <f t="shared" si="128"/>
        <v>79494.48</v>
      </c>
      <c r="GO94">
        <f t="shared" si="129"/>
        <v>0</v>
      </c>
      <c r="GP94">
        <f t="shared" si="130"/>
        <v>0</v>
      </c>
      <c r="GR94">
        <v>1</v>
      </c>
      <c r="GS94">
        <v>1</v>
      </c>
      <c r="GT94">
        <v>0</v>
      </c>
      <c r="GU94" t="s">
        <v>3</v>
      </c>
      <c r="GV94">
        <f t="shared" si="131"/>
        <v>0</v>
      </c>
      <c r="GW94">
        <v>1</v>
      </c>
      <c r="GX94">
        <f t="shared" si="132"/>
        <v>0</v>
      </c>
      <c r="HA94">
        <v>0</v>
      </c>
      <c r="HB94">
        <v>0</v>
      </c>
      <c r="HC94">
        <f t="shared" si="133"/>
        <v>0</v>
      </c>
      <c r="HE94" t="s">
        <v>3</v>
      </c>
      <c r="HF94" t="s">
        <v>3</v>
      </c>
      <c r="HM94" t="s">
        <v>3</v>
      </c>
      <c r="HN94" t="s">
        <v>3</v>
      </c>
      <c r="HO94" t="s">
        <v>3</v>
      </c>
      <c r="HP94" t="s">
        <v>3</v>
      </c>
      <c r="HQ94" t="s">
        <v>3</v>
      </c>
      <c r="IK94">
        <v>0</v>
      </c>
    </row>
    <row r="95" spans="1:245" x14ac:dyDescent="0.2">
      <c r="A95">
        <v>17</v>
      </c>
      <c r="B95">
        <v>1</v>
      </c>
      <c r="E95" t="s">
        <v>251</v>
      </c>
      <c r="F95" t="s">
        <v>245</v>
      </c>
      <c r="G95" t="s">
        <v>252</v>
      </c>
      <c r="H95" t="s">
        <v>253</v>
      </c>
      <c r="I95">
        <v>6</v>
      </c>
      <c r="J95">
        <v>0</v>
      </c>
      <c r="K95">
        <v>6</v>
      </c>
      <c r="O95">
        <f t="shared" si="94"/>
        <v>76000.02</v>
      </c>
      <c r="P95">
        <f t="shared" si="95"/>
        <v>76000.02</v>
      </c>
      <c r="Q95">
        <f t="shared" si="96"/>
        <v>0</v>
      </c>
      <c r="R95">
        <f t="shared" si="97"/>
        <v>0</v>
      </c>
      <c r="S95">
        <f t="shared" si="98"/>
        <v>0</v>
      </c>
      <c r="T95">
        <f t="shared" si="99"/>
        <v>0</v>
      </c>
      <c r="U95">
        <f t="shared" si="100"/>
        <v>0</v>
      </c>
      <c r="V95">
        <f t="shared" si="101"/>
        <v>0</v>
      </c>
      <c r="W95">
        <f t="shared" si="102"/>
        <v>0</v>
      </c>
      <c r="X95">
        <f t="shared" si="103"/>
        <v>0</v>
      </c>
      <c r="Y95">
        <f t="shared" si="104"/>
        <v>0</v>
      </c>
      <c r="AA95">
        <v>93060864</v>
      </c>
      <c r="AB95">
        <f t="shared" si="105"/>
        <v>12666.67</v>
      </c>
      <c r="AC95">
        <f t="shared" si="106"/>
        <v>12666.67</v>
      </c>
      <c r="AD95">
        <f t="shared" si="134"/>
        <v>0</v>
      </c>
      <c r="AE95">
        <f t="shared" si="135"/>
        <v>0</v>
      </c>
      <c r="AF95">
        <f t="shared" si="136"/>
        <v>0</v>
      </c>
      <c r="AG95">
        <f t="shared" si="110"/>
        <v>0</v>
      </c>
      <c r="AH95">
        <f t="shared" si="137"/>
        <v>0</v>
      </c>
      <c r="AI95">
        <f t="shared" si="138"/>
        <v>0</v>
      </c>
      <c r="AJ95">
        <f t="shared" si="113"/>
        <v>0</v>
      </c>
      <c r="AK95">
        <v>12666.67</v>
      </c>
      <c r="AL95">
        <v>12666.67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1</v>
      </c>
      <c r="AW95">
        <v>1</v>
      </c>
      <c r="AZ95">
        <v>1</v>
      </c>
      <c r="BA95">
        <v>1</v>
      </c>
      <c r="BB95">
        <v>1</v>
      </c>
      <c r="BC95">
        <v>1</v>
      </c>
      <c r="BD95" t="s">
        <v>3</v>
      </c>
      <c r="BE95" t="s">
        <v>3</v>
      </c>
      <c r="BF95" t="s">
        <v>3</v>
      </c>
      <c r="BG95" t="s">
        <v>3</v>
      </c>
      <c r="BH95">
        <v>3</v>
      </c>
      <c r="BI95">
        <v>1</v>
      </c>
      <c r="BJ95" t="s">
        <v>3</v>
      </c>
      <c r="BM95">
        <v>1100</v>
      </c>
      <c r="BN95">
        <v>0</v>
      </c>
      <c r="BO95" t="s">
        <v>3</v>
      </c>
      <c r="BP95">
        <v>0</v>
      </c>
      <c r="BQ95">
        <v>8</v>
      </c>
      <c r="BR95">
        <v>0</v>
      </c>
      <c r="BS95">
        <v>1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</v>
      </c>
      <c r="BZ95">
        <v>0</v>
      </c>
      <c r="CA95">
        <v>0</v>
      </c>
      <c r="CB95" t="s">
        <v>3</v>
      </c>
      <c r="CE95">
        <v>0</v>
      </c>
      <c r="CF95">
        <v>0</v>
      </c>
      <c r="CG95">
        <v>0</v>
      </c>
      <c r="CM95">
        <v>0</v>
      </c>
      <c r="CN95" t="s">
        <v>3</v>
      </c>
      <c r="CO95">
        <v>0</v>
      </c>
      <c r="CP95">
        <f t="shared" si="114"/>
        <v>76000.02</v>
      </c>
      <c r="CQ95">
        <f t="shared" si="115"/>
        <v>12666.67</v>
      </c>
      <c r="CR95">
        <f t="shared" si="139"/>
        <v>0</v>
      </c>
      <c r="CS95">
        <f t="shared" si="117"/>
        <v>0</v>
      </c>
      <c r="CT95">
        <f t="shared" si="118"/>
        <v>0</v>
      </c>
      <c r="CU95">
        <f t="shared" si="119"/>
        <v>0</v>
      </c>
      <c r="CV95">
        <f t="shared" si="120"/>
        <v>0</v>
      </c>
      <c r="CW95">
        <f t="shared" si="121"/>
        <v>0</v>
      </c>
      <c r="CX95">
        <f t="shared" si="122"/>
        <v>0</v>
      </c>
      <c r="CY95">
        <f t="shared" si="123"/>
        <v>0</v>
      </c>
      <c r="CZ95">
        <f t="shared" si="124"/>
        <v>0</v>
      </c>
      <c r="DC95" t="s">
        <v>3</v>
      </c>
      <c r="DD95" t="s">
        <v>3</v>
      </c>
      <c r="DE95" t="s">
        <v>13</v>
      </c>
      <c r="DF95" t="s">
        <v>13</v>
      </c>
      <c r="DG95" t="s">
        <v>13</v>
      </c>
      <c r="DH95" t="s">
        <v>3</v>
      </c>
      <c r="DI95" t="s">
        <v>13</v>
      </c>
      <c r="DJ95" t="s">
        <v>13</v>
      </c>
      <c r="DK95" t="s">
        <v>3</v>
      </c>
      <c r="DL95" t="s">
        <v>3</v>
      </c>
      <c r="DM95" t="s">
        <v>3</v>
      </c>
      <c r="DN95">
        <v>0</v>
      </c>
      <c r="DO95">
        <v>0</v>
      </c>
      <c r="DP95">
        <v>1</v>
      </c>
      <c r="DQ95">
        <v>1</v>
      </c>
      <c r="DU95">
        <v>1013</v>
      </c>
      <c r="DV95" t="s">
        <v>253</v>
      </c>
      <c r="DW95" t="s">
        <v>253</v>
      </c>
      <c r="DX95">
        <v>1</v>
      </c>
      <c r="DZ95" t="s">
        <v>3</v>
      </c>
      <c r="EA95" t="s">
        <v>3</v>
      </c>
      <c r="EB95" t="s">
        <v>3</v>
      </c>
      <c r="EC95" t="s">
        <v>3</v>
      </c>
      <c r="EE95">
        <v>93308415</v>
      </c>
      <c r="EF95">
        <v>8</v>
      </c>
      <c r="EG95" t="s">
        <v>248</v>
      </c>
      <c r="EH95">
        <v>0</v>
      </c>
      <c r="EI95" t="s">
        <v>3</v>
      </c>
      <c r="EJ95">
        <v>1</v>
      </c>
      <c r="EK95">
        <v>1100</v>
      </c>
      <c r="EL95" t="s">
        <v>249</v>
      </c>
      <c r="EM95" t="s">
        <v>250</v>
      </c>
      <c r="EO95" t="s">
        <v>3</v>
      </c>
      <c r="EQ95">
        <v>0</v>
      </c>
      <c r="ER95">
        <v>12666.67</v>
      </c>
      <c r="ES95">
        <v>12666.67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5</v>
      </c>
      <c r="FC95">
        <v>1</v>
      </c>
      <c r="FD95">
        <v>18</v>
      </c>
      <c r="FF95">
        <v>15200</v>
      </c>
      <c r="FQ95">
        <v>76000.02</v>
      </c>
      <c r="FR95">
        <f t="shared" si="125"/>
        <v>0</v>
      </c>
      <c r="FS95">
        <v>1</v>
      </c>
      <c r="FX95">
        <v>0</v>
      </c>
      <c r="FY95">
        <v>0</v>
      </c>
      <c r="GA95" t="s">
        <v>254</v>
      </c>
      <c r="GD95">
        <v>1</v>
      </c>
      <c r="GF95">
        <v>1398354051</v>
      </c>
      <c r="GG95">
        <v>2</v>
      </c>
      <c r="GH95">
        <v>3</v>
      </c>
      <c r="GI95">
        <v>-2</v>
      </c>
      <c r="GJ95">
        <v>0</v>
      </c>
      <c r="GK95">
        <v>0</v>
      </c>
      <c r="GL95">
        <f t="shared" si="126"/>
        <v>0</v>
      </c>
      <c r="GM95">
        <f t="shared" si="127"/>
        <v>76000.02</v>
      </c>
      <c r="GN95">
        <f t="shared" si="128"/>
        <v>76000.02</v>
      </c>
      <c r="GO95">
        <f t="shared" si="129"/>
        <v>0</v>
      </c>
      <c r="GP95">
        <f t="shared" si="130"/>
        <v>0</v>
      </c>
      <c r="GR95">
        <v>1</v>
      </c>
      <c r="GS95">
        <v>1</v>
      </c>
      <c r="GT95">
        <v>0</v>
      </c>
      <c r="GU95" t="s">
        <v>3</v>
      </c>
      <c r="GV95">
        <f t="shared" si="131"/>
        <v>0</v>
      </c>
      <c r="GW95">
        <v>1</v>
      </c>
      <c r="GX95">
        <f t="shared" si="132"/>
        <v>0</v>
      </c>
      <c r="HA95">
        <v>0</v>
      </c>
      <c r="HB95">
        <v>0</v>
      </c>
      <c r="HC95">
        <f t="shared" si="133"/>
        <v>0</v>
      </c>
      <c r="HE95" t="s">
        <v>255</v>
      </c>
      <c r="HF95" t="s">
        <v>255</v>
      </c>
      <c r="HM95" t="s">
        <v>3</v>
      </c>
      <c r="HN95" t="s">
        <v>3</v>
      </c>
      <c r="HO95" t="s">
        <v>3</v>
      </c>
      <c r="HP95" t="s">
        <v>3</v>
      </c>
      <c r="HQ95" t="s">
        <v>3</v>
      </c>
      <c r="IK95">
        <v>0</v>
      </c>
    </row>
    <row r="96" spans="1:245" x14ac:dyDescent="0.2">
      <c r="A96">
        <v>17</v>
      </c>
      <c r="B96">
        <v>1</v>
      </c>
      <c r="E96" t="s">
        <v>256</v>
      </c>
      <c r="F96" t="s">
        <v>245</v>
      </c>
      <c r="G96" t="s">
        <v>257</v>
      </c>
      <c r="H96" t="s">
        <v>253</v>
      </c>
      <c r="I96">
        <v>5</v>
      </c>
      <c r="J96">
        <v>0</v>
      </c>
      <c r="K96">
        <v>5</v>
      </c>
      <c r="O96">
        <f t="shared" si="94"/>
        <v>85666.65</v>
      </c>
      <c r="P96">
        <f t="shared" si="95"/>
        <v>85666.65</v>
      </c>
      <c r="Q96">
        <f t="shared" si="96"/>
        <v>0</v>
      </c>
      <c r="R96">
        <f t="shared" si="97"/>
        <v>0</v>
      </c>
      <c r="S96">
        <f t="shared" si="98"/>
        <v>0</v>
      </c>
      <c r="T96">
        <f t="shared" si="99"/>
        <v>0</v>
      </c>
      <c r="U96">
        <f t="shared" si="100"/>
        <v>0</v>
      </c>
      <c r="V96">
        <f t="shared" si="101"/>
        <v>0</v>
      </c>
      <c r="W96">
        <f t="shared" si="102"/>
        <v>0</v>
      </c>
      <c r="X96">
        <f t="shared" si="103"/>
        <v>0</v>
      </c>
      <c r="Y96">
        <f t="shared" si="104"/>
        <v>0</v>
      </c>
      <c r="AA96">
        <v>93060864</v>
      </c>
      <c r="AB96">
        <f t="shared" si="105"/>
        <v>17133.330000000002</v>
      </c>
      <c r="AC96">
        <f t="shared" si="106"/>
        <v>17133.330000000002</v>
      </c>
      <c r="AD96">
        <f t="shared" si="134"/>
        <v>0</v>
      </c>
      <c r="AE96">
        <f t="shared" si="135"/>
        <v>0</v>
      </c>
      <c r="AF96">
        <f t="shared" si="136"/>
        <v>0</v>
      </c>
      <c r="AG96">
        <f t="shared" si="110"/>
        <v>0</v>
      </c>
      <c r="AH96">
        <f t="shared" si="137"/>
        <v>0</v>
      </c>
      <c r="AI96">
        <f t="shared" si="138"/>
        <v>0</v>
      </c>
      <c r="AJ96">
        <f t="shared" si="113"/>
        <v>0</v>
      </c>
      <c r="AK96">
        <v>17133.330000000002</v>
      </c>
      <c r="AL96">
        <v>17133.330000000002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1</v>
      </c>
      <c r="AW96">
        <v>1</v>
      </c>
      <c r="AZ96">
        <v>1</v>
      </c>
      <c r="BA96">
        <v>1</v>
      </c>
      <c r="BB96">
        <v>1</v>
      </c>
      <c r="BC96">
        <v>1</v>
      </c>
      <c r="BD96" t="s">
        <v>3</v>
      </c>
      <c r="BE96" t="s">
        <v>3</v>
      </c>
      <c r="BF96" t="s">
        <v>3</v>
      </c>
      <c r="BG96" t="s">
        <v>3</v>
      </c>
      <c r="BH96">
        <v>3</v>
      </c>
      <c r="BI96">
        <v>1</v>
      </c>
      <c r="BJ96" t="s">
        <v>3</v>
      </c>
      <c r="BM96">
        <v>1100</v>
      </c>
      <c r="BN96">
        <v>0</v>
      </c>
      <c r="BO96" t="s">
        <v>3</v>
      </c>
      <c r="BP96">
        <v>0</v>
      </c>
      <c r="BQ96">
        <v>8</v>
      </c>
      <c r="BR96">
        <v>0</v>
      </c>
      <c r="BS96">
        <v>1</v>
      </c>
      <c r="BT96">
        <v>1</v>
      </c>
      <c r="BU96">
        <v>1</v>
      </c>
      <c r="BV96">
        <v>1</v>
      </c>
      <c r="BW96">
        <v>1</v>
      </c>
      <c r="BX96">
        <v>1</v>
      </c>
      <c r="BY96" t="s">
        <v>3</v>
      </c>
      <c r="BZ96">
        <v>0</v>
      </c>
      <c r="CA96">
        <v>0</v>
      </c>
      <c r="CB96" t="s">
        <v>3</v>
      </c>
      <c r="CE96">
        <v>0</v>
      </c>
      <c r="CF96">
        <v>0</v>
      </c>
      <c r="CG96">
        <v>0</v>
      </c>
      <c r="CM96">
        <v>0</v>
      </c>
      <c r="CN96" t="s">
        <v>3</v>
      </c>
      <c r="CO96">
        <v>0</v>
      </c>
      <c r="CP96">
        <f t="shared" si="114"/>
        <v>85666.65</v>
      </c>
      <c r="CQ96">
        <f t="shared" si="115"/>
        <v>17133.330000000002</v>
      </c>
      <c r="CR96">
        <f t="shared" si="139"/>
        <v>0</v>
      </c>
      <c r="CS96">
        <f t="shared" si="117"/>
        <v>0</v>
      </c>
      <c r="CT96">
        <f t="shared" si="118"/>
        <v>0</v>
      </c>
      <c r="CU96">
        <f t="shared" si="119"/>
        <v>0</v>
      </c>
      <c r="CV96">
        <f t="shared" si="120"/>
        <v>0</v>
      </c>
      <c r="CW96">
        <f t="shared" si="121"/>
        <v>0</v>
      </c>
      <c r="CX96">
        <f t="shared" si="122"/>
        <v>0</v>
      </c>
      <c r="CY96">
        <f t="shared" si="123"/>
        <v>0</v>
      </c>
      <c r="CZ96">
        <f t="shared" si="124"/>
        <v>0</v>
      </c>
      <c r="DC96" t="s">
        <v>3</v>
      </c>
      <c r="DD96" t="s">
        <v>3</v>
      </c>
      <c r="DE96" t="s">
        <v>13</v>
      </c>
      <c r="DF96" t="s">
        <v>13</v>
      </c>
      <c r="DG96" t="s">
        <v>13</v>
      </c>
      <c r="DH96" t="s">
        <v>3</v>
      </c>
      <c r="DI96" t="s">
        <v>13</v>
      </c>
      <c r="DJ96" t="s">
        <v>13</v>
      </c>
      <c r="DK96" t="s">
        <v>3</v>
      </c>
      <c r="DL96" t="s">
        <v>3</v>
      </c>
      <c r="DM96" t="s">
        <v>3</v>
      </c>
      <c r="DN96">
        <v>0</v>
      </c>
      <c r="DO96">
        <v>0</v>
      </c>
      <c r="DP96">
        <v>1</v>
      </c>
      <c r="DQ96">
        <v>1</v>
      </c>
      <c r="DU96">
        <v>1013</v>
      </c>
      <c r="DV96" t="s">
        <v>253</v>
      </c>
      <c r="DW96" t="s">
        <v>253</v>
      </c>
      <c r="DX96">
        <v>1</v>
      </c>
      <c r="DZ96" t="s">
        <v>3</v>
      </c>
      <c r="EA96" t="s">
        <v>3</v>
      </c>
      <c r="EB96" t="s">
        <v>3</v>
      </c>
      <c r="EC96" t="s">
        <v>3</v>
      </c>
      <c r="EE96">
        <v>93308415</v>
      </c>
      <c r="EF96">
        <v>8</v>
      </c>
      <c r="EG96" t="s">
        <v>248</v>
      </c>
      <c r="EH96">
        <v>0</v>
      </c>
      <c r="EI96" t="s">
        <v>3</v>
      </c>
      <c r="EJ96">
        <v>1</v>
      </c>
      <c r="EK96">
        <v>1100</v>
      </c>
      <c r="EL96" t="s">
        <v>249</v>
      </c>
      <c r="EM96" t="s">
        <v>250</v>
      </c>
      <c r="EO96" t="s">
        <v>3</v>
      </c>
      <c r="EQ96">
        <v>0</v>
      </c>
      <c r="ER96">
        <v>17133.330000000002</v>
      </c>
      <c r="ES96">
        <v>17133.330000000002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5</v>
      </c>
      <c r="FC96">
        <v>1</v>
      </c>
      <c r="FD96">
        <v>18</v>
      </c>
      <c r="FF96">
        <v>20560</v>
      </c>
      <c r="FQ96">
        <v>85666.65</v>
      </c>
      <c r="FR96">
        <f t="shared" si="125"/>
        <v>0</v>
      </c>
      <c r="FS96">
        <v>1</v>
      </c>
      <c r="FX96">
        <v>0</v>
      </c>
      <c r="FY96">
        <v>0</v>
      </c>
      <c r="GA96" t="s">
        <v>258</v>
      </c>
      <c r="GD96">
        <v>1</v>
      </c>
      <c r="GF96">
        <v>-1368748294</v>
      </c>
      <c r="GG96">
        <v>2</v>
      </c>
      <c r="GH96">
        <v>3</v>
      </c>
      <c r="GI96">
        <v>-2</v>
      </c>
      <c r="GJ96">
        <v>0</v>
      </c>
      <c r="GK96">
        <v>0</v>
      </c>
      <c r="GL96">
        <f t="shared" si="126"/>
        <v>0</v>
      </c>
      <c r="GM96">
        <f t="shared" si="127"/>
        <v>85666.65</v>
      </c>
      <c r="GN96">
        <f t="shared" si="128"/>
        <v>85666.65</v>
      </c>
      <c r="GO96">
        <f t="shared" si="129"/>
        <v>0</v>
      </c>
      <c r="GP96">
        <f t="shared" si="130"/>
        <v>0</v>
      </c>
      <c r="GR96">
        <v>1</v>
      </c>
      <c r="GS96">
        <v>1</v>
      </c>
      <c r="GT96">
        <v>0</v>
      </c>
      <c r="GU96" t="s">
        <v>3</v>
      </c>
      <c r="GV96">
        <f t="shared" si="131"/>
        <v>0</v>
      </c>
      <c r="GW96">
        <v>1</v>
      </c>
      <c r="GX96">
        <f t="shared" si="132"/>
        <v>0</v>
      </c>
      <c r="HA96">
        <v>0</v>
      </c>
      <c r="HB96">
        <v>0</v>
      </c>
      <c r="HC96">
        <f t="shared" si="133"/>
        <v>0</v>
      </c>
      <c r="HE96" t="s">
        <v>255</v>
      </c>
      <c r="HF96" t="s">
        <v>255</v>
      </c>
      <c r="HM96" t="s">
        <v>3</v>
      </c>
      <c r="HN96" t="s">
        <v>3</v>
      </c>
      <c r="HO96" t="s">
        <v>3</v>
      </c>
      <c r="HP96" t="s">
        <v>3</v>
      </c>
      <c r="HQ96" t="s">
        <v>3</v>
      </c>
      <c r="IK96">
        <v>0</v>
      </c>
    </row>
    <row r="97" spans="1:245" x14ac:dyDescent="0.2">
      <c r="A97">
        <v>17</v>
      </c>
      <c r="B97">
        <v>1</v>
      </c>
      <c r="E97" t="s">
        <v>259</v>
      </c>
      <c r="F97" t="s">
        <v>245</v>
      </c>
      <c r="G97" t="s">
        <v>260</v>
      </c>
      <c r="H97" t="s">
        <v>253</v>
      </c>
      <c r="I97">
        <v>8</v>
      </c>
      <c r="J97">
        <v>0</v>
      </c>
      <c r="K97">
        <v>8</v>
      </c>
      <c r="O97">
        <f t="shared" si="94"/>
        <v>3421.44</v>
      </c>
      <c r="P97">
        <f t="shared" si="95"/>
        <v>3421.44</v>
      </c>
      <c r="Q97">
        <f t="shared" si="96"/>
        <v>0</v>
      </c>
      <c r="R97">
        <f t="shared" si="97"/>
        <v>0</v>
      </c>
      <c r="S97">
        <f t="shared" si="98"/>
        <v>0</v>
      </c>
      <c r="T97">
        <f t="shared" si="99"/>
        <v>0</v>
      </c>
      <c r="U97">
        <f t="shared" si="100"/>
        <v>0</v>
      </c>
      <c r="V97">
        <f t="shared" si="101"/>
        <v>0</v>
      </c>
      <c r="W97">
        <f t="shared" si="102"/>
        <v>0</v>
      </c>
      <c r="X97">
        <f t="shared" si="103"/>
        <v>0</v>
      </c>
      <c r="Y97">
        <f t="shared" si="104"/>
        <v>0</v>
      </c>
      <c r="AA97">
        <v>93060864</v>
      </c>
      <c r="AB97">
        <f t="shared" si="105"/>
        <v>427.68</v>
      </c>
      <c r="AC97">
        <f t="shared" si="106"/>
        <v>427.68</v>
      </c>
      <c r="AD97">
        <f t="shared" si="134"/>
        <v>0</v>
      </c>
      <c r="AE97">
        <f t="shared" si="135"/>
        <v>0</v>
      </c>
      <c r="AF97">
        <f t="shared" si="136"/>
        <v>0</v>
      </c>
      <c r="AG97">
        <f t="shared" si="110"/>
        <v>0</v>
      </c>
      <c r="AH97">
        <f t="shared" si="137"/>
        <v>0</v>
      </c>
      <c r="AI97">
        <f t="shared" si="138"/>
        <v>0</v>
      </c>
      <c r="AJ97">
        <f t="shared" si="113"/>
        <v>0</v>
      </c>
      <c r="AK97">
        <v>427.68</v>
      </c>
      <c r="AL97">
        <v>427.68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1</v>
      </c>
      <c r="AW97">
        <v>1</v>
      </c>
      <c r="AZ97">
        <v>1</v>
      </c>
      <c r="BA97">
        <v>1</v>
      </c>
      <c r="BB97">
        <v>1</v>
      </c>
      <c r="BC97">
        <v>1</v>
      </c>
      <c r="BD97" t="s">
        <v>3</v>
      </c>
      <c r="BE97" t="s">
        <v>3</v>
      </c>
      <c r="BF97" t="s">
        <v>3</v>
      </c>
      <c r="BG97" t="s">
        <v>3</v>
      </c>
      <c r="BH97">
        <v>3</v>
      </c>
      <c r="BI97">
        <v>1</v>
      </c>
      <c r="BJ97" t="s">
        <v>3</v>
      </c>
      <c r="BM97">
        <v>1100</v>
      </c>
      <c r="BN97">
        <v>0</v>
      </c>
      <c r="BO97" t="s">
        <v>3</v>
      </c>
      <c r="BP97">
        <v>0</v>
      </c>
      <c r="BQ97">
        <v>8</v>
      </c>
      <c r="BR97">
        <v>0</v>
      </c>
      <c r="BS97">
        <v>1</v>
      </c>
      <c r="BT97">
        <v>1</v>
      </c>
      <c r="BU97">
        <v>1</v>
      </c>
      <c r="BV97">
        <v>1</v>
      </c>
      <c r="BW97">
        <v>1</v>
      </c>
      <c r="BX97">
        <v>1</v>
      </c>
      <c r="BY97" t="s">
        <v>3</v>
      </c>
      <c r="BZ97">
        <v>0</v>
      </c>
      <c r="CA97">
        <v>0</v>
      </c>
      <c r="CB97" t="s">
        <v>3</v>
      </c>
      <c r="CE97">
        <v>0</v>
      </c>
      <c r="CF97">
        <v>0</v>
      </c>
      <c r="CG97">
        <v>0</v>
      </c>
      <c r="CM97">
        <v>0</v>
      </c>
      <c r="CN97" t="s">
        <v>3</v>
      </c>
      <c r="CO97">
        <v>0</v>
      </c>
      <c r="CP97">
        <f t="shared" si="114"/>
        <v>3421.44</v>
      </c>
      <c r="CQ97">
        <f t="shared" si="115"/>
        <v>427.68</v>
      </c>
      <c r="CR97">
        <f t="shared" si="139"/>
        <v>0</v>
      </c>
      <c r="CS97">
        <f t="shared" si="117"/>
        <v>0</v>
      </c>
      <c r="CT97">
        <f t="shared" si="118"/>
        <v>0</v>
      </c>
      <c r="CU97">
        <f t="shared" si="119"/>
        <v>0</v>
      </c>
      <c r="CV97">
        <f t="shared" si="120"/>
        <v>0</v>
      </c>
      <c r="CW97">
        <f t="shared" si="121"/>
        <v>0</v>
      </c>
      <c r="CX97">
        <f t="shared" si="122"/>
        <v>0</v>
      </c>
      <c r="CY97">
        <f t="shared" si="123"/>
        <v>0</v>
      </c>
      <c r="CZ97">
        <f t="shared" si="124"/>
        <v>0</v>
      </c>
      <c r="DC97" t="s">
        <v>3</v>
      </c>
      <c r="DD97" t="s">
        <v>3</v>
      </c>
      <c r="DE97" t="s">
        <v>13</v>
      </c>
      <c r="DF97" t="s">
        <v>13</v>
      </c>
      <c r="DG97" t="s">
        <v>13</v>
      </c>
      <c r="DH97" t="s">
        <v>3</v>
      </c>
      <c r="DI97" t="s">
        <v>13</v>
      </c>
      <c r="DJ97" t="s">
        <v>13</v>
      </c>
      <c r="DK97" t="s">
        <v>3</v>
      </c>
      <c r="DL97" t="s">
        <v>3</v>
      </c>
      <c r="DM97" t="s">
        <v>3</v>
      </c>
      <c r="DN97">
        <v>0</v>
      </c>
      <c r="DO97">
        <v>0</v>
      </c>
      <c r="DP97">
        <v>1</v>
      </c>
      <c r="DQ97">
        <v>1</v>
      </c>
      <c r="DU97">
        <v>1013</v>
      </c>
      <c r="DV97" t="s">
        <v>253</v>
      </c>
      <c r="DW97" t="s">
        <v>253</v>
      </c>
      <c r="DX97">
        <v>1</v>
      </c>
      <c r="DZ97" t="s">
        <v>3</v>
      </c>
      <c r="EA97" t="s">
        <v>3</v>
      </c>
      <c r="EB97" t="s">
        <v>3</v>
      </c>
      <c r="EC97" t="s">
        <v>3</v>
      </c>
      <c r="EE97">
        <v>93308415</v>
      </c>
      <c r="EF97">
        <v>8</v>
      </c>
      <c r="EG97" t="s">
        <v>248</v>
      </c>
      <c r="EH97">
        <v>0</v>
      </c>
      <c r="EI97" t="s">
        <v>3</v>
      </c>
      <c r="EJ97">
        <v>1</v>
      </c>
      <c r="EK97">
        <v>1100</v>
      </c>
      <c r="EL97" t="s">
        <v>249</v>
      </c>
      <c r="EM97" t="s">
        <v>250</v>
      </c>
      <c r="EO97" t="s">
        <v>3</v>
      </c>
      <c r="EQ97">
        <v>0</v>
      </c>
      <c r="ER97">
        <v>427.68</v>
      </c>
      <c r="ES97">
        <v>427.68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5</v>
      </c>
      <c r="FC97">
        <v>1</v>
      </c>
      <c r="FD97">
        <v>18</v>
      </c>
      <c r="FF97">
        <v>513.22</v>
      </c>
      <c r="FQ97">
        <v>3421.44</v>
      </c>
      <c r="FR97">
        <f t="shared" si="125"/>
        <v>0</v>
      </c>
      <c r="FS97">
        <v>1</v>
      </c>
      <c r="FX97">
        <v>0</v>
      </c>
      <c r="FY97">
        <v>0</v>
      </c>
      <c r="GA97" t="s">
        <v>261</v>
      </c>
      <c r="GD97">
        <v>1</v>
      </c>
      <c r="GF97">
        <v>1381280649</v>
      </c>
      <c r="GG97">
        <v>2</v>
      </c>
      <c r="GH97">
        <v>3</v>
      </c>
      <c r="GI97">
        <v>-2</v>
      </c>
      <c r="GJ97">
        <v>0</v>
      </c>
      <c r="GK97">
        <v>0</v>
      </c>
      <c r="GL97">
        <f t="shared" si="126"/>
        <v>0</v>
      </c>
      <c r="GM97">
        <f t="shared" si="127"/>
        <v>3421.44</v>
      </c>
      <c r="GN97">
        <f t="shared" si="128"/>
        <v>3421.44</v>
      </c>
      <c r="GO97">
        <f t="shared" si="129"/>
        <v>0</v>
      </c>
      <c r="GP97">
        <f t="shared" si="130"/>
        <v>0</v>
      </c>
      <c r="GR97">
        <v>1</v>
      </c>
      <c r="GS97">
        <v>1</v>
      </c>
      <c r="GT97">
        <v>0</v>
      </c>
      <c r="GU97" t="s">
        <v>3</v>
      </c>
      <c r="GV97">
        <f t="shared" si="131"/>
        <v>0</v>
      </c>
      <c r="GW97">
        <v>1</v>
      </c>
      <c r="GX97">
        <f t="shared" si="132"/>
        <v>0</v>
      </c>
      <c r="HA97">
        <v>0</v>
      </c>
      <c r="HB97">
        <v>0</v>
      </c>
      <c r="HC97">
        <f t="shared" si="133"/>
        <v>0</v>
      </c>
      <c r="HE97" t="s">
        <v>255</v>
      </c>
      <c r="HF97" t="s">
        <v>255</v>
      </c>
      <c r="HM97" t="s">
        <v>3</v>
      </c>
      <c r="HN97" t="s">
        <v>3</v>
      </c>
      <c r="HO97" t="s">
        <v>3</v>
      </c>
      <c r="HP97" t="s">
        <v>3</v>
      </c>
      <c r="HQ97" t="s">
        <v>3</v>
      </c>
      <c r="IK97">
        <v>0</v>
      </c>
    </row>
    <row r="98" spans="1:245" x14ac:dyDescent="0.2">
      <c r="A98">
        <v>17</v>
      </c>
      <c r="B98">
        <v>1</v>
      </c>
      <c r="E98" t="s">
        <v>262</v>
      </c>
      <c r="F98" t="s">
        <v>245</v>
      </c>
      <c r="G98" t="s">
        <v>263</v>
      </c>
      <c r="H98" t="s">
        <v>253</v>
      </c>
      <c r="I98">
        <v>7</v>
      </c>
      <c r="J98">
        <v>0</v>
      </c>
      <c r="K98">
        <v>7</v>
      </c>
      <c r="O98">
        <f t="shared" si="94"/>
        <v>4608.5200000000004</v>
      </c>
      <c r="P98">
        <f t="shared" si="95"/>
        <v>4608.5200000000004</v>
      </c>
      <c r="Q98">
        <f t="shared" si="96"/>
        <v>0</v>
      </c>
      <c r="R98">
        <f t="shared" si="97"/>
        <v>0</v>
      </c>
      <c r="S98">
        <f t="shared" si="98"/>
        <v>0</v>
      </c>
      <c r="T98">
        <f t="shared" si="99"/>
        <v>0</v>
      </c>
      <c r="U98">
        <f t="shared" si="100"/>
        <v>0</v>
      </c>
      <c r="V98">
        <f t="shared" si="101"/>
        <v>0</v>
      </c>
      <c r="W98">
        <f t="shared" si="102"/>
        <v>0</v>
      </c>
      <c r="X98">
        <f t="shared" si="103"/>
        <v>0</v>
      </c>
      <c r="Y98">
        <f t="shared" si="104"/>
        <v>0</v>
      </c>
      <c r="AA98">
        <v>93060864</v>
      </c>
      <c r="AB98">
        <f t="shared" si="105"/>
        <v>658.36</v>
      </c>
      <c r="AC98">
        <f t="shared" si="106"/>
        <v>658.36</v>
      </c>
      <c r="AD98">
        <f t="shared" si="134"/>
        <v>0</v>
      </c>
      <c r="AE98">
        <f t="shared" si="135"/>
        <v>0</v>
      </c>
      <c r="AF98">
        <f t="shared" si="136"/>
        <v>0</v>
      </c>
      <c r="AG98">
        <f t="shared" si="110"/>
        <v>0</v>
      </c>
      <c r="AH98">
        <f t="shared" si="137"/>
        <v>0</v>
      </c>
      <c r="AI98">
        <f t="shared" si="138"/>
        <v>0</v>
      </c>
      <c r="AJ98">
        <f t="shared" si="113"/>
        <v>0</v>
      </c>
      <c r="AK98">
        <v>658.36</v>
      </c>
      <c r="AL98">
        <v>658.36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1</v>
      </c>
      <c r="AW98">
        <v>1</v>
      </c>
      <c r="AZ98">
        <v>1</v>
      </c>
      <c r="BA98">
        <v>1</v>
      </c>
      <c r="BB98">
        <v>1</v>
      </c>
      <c r="BC98">
        <v>1</v>
      </c>
      <c r="BD98" t="s">
        <v>3</v>
      </c>
      <c r="BE98" t="s">
        <v>3</v>
      </c>
      <c r="BF98" t="s">
        <v>3</v>
      </c>
      <c r="BG98" t="s">
        <v>3</v>
      </c>
      <c r="BH98">
        <v>3</v>
      </c>
      <c r="BI98">
        <v>1</v>
      </c>
      <c r="BJ98" t="s">
        <v>3</v>
      </c>
      <c r="BM98">
        <v>1100</v>
      </c>
      <c r="BN98">
        <v>0</v>
      </c>
      <c r="BO98" t="s">
        <v>3</v>
      </c>
      <c r="BP98">
        <v>0</v>
      </c>
      <c r="BQ98">
        <v>8</v>
      </c>
      <c r="BR98">
        <v>0</v>
      </c>
      <c r="BS98">
        <v>1</v>
      </c>
      <c r="BT98">
        <v>1</v>
      </c>
      <c r="BU98">
        <v>1</v>
      </c>
      <c r="BV98">
        <v>1</v>
      </c>
      <c r="BW98">
        <v>1</v>
      </c>
      <c r="BX98">
        <v>1</v>
      </c>
      <c r="BY98" t="s">
        <v>3</v>
      </c>
      <c r="BZ98">
        <v>0</v>
      </c>
      <c r="CA98">
        <v>0</v>
      </c>
      <c r="CB98" t="s">
        <v>3</v>
      </c>
      <c r="CE98">
        <v>0</v>
      </c>
      <c r="CF98">
        <v>0</v>
      </c>
      <c r="CG98">
        <v>0</v>
      </c>
      <c r="CM98">
        <v>0</v>
      </c>
      <c r="CN98" t="s">
        <v>3</v>
      </c>
      <c r="CO98">
        <v>0</v>
      </c>
      <c r="CP98">
        <f t="shared" si="114"/>
        <v>4608.5200000000004</v>
      </c>
      <c r="CQ98">
        <f t="shared" si="115"/>
        <v>658.36</v>
      </c>
      <c r="CR98">
        <f t="shared" si="139"/>
        <v>0</v>
      </c>
      <c r="CS98">
        <f t="shared" si="117"/>
        <v>0</v>
      </c>
      <c r="CT98">
        <f t="shared" si="118"/>
        <v>0</v>
      </c>
      <c r="CU98">
        <f t="shared" si="119"/>
        <v>0</v>
      </c>
      <c r="CV98">
        <f t="shared" si="120"/>
        <v>0</v>
      </c>
      <c r="CW98">
        <f t="shared" si="121"/>
        <v>0</v>
      </c>
      <c r="CX98">
        <f t="shared" si="122"/>
        <v>0</v>
      </c>
      <c r="CY98">
        <f t="shared" si="123"/>
        <v>0</v>
      </c>
      <c r="CZ98">
        <f t="shared" si="124"/>
        <v>0</v>
      </c>
      <c r="DC98" t="s">
        <v>3</v>
      </c>
      <c r="DD98" t="s">
        <v>3</v>
      </c>
      <c r="DE98" t="s">
        <v>13</v>
      </c>
      <c r="DF98" t="s">
        <v>13</v>
      </c>
      <c r="DG98" t="s">
        <v>13</v>
      </c>
      <c r="DH98" t="s">
        <v>3</v>
      </c>
      <c r="DI98" t="s">
        <v>13</v>
      </c>
      <c r="DJ98" t="s">
        <v>13</v>
      </c>
      <c r="DK98" t="s">
        <v>3</v>
      </c>
      <c r="DL98" t="s">
        <v>3</v>
      </c>
      <c r="DM98" t="s">
        <v>3</v>
      </c>
      <c r="DN98">
        <v>0</v>
      </c>
      <c r="DO98">
        <v>0</v>
      </c>
      <c r="DP98">
        <v>1</v>
      </c>
      <c r="DQ98">
        <v>1</v>
      </c>
      <c r="DU98">
        <v>1013</v>
      </c>
      <c r="DV98" t="s">
        <v>253</v>
      </c>
      <c r="DW98" t="s">
        <v>253</v>
      </c>
      <c r="DX98">
        <v>1</v>
      </c>
      <c r="DZ98" t="s">
        <v>3</v>
      </c>
      <c r="EA98" t="s">
        <v>3</v>
      </c>
      <c r="EB98" t="s">
        <v>3</v>
      </c>
      <c r="EC98" t="s">
        <v>3</v>
      </c>
      <c r="EE98">
        <v>93308415</v>
      </c>
      <c r="EF98">
        <v>8</v>
      </c>
      <c r="EG98" t="s">
        <v>248</v>
      </c>
      <c r="EH98">
        <v>0</v>
      </c>
      <c r="EI98" t="s">
        <v>3</v>
      </c>
      <c r="EJ98">
        <v>1</v>
      </c>
      <c r="EK98">
        <v>1100</v>
      </c>
      <c r="EL98" t="s">
        <v>249</v>
      </c>
      <c r="EM98" t="s">
        <v>250</v>
      </c>
      <c r="EO98" t="s">
        <v>3</v>
      </c>
      <c r="EQ98">
        <v>0</v>
      </c>
      <c r="ER98">
        <v>658.36</v>
      </c>
      <c r="ES98">
        <v>658.36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5</v>
      </c>
      <c r="FC98">
        <v>1</v>
      </c>
      <c r="FD98">
        <v>18</v>
      </c>
      <c r="FF98">
        <v>790.03</v>
      </c>
      <c r="FQ98">
        <v>4608.5200000000004</v>
      </c>
      <c r="FR98">
        <f t="shared" si="125"/>
        <v>0</v>
      </c>
      <c r="FS98">
        <v>1</v>
      </c>
      <c r="FX98">
        <v>0</v>
      </c>
      <c r="FY98">
        <v>0</v>
      </c>
      <c r="GA98" t="s">
        <v>264</v>
      </c>
      <c r="GD98">
        <v>1</v>
      </c>
      <c r="GF98">
        <v>1034198353</v>
      </c>
      <c r="GG98">
        <v>2</v>
      </c>
      <c r="GH98">
        <v>3</v>
      </c>
      <c r="GI98">
        <v>-2</v>
      </c>
      <c r="GJ98">
        <v>0</v>
      </c>
      <c r="GK98">
        <v>0</v>
      </c>
      <c r="GL98">
        <f t="shared" si="126"/>
        <v>0</v>
      </c>
      <c r="GM98">
        <f t="shared" si="127"/>
        <v>4608.5200000000004</v>
      </c>
      <c r="GN98">
        <f t="shared" si="128"/>
        <v>4608.5200000000004</v>
      </c>
      <c r="GO98">
        <f t="shared" si="129"/>
        <v>0</v>
      </c>
      <c r="GP98">
        <f t="shared" si="130"/>
        <v>0</v>
      </c>
      <c r="GR98">
        <v>1</v>
      </c>
      <c r="GS98">
        <v>1</v>
      </c>
      <c r="GT98">
        <v>0</v>
      </c>
      <c r="GU98" t="s">
        <v>3</v>
      </c>
      <c r="GV98">
        <f t="shared" si="131"/>
        <v>0</v>
      </c>
      <c r="GW98">
        <v>1</v>
      </c>
      <c r="GX98">
        <f t="shared" si="132"/>
        <v>0</v>
      </c>
      <c r="HA98">
        <v>0</v>
      </c>
      <c r="HB98">
        <v>0</v>
      </c>
      <c r="HC98">
        <f t="shared" si="133"/>
        <v>0</v>
      </c>
      <c r="HE98" t="s">
        <v>255</v>
      </c>
      <c r="HF98" t="s">
        <v>255</v>
      </c>
      <c r="HM98" t="s">
        <v>3</v>
      </c>
      <c r="HN98" t="s">
        <v>3</v>
      </c>
      <c r="HO98" t="s">
        <v>3</v>
      </c>
      <c r="HP98" t="s">
        <v>3</v>
      </c>
      <c r="HQ98" t="s">
        <v>3</v>
      </c>
      <c r="IK98">
        <v>0</v>
      </c>
    </row>
    <row r="99" spans="1:245" x14ac:dyDescent="0.2">
      <c r="A99">
        <v>17</v>
      </c>
      <c r="B99">
        <v>1</v>
      </c>
      <c r="E99" t="s">
        <v>265</v>
      </c>
      <c r="F99" t="s">
        <v>245</v>
      </c>
      <c r="G99" t="s">
        <v>266</v>
      </c>
      <c r="H99" t="s">
        <v>253</v>
      </c>
      <c r="I99">
        <v>4</v>
      </c>
      <c r="J99">
        <v>0</v>
      </c>
      <c r="K99">
        <v>4</v>
      </c>
      <c r="O99">
        <f t="shared" si="94"/>
        <v>1000.16</v>
      </c>
      <c r="P99">
        <f t="shared" si="95"/>
        <v>1000.16</v>
      </c>
      <c r="Q99">
        <f t="shared" si="96"/>
        <v>0</v>
      </c>
      <c r="R99">
        <f t="shared" si="97"/>
        <v>0</v>
      </c>
      <c r="S99">
        <f t="shared" si="98"/>
        <v>0</v>
      </c>
      <c r="T99">
        <f t="shared" si="99"/>
        <v>0</v>
      </c>
      <c r="U99">
        <f t="shared" si="100"/>
        <v>0</v>
      </c>
      <c r="V99">
        <f t="shared" si="101"/>
        <v>0</v>
      </c>
      <c r="W99">
        <f t="shared" si="102"/>
        <v>0</v>
      </c>
      <c r="X99">
        <f t="shared" si="103"/>
        <v>0</v>
      </c>
      <c r="Y99">
        <f t="shared" si="104"/>
        <v>0</v>
      </c>
      <c r="AA99">
        <v>93060864</v>
      </c>
      <c r="AB99">
        <f t="shared" si="105"/>
        <v>250.04</v>
      </c>
      <c r="AC99">
        <f t="shared" si="106"/>
        <v>250.04</v>
      </c>
      <c r="AD99">
        <f t="shared" si="134"/>
        <v>0</v>
      </c>
      <c r="AE99">
        <f t="shared" si="135"/>
        <v>0</v>
      </c>
      <c r="AF99">
        <f t="shared" si="136"/>
        <v>0</v>
      </c>
      <c r="AG99">
        <f t="shared" si="110"/>
        <v>0</v>
      </c>
      <c r="AH99">
        <f t="shared" si="137"/>
        <v>0</v>
      </c>
      <c r="AI99">
        <f t="shared" si="138"/>
        <v>0</v>
      </c>
      <c r="AJ99">
        <f t="shared" si="113"/>
        <v>0</v>
      </c>
      <c r="AK99">
        <v>250.04</v>
      </c>
      <c r="AL99">
        <v>250.04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1</v>
      </c>
      <c r="AW99">
        <v>1</v>
      </c>
      <c r="AZ99">
        <v>1</v>
      </c>
      <c r="BA99">
        <v>1</v>
      </c>
      <c r="BB99">
        <v>1</v>
      </c>
      <c r="BC99">
        <v>1</v>
      </c>
      <c r="BD99" t="s">
        <v>3</v>
      </c>
      <c r="BE99" t="s">
        <v>3</v>
      </c>
      <c r="BF99" t="s">
        <v>3</v>
      </c>
      <c r="BG99" t="s">
        <v>3</v>
      </c>
      <c r="BH99">
        <v>3</v>
      </c>
      <c r="BI99">
        <v>1</v>
      </c>
      <c r="BJ99" t="s">
        <v>3</v>
      </c>
      <c r="BM99">
        <v>1100</v>
      </c>
      <c r="BN99">
        <v>0</v>
      </c>
      <c r="BO99" t="s">
        <v>3</v>
      </c>
      <c r="BP99">
        <v>0</v>
      </c>
      <c r="BQ99">
        <v>8</v>
      </c>
      <c r="BR99">
        <v>0</v>
      </c>
      <c r="BS99">
        <v>1</v>
      </c>
      <c r="BT99">
        <v>1</v>
      </c>
      <c r="BU99">
        <v>1</v>
      </c>
      <c r="BV99">
        <v>1</v>
      </c>
      <c r="BW99">
        <v>1</v>
      </c>
      <c r="BX99">
        <v>1</v>
      </c>
      <c r="BY99" t="s">
        <v>3</v>
      </c>
      <c r="BZ99">
        <v>0</v>
      </c>
      <c r="CA99">
        <v>0</v>
      </c>
      <c r="CB99" t="s">
        <v>3</v>
      </c>
      <c r="CE99">
        <v>0</v>
      </c>
      <c r="CF99">
        <v>0</v>
      </c>
      <c r="CG99">
        <v>0</v>
      </c>
      <c r="CM99">
        <v>0</v>
      </c>
      <c r="CN99" t="s">
        <v>3</v>
      </c>
      <c r="CO99">
        <v>0</v>
      </c>
      <c r="CP99">
        <f t="shared" si="114"/>
        <v>1000.16</v>
      </c>
      <c r="CQ99">
        <f t="shared" si="115"/>
        <v>250.04</v>
      </c>
      <c r="CR99">
        <f t="shared" si="139"/>
        <v>0</v>
      </c>
      <c r="CS99">
        <f t="shared" si="117"/>
        <v>0</v>
      </c>
      <c r="CT99">
        <f t="shared" si="118"/>
        <v>0</v>
      </c>
      <c r="CU99">
        <f t="shared" si="119"/>
        <v>0</v>
      </c>
      <c r="CV99">
        <f t="shared" si="120"/>
        <v>0</v>
      </c>
      <c r="CW99">
        <f t="shared" si="121"/>
        <v>0</v>
      </c>
      <c r="CX99">
        <f t="shared" si="122"/>
        <v>0</v>
      </c>
      <c r="CY99">
        <f t="shared" si="123"/>
        <v>0</v>
      </c>
      <c r="CZ99">
        <f t="shared" si="124"/>
        <v>0</v>
      </c>
      <c r="DC99" t="s">
        <v>3</v>
      </c>
      <c r="DD99" t="s">
        <v>3</v>
      </c>
      <c r="DE99" t="s">
        <v>13</v>
      </c>
      <c r="DF99" t="s">
        <v>13</v>
      </c>
      <c r="DG99" t="s">
        <v>13</v>
      </c>
      <c r="DH99" t="s">
        <v>3</v>
      </c>
      <c r="DI99" t="s">
        <v>13</v>
      </c>
      <c r="DJ99" t="s">
        <v>13</v>
      </c>
      <c r="DK99" t="s">
        <v>3</v>
      </c>
      <c r="DL99" t="s">
        <v>3</v>
      </c>
      <c r="DM99" t="s">
        <v>3</v>
      </c>
      <c r="DN99">
        <v>0</v>
      </c>
      <c r="DO99">
        <v>0</v>
      </c>
      <c r="DP99">
        <v>1</v>
      </c>
      <c r="DQ99">
        <v>1</v>
      </c>
      <c r="DU99">
        <v>1013</v>
      </c>
      <c r="DV99" t="s">
        <v>253</v>
      </c>
      <c r="DW99" t="s">
        <v>253</v>
      </c>
      <c r="DX99">
        <v>1</v>
      </c>
      <c r="DZ99" t="s">
        <v>3</v>
      </c>
      <c r="EA99" t="s">
        <v>3</v>
      </c>
      <c r="EB99" t="s">
        <v>3</v>
      </c>
      <c r="EC99" t="s">
        <v>3</v>
      </c>
      <c r="EE99">
        <v>93308415</v>
      </c>
      <c r="EF99">
        <v>8</v>
      </c>
      <c r="EG99" t="s">
        <v>248</v>
      </c>
      <c r="EH99">
        <v>0</v>
      </c>
      <c r="EI99" t="s">
        <v>3</v>
      </c>
      <c r="EJ99">
        <v>1</v>
      </c>
      <c r="EK99">
        <v>1100</v>
      </c>
      <c r="EL99" t="s">
        <v>249</v>
      </c>
      <c r="EM99" t="s">
        <v>250</v>
      </c>
      <c r="EO99" t="s">
        <v>3</v>
      </c>
      <c r="EQ99">
        <v>0</v>
      </c>
      <c r="ER99">
        <v>250.04</v>
      </c>
      <c r="ES99">
        <v>250.04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5</v>
      </c>
      <c r="FC99">
        <v>1</v>
      </c>
      <c r="FD99">
        <v>18</v>
      </c>
      <c r="FF99">
        <v>300.05</v>
      </c>
      <c r="FQ99">
        <v>1000.16</v>
      </c>
      <c r="FR99">
        <f t="shared" si="125"/>
        <v>0</v>
      </c>
      <c r="FS99">
        <v>1</v>
      </c>
      <c r="FX99">
        <v>0</v>
      </c>
      <c r="FY99">
        <v>0</v>
      </c>
      <c r="GA99" t="s">
        <v>267</v>
      </c>
      <c r="GD99">
        <v>1</v>
      </c>
      <c r="GF99">
        <v>1835890029</v>
      </c>
      <c r="GG99">
        <v>2</v>
      </c>
      <c r="GH99">
        <v>3</v>
      </c>
      <c r="GI99">
        <v>-2</v>
      </c>
      <c r="GJ99">
        <v>0</v>
      </c>
      <c r="GK99">
        <v>0</v>
      </c>
      <c r="GL99">
        <f t="shared" si="126"/>
        <v>0</v>
      </c>
      <c r="GM99">
        <f t="shared" si="127"/>
        <v>1000.16</v>
      </c>
      <c r="GN99">
        <f t="shared" si="128"/>
        <v>1000.16</v>
      </c>
      <c r="GO99">
        <f t="shared" si="129"/>
        <v>0</v>
      </c>
      <c r="GP99">
        <f t="shared" si="130"/>
        <v>0</v>
      </c>
      <c r="GR99">
        <v>1</v>
      </c>
      <c r="GS99">
        <v>1</v>
      </c>
      <c r="GT99">
        <v>0</v>
      </c>
      <c r="GU99" t="s">
        <v>3</v>
      </c>
      <c r="GV99">
        <f t="shared" si="131"/>
        <v>0</v>
      </c>
      <c r="GW99">
        <v>1</v>
      </c>
      <c r="GX99">
        <f t="shared" si="132"/>
        <v>0</v>
      </c>
      <c r="HA99">
        <v>0</v>
      </c>
      <c r="HB99">
        <v>0</v>
      </c>
      <c r="HC99">
        <f t="shared" si="133"/>
        <v>0</v>
      </c>
      <c r="HE99" t="s">
        <v>255</v>
      </c>
      <c r="HF99" t="s">
        <v>255</v>
      </c>
      <c r="HM99" t="s">
        <v>3</v>
      </c>
      <c r="HN99" t="s">
        <v>3</v>
      </c>
      <c r="HO99" t="s">
        <v>3</v>
      </c>
      <c r="HP99" t="s">
        <v>3</v>
      </c>
      <c r="HQ99" t="s">
        <v>3</v>
      </c>
      <c r="IK99">
        <v>0</v>
      </c>
    </row>
    <row r="100" spans="1:245" x14ac:dyDescent="0.2">
      <c r="A100">
        <v>17</v>
      </c>
      <c r="B100">
        <v>1</v>
      </c>
      <c r="E100" t="s">
        <v>268</v>
      </c>
      <c r="F100" t="s">
        <v>245</v>
      </c>
      <c r="G100" t="s">
        <v>269</v>
      </c>
      <c r="H100" t="s">
        <v>253</v>
      </c>
      <c r="I100">
        <v>4</v>
      </c>
      <c r="J100">
        <v>0</v>
      </c>
      <c r="K100">
        <v>4</v>
      </c>
      <c r="O100">
        <f t="shared" si="94"/>
        <v>270</v>
      </c>
      <c r="P100">
        <f t="shared" si="95"/>
        <v>270</v>
      </c>
      <c r="Q100">
        <f t="shared" si="96"/>
        <v>0</v>
      </c>
      <c r="R100">
        <f t="shared" si="97"/>
        <v>0</v>
      </c>
      <c r="S100">
        <f t="shared" si="98"/>
        <v>0</v>
      </c>
      <c r="T100">
        <f t="shared" si="99"/>
        <v>0</v>
      </c>
      <c r="U100">
        <f t="shared" si="100"/>
        <v>0</v>
      </c>
      <c r="V100">
        <f t="shared" si="101"/>
        <v>0</v>
      </c>
      <c r="W100">
        <f t="shared" si="102"/>
        <v>0</v>
      </c>
      <c r="X100">
        <f t="shared" si="103"/>
        <v>0</v>
      </c>
      <c r="Y100">
        <f t="shared" si="104"/>
        <v>0</v>
      </c>
      <c r="AA100">
        <v>93060864</v>
      </c>
      <c r="AB100">
        <f t="shared" si="105"/>
        <v>67.5</v>
      </c>
      <c r="AC100">
        <f t="shared" si="106"/>
        <v>67.5</v>
      </c>
      <c r="AD100">
        <f t="shared" si="134"/>
        <v>0</v>
      </c>
      <c r="AE100">
        <f t="shared" si="135"/>
        <v>0</v>
      </c>
      <c r="AF100">
        <f t="shared" si="136"/>
        <v>0</v>
      </c>
      <c r="AG100">
        <f t="shared" si="110"/>
        <v>0</v>
      </c>
      <c r="AH100">
        <f t="shared" si="137"/>
        <v>0</v>
      </c>
      <c r="AI100">
        <f t="shared" si="138"/>
        <v>0</v>
      </c>
      <c r="AJ100">
        <f t="shared" si="113"/>
        <v>0</v>
      </c>
      <c r="AK100">
        <v>67.5</v>
      </c>
      <c r="AL100">
        <v>67.5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1</v>
      </c>
      <c r="AW100">
        <v>1</v>
      </c>
      <c r="AZ100">
        <v>1</v>
      </c>
      <c r="BA100">
        <v>1</v>
      </c>
      <c r="BB100">
        <v>1</v>
      </c>
      <c r="BC100">
        <v>1</v>
      </c>
      <c r="BD100" t="s">
        <v>3</v>
      </c>
      <c r="BE100" t="s">
        <v>3</v>
      </c>
      <c r="BF100" t="s">
        <v>3</v>
      </c>
      <c r="BG100" t="s">
        <v>3</v>
      </c>
      <c r="BH100">
        <v>3</v>
      </c>
      <c r="BI100">
        <v>1</v>
      </c>
      <c r="BJ100" t="s">
        <v>3</v>
      </c>
      <c r="BM100">
        <v>1100</v>
      </c>
      <c r="BN100">
        <v>0</v>
      </c>
      <c r="BO100" t="s">
        <v>3</v>
      </c>
      <c r="BP100">
        <v>0</v>
      </c>
      <c r="BQ100">
        <v>8</v>
      </c>
      <c r="BR100">
        <v>0</v>
      </c>
      <c r="BS100">
        <v>1</v>
      </c>
      <c r="BT100">
        <v>1</v>
      </c>
      <c r="BU100">
        <v>1</v>
      </c>
      <c r="BV100">
        <v>1</v>
      </c>
      <c r="BW100">
        <v>1</v>
      </c>
      <c r="BX100">
        <v>1</v>
      </c>
      <c r="BY100" t="s">
        <v>3</v>
      </c>
      <c r="BZ100">
        <v>0</v>
      </c>
      <c r="CA100">
        <v>0</v>
      </c>
      <c r="CB100" t="s">
        <v>3</v>
      </c>
      <c r="CE100">
        <v>0</v>
      </c>
      <c r="CF100">
        <v>0</v>
      </c>
      <c r="CG100">
        <v>0</v>
      </c>
      <c r="CM100">
        <v>0</v>
      </c>
      <c r="CN100" t="s">
        <v>3</v>
      </c>
      <c r="CO100">
        <v>0</v>
      </c>
      <c r="CP100">
        <f t="shared" si="114"/>
        <v>270</v>
      </c>
      <c r="CQ100">
        <f t="shared" si="115"/>
        <v>67.5</v>
      </c>
      <c r="CR100">
        <f t="shared" si="139"/>
        <v>0</v>
      </c>
      <c r="CS100">
        <f t="shared" si="117"/>
        <v>0</v>
      </c>
      <c r="CT100">
        <f t="shared" si="118"/>
        <v>0</v>
      </c>
      <c r="CU100">
        <f t="shared" si="119"/>
        <v>0</v>
      </c>
      <c r="CV100">
        <f t="shared" si="120"/>
        <v>0</v>
      </c>
      <c r="CW100">
        <f t="shared" si="121"/>
        <v>0</v>
      </c>
      <c r="CX100">
        <f t="shared" si="122"/>
        <v>0</v>
      </c>
      <c r="CY100">
        <f t="shared" si="123"/>
        <v>0</v>
      </c>
      <c r="CZ100">
        <f t="shared" si="124"/>
        <v>0</v>
      </c>
      <c r="DC100" t="s">
        <v>3</v>
      </c>
      <c r="DD100" t="s">
        <v>3</v>
      </c>
      <c r="DE100" t="s">
        <v>13</v>
      </c>
      <c r="DF100" t="s">
        <v>13</v>
      </c>
      <c r="DG100" t="s">
        <v>13</v>
      </c>
      <c r="DH100" t="s">
        <v>3</v>
      </c>
      <c r="DI100" t="s">
        <v>13</v>
      </c>
      <c r="DJ100" t="s">
        <v>13</v>
      </c>
      <c r="DK100" t="s">
        <v>3</v>
      </c>
      <c r="DL100" t="s">
        <v>3</v>
      </c>
      <c r="DM100" t="s">
        <v>3</v>
      </c>
      <c r="DN100">
        <v>0</v>
      </c>
      <c r="DO100">
        <v>0</v>
      </c>
      <c r="DP100">
        <v>1</v>
      </c>
      <c r="DQ100">
        <v>1</v>
      </c>
      <c r="DU100">
        <v>1013</v>
      </c>
      <c r="DV100" t="s">
        <v>253</v>
      </c>
      <c r="DW100" t="s">
        <v>253</v>
      </c>
      <c r="DX100">
        <v>1</v>
      </c>
      <c r="DZ100" t="s">
        <v>3</v>
      </c>
      <c r="EA100" t="s">
        <v>3</v>
      </c>
      <c r="EB100" t="s">
        <v>3</v>
      </c>
      <c r="EC100" t="s">
        <v>3</v>
      </c>
      <c r="EE100">
        <v>93308415</v>
      </c>
      <c r="EF100">
        <v>8</v>
      </c>
      <c r="EG100" t="s">
        <v>248</v>
      </c>
      <c r="EH100">
        <v>0</v>
      </c>
      <c r="EI100" t="s">
        <v>3</v>
      </c>
      <c r="EJ100">
        <v>1</v>
      </c>
      <c r="EK100">
        <v>1100</v>
      </c>
      <c r="EL100" t="s">
        <v>249</v>
      </c>
      <c r="EM100" t="s">
        <v>250</v>
      </c>
      <c r="EO100" t="s">
        <v>3</v>
      </c>
      <c r="EQ100">
        <v>0</v>
      </c>
      <c r="ER100">
        <v>67.5</v>
      </c>
      <c r="ES100">
        <v>67.5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5</v>
      </c>
      <c r="FC100">
        <v>1</v>
      </c>
      <c r="FD100">
        <v>18</v>
      </c>
      <c r="FF100">
        <v>81</v>
      </c>
      <c r="FQ100">
        <v>270</v>
      </c>
      <c r="FR100">
        <f t="shared" si="125"/>
        <v>0</v>
      </c>
      <c r="FS100">
        <v>1</v>
      </c>
      <c r="FX100">
        <v>0</v>
      </c>
      <c r="FY100">
        <v>0</v>
      </c>
      <c r="GA100" t="s">
        <v>270</v>
      </c>
      <c r="GD100">
        <v>1</v>
      </c>
      <c r="GF100">
        <v>721178396</v>
      </c>
      <c r="GG100">
        <v>2</v>
      </c>
      <c r="GH100">
        <v>3</v>
      </c>
      <c r="GI100">
        <v>-2</v>
      </c>
      <c r="GJ100">
        <v>0</v>
      </c>
      <c r="GK100">
        <v>0</v>
      </c>
      <c r="GL100">
        <f t="shared" si="126"/>
        <v>0</v>
      </c>
      <c r="GM100">
        <f t="shared" si="127"/>
        <v>270</v>
      </c>
      <c r="GN100">
        <f t="shared" si="128"/>
        <v>270</v>
      </c>
      <c r="GO100">
        <f t="shared" si="129"/>
        <v>0</v>
      </c>
      <c r="GP100">
        <f t="shared" si="130"/>
        <v>0</v>
      </c>
      <c r="GR100">
        <v>1</v>
      </c>
      <c r="GS100">
        <v>1</v>
      </c>
      <c r="GT100">
        <v>0</v>
      </c>
      <c r="GU100" t="s">
        <v>3</v>
      </c>
      <c r="GV100">
        <f t="shared" si="131"/>
        <v>0</v>
      </c>
      <c r="GW100">
        <v>1</v>
      </c>
      <c r="GX100">
        <f t="shared" si="132"/>
        <v>0</v>
      </c>
      <c r="HA100">
        <v>0</v>
      </c>
      <c r="HB100">
        <v>0</v>
      </c>
      <c r="HC100">
        <f t="shared" si="133"/>
        <v>0</v>
      </c>
      <c r="HE100" t="s">
        <v>255</v>
      </c>
      <c r="HF100" t="s">
        <v>255</v>
      </c>
      <c r="HM100" t="s">
        <v>3</v>
      </c>
      <c r="HN100" t="s">
        <v>3</v>
      </c>
      <c r="HO100" t="s">
        <v>3</v>
      </c>
      <c r="HP100" t="s">
        <v>3</v>
      </c>
      <c r="HQ100" t="s">
        <v>3</v>
      </c>
      <c r="IK100">
        <v>0</v>
      </c>
    </row>
    <row r="101" spans="1:245" x14ac:dyDescent="0.2">
      <c r="A101">
        <v>17</v>
      </c>
      <c r="B101">
        <v>1</v>
      </c>
      <c r="E101" t="s">
        <v>271</v>
      </c>
      <c r="F101" t="s">
        <v>245</v>
      </c>
      <c r="G101" t="s">
        <v>272</v>
      </c>
      <c r="H101" t="s">
        <v>253</v>
      </c>
      <c r="I101">
        <v>4</v>
      </c>
      <c r="J101">
        <v>0</v>
      </c>
      <c r="K101">
        <v>4</v>
      </c>
      <c r="O101">
        <f t="shared" si="94"/>
        <v>762.04</v>
      </c>
      <c r="P101">
        <f t="shared" si="95"/>
        <v>762.04</v>
      </c>
      <c r="Q101">
        <f t="shared" si="96"/>
        <v>0</v>
      </c>
      <c r="R101">
        <f t="shared" si="97"/>
        <v>0</v>
      </c>
      <c r="S101">
        <f t="shared" si="98"/>
        <v>0</v>
      </c>
      <c r="T101">
        <f t="shared" si="99"/>
        <v>0</v>
      </c>
      <c r="U101">
        <f t="shared" si="100"/>
        <v>0</v>
      </c>
      <c r="V101">
        <f t="shared" si="101"/>
        <v>0</v>
      </c>
      <c r="W101">
        <f t="shared" si="102"/>
        <v>0</v>
      </c>
      <c r="X101">
        <f t="shared" si="103"/>
        <v>0</v>
      </c>
      <c r="Y101">
        <f t="shared" si="104"/>
        <v>0</v>
      </c>
      <c r="AA101">
        <v>93060864</v>
      </c>
      <c r="AB101">
        <f t="shared" si="105"/>
        <v>190.51</v>
      </c>
      <c r="AC101">
        <f t="shared" si="106"/>
        <v>190.51</v>
      </c>
      <c r="AD101">
        <f t="shared" si="134"/>
        <v>0</v>
      </c>
      <c r="AE101">
        <f t="shared" si="135"/>
        <v>0</v>
      </c>
      <c r="AF101">
        <f t="shared" si="136"/>
        <v>0</v>
      </c>
      <c r="AG101">
        <f t="shared" si="110"/>
        <v>0</v>
      </c>
      <c r="AH101">
        <f t="shared" si="137"/>
        <v>0</v>
      </c>
      <c r="AI101">
        <f t="shared" si="138"/>
        <v>0</v>
      </c>
      <c r="AJ101">
        <f t="shared" si="113"/>
        <v>0</v>
      </c>
      <c r="AK101">
        <v>190.51</v>
      </c>
      <c r="AL101">
        <v>190.51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1</v>
      </c>
      <c r="AW101">
        <v>1</v>
      </c>
      <c r="AZ101">
        <v>1</v>
      </c>
      <c r="BA101">
        <v>1</v>
      </c>
      <c r="BB101">
        <v>1</v>
      </c>
      <c r="BC101">
        <v>1</v>
      </c>
      <c r="BD101" t="s">
        <v>3</v>
      </c>
      <c r="BE101" t="s">
        <v>3</v>
      </c>
      <c r="BF101" t="s">
        <v>3</v>
      </c>
      <c r="BG101" t="s">
        <v>3</v>
      </c>
      <c r="BH101">
        <v>3</v>
      </c>
      <c r="BI101">
        <v>1</v>
      </c>
      <c r="BJ101" t="s">
        <v>3</v>
      </c>
      <c r="BM101">
        <v>1100</v>
      </c>
      <c r="BN101">
        <v>0</v>
      </c>
      <c r="BO101" t="s">
        <v>3</v>
      </c>
      <c r="BP101">
        <v>0</v>
      </c>
      <c r="BQ101">
        <v>8</v>
      </c>
      <c r="BR101">
        <v>0</v>
      </c>
      <c r="BS101">
        <v>1</v>
      </c>
      <c r="BT101">
        <v>1</v>
      </c>
      <c r="BU101">
        <v>1</v>
      </c>
      <c r="BV101">
        <v>1</v>
      </c>
      <c r="BW101">
        <v>1</v>
      </c>
      <c r="BX101">
        <v>1</v>
      </c>
      <c r="BY101" t="s">
        <v>3</v>
      </c>
      <c r="BZ101">
        <v>0</v>
      </c>
      <c r="CA101">
        <v>0</v>
      </c>
      <c r="CB101" t="s">
        <v>3</v>
      </c>
      <c r="CE101">
        <v>0</v>
      </c>
      <c r="CF101">
        <v>0</v>
      </c>
      <c r="CG101">
        <v>0</v>
      </c>
      <c r="CM101">
        <v>0</v>
      </c>
      <c r="CN101" t="s">
        <v>3</v>
      </c>
      <c r="CO101">
        <v>0</v>
      </c>
      <c r="CP101">
        <f t="shared" si="114"/>
        <v>762.04</v>
      </c>
      <c r="CQ101">
        <f t="shared" si="115"/>
        <v>190.51</v>
      </c>
      <c r="CR101">
        <f t="shared" si="139"/>
        <v>0</v>
      </c>
      <c r="CS101">
        <f t="shared" si="117"/>
        <v>0</v>
      </c>
      <c r="CT101">
        <f t="shared" si="118"/>
        <v>0</v>
      </c>
      <c r="CU101">
        <f t="shared" si="119"/>
        <v>0</v>
      </c>
      <c r="CV101">
        <f t="shared" si="120"/>
        <v>0</v>
      </c>
      <c r="CW101">
        <f t="shared" si="121"/>
        <v>0</v>
      </c>
      <c r="CX101">
        <f t="shared" si="122"/>
        <v>0</v>
      </c>
      <c r="CY101">
        <f t="shared" si="123"/>
        <v>0</v>
      </c>
      <c r="CZ101">
        <f t="shared" si="124"/>
        <v>0</v>
      </c>
      <c r="DC101" t="s">
        <v>3</v>
      </c>
      <c r="DD101" t="s">
        <v>3</v>
      </c>
      <c r="DE101" t="s">
        <v>13</v>
      </c>
      <c r="DF101" t="s">
        <v>13</v>
      </c>
      <c r="DG101" t="s">
        <v>13</v>
      </c>
      <c r="DH101" t="s">
        <v>3</v>
      </c>
      <c r="DI101" t="s">
        <v>13</v>
      </c>
      <c r="DJ101" t="s">
        <v>13</v>
      </c>
      <c r="DK101" t="s">
        <v>3</v>
      </c>
      <c r="DL101" t="s">
        <v>3</v>
      </c>
      <c r="DM101" t="s">
        <v>3</v>
      </c>
      <c r="DN101">
        <v>0</v>
      </c>
      <c r="DO101">
        <v>0</v>
      </c>
      <c r="DP101">
        <v>1</v>
      </c>
      <c r="DQ101">
        <v>1</v>
      </c>
      <c r="DU101">
        <v>1013</v>
      </c>
      <c r="DV101" t="s">
        <v>253</v>
      </c>
      <c r="DW101" t="s">
        <v>253</v>
      </c>
      <c r="DX101">
        <v>1</v>
      </c>
      <c r="DZ101" t="s">
        <v>3</v>
      </c>
      <c r="EA101" t="s">
        <v>3</v>
      </c>
      <c r="EB101" t="s">
        <v>3</v>
      </c>
      <c r="EC101" t="s">
        <v>3</v>
      </c>
      <c r="EE101">
        <v>93308415</v>
      </c>
      <c r="EF101">
        <v>8</v>
      </c>
      <c r="EG101" t="s">
        <v>248</v>
      </c>
      <c r="EH101">
        <v>0</v>
      </c>
      <c r="EI101" t="s">
        <v>3</v>
      </c>
      <c r="EJ101">
        <v>1</v>
      </c>
      <c r="EK101">
        <v>1100</v>
      </c>
      <c r="EL101" t="s">
        <v>249</v>
      </c>
      <c r="EM101" t="s">
        <v>250</v>
      </c>
      <c r="EO101" t="s">
        <v>3</v>
      </c>
      <c r="EQ101">
        <v>0</v>
      </c>
      <c r="ER101">
        <v>190.51</v>
      </c>
      <c r="ES101">
        <v>190.51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5</v>
      </c>
      <c r="FC101">
        <v>1</v>
      </c>
      <c r="FD101">
        <v>18</v>
      </c>
      <c r="FF101">
        <v>228.61</v>
      </c>
      <c r="FQ101">
        <v>762.04</v>
      </c>
      <c r="FR101">
        <f t="shared" si="125"/>
        <v>0</v>
      </c>
      <c r="FS101">
        <v>1</v>
      </c>
      <c r="FX101">
        <v>0</v>
      </c>
      <c r="FY101">
        <v>0</v>
      </c>
      <c r="GA101" t="s">
        <v>273</v>
      </c>
      <c r="GD101">
        <v>1</v>
      </c>
      <c r="GF101">
        <v>773960138</v>
      </c>
      <c r="GG101">
        <v>2</v>
      </c>
      <c r="GH101">
        <v>3</v>
      </c>
      <c r="GI101">
        <v>-2</v>
      </c>
      <c r="GJ101">
        <v>0</v>
      </c>
      <c r="GK101">
        <v>0</v>
      </c>
      <c r="GL101">
        <f t="shared" si="126"/>
        <v>0</v>
      </c>
      <c r="GM101">
        <f t="shared" si="127"/>
        <v>762.04</v>
      </c>
      <c r="GN101">
        <f t="shared" si="128"/>
        <v>762.04</v>
      </c>
      <c r="GO101">
        <f t="shared" si="129"/>
        <v>0</v>
      </c>
      <c r="GP101">
        <f t="shared" si="130"/>
        <v>0</v>
      </c>
      <c r="GR101">
        <v>1</v>
      </c>
      <c r="GS101">
        <v>1</v>
      </c>
      <c r="GT101">
        <v>0</v>
      </c>
      <c r="GU101" t="s">
        <v>3</v>
      </c>
      <c r="GV101">
        <f t="shared" si="131"/>
        <v>0</v>
      </c>
      <c r="GW101">
        <v>1</v>
      </c>
      <c r="GX101">
        <f t="shared" si="132"/>
        <v>0</v>
      </c>
      <c r="HA101">
        <v>0</v>
      </c>
      <c r="HB101">
        <v>0</v>
      </c>
      <c r="HC101">
        <f t="shared" si="133"/>
        <v>0</v>
      </c>
      <c r="HE101" t="s">
        <v>255</v>
      </c>
      <c r="HF101" t="s">
        <v>255</v>
      </c>
      <c r="HM101" t="s">
        <v>3</v>
      </c>
      <c r="HN101" t="s">
        <v>3</v>
      </c>
      <c r="HO101" t="s">
        <v>3</v>
      </c>
      <c r="HP101" t="s">
        <v>3</v>
      </c>
      <c r="HQ101" t="s">
        <v>3</v>
      </c>
      <c r="IK101">
        <v>0</v>
      </c>
    </row>
    <row r="102" spans="1:245" x14ac:dyDescent="0.2">
      <c r="A102">
        <v>17</v>
      </c>
      <c r="B102">
        <v>1</v>
      </c>
      <c r="E102" t="s">
        <v>274</v>
      </c>
      <c r="F102" t="s">
        <v>245</v>
      </c>
      <c r="G102" t="s">
        <v>275</v>
      </c>
      <c r="H102" t="s">
        <v>253</v>
      </c>
      <c r="I102">
        <v>4</v>
      </c>
      <c r="J102">
        <v>0</v>
      </c>
      <c r="K102">
        <v>4</v>
      </c>
      <c r="O102">
        <f t="shared" si="94"/>
        <v>666.68</v>
      </c>
      <c r="P102">
        <f t="shared" si="95"/>
        <v>666.68</v>
      </c>
      <c r="Q102">
        <f t="shared" si="96"/>
        <v>0</v>
      </c>
      <c r="R102">
        <f t="shared" si="97"/>
        <v>0</v>
      </c>
      <c r="S102">
        <f t="shared" si="98"/>
        <v>0</v>
      </c>
      <c r="T102">
        <f t="shared" si="99"/>
        <v>0</v>
      </c>
      <c r="U102">
        <f t="shared" si="100"/>
        <v>0</v>
      </c>
      <c r="V102">
        <f t="shared" si="101"/>
        <v>0</v>
      </c>
      <c r="W102">
        <f t="shared" si="102"/>
        <v>0</v>
      </c>
      <c r="X102">
        <f t="shared" si="103"/>
        <v>0</v>
      </c>
      <c r="Y102">
        <f t="shared" si="104"/>
        <v>0</v>
      </c>
      <c r="AA102">
        <v>93060864</v>
      </c>
      <c r="AB102">
        <f t="shared" si="105"/>
        <v>166.67</v>
      </c>
      <c r="AC102">
        <f t="shared" si="106"/>
        <v>166.67</v>
      </c>
      <c r="AD102">
        <f t="shared" si="134"/>
        <v>0</v>
      </c>
      <c r="AE102">
        <f t="shared" si="135"/>
        <v>0</v>
      </c>
      <c r="AF102">
        <f t="shared" si="136"/>
        <v>0</v>
      </c>
      <c r="AG102">
        <f t="shared" si="110"/>
        <v>0</v>
      </c>
      <c r="AH102">
        <f t="shared" si="137"/>
        <v>0</v>
      </c>
      <c r="AI102">
        <f t="shared" si="138"/>
        <v>0</v>
      </c>
      <c r="AJ102">
        <f t="shared" si="113"/>
        <v>0</v>
      </c>
      <c r="AK102">
        <v>166.67</v>
      </c>
      <c r="AL102">
        <v>166.67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1</v>
      </c>
      <c r="AW102">
        <v>1</v>
      </c>
      <c r="AZ102">
        <v>1</v>
      </c>
      <c r="BA102">
        <v>1</v>
      </c>
      <c r="BB102">
        <v>1</v>
      </c>
      <c r="BC102">
        <v>1</v>
      </c>
      <c r="BD102" t="s">
        <v>3</v>
      </c>
      <c r="BE102" t="s">
        <v>3</v>
      </c>
      <c r="BF102" t="s">
        <v>3</v>
      </c>
      <c r="BG102" t="s">
        <v>3</v>
      </c>
      <c r="BH102">
        <v>3</v>
      </c>
      <c r="BI102">
        <v>1</v>
      </c>
      <c r="BJ102" t="s">
        <v>3</v>
      </c>
      <c r="BM102">
        <v>1100</v>
      </c>
      <c r="BN102">
        <v>0</v>
      </c>
      <c r="BO102" t="s">
        <v>3</v>
      </c>
      <c r="BP102">
        <v>0</v>
      </c>
      <c r="BQ102">
        <v>8</v>
      </c>
      <c r="BR102">
        <v>0</v>
      </c>
      <c r="BS102">
        <v>1</v>
      </c>
      <c r="BT102">
        <v>1</v>
      </c>
      <c r="BU102">
        <v>1</v>
      </c>
      <c r="BV102">
        <v>1</v>
      </c>
      <c r="BW102">
        <v>1</v>
      </c>
      <c r="BX102">
        <v>1</v>
      </c>
      <c r="BY102" t="s">
        <v>3</v>
      </c>
      <c r="BZ102">
        <v>0</v>
      </c>
      <c r="CA102">
        <v>0</v>
      </c>
      <c r="CB102" t="s">
        <v>3</v>
      </c>
      <c r="CE102">
        <v>0</v>
      </c>
      <c r="CF102">
        <v>0</v>
      </c>
      <c r="CG102">
        <v>0</v>
      </c>
      <c r="CM102">
        <v>0</v>
      </c>
      <c r="CN102" t="s">
        <v>3</v>
      </c>
      <c r="CO102">
        <v>0</v>
      </c>
      <c r="CP102">
        <f t="shared" si="114"/>
        <v>666.68</v>
      </c>
      <c r="CQ102">
        <f t="shared" si="115"/>
        <v>166.67</v>
      </c>
      <c r="CR102">
        <f t="shared" si="139"/>
        <v>0</v>
      </c>
      <c r="CS102">
        <f t="shared" si="117"/>
        <v>0</v>
      </c>
      <c r="CT102">
        <f t="shared" si="118"/>
        <v>0</v>
      </c>
      <c r="CU102">
        <f t="shared" si="119"/>
        <v>0</v>
      </c>
      <c r="CV102">
        <f t="shared" si="120"/>
        <v>0</v>
      </c>
      <c r="CW102">
        <f t="shared" si="121"/>
        <v>0</v>
      </c>
      <c r="CX102">
        <f t="shared" si="122"/>
        <v>0</v>
      </c>
      <c r="CY102">
        <f t="shared" si="123"/>
        <v>0</v>
      </c>
      <c r="CZ102">
        <f t="shared" si="124"/>
        <v>0</v>
      </c>
      <c r="DC102" t="s">
        <v>3</v>
      </c>
      <c r="DD102" t="s">
        <v>3</v>
      </c>
      <c r="DE102" t="s">
        <v>13</v>
      </c>
      <c r="DF102" t="s">
        <v>13</v>
      </c>
      <c r="DG102" t="s">
        <v>13</v>
      </c>
      <c r="DH102" t="s">
        <v>3</v>
      </c>
      <c r="DI102" t="s">
        <v>13</v>
      </c>
      <c r="DJ102" t="s">
        <v>13</v>
      </c>
      <c r="DK102" t="s">
        <v>3</v>
      </c>
      <c r="DL102" t="s">
        <v>3</v>
      </c>
      <c r="DM102" t="s">
        <v>3</v>
      </c>
      <c r="DN102">
        <v>0</v>
      </c>
      <c r="DO102">
        <v>0</v>
      </c>
      <c r="DP102">
        <v>1</v>
      </c>
      <c r="DQ102">
        <v>1</v>
      </c>
      <c r="DU102">
        <v>1013</v>
      </c>
      <c r="DV102" t="s">
        <v>253</v>
      </c>
      <c r="DW102" t="s">
        <v>253</v>
      </c>
      <c r="DX102">
        <v>1</v>
      </c>
      <c r="DZ102" t="s">
        <v>3</v>
      </c>
      <c r="EA102" t="s">
        <v>3</v>
      </c>
      <c r="EB102" t="s">
        <v>3</v>
      </c>
      <c r="EC102" t="s">
        <v>3</v>
      </c>
      <c r="EE102">
        <v>93308415</v>
      </c>
      <c r="EF102">
        <v>8</v>
      </c>
      <c r="EG102" t="s">
        <v>248</v>
      </c>
      <c r="EH102">
        <v>0</v>
      </c>
      <c r="EI102" t="s">
        <v>3</v>
      </c>
      <c r="EJ102">
        <v>1</v>
      </c>
      <c r="EK102">
        <v>1100</v>
      </c>
      <c r="EL102" t="s">
        <v>249</v>
      </c>
      <c r="EM102" t="s">
        <v>250</v>
      </c>
      <c r="EO102" t="s">
        <v>3</v>
      </c>
      <c r="EQ102">
        <v>0</v>
      </c>
      <c r="ER102">
        <v>166.67</v>
      </c>
      <c r="ES102">
        <v>166.67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5</v>
      </c>
      <c r="FC102">
        <v>1</v>
      </c>
      <c r="FD102">
        <v>18</v>
      </c>
      <c r="FF102">
        <v>200</v>
      </c>
      <c r="FQ102">
        <v>666.68</v>
      </c>
      <c r="FR102">
        <f t="shared" si="125"/>
        <v>0</v>
      </c>
      <c r="FS102">
        <v>1</v>
      </c>
      <c r="FX102">
        <v>0</v>
      </c>
      <c r="FY102">
        <v>0</v>
      </c>
      <c r="GA102" t="s">
        <v>276</v>
      </c>
      <c r="GD102">
        <v>1</v>
      </c>
      <c r="GF102">
        <v>-390360707</v>
      </c>
      <c r="GG102">
        <v>2</v>
      </c>
      <c r="GH102">
        <v>3</v>
      </c>
      <c r="GI102">
        <v>-2</v>
      </c>
      <c r="GJ102">
        <v>0</v>
      </c>
      <c r="GK102">
        <v>0</v>
      </c>
      <c r="GL102">
        <f t="shared" si="126"/>
        <v>0</v>
      </c>
      <c r="GM102">
        <f t="shared" si="127"/>
        <v>666.68</v>
      </c>
      <c r="GN102">
        <f t="shared" si="128"/>
        <v>666.68</v>
      </c>
      <c r="GO102">
        <f t="shared" si="129"/>
        <v>0</v>
      </c>
      <c r="GP102">
        <f t="shared" si="130"/>
        <v>0</v>
      </c>
      <c r="GR102">
        <v>1</v>
      </c>
      <c r="GS102">
        <v>1</v>
      </c>
      <c r="GT102">
        <v>0</v>
      </c>
      <c r="GU102" t="s">
        <v>3</v>
      </c>
      <c r="GV102">
        <f t="shared" si="131"/>
        <v>0</v>
      </c>
      <c r="GW102">
        <v>1</v>
      </c>
      <c r="GX102">
        <f t="shared" si="132"/>
        <v>0</v>
      </c>
      <c r="HA102">
        <v>0</v>
      </c>
      <c r="HB102">
        <v>0</v>
      </c>
      <c r="HC102">
        <f t="shared" si="133"/>
        <v>0</v>
      </c>
      <c r="HE102" t="s">
        <v>255</v>
      </c>
      <c r="HF102" t="s">
        <v>255</v>
      </c>
      <c r="HM102" t="s">
        <v>3</v>
      </c>
      <c r="HN102" t="s">
        <v>3</v>
      </c>
      <c r="HO102" t="s">
        <v>3</v>
      </c>
      <c r="HP102" t="s">
        <v>3</v>
      </c>
      <c r="HQ102" t="s">
        <v>3</v>
      </c>
      <c r="IK102">
        <v>0</v>
      </c>
    </row>
    <row r="103" spans="1:245" x14ac:dyDescent="0.2">
      <c r="A103">
        <v>17</v>
      </c>
      <c r="B103">
        <v>1</v>
      </c>
      <c r="E103" t="s">
        <v>277</v>
      </c>
      <c r="F103" t="s">
        <v>245</v>
      </c>
      <c r="G103" t="s">
        <v>278</v>
      </c>
      <c r="H103" t="s">
        <v>253</v>
      </c>
      <c r="I103">
        <v>6</v>
      </c>
      <c r="J103">
        <v>0</v>
      </c>
      <c r="K103">
        <v>6</v>
      </c>
      <c r="O103">
        <f t="shared" si="94"/>
        <v>900</v>
      </c>
      <c r="P103">
        <f t="shared" si="95"/>
        <v>900</v>
      </c>
      <c r="Q103">
        <f t="shared" si="96"/>
        <v>0</v>
      </c>
      <c r="R103">
        <f t="shared" si="97"/>
        <v>0</v>
      </c>
      <c r="S103">
        <f t="shared" si="98"/>
        <v>0</v>
      </c>
      <c r="T103">
        <f t="shared" si="99"/>
        <v>0</v>
      </c>
      <c r="U103">
        <f t="shared" si="100"/>
        <v>0</v>
      </c>
      <c r="V103">
        <f t="shared" si="101"/>
        <v>0</v>
      </c>
      <c r="W103">
        <f t="shared" si="102"/>
        <v>0</v>
      </c>
      <c r="X103">
        <f t="shared" si="103"/>
        <v>0</v>
      </c>
      <c r="Y103">
        <f t="shared" si="104"/>
        <v>0</v>
      </c>
      <c r="AA103">
        <v>93060864</v>
      </c>
      <c r="AB103">
        <f t="shared" si="105"/>
        <v>150</v>
      </c>
      <c r="AC103">
        <f t="shared" si="106"/>
        <v>150</v>
      </c>
      <c r="AD103">
        <f t="shared" si="134"/>
        <v>0</v>
      </c>
      <c r="AE103">
        <f t="shared" si="135"/>
        <v>0</v>
      </c>
      <c r="AF103">
        <f t="shared" si="136"/>
        <v>0</v>
      </c>
      <c r="AG103">
        <f t="shared" si="110"/>
        <v>0</v>
      </c>
      <c r="AH103">
        <f t="shared" si="137"/>
        <v>0</v>
      </c>
      <c r="AI103">
        <f t="shared" si="138"/>
        <v>0</v>
      </c>
      <c r="AJ103">
        <f t="shared" si="113"/>
        <v>0</v>
      </c>
      <c r="AK103">
        <v>150</v>
      </c>
      <c r="AL103">
        <v>150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1</v>
      </c>
      <c r="AW103">
        <v>1</v>
      </c>
      <c r="AZ103">
        <v>1</v>
      </c>
      <c r="BA103">
        <v>1</v>
      </c>
      <c r="BB103">
        <v>1</v>
      </c>
      <c r="BC103">
        <v>1</v>
      </c>
      <c r="BD103" t="s">
        <v>3</v>
      </c>
      <c r="BE103" t="s">
        <v>3</v>
      </c>
      <c r="BF103" t="s">
        <v>3</v>
      </c>
      <c r="BG103" t="s">
        <v>3</v>
      </c>
      <c r="BH103">
        <v>3</v>
      </c>
      <c r="BI103">
        <v>1</v>
      </c>
      <c r="BJ103" t="s">
        <v>3</v>
      </c>
      <c r="BM103">
        <v>1100</v>
      </c>
      <c r="BN103">
        <v>0</v>
      </c>
      <c r="BO103" t="s">
        <v>3</v>
      </c>
      <c r="BP103">
        <v>0</v>
      </c>
      <c r="BQ103">
        <v>8</v>
      </c>
      <c r="BR103">
        <v>0</v>
      </c>
      <c r="BS103">
        <v>1</v>
      </c>
      <c r="BT103">
        <v>1</v>
      </c>
      <c r="BU103">
        <v>1</v>
      </c>
      <c r="BV103">
        <v>1</v>
      </c>
      <c r="BW103">
        <v>1</v>
      </c>
      <c r="BX103">
        <v>1</v>
      </c>
      <c r="BY103" t="s">
        <v>3</v>
      </c>
      <c r="BZ103">
        <v>0</v>
      </c>
      <c r="CA103">
        <v>0</v>
      </c>
      <c r="CB103" t="s">
        <v>3</v>
      </c>
      <c r="CE103">
        <v>0</v>
      </c>
      <c r="CF103">
        <v>0</v>
      </c>
      <c r="CG103">
        <v>0</v>
      </c>
      <c r="CM103">
        <v>0</v>
      </c>
      <c r="CN103" t="s">
        <v>3</v>
      </c>
      <c r="CO103">
        <v>0</v>
      </c>
      <c r="CP103">
        <f t="shared" si="114"/>
        <v>900</v>
      </c>
      <c r="CQ103">
        <f t="shared" si="115"/>
        <v>150</v>
      </c>
      <c r="CR103">
        <f t="shared" si="139"/>
        <v>0</v>
      </c>
      <c r="CS103">
        <f t="shared" si="117"/>
        <v>0</v>
      </c>
      <c r="CT103">
        <f t="shared" si="118"/>
        <v>0</v>
      </c>
      <c r="CU103">
        <f t="shared" si="119"/>
        <v>0</v>
      </c>
      <c r="CV103">
        <f t="shared" si="120"/>
        <v>0</v>
      </c>
      <c r="CW103">
        <f t="shared" si="121"/>
        <v>0</v>
      </c>
      <c r="CX103">
        <f t="shared" si="122"/>
        <v>0</v>
      </c>
      <c r="CY103">
        <f t="shared" si="123"/>
        <v>0</v>
      </c>
      <c r="CZ103">
        <f t="shared" si="124"/>
        <v>0</v>
      </c>
      <c r="DC103" t="s">
        <v>3</v>
      </c>
      <c r="DD103" t="s">
        <v>3</v>
      </c>
      <c r="DE103" t="s">
        <v>13</v>
      </c>
      <c r="DF103" t="s">
        <v>13</v>
      </c>
      <c r="DG103" t="s">
        <v>13</v>
      </c>
      <c r="DH103" t="s">
        <v>3</v>
      </c>
      <c r="DI103" t="s">
        <v>13</v>
      </c>
      <c r="DJ103" t="s">
        <v>13</v>
      </c>
      <c r="DK103" t="s">
        <v>3</v>
      </c>
      <c r="DL103" t="s">
        <v>3</v>
      </c>
      <c r="DM103" t="s">
        <v>3</v>
      </c>
      <c r="DN103">
        <v>0</v>
      </c>
      <c r="DO103">
        <v>0</v>
      </c>
      <c r="DP103">
        <v>1</v>
      </c>
      <c r="DQ103">
        <v>1</v>
      </c>
      <c r="DU103">
        <v>1013</v>
      </c>
      <c r="DV103" t="s">
        <v>253</v>
      </c>
      <c r="DW103" t="s">
        <v>253</v>
      </c>
      <c r="DX103">
        <v>1</v>
      </c>
      <c r="DZ103" t="s">
        <v>3</v>
      </c>
      <c r="EA103" t="s">
        <v>3</v>
      </c>
      <c r="EB103" t="s">
        <v>3</v>
      </c>
      <c r="EC103" t="s">
        <v>3</v>
      </c>
      <c r="EE103">
        <v>93308415</v>
      </c>
      <c r="EF103">
        <v>8</v>
      </c>
      <c r="EG103" t="s">
        <v>248</v>
      </c>
      <c r="EH103">
        <v>0</v>
      </c>
      <c r="EI103" t="s">
        <v>3</v>
      </c>
      <c r="EJ103">
        <v>1</v>
      </c>
      <c r="EK103">
        <v>1100</v>
      </c>
      <c r="EL103" t="s">
        <v>249</v>
      </c>
      <c r="EM103" t="s">
        <v>250</v>
      </c>
      <c r="EO103" t="s">
        <v>3</v>
      </c>
      <c r="EQ103">
        <v>0</v>
      </c>
      <c r="ER103">
        <v>150</v>
      </c>
      <c r="ES103">
        <v>150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5</v>
      </c>
      <c r="FC103">
        <v>0</v>
      </c>
      <c r="FD103">
        <v>18</v>
      </c>
      <c r="FF103">
        <v>150</v>
      </c>
      <c r="FQ103">
        <v>900</v>
      </c>
      <c r="FR103">
        <f t="shared" si="125"/>
        <v>0</v>
      </c>
      <c r="FS103">
        <v>1</v>
      </c>
      <c r="FX103">
        <v>0</v>
      </c>
      <c r="FY103">
        <v>0</v>
      </c>
      <c r="GA103" t="s">
        <v>3</v>
      </c>
      <c r="GD103">
        <v>1</v>
      </c>
      <c r="GF103">
        <v>948697435</v>
      </c>
      <c r="GG103">
        <v>2</v>
      </c>
      <c r="GH103">
        <v>3</v>
      </c>
      <c r="GI103">
        <v>-2</v>
      </c>
      <c r="GJ103">
        <v>0</v>
      </c>
      <c r="GK103">
        <v>0</v>
      </c>
      <c r="GL103">
        <f t="shared" si="126"/>
        <v>0</v>
      </c>
      <c r="GM103">
        <f t="shared" si="127"/>
        <v>900</v>
      </c>
      <c r="GN103">
        <f t="shared" si="128"/>
        <v>900</v>
      </c>
      <c r="GO103">
        <f t="shared" si="129"/>
        <v>0</v>
      </c>
      <c r="GP103">
        <f t="shared" si="130"/>
        <v>0</v>
      </c>
      <c r="GR103">
        <v>1</v>
      </c>
      <c r="GS103">
        <v>1</v>
      </c>
      <c r="GT103">
        <v>0</v>
      </c>
      <c r="GU103" t="s">
        <v>3</v>
      </c>
      <c r="GV103">
        <f t="shared" si="131"/>
        <v>0</v>
      </c>
      <c r="GW103">
        <v>1</v>
      </c>
      <c r="GX103">
        <f t="shared" si="132"/>
        <v>0</v>
      </c>
      <c r="HA103">
        <v>0</v>
      </c>
      <c r="HB103">
        <v>0</v>
      </c>
      <c r="HC103">
        <f t="shared" si="133"/>
        <v>0</v>
      </c>
      <c r="HE103" t="s">
        <v>3</v>
      </c>
      <c r="HF103" t="s">
        <v>3</v>
      </c>
      <c r="HM103" t="s">
        <v>3</v>
      </c>
      <c r="HN103" t="s">
        <v>3</v>
      </c>
      <c r="HO103" t="s">
        <v>3</v>
      </c>
      <c r="HP103" t="s">
        <v>3</v>
      </c>
      <c r="HQ103" t="s">
        <v>3</v>
      </c>
      <c r="IK103">
        <v>0</v>
      </c>
    </row>
    <row r="104" spans="1:245" x14ac:dyDescent="0.2">
      <c r="A104">
        <v>17</v>
      </c>
      <c r="B104">
        <v>1</v>
      </c>
      <c r="E104" t="s">
        <v>279</v>
      </c>
      <c r="F104" t="s">
        <v>245</v>
      </c>
      <c r="G104" t="s">
        <v>280</v>
      </c>
      <c r="H104" t="s">
        <v>253</v>
      </c>
      <c r="I104">
        <v>4</v>
      </c>
      <c r="J104">
        <v>0</v>
      </c>
      <c r="K104">
        <v>4</v>
      </c>
      <c r="O104">
        <f t="shared" si="94"/>
        <v>753.32</v>
      </c>
      <c r="P104">
        <f t="shared" si="95"/>
        <v>753.32</v>
      </c>
      <c r="Q104">
        <f t="shared" si="96"/>
        <v>0</v>
      </c>
      <c r="R104">
        <f t="shared" si="97"/>
        <v>0</v>
      </c>
      <c r="S104">
        <f t="shared" si="98"/>
        <v>0</v>
      </c>
      <c r="T104">
        <f t="shared" si="99"/>
        <v>0</v>
      </c>
      <c r="U104">
        <f t="shared" si="100"/>
        <v>0</v>
      </c>
      <c r="V104">
        <f t="shared" si="101"/>
        <v>0</v>
      </c>
      <c r="W104">
        <f t="shared" si="102"/>
        <v>0</v>
      </c>
      <c r="X104">
        <f t="shared" si="103"/>
        <v>0</v>
      </c>
      <c r="Y104">
        <f t="shared" si="104"/>
        <v>0</v>
      </c>
      <c r="AA104">
        <v>93060864</v>
      </c>
      <c r="AB104">
        <f t="shared" si="105"/>
        <v>188.33</v>
      </c>
      <c r="AC104">
        <f t="shared" si="106"/>
        <v>188.33</v>
      </c>
      <c r="AD104">
        <f t="shared" si="134"/>
        <v>0</v>
      </c>
      <c r="AE104">
        <f t="shared" si="135"/>
        <v>0</v>
      </c>
      <c r="AF104">
        <f t="shared" si="136"/>
        <v>0</v>
      </c>
      <c r="AG104">
        <f t="shared" si="110"/>
        <v>0</v>
      </c>
      <c r="AH104">
        <f t="shared" si="137"/>
        <v>0</v>
      </c>
      <c r="AI104">
        <f t="shared" si="138"/>
        <v>0</v>
      </c>
      <c r="AJ104">
        <f t="shared" si="113"/>
        <v>0</v>
      </c>
      <c r="AK104">
        <v>188.33</v>
      </c>
      <c r="AL104">
        <v>188.33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1</v>
      </c>
      <c r="AW104">
        <v>1</v>
      </c>
      <c r="AZ104">
        <v>1</v>
      </c>
      <c r="BA104">
        <v>1</v>
      </c>
      <c r="BB104">
        <v>1</v>
      </c>
      <c r="BC104">
        <v>1</v>
      </c>
      <c r="BD104" t="s">
        <v>3</v>
      </c>
      <c r="BE104" t="s">
        <v>3</v>
      </c>
      <c r="BF104" t="s">
        <v>3</v>
      </c>
      <c r="BG104" t="s">
        <v>3</v>
      </c>
      <c r="BH104">
        <v>3</v>
      </c>
      <c r="BI104">
        <v>1</v>
      </c>
      <c r="BJ104" t="s">
        <v>3</v>
      </c>
      <c r="BM104">
        <v>1100</v>
      </c>
      <c r="BN104">
        <v>0</v>
      </c>
      <c r="BO104" t="s">
        <v>3</v>
      </c>
      <c r="BP104">
        <v>0</v>
      </c>
      <c r="BQ104">
        <v>8</v>
      </c>
      <c r="BR104">
        <v>0</v>
      </c>
      <c r="BS104">
        <v>1</v>
      </c>
      <c r="BT104">
        <v>1</v>
      </c>
      <c r="BU104">
        <v>1</v>
      </c>
      <c r="BV104">
        <v>1</v>
      </c>
      <c r="BW104">
        <v>1</v>
      </c>
      <c r="BX104">
        <v>1</v>
      </c>
      <c r="BY104" t="s">
        <v>3</v>
      </c>
      <c r="BZ104">
        <v>0</v>
      </c>
      <c r="CA104">
        <v>0</v>
      </c>
      <c r="CB104" t="s">
        <v>3</v>
      </c>
      <c r="CE104">
        <v>0</v>
      </c>
      <c r="CF104">
        <v>0</v>
      </c>
      <c r="CG104">
        <v>0</v>
      </c>
      <c r="CM104">
        <v>0</v>
      </c>
      <c r="CN104" t="s">
        <v>3</v>
      </c>
      <c r="CO104">
        <v>0</v>
      </c>
      <c r="CP104">
        <f t="shared" si="114"/>
        <v>753.32</v>
      </c>
      <c r="CQ104">
        <f t="shared" si="115"/>
        <v>188.33</v>
      </c>
      <c r="CR104">
        <f t="shared" si="139"/>
        <v>0</v>
      </c>
      <c r="CS104">
        <f t="shared" si="117"/>
        <v>0</v>
      </c>
      <c r="CT104">
        <f t="shared" si="118"/>
        <v>0</v>
      </c>
      <c r="CU104">
        <f t="shared" si="119"/>
        <v>0</v>
      </c>
      <c r="CV104">
        <f t="shared" si="120"/>
        <v>0</v>
      </c>
      <c r="CW104">
        <f t="shared" si="121"/>
        <v>0</v>
      </c>
      <c r="CX104">
        <f t="shared" si="122"/>
        <v>0</v>
      </c>
      <c r="CY104">
        <f t="shared" si="123"/>
        <v>0</v>
      </c>
      <c r="CZ104">
        <f t="shared" si="124"/>
        <v>0</v>
      </c>
      <c r="DC104" t="s">
        <v>3</v>
      </c>
      <c r="DD104" t="s">
        <v>3</v>
      </c>
      <c r="DE104" t="s">
        <v>13</v>
      </c>
      <c r="DF104" t="s">
        <v>13</v>
      </c>
      <c r="DG104" t="s">
        <v>13</v>
      </c>
      <c r="DH104" t="s">
        <v>3</v>
      </c>
      <c r="DI104" t="s">
        <v>13</v>
      </c>
      <c r="DJ104" t="s">
        <v>13</v>
      </c>
      <c r="DK104" t="s">
        <v>3</v>
      </c>
      <c r="DL104" t="s">
        <v>3</v>
      </c>
      <c r="DM104" t="s">
        <v>3</v>
      </c>
      <c r="DN104">
        <v>0</v>
      </c>
      <c r="DO104">
        <v>0</v>
      </c>
      <c r="DP104">
        <v>1</v>
      </c>
      <c r="DQ104">
        <v>1</v>
      </c>
      <c r="DU104">
        <v>1013</v>
      </c>
      <c r="DV104" t="s">
        <v>253</v>
      </c>
      <c r="DW104" t="s">
        <v>253</v>
      </c>
      <c r="DX104">
        <v>1</v>
      </c>
      <c r="DZ104" t="s">
        <v>3</v>
      </c>
      <c r="EA104" t="s">
        <v>3</v>
      </c>
      <c r="EB104" t="s">
        <v>3</v>
      </c>
      <c r="EC104" t="s">
        <v>3</v>
      </c>
      <c r="EE104">
        <v>93308415</v>
      </c>
      <c r="EF104">
        <v>8</v>
      </c>
      <c r="EG104" t="s">
        <v>248</v>
      </c>
      <c r="EH104">
        <v>0</v>
      </c>
      <c r="EI104" t="s">
        <v>3</v>
      </c>
      <c r="EJ104">
        <v>1</v>
      </c>
      <c r="EK104">
        <v>1100</v>
      </c>
      <c r="EL104" t="s">
        <v>249</v>
      </c>
      <c r="EM104" t="s">
        <v>250</v>
      </c>
      <c r="EO104" t="s">
        <v>3</v>
      </c>
      <c r="EQ104">
        <v>0</v>
      </c>
      <c r="ER104">
        <v>188.33</v>
      </c>
      <c r="ES104">
        <v>188.33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5</v>
      </c>
      <c r="FC104">
        <v>1</v>
      </c>
      <c r="FD104">
        <v>18</v>
      </c>
      <c r="FF104">
        <v>226</v>
      </c>
      <c r="FQ104">
        <v>753.32</v>
      </c>
      <c r="FR104">
        <f t="shared" si="125"/>
        <v>0</v>
      </c>
      <c r="FS104">
        <v>1</v>
      </c>
      <c r="FX104">
        <v>0</v>
      </c>
      <c r="FY104">
        <v>0</v>
      </c>
      <c r="GA104" t="s">
        <v>281</v>
      </c>
      <c r="GD104">
        <v>1</v>
      </c>
      <c r="GF104">
        <v>-1971982527</v>
      </c>
      <c r="GG104">
        <v>2</v>
      </c>
      <c r="GH104">
        <v>3</v>
      </c>
      <c r="GI104">
        <v>-2</v>
      </c>
      <c r="GJ104">
        <v>0</v>
      </c>
      <c r="GK104">
        <v>0</v>
      </c>
      <c r="GL104">
        <f t="shared" si="126"/>
        <v>0</v>
      </c>
      <c r="GM104">
        <f t="shared" si="127"/>
        <v>753.32</v>
      </c>
      <c r="GN104">
        <f t="shared" si="128"/>
        <v>753.32</v>
      </c>
      <c r="GO104">
        <f t="shared" si="129"/>
        <v>0</v>
      </c>
      <c r="GP104">
        <f t="shared" si="130"/>
        <v>0</v>
      </c>
      <c r="GR104">
        <v>1</v>
      </c>
      <c r="GS104">
        <v>1</v>
      </c>
      <c r="GT104">
        <v>0</v>
      </c>
      <c r="GU104" t="s">
        <v>3</v>
      </c>
      <c r="GV104">
        <f t="shared" si="131"/>
        <v>0</v>
      </c>
      <c r="GW104">
        <v>1</v>
      </c>
      <c r="GX104">
        <f t="shared" si="132"/>
        <v>0</v>
      </c>
      <c r="HA104">
        <v>0</v>
      </c>
      <c r="HB104">
        <v>0</v>
      </c>
      <c r="HC104">
        <f t="shared" si="133"/>
        <v>0</v>
      </c>
      <c r="HE104" t="s">
        <v>255</v>
      </c>
      <c r="HF104" t="s">
        <v>255</v>
      </c>
      <c r="HM104" t="s">
        <v>3</v>
      </c>
      <c r="HN104" t="s">
        <v>3</v>
      </c>
      <c r="HO104" t="s">
        <v>3</v>
      </c>
      <c r="HP104" t="s">
        <v>3</v>
      </c>
      <c r="HQ104" t="s">
        <v>3</v>
      </c>
      <c r="IK104">
        <v>0</v>
      </c>
    </row>
    <row r="105" spans="1:245" x14ac:dyDescent="0.2">
      <c r="A105">
        <v>17</v>
      </c>
      <c r="B105">
        <v>1</v>
      </c>
      <c r="E105" t="s">
        <v>282</v>
      </c>
      <c r="F105" t="s">
        <v>245</v>
      </c>
      <c r="G105" t="s">
        <v>283</v>
      </c>
      <c r="H105" t="s">
        <v>253</v>
      </c>
      <c r="I105">
        <v>3</v>
      </c>
      <c r="J105">
        <v>0</v>
      </c>
      <c r="K105">
        <v>3</v>
      </c>
      <c r="O105">
        <f t="shared" si="94"/>
        <v>782.49</v>
      </c>
      <c r="P105">
        <f t="shared" si="95"/>
        <v>782.49</v>
      </c>
      <c r="Q105">
        <f t="shared" si="96"/>
        <v>0</v>
      </c>
      <c r="R105">
        <f t="shared" si="97"/>
        <v>0</v>
      </c>
      <c r="S105">
        <f t="shared" si="98"/>
        <v>0</v>
      </c>
      <c r="T105">
        <f t="shared" si="99"/>
        <v>0</v>
      </c>
      <c r="U105">
        <f t="shared" si="100"/>
        <v>0</v>
      </c>
      <c r="V105">
        <f t="shared" si="101"/>
        <v>0</v>
      </c>
      <c r="W105">
        <f t="shared" si="102"/>
        <v>0</v>
      </c>
      <c r="X105">
        <f t="shared" si="103"/>
        <v>0</v>
      </c>
      <c r="Y105">
        <f t="shared" si="104"/>
        <v>0</v>
      </c>
      <c r="AA105">
        <v>93060864</v>
      </c>
      <c r="AB105">
        <f t="shared" si="105"/>
        <v>260.83</v>
      </c>
      <c r="AC105">
        <f t="shared" si="106"/>
        <v>260.83</v>
      </c>
      <c r="AD105">
        <f t="shared" si="134"/>
        <v>0</v>
      </c>
      <c r="AE105">
        <f t="shared" si="135"/>
        <v>0</v>
      </c>
      <c r="AF105">
        <f t="shared" si="136"/>
        <v>0</v>
      </c>
      <c r="AG105">
        <f t="shared" si="110"/>
        <v>0</v>
      </c>
      <c r="AH105">
        <f t="shared" si="137"/>
        <v>0</v>
      </c>
      <c r="AI105">
        <f t="shared" si="138"/>
        <v>0</v>
      </c>
      <c r="AJ105">
        <f t="shared" si="113"/>
        <v>0</v>
      </c>
      <c r="AK105">
        <v>260.83</v>
      </c>
      <c r="AL105">
        <v>260.83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1</v>
      </c>
      <c r="AW105">
        <v>1</v>
      </c>
      <c r="AZ105">
        <v>1</v>
      </c>
      <c r="BA105">
        <v>1</v>
      </c>
      <c r="BB105">
        <v>1</v>
      </c>
      <c r="BC105">
        <v>1</v>
      </c>
      <c r="BD105" t="s">
        <v>3</v>
      </c>
      <c r="BE105" t="s">
        <v>3</v>
      </c>
      <c r="BF105" t="s">
        <v>3</v>
      </c>
      <c r="BG105" t="s">
        <v>3</v>
      </c>
      <c r="BH105">
        <v>3</v>
      </c>
      <c r="BI105">
        <v>1</v>
      </c>
      <c r="BJ105" t="s">
        <v>3</v>
      </c>
      <c r="BM105">
        <v>1100</v>
      </c>
      <c r="BN105">
        <v>0</v>
      </c>
      <c r="BO105" t="s">
        <v>3</v>
      </c>
      <c r="BP105">
        <v>0</v>
      </c>
      <c r="BQ105">
        <v>8</v>
      </c>
      <c r="BR105">
        <v>0</v>
      </c>
      <c r="BS105">
        <v>1</v>
      </c>
      <c r="BT105">
        <v>1</v>
      </c>
      <c r="BU105">
        <v>1</v>
      </c>
      <c r="BV105">
        <v>1</v>
      </c>
      <c r="BW105">
        <v>1</v>
      </c>
      <c r="BX105">
        <v>1</v>
      </c>
      <c r="BY105" t="s">
        <v>3</v>
      </c>
      <c r="BZ105">
        <v>0</v>
      </c>
      <c r="CA105">
        <v>0</v>
      </c>
      <c r="CB105" t="s">
        <v>3</v>
      </c>
      <c r="CE105">
        <v>0</v>
      </c>
      <c r="CF105">
        <v>0</v>
      </c>
      <c r="CG105">
        <v>0</v>
      </c>
      <c r="CM105">
        <v>0</v>
      </c>
      <c r="CN105" t="s">
        <v>3</v>
      </c>
      <c r="CO105">
        <v>0</v>
      </c>
      <c r="CP105">
        <f t="shared" si="114"/>
        <v>782.49</v>
      </c>
      <c r="CQ105">
        <f t="shared" si="115"/>
        <v>260.83</v>
      </c>
      <c r="CR105">
        <f t="shared" si="139"/>
        <v>0</v>
      </c>
      <c r="CS105">
        <f t="shared" si="117"/>
        <v>0</v>
      </c>
      <c r="CT105">
        <f t="shared" si="118"/>
        <v>0</v>
      </c>
      <c r="CU105">
        <f t="shared" si="119"/>
        <v>0</v>
      </c>
      <c r="CV105">
        <f t="shared" si="120"/>
        <v>0</v>
      </c>
      <c r="CW105">
        <f t="shared" si="121"/>
        <v>0</v>
      </c>
      <c r="CX105">
        <f t="shared" si="122"/>
        <v>0</v>
      </c>
      <c r="CY105">
        <f t="shared" si="123"/>
        <v>0</v>
      </c>
      <c r="CZ105">
        <f t="shared" si="124"/>
        <v>0</v>
      </c>
      <c r="DC105" t="s">
        <v>3</v>
      </c>
      <c r="DD105" t="s">
        <v>3</v>
      </c>
      <c r="DE105" t="s">
        <v>13</v>
      </c>
      <c r="DF105" t="s">
        <v>13</v>
      </c>
      <c r="DG105" t="s">
        <v>13</v>
      </c>
      <c r="DH105" t="s">
        <v>3</v>
      </c>
      <c r="DI105" t="s">
        <v>13</v>
      </c>
      <c r="DJ105" t="s">
        <v>13</v>
      </c>
      <c r="DK105" t="s">
        <v>3</v>
      </c>
      <c r="DL105" t="s">
        <v>3</v>
      </c>
      <c r="DM105" t="s">
        <v>3</v>
      </c>
      <c r="DN105">
        <v>0</v>
      </c>
      <c r="DO105">
        <v>0</v>
      </c>
      <c r="DP105">
        <v>1</v>
      </c>
      <c r="DQ105">
        <v>1</v>
      </c>
      <c r="DU105">
        <v>1013</v>
      </c>
      <c r="DV105" t="s">
        <v>253</v>
      </c>
      <c r="DW105" t="s">
        <v>253</v>
      </c>
      <c r="DX105">
        <v>1</v>
      </c>
      <c r="DZ105" t="s">
        <v>3</v>
      </c>
      <c r="EA105" t="s">
        <v>3</v>
      </c>
      <c r="EB105" t="s">
        <v>3</v>
      </c>
      <c r="EC105" t="s">
        <v>3</v>
      </c>
      <c r="EE105">
        <v>93308415</v>
      </c>
      <c r="EF105">
        <v>8</v>
      </c>
      <c r="EG105" t="s">
        <v>248</v>
      </c>
      <c r="EH105">
        <v>0</v>
      </c>
      <c r="EI105" t="s">
        <v>3</v>
      </c>
      <c r="EJ105">
        <v>1</v>
      </c>
      <c r="EK105">
        <v>1100</v>
      </c>
      <c r="EL105" t="s">
        <v>249</v>
      </c>
      <c r="EM105" t="s">
        <v>250</v>
      </c>
      <c r="EO105" t="s">
        <v>3</v>
      </c>
      <c r="EQ105">
        <v>0</v>
      </c>
      <c r="ER105">
        <v>260.83</v>
      </c>
      <c r="ES105">
        <v>260.83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5</v>
      </c>
      <c r="FC105">
        <v>1</v>
      </c>
      <c r="FD105">
        <v>18</v>
      </c>
      <c r="FF105">
        <v>313</v>
      </c>
      <c r="FQ105">
        <v>782.49</v>
      </c>
      <c r="FR105">
        <f t="shared" si="125"/>
        <v>0</v>
      </c>
      <c r="FS105">
        <v>1</v>
      </c>
      <c r="FX105">
        <v>0</v>
      </c>
      <c r="FY105">
        <v>0</v>
      </c>
      <c r="GA105" t="s">
        <v>284</v>
      </c>
      <c r="GD105">
        <v>1</v>
      </c>
      <c r="GF105">
        <v>-1663552466</v>
      </c>
      <c r="GG105">
        <v>2</v>
      </c>
      <c r="GH105">
        <v>3</v>
      </c>
      <c r="GI105">
        <v>-2</v>
      </c>
      <c r="GJ105">
        <v>0</v>
      </c>
      <c r="GK105">
        <v>0</v>
      </c>
      <c r="GL105">
        <f t="shared" si="126"/>
        <v>0</v>
      </c>
      <c r="GM105">
        <f t="shared" si="127"/>
        <v>782.49</v>
      </c>
      <c r="GN105">
        <f t="shared" si="128"/>
        <v>782.49</v>
      </c>
      <c r="GO105">
        <f t="shared" si="129"/>
        <v>0</v>
      </c>
      <c r="GP105">
        <f t="shared" si="130"/>
        <v>0</v>
      </c>
      <c r="GR105">
        <v>1</v>
      </c>
      <c r="GS105">
        <v>1</v>
      </c>
      <c r="GT105">
        <v>0</v>
      </c>
      <c r="GU105" t="s">
        <v>3</v>
      </c>
      <c r="GV105">
        <f t="shared" si="131"/>
        <v>0</v>
      </c>
      <c r="GW105">
        <v>1</v>
      </c>
      <c r="GX105">
        <f t="shared" si="132"/>
        <v>0</v>
      </c>
      <c r="HA105">
        <v>0</v>
      </c>
      <c r="HB105">
        <v>0</v>
      </c>
      <c r="HC105">
        <f t="shared" si="133"/>
        <v>0</v>
      </c>
      <c r="HE105" t="s">
        <v>255</v>
      </c>
      <c r="HF105" t="s">
        <v>255</v>
      </c>
      <c r="HM105" t="s">
        <v>3</v>
      </c>
      <c r="HN105" t="s">
        <v>3</v>
      </c>
      <c r="HO105" t="s">
        <v>3</v>
      </c>
      <c r="HP105" t="s">
        <v>3</v>
      </c>
      <c r="HQ105" t="s">
        <v>3</v>
      </c>
      <c r="IK105">
        <v>0</v>
      </c>
    </row>
    <row r="106" spans="1:245" x14ac:dyDescent="0.2">
      <c r="A106">
        <v>17</v>
      </c>
      <c r="B106">
        <v>1</v>
      </c>
      <c r="E106" t="s">
        <v>285</v>
      </c>
      <c r="F106" t="s">
        <v>245</v>
      </c>
      <c r="G106" t="s">
        <v>286</v>
      </c>
      <c r="H106" t="s">
        <v>253</v>
      </c>
      <c r="I106">
        <v>2</v>
      </c>
      <c r="J106">
        <v>0</v>
      </c>
      <c r="K106">
        <v>2</v>
      </c>
      <c r="O106">
        <f t="shared" si="94"/>
        <v>43.34</v>
      </c>
      <c r="P106">
        <f t="shared" si="95"/>
        <v>43.34</v>
      </c>
      <c r="Q106">
        <f t="shared" si="96"/>
        <v>0</v>
      </c>
      <c r="R106">
        <f t="shared" si="97"/>
        <v>0</v>
      </c>
      <c r="S106">
        <f t="shared" si="98"/>
        <v>0</v>
      </c>
      <c r="T106">
        <f t="shared" si="99"/>
        <v>0</v>
      </c>
      <c r="U106">
        <f t="shared" si="100"/>
        <v>0</v>
      </c>
      <c r="V106">
        <f t="shared" si="101"/>
        <v>0</v>
      </c>
      <c r="W106">
        <f t="shared" si="102"/>
        <v>0</v>
      </c>
      <c r="X106">
        <f t="shared" si="103"/>
        <v>0</v>
      </c>
      <c r="Y106">
        <f t="shared" si="104"/>
        <v>0</v>
      </c>
      <c r="AA106">
        <v>93060864</v>
      </c>
      <c r="AB106">
        <f t="shared" si="105"/>
        <v>21.67</v>
      </c>
      <c r="AC106">
        <f t="shared" si="106"/>
        <v>21.67</v>
      </c>
      <c r="AD106">
        <f t="shared" si="134"/>
        <v>0</v>
      </c>
      <c r="AE106">
        <f t="shared" si="135"/>
        <v>0</v>
      </c>
      <c r="AF106">
        <f t="shared" si="136"/>
        <v>0</v>
      </c>
      <c r="AG106">
        <f t="shared" si="110"/>
        <v>0</v>
      </c>
      <c r="AH106">
        <f t="shared" si="137"/>
        <v>0</v>
      </c>
      <c r="AI106">
        <f t="shared" si="138"/>
        <v>0</v>
      </c>
      <c r="AJ106">
        <f t="shared" si="113"/>
        <v>0</v>
      </c>
      <c r="AK106">
        <v>21.67</v>
      </c>
      <c r="AL106">
        <v>21.67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1</v>
      </c>
      <c r="AW106">
        <v>1</v>
      </c>
      <c r="AZ106">
        <v>1</v>
      </c>
      <c r="BA106">
        <v>1</v>
      </c>
      <c r="BB106">
        <v>1</v>
      </c>
      <c r="BC106">
        <v>1</v>
      </c>
      <c r="BD106" t="s">
        <v>3</v>
      </c>
      <c r="BE106" t="s">
        <v>3</v>
      </c>
      <c r="BF106" t="s">
        <v>3</v>
      </c>
      <c r="BG106" t="s">
        <v>3</v>
      </c>
      <c r="BH106">
        <v>3</v>
      </c>
      <c r="BI106">
        <v>1</v>
      </c>
      <c r="BJ106" t="s">
        <v>3</v>
      </c>
      <c r="BM106">
        <v>1100</v>
      </c>
      <c r="BN106">
        <v>0</v>
      </c>
      <c r="BO106" t="s">
        <v>3</v>
      </c>
      <c r="BP106">
        <v>0</v>
      </c>
      <c r="BQ106">
        <v>8</v>
      </c>
      <c r="BR106">
        <v>0</v>
      </c>
      <c r="BS106">
        <v>1</v>
      </c>
      <c r="BT106">
        <v>1</v>
      </c>
      <c r="BU106">
        <v>1</v>
      </c>
      <c r="BV106">
        <v>1</v>
      </c>
      <c r="BW106">
        <v>1</v>
      </c>
      <c r="BX106">
        <v>1</v>
      </c>
      <c r="BY106" t="s">
        <v>3</v>
      </c>
      <c r="BZ106">
        <v>0</v>
      </c>
      <c r="CA106">
        <v>0</v>
      </c>
      <c r="CB106" t="s">
        <v>3</v>
      </c>
      <c r="CE106">
        <v>0</v>
      </c>
      <c r="CF106">
        <v>0</v>
      </c>
      <c r="CG106">
        <v>0</v>
      </c>
      <c r="CM106">
        <v>0</v>
      </c>
      <c r="CN106" t="s">
        <v>3</v>
      </c>
      <c r="CO106">
        <v>0</v>
      </c>
      <c r="CP106">
        <f t="shared" si="114"/>
        <v>43.34</v>
      </c>
      <c r="CQ106">
        <f t="shared" si="115"/>
        <v>21.67</v>
      </c>
      <c r="CR106">
        <f t="shared" si="139"/>
        <v>0</v>
      </c>
      <c r="CS106">
        <f t="shared" si="117"/>
        <v>0</v>
      </c>
      <c r="CT106">
        <f t="shared" si="118"/>
        <v>0</v>
      </c>
      <c r="CU106">
        <f t="shared" si="119"/>
        <v>0</v>
      </c>
      <c r="CV106">
        <f t="shared" si="120"/>
        <v>0</v>
      </c>
      <c r="CW106">
        <f t="shared" si="121"/>
        <v>0</v>
      </c>
      <c r="CX106">
        <f t="shared" si="122"/>
        <v>0</v>
      </c>
      <c r="CY106">
        <f t="shared" si="123"/>
        <v>0</v>
      </c>
      <c r="CZ106">
        <f t="shared" si="124"/>
        <v>0</v>
      </c>
      <c r="DC106" t="s">
        <v>3</v>
      </c>
      <c r="DD106" t="s">
        <v>3</v>
      </c>
      <c r="DE106" t="s">
        <v>13</v>
      </c>
      <c r="DF106" t="s">
        <v>13</v>
      </c>
      <c r="DG106" t="s">
        <v>13</v>
      </c>
      <c r="DH106" t="s">
        <v>3</v>
      </c>
      <c r="DI106" t="s">
        <v>13</v>
      </c>
      <c r="DJ106" t="s">
        <v>13</v>
      </c>
      <c r="DK106" t="s">
        <v>3</v>
      </c>
      <c r="DL106" t="s">
        <v>3</v>
      </c>
      <c r="DM106" t="s">
        <v>3</v>
      </c>
      <c r="DN106">
        <v>0</v>
      </c>
      <c r="DO106">
        <v>0</v>
      </c>
      <c r="DP106">
        <v>1</v>
      </c>
      <c r="DQ106">
        <v>1</v>
      </c>
      <c r="DU106">
        <v>1013</v>
      </c>
      <c r="DV106" t="s">
        <v>253</v>
      </c>
      <c r="DW106" t="s">
        <v>253</v>
      </c>
      <c r="DX106">
        <v>1</v>
      </c>
      <c r="DZ106" t="s">
        <v>3</v>
      </c>
      <c r="EA106" t="s">
        <v>3</v>
      </c>
      <c r="EB106" t="s">
        <v>3</v>
      </c>
      <c r="EC106" t="s">
        <v>3</v>
      </c>
      <c r="EE106">
        <v>93308415</v>
      </c>
      <c r="EF106">
        <v>8</v>
      </c>
      <c r="EG106" t="s">
        <v>248</v>
      </c>
      <c r="EH106">
        <v>0</v>
      </c>
      <c r="EI106" t="s">
        <v>3</v>
      </c>
      <c r="EJ106">
        <v>1</v>
      </c>
      <c r="EK106">
        <v>1100</v>
      </c>
      <c r="EL106" t="s">
        <v>249</v>
      </c>
      <c r="EM106" t="s">
        <v>250</v>
      </c>
      <c r="EO106" t="s">
        <v>3</v>
      </c>
      <c r="EQ106">
        <v>0</v>
      </c>
      <c r="ER106">
        <v>21.67</v>
      </c>
      <c r="ES106">
        <v>21.67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5</v>
      </c>
      <c r="FC106">
        <v>1</v>
      </c>
      <c r="FD106">
        <v>18</v>
      </c>
      <c r="FF106">
        <v>26</v>
      </c>
      <c r="FQ106">
        <v>0</v>
      </c>
      <c r="FR106">
        <f t="shared" si="125"/>
        <v>0</v>
      </c>
      <c r="FS106">
        <v>0</v>
      </c>
      <c r="FX106">
        <v>0</v>
      </c>
      <c r="FY106">
        <v>0</v>
      </c>
      <c r="GA106" t="s">
        <v>287</v>
      </c>
      <c r="GD106">
        <v>1</v>
      </c>
      <c r="GF106">
        <v>-501674250</v>
      </c>
      <c r="GG106">
        <v>2</v>
      </c>
      <c r="GH106">
        <v>3</v>
      </c>
      <c r="GI106">
        <v>-2</v>
      </c>
      <c r="GJ106">
        <v>0</v>
      </c>
      <c r="GK106">
        <v>0</v>
      </c>
      <c r="GL106">
        <f t="shared" si="126"/>
        <v>0</v>
      </c>
      <c r="GM106">
        <f t="shared" si="127"/>
        <v>43.34</v>
      </c>
      <c r="GN106">
        <f t="shared" si="128"/>
        <v>43.34</v>
      </c>
      <c r="GO106">
        <f t="shared" si="129"/>
        <v>0</v>
      </c>
      <c r="GP106">
        <f t="shared" si="130"/>
        <v>0</v>
      </c>
      <c r="GR106">
        <v>1</v>
      </c>
      <c r="GS106">
        <v>1</v>
      </c>
      <c r="GT106">
        <v>0</v>
      </c>
      <c r="GU106" t="s">
        <v>3</v>
      </c>
      <c r="GV106">
        <f t="shared" si="131"/>
        <v>0</v>
      </c>
      <c r="GW106">
        <v>1</v>
      </c>
      <c r="GX106">
        <f t="shared" si="132"/>
        <v>0</v>
      </c>
      <c r="HA106">
        <v>0</v>
      </c>
      <c r="HB106">
        <v>0</v>
      </c>
      <c r="HC106">
        <f t="shared" si="133"/>
        <v>0</v>
      </c>
      <c r="HE106" t="s">
        <v>255</v>
      </c>
      <c r="HF106" t="s">
        <v>255</v>
      </c>
      <c r="HM106" t="s">
        <v>3</v>
      </c>
      <c r="HN106" t="s">
        <v>3</v>
      </c>
      <c r="HO106" t="s">
        <v>3</v>
      </c>
      <c r="HP106" t="s">
        <v>3</v>
      </c>
      <c r="HQ106" t="s">
        <v>3</v>
      </c>
      <c r="IK106">
        <v>0</v>
      </c>
    </row>
    <row r="107" spans="1:245" x14ac:dyDescent="0.2">
      <c r="A107">
        <v>17</v>
      </c>
      <c r="B107">
        <v>1</v>
      </c>
      <c r="E107" t="s">
        <v>288</v>
      </c>
      <c r="F107" t="s">
        <v>245</v>
      </c>
      <c r="G107" t="s">
        <v>289</v>
      </c>
      <c r="H107" t="s">
        <v>253</v>
      </c>
      <c r="I107">
        <v>3</v>
      </c>
      <c r="J107">
        <v>0</v>
      </c>
      <c r="K107">
        <v>3</v>
      </c>
      <c r="O107">
        <f t="shared" si="94"/>
        <v>1359.99</v>
      </c>
      <c r="P107">
        <f t="shared" si="95"/>
        <v>1359.99</v>
      </c>
      <c r="Q107">
        <f t="shared" si="96"/>
        <v>0</v>
      </c>
      <c r="R107">
        <f t="shared" si="97"/>
        <v>0</v>
      </c>
      <c r="S107">
        <f t="shared" si="98"/>
        <v>0</v>
      </c>
      <c r="T107">
        <f t="shared" si="99"/>
        <v>0</v>
      </c>
      <c r="U107">
        <f t="shared" si="100"/>
        <v>0</v>
      </c>
      <c r="V107">
        <f t="shared" si="101"/>
        <v>0</v>
      </c>
      <c r="W107">
        <f t="shared" si="102"/>
        <v>0</v>
      </c>
      <c r="X107">
        <f t="shared" si="103"/>
        <v>0</v>
      </c>
      <c r="Y107">
        <f t="shared" si="104"/>
        <v>0</v>
      </c>
      <c r="AA107">
        <v>93060864</v>
      </c>
      <c r="AB107">
        <f t="shared" si="105"/>
        <v>453.33</v>
      </c>
      <c r="AC107">
        <f t="shared" si="106"/>
        <v>453.33</v>
      </c>
      <c r="AD107">
        <f t="shared" si="134"/>
        <v>0</v>
      </c>
      <c r="AE107">
        <f t="shared" si="135"/>
        <v>0</v>
      </c>
      <c r="AF107">
        <f t="shared" si="136"/>
        <v>0</v>
      </c>
      <c r="AG107">
        <f t="shared" si="110"/>
        <v>0</v>
      </c>
      <c r="AH107">
        <f t="shared" si="137"/>
        <v>0</v>
      </c>
      <c r="AI107">
        <f t="shared" si="138"/>
        <v>0</v>
      </c>
      <c r="AJ107">
        <f t="shared" si="113"/>
        <v>0</v>
      </c>
      <c r="AK107">
        <v>453.33</v>
      </c>
      <c r="AL107">
        <v>453.33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1</v>
      </c>
      <c r="AW107">
        <v>1</v>
      </c>
      <c r="AZ107">
        <v>1</v>
      </c>
      <c r="BA107">
        <v>1</v>
      </c>
      <c r="BB107">
        <v>1</v>
      </c>
      <c r="BC107">
        <v>1</v>
      </c>
      <c r="BD107" t="s">
        <v>3</v>
      </c>
      <c r="BE107" t="s">
        <v>3</v>
      </c>
      <c r="BF107" t="s">
        <v>3</v>
      </c>
      <c r="BG107" t="s">
        <v>3</v>
      </c>
      <c r="BH107">
        <v>3</v>
      </c>
      <c r="BI107">
        <v>1</v>
      </c>
      <c r="BJ107" t="s">
        <v>3</v>
      </c>
      <c r="BM107">
        <v>1100</v>
      </c>
      <c r="BN107">
        <v>0</v>
      </c>
      <c r="BO107" t="s">
        <v>3</v>
      </c>
      <c r="BP107">
        <v>0</v>
      </c>
      <c r="BQ107">
        <v>8</v>
      </c>
      <c r="BR107">
        <v>0</v>
      </c>
      <c r="BS107">
        <v>1</v>
      </c>
      <c r="BT107">
        <v>1</v>
      </c>
      <c r="BU107">
        <v>1</v>
      </c>
      <c r="BV107">
        <v>1</v>
      </c>
      <c r="BW107">
        <v>1</v>
      </c>
      <c r="BX107">
        <v>1</v>
      </c>
      <c r="BY107" t="s">
        <v>3</v>
      </c>
      <c r="BZ107">
        <v>0</v>
      </c>
      <c r="CA107">
        <v>0</v>
      </c>
      <c r="CB107" t="s">
        <v>3</v>
      </c>
      <c r="CE107">
        <v>0</v>
      </c>
      <c r="CF107">
        <v>0</v>
      </c>
      <c r="CG107">
        <v>0</v>
      </c>
      <c r="CM107">
        <v>0</v>
      </c>
      <c r="CN107" t="s">
        <v>3</v>
      </c>
      <c r="CO107">
        <v>0</v>
      </c>
      <c r="CP107">
        <f t="shared" si="114"/>
        <v>1359.99</v>
      </c>
      <c r="CQ107">
        <f t="shared" si="115"/>
        <v>453.33</v>
      </c>
      <c r="CR107">
        <f t="shared" si="139"/>
        <v>0</v>
      </c>
      <c r="CS107">
        <f t="shared" si="117"/>
        <v>0</v>
      </c>
      <c r="CT107">
        <f t="shared" si="118"/>
        <v>0</v>
      </c>
      <c r="CU107">
        <f t="shared" si="119"/>
        <v>0</v>
      </c>
      <c r="CV107">
        <f t="shared" si="120"/>
        <v>0</v>
      </c>
      <c r="CW107">
        <f t="shared" si="121"/>
        <v>0</v>
      </c>
      <c r="CX107">
        <f t="shared" si="122"/>
        <v>0</v>
      </c>
      <c r="CY107">
        <f t="shared" si="123"/>
        <v>0</v>
      </c>
      <c r="CZ107">
        <f t="shared" si="124"/>
        <v>0</v>
      </c>
      <c r="DC107" t="s">
        <v>3</v>
      </c>
      <c r="DD107" t="s">
        <v>3</v>
      </c>
      <c r="DE107" t="s">
        <v>13</v>
      </c>
      <c r="DF107" t="s">
        <v>13</v>
      </c>
      <c r="DG107" t="s">
        <v>13</v>
      </c>
      <c r="DH107" t="s">
        <v>3</v>
      </c>
      <c r="DI107" t="s">
        <v>13</v>
      </c>
      <c r="DJ107" t="s">
        <v>13</v>
      </c>
      <c r="DK107" t="s">
        <v>3</v>
      </c>
      <c r="DL107" t="s">
        <v>3</v>
      </c>
      <c r="DM107" t="s">
        <v>3</v>
      </c>
      <c r="DN107">
        <v>0</v>
      </c>
      <c r="DO107">
        <v>0</v>
      </c>
      <c r="DP107">
        <v>1</v>
      </c>
      <c r="DQ107">
        <v>1</v>
      </c>
      <c r="DU107">
        <v>1013</v>
      </c>
      <c r="DV107" t="s">
        <v>253</v>
      </c>
      <c r="DW107" t="s">
        <v>253</v>
      </c>
      <c r="DX107">
        <v>1</v>
      </c>
      <c r="DZ107" t="s">
        <v>3</v>
      </c>
      <c r="EA107" t="s">
        <v>3</v>
      </c>
      <c r="EB107" t="s">
        <v>3</v>
      </c>
      <c r="EC107" t="s">
        <v>3</v>
      </c>
      <c r="EE107">
        <v>93308415</v>
      </c>
      <c r="EF107">
        <v>8</v>
      </c>
      <c r="EG107" t="s">
        <v>248</v>
      </c>
      <c r="EH107">
        <v>0</v>
      </c>
      <c r="EI107" t="s">
        <v>3</v>
      </c>
      <c r="EJ107">
        <v>1</v>
      </c>
      <c r="EK107">
        <v>1100</v>
      </c>
      <c r="EL107" t="s">
        <v>249</v>
      </c>
      <c r="EM107" t="s">
        <v>250</v>
      </c>
      <c r="EO107" t="s">
        <v>3</v>
      </c>
      <c r="EQ107">
        <v>0</v>
      </c>
      <c r="ER107">
        <v>453.33</v>
      </c>
      <c r="ES107">
        <v>453.33</v>
      </c>
      <c r="ET107">
        <v>0</v>
      </c>
      <c r="EU107">
        <v>0</v>
      </c>
      <c r="EV107">
        <v>0</v>
      </c>
      <c r="EW107">
        <v>0</v>
      </c>
      <c r="EX107">
        <v>0</v>
      </c>
      <c r="EY107">
        <v>0</v>
      </c>
      <c r="EZ107">
        <v>5</v>
      </c>
      <c r="FC107">
        <v>1</v>
      </c>
      <c r="FD107">
        <v>18</v>
      </c>
      <c r="FF107">
        <v>544</v>
      </c>
      <c r="FQ107">
        <v>0</v>
      </c>
      <c r="FR107">
        <f t="shared" si="125"/>
        <v>0</v>
      </c>
      <c r="FS107">
        <v>0</v>
      </c>
      <c r="FX107">
        <v>0</v>
      </c>
      <c r="FY107">
        <v>0</v>
      </c>
      <c r="GA107" t="s">
        <v>290</v>
      </c>
      <c r="GD107">
        <v>1</v>
      </c>
      <c r="GF107">
        <v>455208287</v>
      </c>
      <c r="GG107">
        <v>2</v>
      </c>
      <c r="GH107">
        <v>3</v>
      </c>
      <c r="GI107">
        <v>-2</v>
      </c>
      <c r="GJ107">
        <v>0</v>
      </c>
      <c r="GK107">
        <v>0</v>
      </c>
      <c r="GL107">
        <f t="shared" si="126"/>
        <v>0</v>
      </c>
      <c r="GM107">
        <f t="shared" si="127"/>
        <v>1359.99</v>
      </c>
      <c r="GN107">
        <f t="shared" si="128"/>
        <v>1359.99</v>
      </c>
      <c r="GO107">
        <f t="shared" si="129"/>
        <v>0</v>
      </c>
      <c r="GP107">
        <f t="shared" si="130"/>
        <v>0</v>
      </c>
      <c r="GR107">
        <v>1</v>
      </c>
      <c r="GS107">
        <v>1</v>
      </c>
      <c r="GT107">
        <v>0</v>
      </c>
      <c r="GU107" t="s">
        <v>3</v>
      </c>
      <c r="GV107">
        <f t="shared" si="131"/>
        <v>0</v>
      </c>
      <c r="GW107">
        <v>1</v>
      </c>
      <c r="GX107">
        <f t="shared" si="132"/>
        <v>0</v>
      </c>
      <c r="HA107">
        <v>0</v>
      </c>
      <c r="HB107">
        <v>0</v>
      </c>
      <c r="HC107">
        <f t="shared" si="133"/>
        <v>0</v>
      </c>
      <c r="HE107" t="s">
        <v>255</v>
      </c>
      <c r="HF107" t="s">
        <v>255</v>
      </c>
      <c r="HM107" t="s">
        <v>3</v>
      </c>
      <c r="HN107" t="s">
        <v>3</v>
      </c>
      <c r="HO107" t="s">
        <v>3</v>
      </c>
      <c r="HP107" t="s">
        <v>3</v>
      </c>
      <c r="HQ107" t="s">
        <v>3</v>
      </c>
      <c r="IK107">
        <v>0</v>
      </c>
    </row>
    <row r="108" spans="1:245" x14ac:dyDescent="0.2">
      <c r="A108">
        <v>17</v>
      </c>
      <c r="B108">
        <v>1</v>
      </c>
      <c r="E108" t="s">
        <v>291</v>
      </c>
      <c r="F108" t="s">
        <v>245</v>
      </c>
      <c r="G108" t="s">
        <v>292</v>
      </c>
      <c r="H108" t="s">
        <v>247</v>
      </c>
      <c r="I108">
        <v>11</v>
      </c>
      <c r="J108">
        <v>0</v>
      </c>
      <c r="K108">
        <v>11</v>
      </c>
      <c r="O108">
        <f t="shared" si="94"/>
        <v>23.43</v>
      </c>
      <c r="P108">
        <f t="shared" si="95"/>
        <v>23.43</v>
      </c>
      <c r="Q108">
        <f t="shared" si="96"/>
        <v>0</v>
      </c>
      <c r="R108">
        <f t="shared" si="97"/>
        <v>0</v>
      </c>
      <c r="S108">
        <f t="shared" si="98"/>
        <v>0</v>
      </c>
      <c r="T108">
        <f t="shared" si="99"/>
        <v>0</v>
      </c>
      <c r="U108">
        <f t="shared" si="100"/>
        <v>0</v>
      </c>
      <c r="V108">
        <f t="shared" si="101"/>
        <v>0</v>
      </c>
      <c r="W108">
        <f t="shared" si="102"/>
        <v>0</v>
      </c>
      <c r="X108">
        <f t="shared" si="103"/>
        <v>0</v>
      </c>
      <c r="Y108">
        <f t="shared" si="104"/>
        <v>0</v>
      </c>
      <c r="AA108">
        <v>93060864</v>
      </c>
      <c r="AB108">
        <f t="shared" si="105"/>
        <v>2.13</v>
      </c>
      <c r="AC108">
        <f t="shared" si="106"/>
        <v>2.13</v>
      </c>
      <c r="AD108">
        <f t="shared" si="134"/>
        <v>0</v>
      </c>
      <c r="AE108">
        <f t="shared" si="135"/>
        <v>0</v>
      </c>
      <c r="AF108">
        <f t="shared" si="136"/>
        <v>0</v>
      </c>
      <c r="AG108">
        <f t="shared" si="110"/>
        <v>0</v>
      </c>
      <c r="AH108">
        <f t="shared" si="137"/>
        <v>0</v>
      </c>
      <c r="AI108">
        <f t="shared" si="138"/>
        <v>0</v>
      </c>
      <c r="AJ108">
        <f t="shared" si="113"/>
        <v>0</v>
      </c>
      <c r="AK108">
        <v>2.13</v>
      </c>
      <c r="AL108">
        <v>2.13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1</v>
      </c>
      <c r="AW108">
        <v>1</v>
      </c>
      <c r="AZ108">
        <v>1</v>
      </c>
      <c r="BA108">
        <v>1</v>
      </c>
      <c r="BB108">
        <v>1</v>
      </c>
      <c r="BC108">
        <v>1</v>
      </c>
      <c r="BD108" t="s">
        <v>3</v>
      </c>
      <c r="BE108" t="s">
        <v>3</v>
      </c>
      <c r="BF108" t="s">
        <v>3</v>
      </c>
      <c r="BG108" t="s">
        <v>3</v>
      </c>
      <c r="BH108">
        <v>3</v>
      </c>
      <c r="BI108">
        <v>1</v>
      </c>
      <c r="BJ108" t="s">
        <v>3</v>
      </c>
      <c r="BM108">
        <v>1100</v>
      </c>
      <c r="BN108">
        <v>0</v>
      </c>
      <c r="BO108" t="s">
        <v>3</v>
      </c>
      <c r="BP108">
        <v>0</v>
      </c>
      <c r="BQ108">
        <v>8</v>
      </c>
      <c r="BR108">
        <v>0</v>
      </c>
      <c r="BS108">
        <v>1</v>
      </c>
      <c r="BT108">
        <v>1</v>
      </c>
      <c r="BU108">
        <v>1</v>
      </c>
      <c r="BV108">
        <v>1</v>
      </c>
      <c r="BW108">
        <v>1</v>
      </c>
      <c r="BX108">
        <v>1</v>
      </c>
      <c r="BY108" t="s">
        <v>3</v>
      </c>
      <c r="BZ108">
        <v>0</v>
      </c>
      <c r="CA108">
        <v>0</v>
      </c>
      <c r="CB108" t="s">
        <v>3</v>
      </c>
      <c r="CE108">
        <v>0</v>
      </c>
      <c r="CF108">
        <v>0</v>
      </c>
      <c r="CG108">
        <v>0</v>
      </c>
      <c r="CM108">
        <v>0</v>
      </c>
      <c r="CN108" t="s">
        <v>3</v>
      </c>
      <c r="CO108">
        <v>0</v>
      </c>
      <c r="CP108">
        <f t="shared" si="114"/>
        <v>23.43</v>
      </c>
      <c r="CQ108">
        <f t="shared" si="115"/>
        <v>2.13</v>
      </c>
      <c r="CR108">
        <f t="shared" si="139"/>
        <v>0</v>
      </c>
      <c r="CS108">
        <f t="shared" si="117"/>
        <v>0</v>
      </c>
      <c r="CT108">
        <f t="shared" si="118"/>
        <v>0</v>
      </c>
      <c r="CU108">
        <f t="shared" si="119"/>
        <v>0</v>
      </c>
      <c r="CV108">
        <f t="shared" si="120"/>
        <v>0</v>
      </c>
      <c r="CW108">
        <f t="shared" si="121"/>
        <v>0</v>
      </c>
      <c r="CX108">
        <f t="shared" si="122"/>
        <v>0</v>
      </c>
      <c r="CY108">
        <f t="shared" si="123"/>
        <v>0</v>
      </c>
      <c r="CZ108">
        <f t="shared" si="124"/>
        <v>0</v>
      </c>
      <c r="DC108" t="s">
        <v>3</v>
      </c>
      <c r="DD108" t="s">
        <v>3</v>
      </c>
      <c r="DE108" t="s">
        <v>13</v>
      </c>
      <c r="DF108" t="s">
        <v>13</v>
      </c>
      <c r="DG108" t="s">
        <v>13</v>
      </c>
      <c r="DH108" t="s">
        <v>3</v>
      </c>
      <c r="DI108" t="s">
        <v>13</v>
      </c>
      <c r="DJ108" t="s">
        <v>13</v>
      </c>
      <c r="DK108" t="s">
        <v>3</v>
      </c>
      <c r="DL108" t="s">
        <v>3</v>
      </c>
      <c r="DM108" t="s">
        <v>3</v>
      </c>
      <c r="DN108">
        <v>0</v>
      </c>
      <c r="DO108">
        <v>0</v>
      </c>
      <c r="DP108">
        <v>1</v>
      </c>
      <c r="DQ108">
        <v>1</v>
      </c>
      <c r="DU108">
        <v>1003</v>
      </c>
      <c r="DV108" t="s">
        <v>247</v>
      </c>
      <c r="DW108" t="s">
        <v>247</v>
      </c>
      <c r="DX108">
        <v>1</v>
      </c>
      <c r="DZ108" t="s">
        <v>3</v>
      </c>
      <c r="EA108" t="s">
        <v>3</v>
      </c>
      <c r="EB108" t="s">
        <v>3</v>
      </c>
      <c r="EC108" t="s">
        <v>3</v>
      </c>
      <c r="EE108">
        <v>93308415</v>
      </c>
      <c r="EF108">
        <v>8</v>
      </c>
      <c r="EG108" t="s">
        <v>248</v>
      </c>
      <c r="EH108">
        <v>0</v>
      </c>
      <c r="EI108" t="s">
        <v>3</v>
      </c>
      <c r="EJ108">
        <v>1</v>
      </c>
      <c r="EK108">
        <v>1100</v>
      </c>
      <c r="EL108" t="s">
        <v>249</v>
      </c>
      <c r="EM108" t="s">
        <v>250</v>
      </c>
      <c r="EO108" t="s">
        <v>3</v>
      </c>
      <c r="EQ108">
        <v>0</v>
      </c>
      <c r="ER108">
        <v>2.13</v>
      </c>
      <c r="ES108">
        <v>2.13</v>
      </c>
      <c r="ET108">
        <v>0</v>
      </c>
      <c r="EU108">
        <v>0</v>
      </c>
      <c r="EV108">
        <v>0</v>
      </c>
      <c r="EW108">
        <v>0</v>
      </c>
      <c r="EX108">
        <v>0</v>
      </c>
      <c r="EY108">
        <v>0</v>
      </c>
      <c r="EZ108">
        <v>5</v>
      </c>
      <c r="FC108">
        <v>1</v>
      </c>
      <c r="FD108">
        <v>18</v>
      </c>
      <c r="FF108">
        <v>2.56</v>
      </c>
      <c r="FQ108">
        <v>0</v>
      </c>
      <c r="FR108">
        <f t="shared" si="125"/>
        <v>0</v>
      </c>
      <c r="FS108">
        <v>0</v>
      </c>
      <c r="FX108">
        <v>0</v>
      </c>
      <c r="FY108">
        <v>0</v>
      </c>
      <c r="GA108" t="s">
        <v>293</v>
      </c>
      <c r="GD108">
        <v>1</v>
      </c>
      <c r="GF108">
        <v>-1379715304</v>
      </c>
      <c r="GG108">
        <v>2</v>
      </c>
      <c r="GH108">
        <v>3</v>
      </c>
      <c r="GI108">
        <v>-2</v>
      </c>
      <c r="GJ108">
        <v>0</v>
      </c>
      <c r="GK108">
        <v>0</v>
      </c>
      <c r="GL108">
        <f t="shared" si="126"/>
        <v>0</v>
      </c>
      <c r="GM108">
        <f t="shared" si="127"/>
        <v>23.43</v>
      </c>
      <c r="GN108">
        <f t="shared" si="128"/>
        <v>23.43</v>
      </c>
      <c r="GO108">
        <f t="shared" si="129"/>
        <v>0</v>
      </c>
      <c r="GP108">
        <f t="shared" si="130"/>
        <v>0</v>
      </c>
      <c r="GR108">
        <v>1</v>
      </c>
      <c r="GS108">
        <v>1</v>
      </c>
      <c r="GT108">
        <v>0</v>
      </c>
      <c r="GU108" t="s">
        <v>3</v>
      </c>
      <c r="GV108">
        <f t="shared" si="131"/>
        <v>0</v>
      </c>
      <c r="GW108">
        <v>1</v>
      </c>
      <c r="GX108">
        <f t="shared" si="132"/>
        <v>0</v>
      </c>
      <c r="HA108">
        <v>0</v>
      </c>
      <c r="HB108">
        <v>0</v>
      </c>
      <c r="HC108">
        <f t="shared" si="133"/>
        <v>0</v>
      </c>
      <c r="HE108" t="s">
        <v>255</v>
      </c>
      <c r="HF108" t="s">
        <v>255</v>
      </c>
      <c r="HM108" t="s">
        <v>3</v>
      </c>
      <c r="HN108" t="s">
        <v>3</v>
      </c>
      <c r="HO108" t="s">
        <v>3</v>
      </c>
      <c r="HP108" t="s">
        <v>3</v>
      </c>
      <c r="HQ108" t="s">
        <v>3</v>
      </c>
      <c r="IK108">
        <v>0</v>
      </c>
    </row>
    <row r="109" spans="1:245" x14ac:dyDescent="0.2">
      <c r="A109">
        <v>17</v>
      </c>
      <c r="B109">
        <v>1</v>
      </c>
      <c r="E109" t="s">
        <v>294</v>
      </c>
      <c r="F109" t="s">
        <v>245</v>
      </c>
      <c r="G109" t="s">
        <v>295</v>
      </c>
      <c r="H109" t="s">
        <v>247</v>
      </c>
      <c r="I109">
        <v>17</v>
      </c>
      <c r="J109">
        <v>0</v>
      </c>
      <c r="K109">
        <v>17</v>
      </c>
      <c r="O109">
        <f t="shared" si="94"/>
        <v>2825.74</v>
      </c>
      <c r="P109">
        <f t="shared" si="95"/>
        <v>2825.74</v>
      </c>
      <c r="Q109">
        <f t="shared" si="96"/>
        <v>0</v>
      </c>
      <c r="R109">
        <f t="shared" si="97"/>
        <v>0</v>
      </c>
      <c r="S109">
        <f t="shared" si="98"/>
        <v>0</v>
      </c>
      <c r="T109">
        <f t="shared" si="99"/>
        <v>0</v>
      </c>
      <c r="U109">
        <f t="shared" si="100"/>
        <v>0</v>
      </c>
      <c r="V109">
        <f t="shared" si="101"/>
        <v>0</v>
      </c>
      <c r="W109">
        <f t="shared" si="102"/>
        <v>0</v>
      </c>
      <c r="X109">
        <f t="shared" si="103"/>
        <v>0</v>
      </c>
      <c r="Y109">
        <f t="shared" si="104"/>
        <v>0</v>
      </c>
      <c r="AA109">
        <v>93060864</v>
      </c>
      <c r="AB109">
        <f t="shared" si="105"/>
        <v>166.22</v>
      </c>
      <c r="AC109">
        <f t="shared" si="106"/>
        <v>166.22</v>
      </c>
      <c r="AD109">
        <f t="shared" si="134"/>
        <v>0</v>
      </c>
      <c r="AE109">
        <f t="shared" si="135"/>
        <v>0</v>
      </c>
      <c r="AF109">
        <f t="shared" si="136"/>
        <v>0</v>
      </c>
      <c r="AG109">
        <f t="shared" si="110"/>
        <v>0</v>
      </c>
      <c r="AH109">
        <f t="shared" si="137"/>
        <v>0</v>
      </c>
      <c r="AI109">
        <f t="shared" si="138"/>
        <v>0</v>
      </c>
      <c r="AJ109">
        <f t="shared" si="113"/>
        <v>0</v>
      </c>
      <c r="AK109">
        <v>166.22</v>
      </c>
      <c r="AL109">
        <v>166.22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1</v>
      </c>
      <c r="AW109">
        <v>1</v>
      </c>
      <c r="AZ109">
        <v>1</v>
      </c>
      <c r="BA109">
        <v>1</v>
      </c>
      <c r="BB109">
        <v>1</v>
      </c>
      <c r="BC109">
        <v>1</v>
      </c>
      <c r="BD109" t="s">
        <v>3</v>
      </c>
      <c r="BE109" t="s">
        <v>3</v>
      </c>
      <c r="BF109" t="s">
        <v>3</v>
      </c>
      <c r="BG109" t="s">
        <v>3</v>
      </c>
      <c r="BH109">
        <v>3</v>
      </c>
      <c r="BI109">
        <v>1</v>
      </c>
      <c r="BJ109" t="s">
        <v>3</v>
      </c>
      <c r="BM109">
        <v>1100</v>
      </c>
      <c r="BN109">
        <v>0</v>
      </c>
      <c r="BO109" t="s">
        <v>3</v>
      </c>
      <c r="BP109">
        <v>0</v>
      </c>
      <c r="BQ109">
        <v>8</v>
      </c>
      <c r="BR109">
        <v>0</v>
      </c>
      <c r="BS109">
        <v>1</v>
      </c>
      <c r="BT109">
        <v>1</v>
      </c>
      <c r="BU109">
        <v>1</v>
      </c>
      <c r="BV109">
        <v>1</v>
      </c>
      <c r="BW109">
        <v>1</v>
      </c>
      <c r="BX109">
        <v>1</v>
      </c>
      <c r="BY109" t="s">
        <v>3</v>
      </c>
      <c r="BZ109">
        <v>0</v>
      </c>
      <c r="CA109">
        <v>0</v>
      </c>
      <c r="CB109" t="s">
        <v>3</v>
      </c>
      <c r="CE109">
        <v>0</v>
      </c>
      <c r="CF109">
        <v>0</v>
      </c>
      <c r="CG109">
        <v>0</v>
      </c>
      <c r="CM109">
        <v>0</v>
      </c>
      <c r="CN109" t="s">
        <v>3</v>
      </c>
      <c r="CO109">
        <v>0</v>
      </c>
      <c r="CP109">
        <f t="shared" si="114"/>
        <v>2825.74</v>
      </c>
      <c r="CQ109">
        <f t="shared" si="115"/>
        <v>166.22</v>
      </c>
      <c r="CR109">
        <f t="shared" si="139"/>
        <v>0</v>
      </c>
      <c r="CS109">
        <f t="shared" si="117"/>
        <v>0</v>
      </c>
      <c r="CT109">
        <f t="shared" si="118"/>
        <v>0</v>
      </c>
      <c r="CU109">
        <f t="shared" si="119"/>
        <v>0</v>
      </c>
      <c r="CV109">
        <f t="shared" si="120"/>
        <v>0</v>
      </c>
      <c r="CW109">
        <f t="shared" si="121"/>
        <v>0</v>
      </c>
      <c r="CX109">
        <f t="shared" si="122"/>
        <v>0</v>
      </c>
      <c r="CY109">
        <f t="shared" si="123"/>
        <v>0</v>
      </c>
      <c r="CZ109">
        <f t="shared" si="124"/>
        <v>0</v>
      </c>
      <c r="DC109" t="s">
        <v>3</v>
      </c>
      <c r="DD109" t="s">
        <v>3</v>
      </c>
      <c r="DE109" t="s">
        <v>13</v>
      </c>
      <c r="DF109" t="s">
        <v>13</v>
      </c>
      <c r="DG109" t="s">
        <v>13</v>
      </c>
      <c r="DH109" t="s">
        <v>3</v>
      </c>
      <c r="DI109" t="s">
        <v>13</v>
      </c>
      <c r="DJ109" t="s">
        <v>13</v>
      </c>
      <c r="DK109" t="s">
        <v>3</v>
      </c>
      <c r="DL109" t="s">
        <v>3</v>
      </c>
      <c r="DM109" t="s">
        <v>3</v>
      </c>
      <c r="DN109">
        <v>0</v>
      </c>
      <c r="DO109">
        <v>0</v>
      </c>
      <c r="DP109">
        <v>1</v>
      </c>
      <c r="DQ109">
        <v>1</v>
      </c>
      <c r="DU109">
        <v>1003</v>
      </c>
      <c r="DV109" t="s">
        <v>247</v>
      </c>
      <c r="DW109" t="s">
        <v>247</v>
      </c>
      <c r="DX109">
        <v>1</v>
      </c>
      <c r="DZ109" t="s">
        <v>3</v>
      </c>
      <c r="EA109" t="s">
        <v>3</v>
      </c>
      <c r="EB109" t="s">
        <v>3</v>
      </c>
      <c r="EC109" t="s">
        <v>3</v>
      </c>
      <c r="EE109">
        <v>93308415</v>
      </c>
      <c r="EF109">
        <v>8</v>
      </c>
      <c r="EG109" t="s">
        <v>248</v>
      </c>
      <c r="EH109">
        <v>0</v>
      </c>
      <c r="EI109" t="s">
        <v>3</v>
      </c>
      <c r="EJ109">
        <v>1</v>
      </c>
      <c r="EK109">
        <v>1100</v>
      </c>
      <c r="EL109" t="s">
        <v>249</v>
      </c>
      <c r="EM109" t="s">
        <v>250</v>
      </c>
      <c r="EO109" t="s">
        <v>3</v>
      </c>
      <c r="EQ109">
        <v>0</v>
      </c>
      <c r="ER109">
        <v>166.22</v>
      </c>
      <c r="ES109">
        <v>166.22</v>
      </c>
      <c r="ET109">
        <v>0</v>
      </c>
      <c r="EU109">
        <v>0</v>
      </c>
      <c r="EV109">
        <v>0</v>
      </c>
      <c r="EW109">
        <v>0</v>
      </c>
      <c r="EX109">
        <v>0</v>
      </c>
      <c r="EY109">
        <v>0</v>
      </c>
      <c r="EZ109">
        <v>5</v>
      </c>
      <c r="FC109">
        <v>1</v>
      </c>
      <c r="FD109">
        <v>18</v>
      </c>
      <c r="FF109">
        <v>199.46</v>
      </c>
      <c r="FQ109">
        <v>2825.74</v>
      </c>
      <c r="FR109">
        <f t="shared" si="125"/>
        <v>0</v>
      </c>
      <c r="FS109">
        <v>1</v>
      </c>
      <c r="FX109">
        <v>0</v>
      </c>
      <c r="FY109">
        <v>0</v>
      </c>
      <c r="GA109" t="s">
        <v>296</v>
      </c>
      <c r="GD109">
        <v>1</v>
      </c>
      <c r="GF109">
        <v>-1125503368</v>
      </c>
      <c r="GG109">
        <v>2</v>
      </c>
      <c r="GH109">
        <v>3</v>
      </c>
      <c r="GI109">
        <v>-2</v>
      </c>
      <c r="GJ109">
        <v>0</v>
      </c>
      <c r="GK109">
        <v>0</v>
      </c>
      <c r="GL109">
        <f t="shared" si="126"/>
        <v>0</v>
      </c>
      <c r="GM109">
        <f t="shared" si="127"/>
        <v>2825.74</v>
      </c>
      <c r="GN109">
        <f t="shared" si="128"/>
        <v>2825.74</v>
      </c>
      <c r="GO109">
        <f t="shared" si="129"/>
        <v>0</v>
      </c>
      <c r="GP109">
        <f t="shared" si="130"/>
        <v>0</v>
      </c>
      <c r="GR109">
        <v>1</v>
      </c>
      <c r="GS109">
        <v>1</v>
      </c>
      <c r="GT109">
        <v>0</v>
      </c>
      <c r="GU109" t="s">
        <v>3</v>
      </c>
      <c r="GV109">
        <f t="shared" si="131"/>
        <v>0</v>
      </c>
      <c r="GW109">
        <v>1</v>
      </c>
      <c r="GX109">
        <f t="shared" si="132"/>
        <v>0</v>
      </c>
      <c r="HA109">
        <v>0</v>
      </c>
      <c r="HB109">
        <v>0</v>
      </c>
      <c r="HC109">
        <f t="shared" si="133"/>
        <v>0</v>
      </c>
      <c r="HE109" t="s">
        <v>255</v>
      </c>
      <c r="HF109" t="s">
        <v>255</v>
      </c>
      <c r="HM109" t="s">
        <v>3</v>
      </c>
      <c r="HN109" t="s">
        <v>3</v>
      </c>
      <c r="HO109" t="s">
        <v>3</v>
      </c>
      <c r="HP109" t="s">
        <v>3</v>
      </c>
      <c r="HQ109" t="s">
        <v>3</v>
      </c>
      <c r="IK109">
        <v>0</v>
      </c>
    </row>
    <row r="110" spans="1:245" x14ac:dyDescent="0.2">
      <c r="A110">
        <v>17</v>
      </c>
      <c r="B110">
        <v>1</v>
      </c>
      <c r="E110" t="s">
        <v>297</v>
      </c>
      <c r="F110" t="s">
        <v>245</v>
      </c>
      <c r="G110" t="s">
        <v>298</v>
      </c>
      <c r="H110" t="s">
        <v>253</v>
      </c>
      <c r="I110">
        <v>3</v>
      </c>
      <c r="J110">
        <v>0</v>
      </c>
      <c r="K110">
        <v>3</v>
      </c>
      <c r="O110">
        <f t="shared" si="94"/>
        <v>1374.99</v>
      </c>
      <c r="P110">
        <f t="shared" si="95"/>
        <v>1374.99</v>
      </c>
      <c r="Q110">
        <f t="shared" si="96"/>
        <v>0</v>
      </c>
      <c r="R110">
        <f t="shared" si="97"/>
        <v>0</v>
      </c>
      <c r="S110">
        <f t="shared" si="98"/>
        <v>0</v>
      </c>
      <c r="T110">
        <f t="shared" si="99"/>
        <v>0</v>
      </c>
      <c r="U110">
        <f t="shared" si="100"/>
        <v>0</v>
      </c>
      <c r="V110">
        <f t="shared" si="101"/>
        <v>0</v>
      </c>
      <c r="W110">
        <f t="shared" si="102"/>
        <v>0</v>
      </c>
      <c r="X110">
        <f t="shared" si="103"/>
        <v>0</v>
      </c>
      <c r="Y110">
        <f t="shared" si="104"/>
        <v>0</v>
      </c>
      <c r="AA110">
        <v>93060864</v>
      </c>
      <c r="AB110">
        <f t="shared" si="105"/>
        <v>458.33</v>
      </c>
      <c r="AC110">
        <f t="shared" si="106"/>
        <v>458.33</v>
      </c>
      <c r="AD110">
        <f t="shared" si="134"/>
        <v>0</v>
      </c>
      <c r="AE110">
        <f t="shared" si="135"/>
        <v>0</v>
      </c>
      <c r="AF110">
        <f t="shared" si="136"/>
        <v>0</v>
      </c>
      <c r="AG110">
        <f t="shared" si="110"/>
        <v>0</v>
      </c>
      <c r="AH110">
        <f t="shared" si="137"/>
        <v>0</v>
      </c>
      <c r="AI110">
        <f t="shared" si="138"/>
        <v>0</v>
      </c>
      <c r="AJ110">
        <f t="shared" si="113"/>
        <v>0</v>
      </c>
      <c r="AK110">
        <v>458.33</v>
      </c>
      <c r="AL110">
        <v>458.33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1</v>
      </c>
      <c r="AW110">
        <v>1</v>
      </c>
      <c r="AZ110">
        <v>1</v>
      </c>
      <c r="BA110">
        <v>1</v>
      </c>
      <c r="BB110">
        <v>1</v>
      </c>
      <c r="BC110">
        <v>1</v>
      </c>
      <c r="BD110" t="s">
        <v>3</v>
      </c>
      <c r="BE110" t="s">
        <v>3</v>
      </c>
      <c r="BF110" t="s">
        <v>3</v>
      </c>
      <c r="BG110" t="s">
        <v>3</v>
      </c>
      <c r="BH110">
        <v>3</v>
      </c>
      <c r="BI110">
        <v>1</v>
      </c>
      <c r="BJ110" t="s">
        <v>3</v>
      </c>
      <c r="BM110">
        <v>1100</v>
      </c>
      <c r="BN110">
        <v>0</v>
      </c>
      <c r="BO110" t="s">
        <v>3</v>
      </c>
      <c r="BP110">
        <v>0</v>
      </c>
      <c r="BQ110">
        <v>8</v>
      </c>
      <c r="BR110">
        <v>0</v>
      </c>
      <c r="BS110">
        <v>1</v>
      </c>
      <c r="BT110">
        <v>1</v>
      </c>
      <c r="BU110">
        <v>1</v>
      </c>
      <c r="BV110">
        <v>1</v>
      </c>
      <c r="BW110">
        <v>1</v>
      </c>
      <c r="BX110">
        <v>1</v>
      </c>
      <c r="BY110" t="s">
        <v>3</v>
      </c>
      <c r="BZ110">
        <v>0</v>
      </c>
      <c r="CA110">
        <v>0</v>
      </c>
      <c r="CB110" t="s">
        <v>3</v>
      </c>
      <c r="CE110">
        <v>0</v>
      </c>
      <c r="CF110">
        <v>0</v>
      </c>
      <c r="CG110">
        <v>0</v>
      </c>
      <c r="CM110">
        <v>0</v>
      </c>
      <c r="CN110" t="s">
        <v>3</v>
      </c>
      <c r="CO110">
        <v>0</v>
      </c>
      <c r="CP110">
        <f t="shared" si="114"/>
        <v>1374.99</v>
      </c>
      <c r="CQ110">
        <f t="shared" si="115"/>
        <v>458.33</v>
      </c>
      <c r="CR110">
        <f t="shared" si="139"/>
        <v>0</v>
      </c>
      <c r="CS110">
        <f t="shared" si="117"/>
        <v>0</v>
      </c>
      <c r="CT110">
        <f t="shared" si="118"/>
        <v>0</v>
      </c>
      <c r="CU110">
        <f t="shared" si="119"/>
        <v>0</v>
      </c>
      <c r="CV110">
        <f t="shared" si="120"/>
        <v>0</v>
      </c>
      <c r="CW110">
        <f t="shared" si="121"/>
        <v>0</v>
      </c>
      <c r="CX110">
        <f t="shared" si="122"/>
        <v>0</v>
      </c>
      <c r="CY110">
        <f t="shared" si="123"/>
        <v>0</v>
      </c>
      <c r="CZ110">
        <f t="shared" si="124"/>
        <v>0</v>
      </c>
      <c r="DC110" t="s">
        <v>3</v>
      </c>
      <c r="DD110" t="s">
        <v>3</v>
      </c>
      <c r="DE110" t="s">
        <v>13</v>
      </c>
      <c r="DF110" t="s">
        <v>13</v>
      </c>
      <c r="DG110" t="s">
        <v>13</v>
      </c>
      <c r="DH110" t="s">
        <v>3</v>
      </c>
      <c r="DI110" t="s">
        <v>13</v>
      </c>
      <c r="DJ110" t="s">
        <v>13</v>
      </c>
      <c r="DK110" t="s">
        <v>3</v>
      </c>
      <c r="DL110" t="s">
        <v>3</v>
      </c>
      <c r="DM110" t="s">
        <v>3</v>
      </c>
      <c r="DN110">
        <v>0</v>
      </c>
      <c r="DO110">
        <v>0</v>
      </c>
      <c r="DP110">
        <v>1</v>
      </c>
      <c r="DQ110">
        <v>1</v>
      </c>
      <c r="DU110">
        <v>1013</v>
      </c>
      <c r="DV110" t="s">
        <v>253</v>
      </c>
      <c r="DW110" t="s">
        <v>253</v>
      </c>
      <c r="DX110">
        <v>1</v>
      </c>
      <c r="DZ110" t="s">
        <v>3</v>
      </c>
      <c r="EA110" t="s">
        <v>3</v>
      </c>
      <c r="EB110" t="s">
        <v>3</v>
      </c>
      <c r="EC110" t="s">
        <v>3</v>
      </c>
      <c r="EE110">
        <v>93308415</v>
      </c>
      <c r="EF110">
        <v>8</v>
      </c>
      <c r="EG110" t="s">
        <v>248</v>
      </c>
      <c r="EH110">
        <v>0</v>
      </c>
      <c r="EI110" t="s">
        <v>3</v>
      </c>
      <c r="EJ110">
        <v>1</v>
      </c>
      <c r="EK110">
        <v>1100</v>
      </c>
      <c r="EL110" t="s">
        <v>249</v>
      </c>
      <c r="EM110" t="s">
        <v>250</v>
      </c>
      <c r="EO110" t="s">
        <v>3</v>
      </c>
      <c r="EQ110">
        <v>0</v>
      </c>
      <c r="ER110">
        <v>458.33</v>
      </c>
      <c r="ES110">
        <v>458.33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5</v>
      </c>
      <c r="FC110">
        <v>1</v>
      </c>
      <c r="FD110">
        <v>18</v>
      </c>
      <c r="FF110">
        <v>550</v>
      </c>
      <c r="FQ110">
        <v>1374.99</v>
      </c>
      <c r="FR110">
        <f t="shared" si="125"/>
        <v>0</v>
      </c>
      <c r="FS110">
        <v>1</v>
      </c>
      <c r="FX110">
        <v>0</v>
      </c>
      <c r="FY110">
        <v>0</v>
      </c>
      <c r="GA110" t="s">
        <v>299</v>
      </c>
      <c r="GD110">
        <v>1</v>
      </c>
      <c r="GF110">
        <v>-1883667844</v>
      </c>
      <c r="GG110">
        <v>2</v>
      </c>
      <c r="GH110">
        <v>3</v>
      </c>
      <c r="GI110">
        <v>-2</v>
      </c>
      <c r="GJ110">
        <v>0</v>
      </c>
      <c r="GK110">
        <v>0</v>
      </c>
      <c r="GL110">
        <f t="shared" si="126"/>
        <v>0</v>
      </c>
      <c r="GM110">
        <f t="shared" si="127"/>
        <v>1374.99</v>
      </c>
      <c r="GN110">
        <f t="shared" si="128"/>
        <v>1374.99</v>
      </c>
      <c r="GO110">
        <f t="shared" si="129"/>
        <v>0</v>
      </c>
      <c r="GP110">
        <f t="shared" si="130"/>
        <v>0</v>
      </c>
      <c r="GR110">
        <v>1</v>
      </c>
      <c r="GS110">
        <v>1</v>
      </c>
      <c r="GT110">
        <v>0</v>
      </c>
      <c r="GU110" t="s">
        <v>3</v>
      </c>
      <c r="GV110">
        <f t="shared" si="131"/>
        <v>0</v>
      </c>
      <c r="GW110">
        <v>1</v>
      </c>
      <c r="GX110">
        <f t="shared" si="132"/>
        <v>0</v>
      </c>
      <c r="HA110">
        <v>0</v>
      </c>
      <c r="HB110">
        <v>0</v>
      </c>
      <c r="HC110">
        <f t="shared" si="133"/>
        <v>0</v>
      </c>
      <c r="HE110" t="s">
        <v>255</v>
      </c>
      <c r="HF110" t="s">
        <v>255</v>
      </c>
      <c r="HM110" t="s">
        <v>3</v>
      </c>
      <c r="HN110" t="s">
        <v>3</v>
      </c>
      <c r="HO110" t="s">
        <v>3</v>
      </c>
      <c r="HP110" t="s">
        <v>3</v>
      </c>
      <c r="HQ110" t="s">
        <v>3</v>
      </c>
      <c r="IK110">
        <v>0</v>
      </c>
    </row>
    <row r="111" spans="1:245" x14ac:dyDescent="0.2">
      <c r="A111">
        <v>17</v>
      </c>
      <c r="B111">
        <v>1</v>
      </c>
      <c r="E111" t="s">
        <v>300</v>
      </c>
      <c r="F111" t="s">
        <v>245</v>
      </c>
      <c r="G111" t="s">
        <v>301</v>
      </c>
      <c r="H111" t="s">
        <v>253</v>
      </c>
      <c r="I111">
        <v>1</v>
      </c>
      <c r="J111">
        <v>0</v>
      </c>
      <c r="K111">
        <v>1</v>
      </c>
      <c r="O111">
        <f t="shared" si="94"/>
        <v>5416.67</v>
      </c>
      <c r="P111">
        <f t="shared" si="95"/>
        <v>5416.67</v>
      </c>
      <c r="Q111">
        <f t="shared" si="96"/>
        <v>0</v>
      </c>
      <c r="R111">
        <f t="shared" si="97"/>
        <v>0</v>
      </c>
      <c r="S111">
        <f t="shared" si="98"/>
        <v>0</v>
      </c>
      <c r="T111">
        <f t="shared" si="99"/>
        <v>0</v>
      </c>
      <c r="U111">
        <f t="shared" si="100"/>
        <v>0</v>
      </c>
      <c r="V111">
        <f t="shared" si="101"/>
        <v>0</v>
      </c>
      <c r="W111">
        <f t="shared" si="102"/>
        <v>0</v>
      </c>
      <c r="X111">
        <f t="shared" si="103"/>
        <v>0</v>
      </c>
      <c r="Y111">
        <f t="shared" si="104"/>
        <v>0</v>
      </c>
      <c r="AA111">
        <v>93060864</v>
      </c>
      <c r="AB111">
        <f t="shared" si="105"/>
        <v>5416.67</v>
      </c>
      <c r="AC111">
        <f t="shared" si="106"/>
        <v>5416.67</v>
      </c>
      <c r="AD111">
        <f t="shared" si="134"/>
        <v>0</v>
      </c>
      <c r="AE111">
        <f t="shared" si="135"/>
        <v>0</v>
      </c>
      <c r="AF111">
        <f t="shared" si="136"/>
        <v>0</v>
      </c>
      <c r="AG111">
        <f t="shared" si="110"/>
        <v>0</v>
      </c>
      <c r="AH111">
        <f t="shared" si="137"/>
        <v>0</v>
      </c>
      <c r="AI111">
        <f t="shared" si="138"/>
        <v>0</v>
      </c>
      <c r="AJ111">
        <f t="shared" si="113"/>
        <v>0</v>
      </c>
      <c r="AK111">
        <v>5416.67</v>
      </c>
      <c r="AL111">
        <v>5416.67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1</v>
      </c>
      <c r="AW111">
        <v>1</v>
      </c>
      <c r="AZ111">
        <v>1</v>
      </c>
      <c r="BA111">
        <v>1</v>
      </c>
      <c r="BB111">
        <v>1</v>
      </c>
      <c r="BC111">
        <v>1</v>
      </c>
      <c r="BD111" t="s">
        <v>3</v>
      </c>
      <c r="BE111" t="s">
        <v>3</v>
      </c>
      <c r="BF111" t="s">
        <v>3</v>
      </c>
      <c r="BG111" t="s">
        <v>3</v>
      </c>
      <c r="BH111">
        <v>3</v>
      </c>
      <c r="BI111">
        <v>1</v>
      </c>
      <c r="BJ111" t="s">
        <v>3</v>
      </c>
      <c r="BM111">
        <v>1100</v>
      </c>
      <c r="BN111">
        <v>0</v>
      </c>
      <c r="BO111" t="s">
        <v>3</v>
      </c>
      <c r="BP111">
        <v>0</v>
      </c>
      <c r="BQ111">
        <v>8</v>
      </c>
      <c r="BR111">
        <v>0</v>
      </c>
      <c r="BS111">
        <v>1</v>
      </c>
      <c r="BT111">
        <v>1</v>
      </c>
      <c r="BU111">
        <v>1</v>
      </c>
      <c r="BV111">
        <v>1</v>
      </c>
      <c r="BW111">
        <v>1</v>
      </c>
      <c r="BX111">
        <v>1</v>
      </c>
      <c r="BY111" t="s">
        <v>3</v>
      </c>
      <c r="BZ111">
        <v>0</v>
      </c>
      <c r="CA111">
        <v>0</v>
      </c>
      <c r="CB111" t="s">
        <v>3</v>
      </c>
      <c r="CE111">
        <v>0</v>
      </c>
      <c r="CF111">
        <v>0</v>
      </c>
      <c r="CG111">
        <v>0</v>
      </c>
      <c r="CM111">
        <v>0</v>
      </c>
      <c r="CN111" t="s">
        <v>3</v>
      </c>
      <c r="CO111">
        <v>0</v>
      </c>
      <c r="CP111">
        <f t="shared" si="114"/>
        <v>5416.67</v>
      </c>
      <c r="CQ111">
        <f t="shared" si="115"/>
        <v>5416.67</v>
      </c>
      <c r="CR111">
        <f t="shared" si="139"/>
        <v>0</v>
      </c>
      <c r="CS111">
        <f t="shared" si="117"/>
        <v>0</v>
      </c>
      <c r="CT111">
        <f t="shared" si="118"/>
        <v>0</v>
      </c>
      <c r="CU111">
        <f t="shared" si="119"/>
        <v>0</v>
      </c>
      <c r="CV111">
        <f t="shared" si="120"/>
        <v>0</v>
      </c>
      <c r="CW111">
        <f t="shared" si="121"/>
        <v>0</v>
      </c>
      <c r="CX111">
        <f t="shared" si="122"/>
        <v>0</v>
      </c>
      <c r="CY111">
        <f t="shared" si="123"/>
        <v>0</v>
      </c>
      <c r="CZ111">
        <f t="shared" si="124"/>
        <v>0</v>
      </c>
      <c r="DC111" t="s">
        <v>3</v>
      </c>
      <c r="DD111" t="s">
        <v>3</v>
      </c>
      <c r="DE111" t="s">
        <v>13</v>
      </c>
      <c r="DF111" t="s">
        <v>13</v>
      </c>
      <c r="DG111" t="s">
        <v>13</v>
      </c>
      <c r="DH111" t="s">
        <v>3</v>
      </c>
      <c r="DI111" t="s">
        <v>13</v>
      </c>
      <c r="DJ111" t="s">
        <v>13</v>
      </c>
      <c r="DK111" t="s">
        <v>3</v>
      </c>
      <c r="DL111" t="s">
        <v>3</v>
      </c>
      <c r="DM111" t="s">
        <v>3</v>
      </c>
      <c r="DN111">
        <v>0</v>
      </c>
      <c r="DO111">
        <v>0</v>
      </c>
      <c r="DP111">
        <v>1</v>
      </c>
      <c r="DQ111">
        <v>1</v>
      </c>
      <c r="DU111">
        <v>1013</v>
      </c>
      <c r="DV111" t="s">
        <v>253</v>
      </c>
      <c r="DW111" t="s">
        <v>253</v>
      </c>
      <c r="DX111">
        <v>1</v>
      </c>
      <c r="DZ111" t="s">
        <v>3</v>
      </c>
      <c r="EA111" t="s">
        <v>3</v>
      </c>
      <c r="EB111" t="s">
        <v>3</v>
      </c>
      <c r="EC111" t="s">
        <v>3</v>
      </c>
      <c r="EE111">
        <v>93308415</v>
      </c>
      <c r="EF111">
        <v>8</v>
      </c>
      <c r="EG111" t="s">
        <v>248</v>
      </c>
      <c r="EH111">
        <v>0</v>
      </c>
      <c r="EI111" t="s">
        <v>3</v>
      </c>
      <c r="EJ111">
        <v>1</v>
      </c>
      <c r="EK111">
        <v>1100</v>
      </c>
      <c r="EL111" t="s">
        <v>249</v>
      </c>
      <c r="EM111" t="s">
        <v>250</v>
      </c>
      <c r="EO111" t="s">
        <v>3</v>
      </c>
      <c r="EQ111">
        <v>0</v>
      </c>
      <c r="ER111">
        <v>5416.67</v>
      </c>
      <c r="ES111">
        <v>5416.67</v>
      </c>
      <c r="ET111">
        <v>0</v>
      </c>
      <c r="EU111">
        <v>0</v>
      </c>
      <c r="EV111">
        <v>0</v>
      </c>
      <c r="EW111">
        <v>0</v>
      </c>
      <c r="EX111">
        <v>0</v>
      </c>
      <c r="EY111">
        <v>0</v>
      </c>
      <c r="EZ111">
        <v>5</v>
      </c>
      <c r="FC111">
        <v>1</v>
      </c>
      <c r="FD111">
        <v>18</v>
      </c>
      <c r="FF111">
        <v>6500</v>
      </c>
      <c r="FQ111">
        <v>0</v>
      </c>
      <c r="FR111">
        <f t="shared" si="125"/>
        <v>0</v>
      </c>
      <c r="FS111">
        <v>0</v>
      </c>
      <c r="FX111">
        <v>0</v>
      </c>
      <c r="FY111">
        <v>0</v>
      </c>
      <c r="GA111" t="s">
        <v>302</v>
      </c>
      <c r="GD111">
        <v>1</v>
      </c>
      <c r="GF111">
        <v>1930195925</v>
      </c>
      <c r="GG111">
        <v>2</v>
      </c>
      <c r="GH111">
        <v>3</v>
      </c>
      <c r="GI111">
        <v>-2</v>
      </c>
      <c r="GJ111">
        <v>0</v>
      </c>
      <c r="GK111">
        <v>0</v>
      </c>
      <c r="GL111">
        <f t="shared" si="126"/>
        <v>0</v>
      </c>
      <c r="GM111">
        <f t="shared" si="127"/>
        <v>5416.67</v>
      </c>
      <c r="GN111">
        <f t="shared" si="128"/>
        <v>5416.67</v>
      </c>
      <c r="GO111">
        <f t="shared" si="129"/>
        <v>0</v>
      </c>
      <c r="GP111">
        <f t="shared" si="130"/>
        <v>0</v>
      </c>
      <c r="GR111">
        <v>1</v>
      </c>
      <c r="GS111">
        <v>1</v>
      </c>
      <c r="GT111">
        <v>0</v>
      </c>
      <c r="GU111" t="s">
        <v>3</v>
      </c>
      <c r="GV111">
        <f t="shared" si="131"/>
        <v>0</v>
      </c>
      <c r="GW111">
        <v>1</v>
      </c>
      <c r="GX111">
        <f t="shared" si="132"/>
        <v>0</v>
      </c>
      <c r="HA111">
        <v>0</v>
      </c>
      <c r="HB111">
        <v>0</v>
      </c>
      <c r="HC111">
        <f t="shared" si="133"/>
        <v>0</v>
      </c>
      <c r="HE111" t="s">
        <v>255</v>
      </c>
      <c r="HF111" t="s">
        <v>255</v>
      </c>
      <c r="HM111" t="s">
        <v>3</v>
      </c>
      <c r="HN111" t="s">
        <v>3</v>
      </c>
      <c r="HO111" t="s">
        <v>3</v>
      </c>
      <c r="HP111" t="s">
        <v>3</v>
      </c>
      <c r="HQ111" t="s">
        <v>3</v>
      </c>
      <c r="IK111">
        <v>0</v>
      </c>
    </row>
    <row r="112" spans="1:245" x14ac:dyDescent="0.2">
      <c r="A112">
        <v>17</v>
      </c>
      <c r="B112">
        <v>1</v>
      </c>
      <c r="E112" t="s">
        <v>303</v>
      </c>
      <c r="F112" t="s">
        <v>245</v>
      </c>
      <c r="G112" t="s">
        <v>304</v>
      </c>
      <c r="H112" t="s">
        <v>253</v>
      </c>
      <c r="I112">
        <v>1</v>
      </c>
      <c r="J112">
        <v>0</v>
      </c>
      <c r="K112">
        <v>1</v>
      </c>
      <c r="O112">
        <f t="shared" si="94"/>
        <v>6721.67</v>
      </c>
      <c r="P112">
        <f t="shared" si="95"/>
        <v>6721.67</v>
      </c>
      <c r="Q112">
        <f t="shared" si="96"/>
        <v>0</v>
      </c>
      <c r="R112">
        <f t="shared" si="97"/>
        <v>0</v>
      </c>
      <c r="S112">
        <f t="shared" si="98"/>
        <v>0</v>
      </c>
      <c r="T112">
        <f t="shared" si="99"/>
        <v>0</v>
      </c>
      <c r="U112">
        <f t="shared" si="100"/>
        <v>0</v>
      </c>
      <c r="V112">
        <f t="shared" si="101"/>
        <v>0</v>
      </c>
      <c r="W112">
        <f t="shared" si="102"/>
        <v>0</v>
      </c>
      <c r="X112">
        <f t="shared" si="103"/>
        <v>0</v>
      </c>
      <c r="Y112">
        <f t="shared" si="104"/>
        <v>0</v>
      </c>
      <c r="AA112">
        <v>93060864</v>
      </c>
      <c r="AB112">
        <f t="shared" si="105"/>
        <v>6721.67</v>
      </c>
      <c r="AC112">
        <f t="shared" si="106"/>
        <v>6721.67</v>
      </c>
      <c r="AD112">
        <f t="shared" si="134"/>
        <v>0</v>
      </c>
      <c r="AE112">
        <f t="shared" si="135"/>
        <v>0</v>
      </c>
      <c r="AF112">
        <f t="shared" si="136"/>
        <v>0</v>
      </c>
      <c r="AG112">
        <f t="shared" si="110"/>
        <v>0</v>
      </c>
      <c r="AH112">
        <f t="shared" si="137"/>
        <v>0</v>
      </c>
      <c r="AI112">
        <f t="shared" si="138"/>
        <v>0</v>
      </c>
      <c r="AJ112">
        <f t="shared" si="113"/>
        <v>0</v>
      </c>
      <c r="AK112">
        <v>6721.67</v>
      </c>
      <c r="AL112">
        <v>6721.67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1</v>
      </c>
      <c r="AW112">
        <v>1</v>
      </c>
      <c r="AZ112">
        <v>1</v>
      </c>
      <c r="BA112">
        <v>1</v>
      </c>
      <c r="BB112">
        <v>1</v>
      </c>
      <c r="BC112">
        <v>1</v>
      </c>
      <c r="BD112" t="s">
        <v>3</v>
      </c>
      <c r="BE112" t="s">
        <v>3</v>
      </c>
      <c r="BF112" t="s">
        <v>3</v>
      </c>
      <c r="BG112" t="s">
        <v>3</v>
      </c>
      <c r="BH112">
        <v>3</v>
      </c>
      <c r="BI112">
        <v>1</v>
      </c>
      <c r="BJ112" t="s">
        <v>3</v>
      </c>
      <c r="BM112">
        <v>1100</v>
      </c>
      <c r="BN112">
        <v>0</v>
      </c>
      <c r="BO112" t="s">
        <v>3</v>
      </c>
      <c r="BP112">
        <v>0</v>
      </c>
      <c r="BQ112">
        <v>8</v>
      </c>
      <c r="BR112">
        <v>0</v>
      </c>
      <c r="BS112">
        <v>1</v>
      </c>
      <c r="BT112">
        <v>1</v>
      </c>
      <c r="BU112">
        <v>1</v>
      </c>
      <c r="BV112">
        <v>1</v>
      </c>
      <c r="BW112">
        <v>1</v>
      </c>
      <c r="BX112">
        <v>1</v>
      </c>
      <c r="BY112" t="s">
        <v>3</v>
      </c>
      <c r="BZ112">
        <v>0</v>
      </c>
      <c r="CA112">
        <v>0</v>
      </c>
      <c r="CB112" t="s">
        <v>3</v>
      </c>
      <c r="CE112">
        <v>0</v>
      </c>
      <c r="CF112">
        <v>0</v>
      </c>
      <c r="CG112">
        <v>0</v>
      </c>
      <c r="CM112">
        <v>0</v>
      </c>
      <c r="CN112" t="s">
        <v>3</v>
      </c>
      <c r="CO112">
        <v>0</v>
      </c>
      <c r="CP112">
        <f t="shared" si="114"/>
        <v>6721.67</v>
      </c>
      <c r="CQ112">
        <f t="shared" si="115"/>
        <v>6721.67</v>
      </c>
      <c r="CR112">
        <f t="shared" si="139"/>
        <v>0</v>
      </c>
      <c r="CS112">
        <f t="shared" si="117"/>
        <v>0</v>
      </c>
      <c r="CT112">
        <f t="shared" si="118"/>
        <v>0</v>
      </c>
      <c r="CU112">
        <f t="shared" si="119"/>
        <v>0</v>
      </c>
      <c r="CV112">
        <f t="shared" si="120"/>
        <v>0</v>
      </c>
      <c r="CW112">
        <f t="shared" si="121"/>
        <v>0</v>
      </c>
      <c r="CX112">
        <f t="shared" si="122"/>
        <v>0</v>
      </c>
      <c r="CY112">
        <f t="shared" si="123"/>
        <v>0</v>
      </c>
      <c r="CZ112">
        <f t="shared" si="124"/>
        <v>0</v>
      </c>
      <c r="DC112" t="s">
        <v>3</v>
      </c>
      <c r="DD112" t="s">
        <v>3</v>
      </c>
      <c r="DE112" t="s">
        <v>13</v>
      </c>
      <c r="DF112" t="s">
        <v>13</v>
      </c>
      <c r="DG112" t="s">
        <v>13</v>
      </c>
      <c r="DH112" t="s">
        <v>3</v>
      </c>
      <c r="DI112" t="s">
        <v>13</v>
      </c>
      <c r="DJ112" t="s">
        <v>13</v>
      </c>
      <c r="DK112" t="s">
        <v>3</v>
      </c>
      <c r="DL112" t="s">
        <v>3</v>
      </c>
      <c r="DM112" t="s">
        <v>3</v>
      </c>
      <c r="DN112">
        <v>0</v>
      </c>
      <c r="DO112">
        <v>0</v>
      </c>
      <c r="DP112">
        <v>1</v>
      </c>
      <c r="DQ112">
        <v>1</v>
      </c>
      <c r="DU112">
        <v>1013</v>
      </c>
      <c r="DV112" t="s">
        <v>253</v>
      </c>
      <c r="DW112" t="s">
        <v>253</v>
      </c>
      <c r="DX112">
        <v>1</v>
      </c>
      <c r="DZ112" t="s">
        <v>3</v>
      </c>
      <c r="EA112" t="s">
        <v>3</v>
      </c>
      <c r="EB112" t="s">
        <v>3</v>
      </c>
      <c r="EC112" t="s">
        <v>3</v>
      </c>
      <c r="EE112">
        <v>93308415</v>
      </c>
      <c r="EF112">
        <v>8</v>
      </c>
      <c r="EG112" t="s">
        <v>248</v>
      </c>
      <c r="EH112">
        <v>0</v>
      </c>
      <c r="EI112" t="s">
        <v>3</v>
      </c>
      <c r="EJ112">
        <v>1</v>
      </c>
      <c r="EK112">
        <v>1100</v>
      </c>
      <c r="EL112" t="s">
        <v>249</v>
      </c>
      <c r="EM112" t="s">
        <v>250</v>
      </c>
      <c r="EO112" t="s">
        <v>3</v>
      </c>
      <c r="EQ112">
        <v>0</v>
      </c>
      <c r="ER112">
        <v>6721.67</v>
      </c>
      <c r="ES112">
        <v>6721.67</v>
      </c>
      <c r="ET112">
        <v>0</v>
      </c>
      <c r="EU112">
        <v>0</v>
      </c>
      <c r="EV112">
        <v>0</v>
      </c>
      <c r="EW112">
        <v>0</v>
      </c>
      <c r="EX112">
        <v>0</v>
      </c>
      <c r="EY112">
        <v>0</v>
      </c>
      <c r="EZ112">
        <v>5</v>
      </c>
      <c r="FC112">
        <v>1</v>
      </c>
      <c r="FD112">
        <v>18</v>
      </c>
      <c r="FF112">
        <v>8066</v>
      </c>
      <c r="FQ112">
        <v>0</v>
      </c>
      <c r="FR112">
        <f t="shared" si="125"/>
        <v>0</v>
      </c>
      <c r="FS112">
        <v>0</v>
      </c>
      <c r="FX112">
        <v>0</v>
      </c>
      <c r="FY112">
        <v>0</v>
      </c>
      <c r="GA112" t="s">
        <v>305</v>
      </c>
      <c r="GD112">
        <v>1</v>
      </c>
      <c r="GF112">
        <v>1570246539</v>
      </c>
      <c r="GG112">
        <v>2</v>
      </c>
      <c r="GH112">
        <v>3</v>
      </c>
      <c r="GI112">
        <v>-2</v>
      </c>
      <c r="GJ112">
        <v>0</v>
      </c>
      <c r="GK112">
        <v>0</v>
      </c>
      <c r="GL112">
        <f t="shared" si="126"/>
        <v>0</v>
      </c>
      <c r="GM112">
        <f t="shared" si="127"/>
        <v>6721.67</v>
      </c>
      <c r="GN112">
        <f t="shared" si="128"/>
        <v>6721.67</v>
      </c>
      <c r="GO112">
        <f t="shared" si="129"/>
        <v>0</v>
      </c>
      <c r="GP112">
        <f t="shared" si="130"/>
        <v>0</v>
      </c>
      <c r="GR112">
        <v>1</v>
      </c>
      <c r="GS112">
        <v>1</v>
      </c>
      <c r="GT112">
        <v>0</v>
      </c>
      <c r="GU112" t="s">
        <v>3</v>
      </c>
      <c r="GV112">
        <f t="shared" si="131"/>
        <v>0</v>
      </c>
      <c r="GW112">
        <v>1</v>
      </c>
      <c r="GX112">
        <f t="shared" si="132"/>
        <v>0</v>
      </c>
      <c r="HA112">
        <v>0</v>
      </c>
      <c r="HB112">
        <v>0</v>
      </c>
      <c r="HC112">
        <f t="shared" si="133"/>
        <v>0</v>
      </c>
      <c r="HE112" t="s">
        <v>255</v>
      </c>
      <c r="HF112" t="s">
        <v>255</v>
      </c>
      <c r="HM112" t="s">
        <v>3</v>
      </c>
      <c r="HN112" t="s">
        <v>3</v>
      </c>
      <c r="HO112" t="s">
        <v>3</v>
      </c>
      <c r="HP112" t="s">
        <v>3</v>
      </c>
      <c r="HQ112" t="s">
        <v>3</v>
      </c>
      <c r="IK112">
        <v>0</v>
      </c>
    </row>
    <row r="113" spans="1:245" x14ac:dyDescent="0.2">
      <c r="A113">
        <v>17</v>
      </c>
      <c r="B113">
        <v>1</v>
      </c>
      <c r="E113" t="s">
        <v>306</v>
      </c>
      <c r="F113" t="s">
        <v>245</v>
      </c>
      <c r="G113" t="s">
        <v>307</v>
      </c>
      <c r="H113" t="s">
        <v>253</v>
      </c>
      <c r="I113">
        <v>3</v>
      </c>
      <c r="J113">
        <v>0</v>
      </c>
      <c r="K113">
        <v>3</v>
      </c>
      <c r="O113">
        <f t="shared" si="94"/>
        <v>1137.51</v>
      </c>
      <c r="P113">
        <f t="shared" si="95"/>
        <v>1137.51</v>
      </c>
      <c r="Q113">
        <f t="shared" si="96"/>
        <v>0</v>
      </c>
      <c r="R113">
        <f t="shared" si="97"/>
        <v>0</v>
      </c>
      <c r="S113">
        <f t="shared" si="98"/>
        <v>0</v>
      </c>
      <c r="T113">
        <f t="shared" si="99"/>
        <v>0</v>
      </c>
      <c r="U113">
        <f t="shared" si="100"/>
        <v>0</v>
      </c>
      <c r="V113">
        <f t="shared" si="101"/>
        <v>0</v>
      </c>
      <c r="W113">
        <f t="shared" si="102"/>
        <v>0</v>
      </c>
      <c r="X113">
        <f t="shared" si="103"/>
        <v>0</v>
      </c>
      <c r="Y113">
        <f t="shared" si="104"/>
        <v>0</v>
      </c>
      <c r="AA113">
        <v>93060864</v>
      </c>
      <c r="AB113">
        <f t="shared" si="105"/>
        <v>379.17</v>
      </c>
      <c r="AC113">
        <f t="shared" si="106"/>
        <v>379.17</v>
      </c>
      <c r="AD113">
        <f t="shared" si="134"/>
        <v>0</v>
      </c>
      <c r="AE113">
        <f t="shared" si="135"/>
        <v>0</v>
      </c>
      <c r="AF113">
        <f t="shared" si="136"/>
        <v>0</v>
      </c>
      <c r="AG113">
        <f t="shared" si="110"/>
        <v>0</v>
      </c>
      <c r="AH113">
        <f t="shared" si="137"/>
        <v>0</v>
      </c>
      <c r="AI113">
        <f t="shared" si="138"/>
        <v>0</v>
      </c>
      <c r="AJ113">
        <f t="shared" si="113"/>
        <v>0</v>
      </c>
      <c r="AK113">
        <v>379.17</v>
      </c>
      <c r="AL113">
        <v>379.17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1</v>
      </c>
      <c r="AW113">
        <v>1</v>
      </c>
      <c r="AZ113">
        <v>1</v>
      </c>
      <c r="BA113">
        <v>1</v>
      </c>
      <c r="BB113">
        <v>1</v>
      </c>
      <c r="BC113">
        <v>1</v>
      </c>
      <c r="BD113" t="s">
        <v>3</v>
      </c>
      <c r="BE113" t="s">
        <v>3</v>
      </c>
      <c r="BF113" t="s">
        <v>3</v>
      </c>
      <c r="BG113" t="s">
        <v>3</v>
      </c>
      <c r="BH113">
        <v>3</v>
      </c>
      <c r="BI113">
        <v>1</v>
      </c>
      <c r="BJ113" t="s">
        <v>3</v>
      </c>
      <c r="BM113">
        <v>1100</v>
      </c>
      <c r="BN113">
        <v>0</v>
      </c>
      <c r="BO113" t="s">
        <v>3</v>
      </c>
      <c r="BP113">
        <v>0</v>
      </c>
      <c r="BQ113">
        <v>8</v>
      </c>
      <c r="BR113">
        <v>0</v>
      </c>
      <c r="BS113">
        <v>1</v>
      </c>
      <c r="BT113">
        <v>1</v>
      </c>
      <c r="BU113">
        <v>1</v>
      </c>
      <c r="BV113">
        <v>1</v>
      </c>
      <c r="BW113">
        <v>1</v>
      </c>
      <c r="BX113">
        <v>1</v>
      </c>
      <c r="BY113" t="s">
        <v>3</v>
      </c>
      <c r="BZ113">
        <v>0</v>
      </c>
      <c r="CA113">
        <v>0</v>
      </c>
      <c r="CB113" t="s">
        <v>3</v>
      </c>
      <c r="CE113">
        <v>0</v>
      </c>
      <c r="CF113">
        <v>0</v>
      </c>
      <c r="CG113">
        <v>0</v>
      </c>
      <c r="CM113">
        <v>0</v>
      </c>
      <c r="CN113" t="s">
        <v>3</v>
      </c>
      <c r="CO113">
        <v>0</v>
      </c>
      <c r="CP113">
        <f t="shared" si="114"/>
        <v>1137.51</v>
      </c>
      <c r="CQ113">
        <f t="shared" si="115"/>
        <v>379.17</v>
      </c>
      <c r="CR113">
        <f t="shared" si="139"/>
        <v>0</v>
      </c>
      <c r="CS113">
        <f t="shared" si="117"/>
        <v>0</v>
      </c>
      <c r="CT113">
        <f t="shared" si="118"/>
        <v>0</v>
      </c>
      <c r="CU113">
        <f t="shared" si="119"/>
        <v>0</v>
      </c>
      <c r="CV113">
        <f t="shared" si="120"/>
        <v>0</v>
      </c>
      <c r="CW113">
        <f t="shared" si="121"/>
        <v>0</v>
      </c>
      <c r="CX113">
        <f t="shared" si="122"/>
        <v>0</v>
      </c>
      <c r="CY113">
        <f t="shared" si="123"/>
        <v>0</v>
      </c>
      <c r="CZ113">
        <f t="shared" si="124"/>
        <v>0</v>
      </c>
      <c r="DC113" t="s">
        <v>3</v>
      </c>
      <c r="DD113" t="s">
        <v>3</v>
      </c>
      <c r="DE113" t="s">
        <v>13</v>
      </c>
      <c r="DF113" t="s">
        <v>13</v>
      </c>
      <c r="DG113" t="s">
        <v>13</v>
      </c>
      <c r="DH113" t="s">
        <v>3</v>
      </c>
      <c r="DI113" t="s">
        <v>13</v>
      </c>
      <c r="DJ113" t="s">
        <v>13</v>
      </c>
      <c r="DK113" t="s">
        <v>3</v>
      </c>
      <c r="DL113" t="s">
        <v>3</v>
      </c>
      <c r="DM113" t="s">
        <v>3</v>
      </c>
      <c r="DN113">
        <v>0</v>
      </c>
      <c r="DO113">
        <v>0</v>
      </c>
      <c r="DP113">
        <v>1</v>
      </c>
      <c r="DQ113">
        <v>1</v>
      </c>
      <c r="DU113">
        <v>1013</v>
      </c>
      <c r="DV113" t="s">
        <v>253</v>
      </c>
      <c r="DW113" t="s">
        <v>253</v>
      </c>
      <c r="DX113">
        <v>1</v>
      </c>
      <c r="DZ113" t="s">
        <v>3</v>
      </c>
      <c r="EA113" t="s">
        <v>3</v>
      </c>
      <c r="EB113" t="s">
        <v>3</v>
      </c>
      <c r="EC113" t="s">
        <v>3</v>
      </c>
      <c r="EE113">
        <v>93308415</v>
      </c>
      <c r="EF113">
        <v>8</v>
      </c>
      <c r="EG113" t="s">
        <v>248</v>
      </c>
      <c r="EH113">
        <v>0</v>
      </c>
      <c r="EI113" t="s">
        <v>3</v>
      </c>
      <c r="EJ113">
        <v>1</v>
      </c>
      <c r="EK113">
        <v>1100</v>
      </c>
      <c r="EL113" t="s">
        <v>249</v>
      </c>
      <c r="EM113" t="s">
        <v>250</v>
      </c>
      <c r="EO113" t="s">
        <v>3</v>
      </c>
      <c r="EQ113">
        <v>0</v>
      </c>
      <c r="ER113">
        <v>379.17</v>
      </c>
      <c r="ES113">
        <v>379.17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0</v>
      </c>
      <c r="EZ113">
        <v>5</v>
      </c>
      <c r="FC113">
        <v>1</v>
      </c>
      <c r="FD113">
        <v>18</v>
      </c>
      <c r="FF113">
        <v>455</v>
      </c>
      <c r="FQ113">
        <v>0</v>
      </c>
      <c r="FR113">
        <f t="shared" si="125"/>
        <v>0</v>
      </c>
      <c r="FS113">
        <v>0</v>
      </c>
      <c r="FX113">
        <v>0</v>
      </c>
      <c r="FY113">
        <v>0</v>
      </c>
      <c r="GA113" t="s">
        <v>308</v>
      </c>
      <c r="GD113">
        <v>1</v>
      </c>
      <c r="GF113">
        <v>-483348794</v>
      </c>
      <c r="GG113">
        <v>2</v>
      </c>
      <c r="GH113">
        <v>3</v>
      </c>
      <c r="GI113">
        <v>-2</v>
      </c>
      <c r="GJ113">
        <v>0</v>
      </c>
      <c r="GK113">
        <v>0</v>
      </c>
      <c r="GL113">
        <f t="shared" si="126"/>
        <v>0</v>
      </c>
      <c r="GM113">
        <f t="shared" si="127"/>
        <v>1137.51</v>
      </c>
      <c r="GN113">
        <f t="shared" si="128"/>
        <v>1137.51</v>
      </c>
      <c r="GO113">
        <f t="shared" si="129"/>
        <v>0</v>
      </c>
      <c r="GP113">
        <f t="shared" si="130"/>
        <v>0</v>
      </c>
      <c r="GR113">
        <v>1</v>
      </c>
      <c r="GS113">
        <v>1</v>
      </c>
      <c r="GT113">
        <v>0</v>
      </c>
      <c r="GU113" t="s">
        <v>3</v>
      </c>
      <c r="GV113">
        <f t="shared" si="131"/>
        <v>0</v>
      </c>
      <c r="GW113">
        <v>1</v>
      </c>
      <c r="GX113">
        <f t="shared" si="132"/>
        <v>0</v>
      </c>
      <c r="HA113">
        <v>0</v>
      </c>
      <c r="HB113">
        <v>0</v>
      </c>
      <c r="HC113">
        <f t="shared" si="133"/>
        <v>0</v>
      </c>
      <c r="HE113" t="s">
        <v>255</v>
      </c>
      <c r="HF113" t="s">
        <v>255</v>
      </c>
      <c r="HM113" t="s">
        <v>3</v>
      </c>
      <c r="HN113" t="s">
        <v>3</v>
      </c>
      <c r="HO113" t="s">
        <v>3</v>
      </c>
      <c r="HP113" t="s">
        <v>3</v>
      </c>
      <c r="HQ113" t="s">
        <v>3</v>
      </c>
      <c r="IK113">
        <v>0</v>
      </c>
    </row>
    <row r="114" spans="1:245" x14ac:dyDescent="0.2">
      <c r="A114">
        <v>17</v>
      </c>
      <c r="B114">
        <v>1</v>
      </c>
      <c r="E114" t="s">
        <v>309</v>
      </c>
      <c r="F114" t="s">
        <v>245</v>
      </c>
      <c r="G114" t="s">
        <v>310</v>
      </c>
      <c r="H114" t="s">
        <v>253</v>
      </c>
      <c r="I114">
        <v>1</v>
      </c>
      <c r="J114">
        <v>0</v>
      </c>
      <c r="K114">
        <v>1</v>
      </c>
      <c r="O114">
        <f t="shared" si="94"/>
        <v>14070.68</v>
      </c>
      <c r="P114">
        <f t="shared" si="95"/>
        <v>14070.68</v>
      </c>
      <c r="Q114">
        <f t="shared" si="96"/>
        <v>0</v>
      </c>
      <c r="R114">
        <f t="shared" si="97"/>
        <v>0</v>
      </c>
      <c r="S114">
        <f t="shared" si="98"/>
        <v>0</v>
      </c>
      <c r="T114">
        <f t="shared" si="99"/>
        <v>0</v>
      </c>
      <c r="U114">
        <f t="shared" si="100"/>
        <v>0</v>
      </c>
      <c r="V114">
        <f t="shared" si="101"/>
        <v>0</v>
      </c>
      <c r="W114">
        <f t="shared" si="102"/>
        <v>0</v>
      </c>
      <c r="X114">
        <f t="shared" si="103"/>
        <v>0</v>
      </c>
      <c r="Y114">
        <f t="shared" si="104"/>
        <v>0</v>
      </c>
      <c r="AA114">
        <v>93060864</v>
      </c>
      <c r="AB114">
        <f t="shared" si="105"/>
        <v>14070.68</v>
      </c>
      <c r="AC114">
        <f t="shared" si="106"/>
        <v>14070.68</v>
      </c>
      <c r="AD114">
        <f t="shared" si="134"/>
        <v>0</v>
      </c>
      <c r="AE114">
        <f t="shared" si="135"/>
        <v>0</v>
      </c>
      <c r="AF114">
        <f t="shared" si="136"/>
        <v>0</v>
      </c>
      <c r="AG114">
        <f t="shared" si="110"/>
        <v>0</v>
      </c>
      <c r="AH114">
        <f t="shared" si="137"/>
        <v>0</v>
      </c>
      <c r="AI114">
        <f t="shared" si="138"/>
        <v>0</v>
      </c>
      <c r="AJ114">
        <f t="shared" si="113"/>
        <v>0</v>
      </c>
      <c r="AK114">
        <v>14070.68</v>
      </c>
      <c r="AL114">
        <v>14070.68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1</v>
      </c>
      <c r="AW114">
        <v>1</v>
      </c>
      <c r="AZ114">
        <v>1</v>
      </c>
      <c r="BA114">
        <v>1</v>
      </c>
      <c r="BB114">
        <v>1</v>
      </c>
      <c r="BC114">
        <v>1</v>
      </c>
      <c r="BD114" t="s">
        <v>3</v>
      </c>
      <c r="BE114" t="s">
        <v>3</v>
      </c>
      <c r="BF114" t="s">
        <v>3</v>
      </c>
      <c r="BG114" t="s">
        <v>3</v>
      </c>
      <c r="BH114">
        <v>3</v>
      </c>
      <c r="BI114">
        <v>1</v>
      </c>
      <c r="BJ114" t="s">
        <v>3</v>
      </c>
      <c r="BM114">
        <v>1100</v>
      </c>
      <c r="BN114">
        <v>0</v>
      </c>
      <c r="BO114" t="s">
        <v>3</v>
      </c>
      <c r="BP114">
        <v>0</v>
      </c>
      <c r="BQ114">
        <v>8</v>
      </c>
      <c r="BR114">
        <v>0</v>
      </c>
      <c r="BS114">
        <v>1</v>
      </c>
      <c r="BT114">
        <v>1</v>
      </c>
      <c r="BU114">
        <v>1</v>
      </c>
      <c r="BV114">
        <v>1</v>
      </c>
      <c r="BW114">
        <v>1</v>
      </c>
      <c r="BX114">
        <v>1</v>
      </c>
      <c r="BY114" t="s">
        <v>3</v>
      </c>
      <c r="BZ114">
        <v>0</v>
      </c>
      <c r="CA114">
        <v>0</v>
      </c>
      <c r="CB114" t="s">
        <v>3</v>
      </c>
      <c r="CE114">
        <v>0</v>
      </c>
      <c r="CF114">
        <v>0</v>
      </c>
      <c r="CG114">
        <v>0</v>
      </c>
      <c r="CM114">
        <v>0</v>
      </c>
      <c r="CN114" t="s">
        <v>3</v>
      </c>
      <c r="CO114">
        <v>0</v>
      </c>
      <c r="CP114">
        <f t="shared" si="114"/>
        <v>14070.68</v>
      </c>
      <c r="CQ114">
        <f t="shared" si="115"/>
        <v>14070.68</v>
      </c>
      <c r="CR114">
        <f t="shared" si="139"/>
        <v>0</v>
      </c>
      <c r="CS114">
        <f t="shared" si="117"/>
        <v>0</v>
      </c>
      <c r="CT114">
        <f t="shared" si="118"/>
        <v>0</v>
      </c>
      <c r="CU114">
        <f t="shared" si="119"/>
        <v>0</v>
      </c>
      <c r="CV114">
        <f t="shared" si="120"/>
        <v>0</v>
      </c>
      <c r="CW114">
        <f t="shared" si="121"/>
        <v>0</v>
      </c>
      <c r="CX114">
        <f t="shared" si="122"/>
        <v>0</v>
      </c>
      <c r="CY114">
        <f t="shared" si="123"/>
        <v>0</v>
      </c>
      <c r="CZ114">
        <f t="shared" si="124"/>
        <v>0</v>
      </c>
      <c r="DC114" t="s">
        <v>3</v>
      </c>
      <c r="DD114" t="s">
        <v>3</v>
      </c>
      <c r="DE114" t="s">
        <v>13</v>
      </c>
      <c r="DF114" t="s">
        <v>13</v>
      </c>
      <c r="DG114" t="s">
        <v>13</v>
      </c>
      <c r="DH114" t="s">
        <v>3</v>
      </c>
      <c r="DI114" t="s">
        <v>13</v>
      </c>
      <c r="DJ114" t="s">
        <v>13</v>
      </c>
      <c r="DK114" t="s">
        <v>3</v>
      </c>
      <c r="DL114" t="s">
        <v>3</v>
      </c>
      <c r="DM114" t="s">
        <v>3</v>
      </c>
      <c r="DN114">
        <v>0</v>
      </c>
      <c r="DO114">
        <v>0</v>
      </c>
      <c r="DP114">
        <v>1</v>
      </c>
      <c r="DQ114">
        <v>1</v>
      </c>
      <c r="DU114">
        <v>1013</v>
      </c>
      <c r="DV114" t="s">
        <v>253</v>
      </c>
      <c r="DW114" t="s">
        <v>253</v>
      </c>
      <c r="DX114">
        <v>1</v>
      </c>
      <c r="DZ114" t="s">
        <v>3</v>
      </c>
      <c r="EA114" t="s">
        <v>3</v>
      </c>
      <c r="EB114" t="s">
        <v>3</v>
      </c>
      <c r="EC114" t="s">
        <v>3</v>
      </c>
      <c r="EE114">
        <v>93308415</v>
      </c>
      <c r="EF114">
        <v>8</v>
      </c>
      <c r="EG114" t="s">
        <v>248</v>
      </c>
      <c r="EH114">
        <v>0</v>
      </c>
      <c r="EI114" t="s">
        <v>3</v>
      </c>
      <c r="EJ114">
        <v>1</v>
      </c>
      <c r="EK114">
        <v>1100</v>
      </c>
      <c r="EL114" t="s">
        <v>249</v>
      </c>
      <c r="EM114" t="s">
        <v>250</v>
      </c>
      <c r="EO114" t="s">
        <v>3</v>
      </c>
      <c r="EQ114">
        <v>0</v>
      </c>
      <c r="ER114">
        <v>14070.68</v>
      </c>
      <c r="ES114">
        <v>14070.68</v>
      </c>
      <c r="ET114">
        <v>0</v>
      </c>
      <c r="EU114">
        <v>0</v>
      </c>
      <c r="EV114">
        <v>0</v>
      </c>
      <c r="EW114">
        <v>0</v>
      </c>
      <c r="EX114">
        <v>0</v>
      </c>
      <c r="EY114">
        <v>0</v>
      </c>
      <c r="EZ114">
        <v>5</v>
      </c>
      <c r="FC114">
        <v>1</v>
      </c>
      <c r="FD114">
        <v>18</v>
      </c>
      <c r="FF114">
        <v>16884.82</v>
      </c>
      <c r="FQ114">
        <v>0</v>
      </c>
      <c r="FR114">
        <f t="shared" si="125"/>
        <v>0</v>
      </c>
      <c r="FS114">
        <v>0</v>
      </c>
      <c r="FX114">
        <v>0</v>
      </c>
      <c r="FY114">
        <v>0</v>
      </c>
      <c r="GA114" t="s">
        <v>311</v>
      </c>
      <c r="GD114">
        <v>1</v>
      </c>
      <c r="GF114">
        <v>201809627</v>
      </c>
      <c r="GG114">
        <v>2</v>
      </c>
      <c r="GH114">
        <v>3</v>
      </c>
      <c r="GI114">
        <v>-2</v>
      </c>
      <c r="GJ114">
        <v>0</v>
      </c>
      <c r="GK114">
        <v>0</v>
      </c>
      <c r="GL114">
        <f t="shared" si="126"/>
        <v>0</v>
      </c>
      <c r="GM114">
        <f t="shared" si="127"/>
        <v>14070.68</v>
      </c>
      <c r="GN114">
        <f t="shared" si="128"/>
        <v>14070.68</v>
      </c>
      <c r="GO114">
        <f t="shared" si="129"/>
        <v>0</v>
      </c>
      <c r="GP114">
        <f t="shared" si="130"/>
        <v>0</v>
      </c>
      <c r="GR114">
        <v>1</v>
      </c>
      <c r="GS114">
        <v>1</v>
      </c>
      <c r="GT114">
        <v>0</v>
      </c>
      <c r="GU114" t="s">
        <v>3</v>
      </c>
      <c r="GV114">
        <f t="shared" si="131"/>
        <v>0</v>
      </c>
      <c r="GW114">
        <v>1</v>
      </c>
      <c r="GX114">
        <f t="shared" si="132"/>
        <v>0</v>
      </c>
      <c r="HA114">
        <v>0</v>
      </c>
      <c r="HB114">
        <v>0</v>
      </c>
      <c r="HC114">
        <f t="shared" si="133"/>
        <v>0</v>
      </c>
      <c r="HE114" t="s">
        <v>255</v>
      </c>
      <c r="HF114" t="s">
        <v>255</v>
      </c>
      <c r="HM114" t="s">
        <v>3</v>
      </c>
      <c r="HN114" t="s">
        <v>3</v>
      </c>
      <c r="HO114" t="s">
        <v>3</v>
      </c>
      <c r="HP114" t="s">
        <v>3</v>
      </c>
      <c r="HQ114" t="s">
        <v>3</v>
      </c>
      <c r="IK114">
        <v>0</v>
      </c>
    </row>
    <row r="115" spans="1:245" x14ac:dyDescent="0.2">
      <c r="A115">
        <v>17</v>
      </c>
      <c r="B115">
        <v>1</v>
      </c>
      <c r="E115" t="s">
        <v>312</v>
      </c>
      <c r="F115" t="s">
        <v>245</v>
      </c>
      <c r="G115" t="s">
        <v>313</v>
      </c>
      <c r="H115" t="s">
        <v>314</v>
      </c>
      <c r="I115">
        <v>2E-3</v>
      </c>
      <c r="J115">
        <v>0</v>
      </c>
      <c r="K115">
        <v>2E-3</v>
      </c>
      <c r="O115">
        <f t="shared" si="94"/>
        <v>129.16999999999999</v>
      </c>
      <c r="P115">
        <f t="shared" si="95"/>
        <v>129.16999999999999</v>
      </c>
      <c r="Q115">
        <f t="shared" si="96"/>
        <v>0</v>
      </c>
      <c r="R115">
        <f t="shared" si="97"/>
        <v>0</v>
      </c>
      <c r="S115">
        <f t="shared" si="98"/>
        <v>0</v>
      </c>
      <c r="T115">
        <f t="shared" si="99"/>
        <v>0</v>
      </c>
      <c r="U115">
        <f t="shared" si="100"/>
        <v>0</v>
      </c>
      <c r="V115">
        <f t="shared" si="101"/>
        <v>0</v>
      </c>
      <c r="W115">
        <f t="shared" si="102"/>
        <v>0</v>
      </c>
      <c r="X115">
        <f t="shared" si="103"/>
        <v>0</v>
      </c>
      <c r="Y115">
        <f t="shared" si="104"/>
        <v>0</v>
      </c>
      <c r="AA115">
        <v>93060864</v>
      </c>
      <c r="AB115">
        <f t="shared" si="105"/>
        <v>64583.33</v>
      </c>
      <c r="AC115">
        <f t="shared" si="106"/>
        <v>64583.33</v>
      </c>
      <c r="AD115">
        <f t="shared" si="134"/>
        <v>0</v>
      </c>
      <c r="AE115">
        <f t="shared" si="135"/>
        <v>0</v>
      </c>
      <c r="AF115">
        <f t="shared" si="136"/>
        <v>0</v>
      </c>
      <c r="AG115">
        <f t="shared" si="110"/>
        <v>0</v>
      </c>
      <c r="AH115">
        <f t="shared" si="137"/>
        <v>0</v>
      </c>
      <c r="AI115">
        <f t="shared" si="138"/>
        <v>0</v>
      </c>
      <c r="AJ115">
        <f t="shared" si="113"/>
        <v>0</v>
      </c>
      <c r="AK115">
        <v>64583.33</v>
      </c>
      <c r="AL115">
        <v>64583.33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1</v>
      </c>
      <c r="AW115">
        <v>1</v>
      </c>
      <c r="AZ115">
        <v>1</v>
      </c>
      <c r="BA115">
        <v>1</v>
      </c>
      <c r="BB115">
        <v>1</v>
      </c>
      <c r="BC115">
        <v>1</v>
      </c>
      <c r="BD115" t="s">
        <v>3</v>
      </c>
      <c r="BE115" t="s">
        <v>3</v>
      </c>
      <c r="BF115" t="s">
        <v>3</v>
      </c>
      <c r="BG115" t="s">
        <v>3</v>
      </c>
      <c r="BH115">
        <v>3</v>
      </c>
      <c r="BI115">
        <v>1</v>
      </c>
      <c r="BJ115" t="s">
        <v>3</v>
      </c>
      <c r="BM115">
        <v>1100</v>
      </c>
      <c r="BN115">
        <v>0</v>
      </c>
      <c r="BO115" t="s">
        <v>3</v>
      </c>
      <c r="BP115">
        <v>0</v>
      </c>
      <c r="BQ115">
        <v>8</v>
      </c>
      <c r="BR115">
        <v>0</v>
      </c>
      <c r="BS115">
        <v>1</v>
      </c>
      <c r="BT115">
        <v>1</v>
      </c>
      <c r="BU115">
        <v>1</v>
      </c>
      <c r="BV115">
        <v>1</v>
      </c>
      <c r="BW115">
        <v>1</v>
      </c>
      <c r="BX115">
        <v>1</v>
      </c>
      <c r="BY115" t="s">
        <v>3</v>
      </c>
      <c r="BZ115">
        <v>0</v>
      </c>
      <c r="CA115">
        <v>0</v>
      </c>
      <c r="CB115" t="s">
        <v>3</v>
      </c>
      <c r="CE115">
        <v>0</v>
      </c>
      <c r="CF115">
        <v>0</v>
      </c>
      <c r="CG115">
        <v>0</v>
      </c>
      <c r="CM115">
        <v>0</v>
      </c>
      <c r="CN115" t="s">
        <v>3</v>
      </c>
      <c r="CO115">
        <v>0</v>
      </c>
      <c r="CP115">
        <f t="shared" si="114"/>
        <v>129.16999999999999</v>
      </c>
      <c r="CQ115">
        <f t="shared" si="115"/>
        <v>64583.33</v>
      </c>
      <c r="CR115">
        <f t="shared" si="139"/>
        <v>0</v>
      </c>
      <c r="CS115">
        <f t="shared" si="117"/>
        <v>0</v>
      </c>
      <c r="CT115">
        <f t="shared" si="118"/>
        <v>0</v>
      </c>
      <c r="CU115">
        <f t="shared" si="119"/>
        <v>0</v>
      </c>
      <c r="CV115">
        <f t="shared" si="120"/>
        <v>0</v>
      </c>
      <c r="CW115">
        <f t="shared" si="121"/>
        <v>0</v>
      </c>
      <c r="CX115">
        <f t="shared" si="122"/>
        <v>0</v>
      </c>
      <c r="CY115">
        <f t="shared" si="123"/>
        <v>0</v>
      </c>
      <c r="CZ115">
        <f t="shared" si="124"/>
        <v>0</v>
      </c>
      <c r="DC115" t="s">
        <v>3</v>
      </c>
      <c r="DD115" t="s">
        <v>3</v>
      </c>
      <c r="DE115" t="s">
        <v>13</v>
      </c>
      <c r="DF115" t="s">
        <v>13</v>
      </c>
      <c r="DG115" t="s">
        <v>13</v>
      </c>
      <c r="DH115" t="s">
        <v>3</v>
      </c>
      <c r="DI115" t="s">
        <v>13</v>
      </c>
      <c r="DJ115" t="s">
        <v>13</v>
      </c>
      <c r="DK115" t="s">
        <v>3</v>
      </c>
      <c r="DL115" t="s">
        <v>3</v>
      </c>
      <c r="DM115" t="s">
        <v>3</v>
      </c>
      <c r="DN115">
        <v>0</v>
      </c>
      <c r="DO115">
        <v>0</v>
      </c>
      <c r="DP115">
        <v>1</v>
      </c>
      <c r="DQ115">
        <v>1</v>
      </c>
      <c r="DU115">
        <v>1013</v>
      </c>
      <c r="DV115" t="s">
        <v>314</v>
      </c>
      <c r="DW115" t="s">
        <v>314</v>
      </c>
      <c r="DX115">
        <v>1</v>
      </c>
      <c r="DZ115" t="s">
        <v>3</v>
      </c>
      <c r="EA115" t="s">
        <v>3</v>
      </c>
      <c r="EB115" t="s">
        <v>3</v>
      </c>
      <c r="EC115" t="s">
        <v>3</v>
      </c>
      <c r="EE115">
        <v>93308415</v>
      </c>
      <c r="EF115">
        <v>8</v>
      </c>
      <c r="EG115" t="s">
        <v>248</v>
      </c>
      <c r="EH115">
        <v>0</v>
      </c>
      <c r="EI115" t="s">
        <v>3</v>
      </c>
      <c r="EJ115">
        <v>1</v>
      </c>
      <c r="EK115">
        <v>1100</v>
      </c>
      <c r="EL115" t="s">
        <v>249</v>
      </c>
      <c r="EM115" t="s">
        <v>250</v>
      </c>
      <c r="EO115" t="s">
        <v>3</v>
      </c>
      <c r="EQ115">
        <v>0</v>
      </c>
      <c r="ER115">
        <v>64583.33</v>
      </c>
      <c r="ES115">
        <v>64583.33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5</v>
      </c>
      <c r="FC115">
        <v>1</v>
      </c>
      <c r="FD115">
        <v>18</v>
      </c>
      <c r="FF115">
        <v>77500</v>
      </c>
      <c r="FQ115">
        <v>0</v>
      </c>
      <c r="FR115">
        <f t="shared" si="125"/>
        <v>0</v>
      </c>
      <c r="FS115">
        <v>0</v>
      </c>
      <c r="FX115">
        <v>0</v>
      </c>
      <c r="FY115">
        <v>0</v>
      </c>
      <c r="GA115" t="s">
        <v>315</v>
      </c>
      <c r="GD115">
        <v>1</v>
      </c>
      <c r="GF115">
        <v>-763331017</v>
      </c>
      <c r="GG115">
        <v>2</v>
      </c>
      <c r="GH115">
        <v>3</v>
      </c>
      <c r="GI115">
        <v>-2</v>
      </c>
      <c r="GJ115">
        <v>0</v>
      </c>
      <c r="GK115">
        <v>0</v>
      </c>
      <c r="GL115">
        <f t="shared" si="126"/>
        <v>0</v>
      </c>
      <c r="GM115">
        <f t="shared" si="127"/>
        <v>129.16999999999999</v>
      </c>
      <c r="GN115">
        <f t="shared" si="128"/>
        <v>129.16999999999999</v>
      </c>
      <c r="GO115">
        <f t="shared" si="129"/>
        <v>0</v>
      </c>
      <c r="GP115">
        <f t="shared" si="130"/>
        <v>0</v>
      </c>
      <c r="GR115">
        <v>1</v>
      </c>
      <c r="GS115">
        <v>1</v>
      </c>
      <c r="GT115">
        <v>0</v>
      </c>
      <c r="GU115" t="s">
        <v>3</v>
      </c>
      <c r="GV115">
        <f t="shared" si="131"/>
        <v>0</v>
      </c>
      <c r="GW115">
        <v>1</v>
      </c>
      <c r="GX115">
        <f t="shared" si="132"/>
        <v>0</v>
      </c>
      <c r="HA115">
        <v>0</v>
      </c>
      <c r="HB115">
        <v>0</v>
      </c>
      <c r="HC115">
        <f t="shared" si="133"/>
        <v>0</v>
      </c>
      <c r="HE115" t="s">
        <v>255</v>
      </c>
      <c r="HF115" t="s">
        <v>255</v>
      </c>
      <c r="HM115" t="s">
        <v>3</v>
      </c>
      <c r="HN115" t="s">
        <v>3</v>
      </c>
      <c r="HO115" t="s">
        <v>3</v>
      </c>
      <c r="HP115" t="s">
        <v>3</v>
      </c>
      <c r="HQ115" t="s">
        <v>3</v>
      </c>
      <c r="IK115">
        <v>0</v>
      </c>
    </row>
    <row r="116" spans="1:245" x14ac:dyDescent="0.2">
      <c r="A116">
        <v>17</v>
      </c>
      <c r="B116">
        <v>1</v>
      </c>
      <c r="E116" t="s">
        <v>316</v>
      </c>
      <c r="F116" t="s">
        <v>245</v>
      </c>
      <c r="G116" t="s">
        <v>317</v>
      </c>
      <c r="H116" t="s">
        <v>314</v>
      </c>
      <c r="I116">
        <v>8.0000000000000002E-3</v>
      </c>
      <c r="J116">
        <v>0</v>
      </c>
      <c r="K116">
        <v>8.0000000000000002E-3</v>
      </c>
      <c r="O116">
        <f t="shared" si="94"/>
        <v>458</v>
      </c>
      <c r="P116">
        <f t="shared" si="95"/>
        <v>458</v>
      </c>
      <c r="Q116">
        <f t="shared" si="96"/>
        <v>0</v>
      </c>
      <c r="R116">
        <f t="shared" si="97"/>
        <v>0</v>
      </c>
      <c r="S116">
        <f t="shared" si="98"/>
        <v>0</v>
      </c>
      <c r="T116">
        <f t="shared" si="99"/>
        <v>0</v>
      </c>
      <c r="U116">
        <f t="shared" si="100"/>
        <v>0</v>
      </c>
      <c r="V116">
        <f t="shared" si="101"/>
        <v>0</v>
      </c>
      <c r="W116">
        <f t="shared" si="102"/>
        <v>0</v>
      </c>
      <c r="X116">
        <f t="shared" si="103"/>
        <v>0</v>
      </c>
      <c r="Y116">
        <f t="shared" si="104"/>
        <v>0</v>
      </c>
      <c r="AA116">
        <v>93060864</v>
      </c>
      <c r="AB116">
        <f t="shared" si="105"/>
        <v>57250</v>
      </c>
      <c r="AC116">
        <f t="shared" si="106"/>
        <v>57250</v>
      </c>
      <c r="AD116">
        <f t="shared" si="134"/>
        <v>0</v>
      </c>
      <c r="AE116">
        <f t="shared" si="135"/>
        <v>0</v>
      </c>
      <c r="AF116">
        <f t="shared" si="136"/>
        <v>0</v>
      </c>
      <c r="AG116">
        <f t="shared" si="110"/>
        <v>0</v>
      </c>
      <c r="AH116">
        <f t="shared" si="137"/>
        <v>0</v>
      </c>
      <c r="AI116">
        <f t="shared" si="138"/>
        <v>0</v>
      </c>
      <c r="AJ116">
        <f t="shared" si="113"/>
        <v>0</v>
      </c>
      <c r="AK116">
        <v>57250</v>
      </c>
      <c r="AL116">
        <v>57250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1</v>
      </c>
      <c r="AW116">
        <v>1</v>
      </c>
      <c r="AZ116">
        <v>1</v>
      </c>
      <c r="BA116">
        <v>1</v>
      </c>
      <c r="BB116">
        <v>1</v>
      </c>
      <c r="BC116">
        <v>1</v>
      </c>
      <c r="BD116" t="s">
        <v>3</v>
      </c>
      <c r="BE116" t="s">
        <v>3</v>
      </c>
      <c r="BF116" t="s">
        <v>3</v>
      </c>
      <c r="BG116" t="s">
        <v>3</v>
      </c>
      <c r="BH116">
        <v>3</v>
      </c>
      <c r="BI116">
        <v>1</v>
      </c>
      <c r="BJ116" t="s">
        <v>3</v>
      </c>
      <c r="BM116">
        <v>1100</v>
      </c>
      <c r="BN116">
        <v>0</v>
      </c>
      <c r="BO116" t="s">
        <v>3</v>
      </c>
      <c r="BP116">
        <v>0</v>
      </c>
      <c r="BQ116">
        <v>8</v>
      </c>
      <c r="BR116">
        <v>0</v>
      </c>
      <c r="BS116">
        <v>1</v>
      </c>
      <c r="BT116">
        <v>1</v>
      </c>
      <c r="BU116">
        <v>1</v>
      </c>
      <c r="BV116">
        <v>1</v>
      </c>
      <c r="BW116">
        <v>1</v>
      </c>
      <c r="BX116">
        <v>1</v>
      </c>
      <c r="BY116" t="s">
        <v>3</v>
      </c>
      <c r="BZ116">
        <v>0</v>
      </c>
      <c r="CA116">
        <v>0</v>
      </c>
      <c r="CB116" t="s">
        <v>3</v>
      </c>
      <c r="CE116">
        <v>0</v>
      </c>
      <c r="CF116">
        <v>0</v>
      </c>
      <c r="CG116">
        <v>0</v>
      </c>
      <c r="CM116">
        <v>0</v>
      </c>
      <c r="CN116" t="s">
        <v>3</v>
      </c>
      <c r="CO116">
        <v>0</v>
      </c>
      <c r="CP116">
        <f t="shared" si="114"/>
        <v>458</v>
      </c>
      <c r="CQ116">
        <f t="shared" si="115"/>
        <v>57250</v>
      </c>
      <c r="CR116">
        <f t="shared" si="139"/>
        <v>0</v>
      </c>
      <c r="CS116">
        <f t="shared" si="117"/>
        <v>0</v>
      </c>
      <c r="CT116">
        <f t="shared" si="118"/>
        <v>0</v>
      </c>
      <c r="CU116">
        <f t="shared" si="119"/>
        <v>0</v>
      </c>
      <c r="CV116">
        <f t="shared" si="120"/>
        <v>0</v>
      </c>
      <c r="CW116">
        <f t="shared" si="121"/>
        <v>0</v>
      </c>
      <c r="CX116">
        <f t="shared" si="122"/>
        <v>0</v>
      </c>
      <c r="CY116">
        <f t="shared" si="123"/>
        <v>0</v>
      </c>
      <c r="CZ116">
        <f t="shared" si="124"/>
        <v>0</v>
      </c>
      <c r="DC116" t="s">
        <v>3</v>
      </c>
      <c r="DD116" t="s">
        <v>3</v>
      </c>
      <c r="DE116" t="s">
        <v>13</v>
      </c>
      <c r="DF116" t="s">
        <v>13</v>
      </c>
      <c r="DG116" t="s">
        <v>13</v>
      </c>
      <c r="DH116" t="s">
        <v>3</v>
      </c>
      <c r="DI116" t="s">
        <v>13</v>
      </c>
      <c r="DJ116" t="s">
        <v>13</v>
      </c>
      <c r="DK116" t="s">
        <v>3</v>
      </c>
      <c r="DL116" t="s">
        <v>3</v>
      </c>
      <c r="DM116" t="s">
        <v>3</v>
      </c>
      <c r="DN116">
        <v>0</v>
      </c>
      <c r="DO116">
        <v>0</v>
      </c>
      <c r="DP116">
        <v>1</v>
      </c>
      <c r="DQ116">
        <v>1</v>
      </c>
      <c r="DU116">
        <v>1013</v>
      </c>
      <c r="DV116" t="s">
        <v>314</v>
      </c>
      <c r="DW116" t="s">
        <v>314</v>
      </c>
      <c r="DX116">
        <v>1</v>
      </c>
      <c r="DZ116" t="s">
        <v>3</v>
      </c>
      <c r="EA116" t="s">
        <v>3</v>
      </c>
      <c r="EB116" t="s">
        <v>3</v>
      </c>
      <c r="EC116" t="s">
        <v>3</v>
      </c>
      <c r="EE116">
        <v>93308415</v>
      </c>
      <c r="EF116">
        <v>8</v>
      </c>
      <c r="EG116" t="s">
        <v>248</v>
      </c>
      <c r="EH116">
        <v>0</v>
      </c>
      <c r="EI116" t="s">
        <v>3</v>
      </c>
      <c r="EJ116">
        <v>1</v>
      </c>
      <c r="EK116">
        <v>1100</v>
      </c>
      <c r="EL116" t="s">
        <v>249</v>
      </c>
      <c r="EM116" t="s">
        <v>250</v>
      </c>
      <c r="EO116" t="s">
        <v>3</v>
      </c>
      <c r="EQ116">
        <v>0</v>
      </c>
      <c r="ER116">
        <v>57250</v>
      </c>
      <c r="ES116">
        <v>57250</v>
      </c>
      <c r="ET116">
        <v>0</v>
      </c>
      <c r="EU116">
        <v>0</v>
      </c>
      <c r="EV116">
        <v>0</v>
      </c>
      <c r="EW116">
        <v>0</v>
      </c>
      <c r="EX116">
        <v>0</v>
      </c>
      <c r="EY116">
        <v>0</v>
      </c>
      <c r="EZ116">
        <v>5</v>
      </c>
      <c r="FC116">
        <v>1</v>
      </c>
      <c r="FD116">
        <v>18</v>
      </c>
      <c r="FF116">
        <v>68700</v>
      </c>
      <c r="FQ116">
        <v>0</v>
      </c>
      <c r="FR116">
        <f t="shared" si="125"/>
        <v>0</v>
      </c>
      <c r="FS116">
        <v>0</v>
      </c>
      <c r="FX116">
        <v>0</v>
      </c>
      <c r="FY116">
        <v>0</v>
      </c>
      <c r="GA116" t="s">
        <v>318</v>
      </c>
      <c r="GD116">
        <v>1</v>
      </c>
      <c r="GF116">
        <v>-137097065</v>
      </c>
      <c r="GG116">
        <v>2</v>
      </c>
      <c r="GH116">
        <v>3</v>
      </c>
      <c r="GI116">
        <v>-2</v>
      </c>
      <c r="GJ116">
        <v>0</v>
      </c>
      <c r="GK116">
        <v>0</v>
      </c>
      <c r="GL116">
        <f t="shared" si="126"/>
        <v>0</v>
      </c>
      <c r="GM116">
        <f t="shared" si="127"/>
        <v>458</v>
      </c>
      <c r="GN116">
        <f t="shared" si="128"/>
        <v>458</v>
      </c>
      <c r="GO116">
        <f t="shared" si="129"/>
        <v>0</v>
      </c>
      <c r="GP116">
        <f t="shared" si="130"/>
        <v>0</v>
      </c>
      <c r="GR116">
        <v>1</v>
      </c>
      <c r="GS116">
        <v>1</v>
      </c>
      <c r="GT116">
        <v>0</v>
      </c>
      <c r="GU116" t="s">
        <v>3</v>
      </c>
      <c r="GV116">
        <f t="shared" si="131"/>
        <v>0</v>
      </c>
      <c r="GW116">
        <v>1</v>
      </c>
      <c r="GX116">
        <f t="shared" si="132"/>
        <v>0</v>
      </c>
      <c r="HA116">
        <v>0</v>
      </c>
      <c r="HB116">
        <v>0</v>
      </c>
      <c r="HC116">
        <f t="shared" si="133"/>
        <v>0</v>
      </c>
      <c r="HE116" t="s">
        <v>255</v>
      </c>
      <c r="HF116" t="s">
        <v>255</v>
      </c>
      <c r="HM116" t="s">
        <v>3</v>
      </c>
      <c r="HN116" t="s">
        <v>3</v>
      </c>
      <c r="HO116" t="s">
        <v>3</v>
      </c>
      <c r="HP116" t="s">
        <v>3</v>
      </c>
      <c r="HQ116" t="s">
        <v>3</v>
      </c>
      <c r="IK116">
        <v>0</v>
      </c>
    </row>
    <row r="117" spans="1:245" x14ac:dyDescent="0.2">
      <c r="A117">
        <v>17</v>
      </c>
      <c r="B117">
        <v>1</v>
      </c>
      <c r="E117" t="s">
        <v>319</v>
      </c>
      <c r="F117" t="s">
        <v>245</v>
      </c>
      <c r="G117" t="s">
        <v>320</v>
      </c>
      <c r="H117" t="s">
        <v>314</v>
      </c>
      <c r="I117">
        <v>2E-3</v>
      </c>
      <c r="J117">
        <v>0</v>
      </c>
      <c r="K117">
        <v>2E-3</v>
      </c>
      <c r="O117">
        <f t="shared" si="94"/>
        <v>100.67</v>
      </c>
      <c r="P117">
        <f t="shared" si="95"/>
        <v>100.67</v>
      </c>
      <c r="Q117">
        <f t="shared" si="96"/>
        <v>0</v>
      </c>
      <c r="R117">
        <f t="shared" si="97"/>
        <v>0</v>
      </c>
      <c r="S117">
        <f t="shared" si="98"/>
        <v>0</v>
      </c>
      <c r="T117">
        <f t="shared" si="99"/>
        <v>0</v>
      </c>
      <c r="U117">
        <f t="shared" si="100"/>
        <v>0</v>
      </c>
      <c r="V117">
        <f t="shared" si="101"/>
        <v>0</v>
      </c>
      <c r="W117">
        <f t="shared" si="102"/>
        <v>0</v>
      </c>
      <c r="X117">
        <f t="shared" si="103"/>
        <v>0</v>
      </c>
      <c r="Y117">
        <f t="shared" si="104"/>
        <v>0</v>
      </c>
      <c r="AA117">
        <v>93060864</v>
      </c>
      <c r="AB117">
        <f t="shared" si="105"/>
        <v>50333.33</v>
      </c>
      <c r="AC117">
        <f t="shared" si="106"/>
        <v>50333.33</v>
      </c>
      <c r="AD117">
        <f t="shared" si="134"/>
        <v>0</v>
      </c>
      <c r="AE117">
        <f t="shared" si="135"/>
        <v>0</v>
      </c>
      <c r="AF117">
        <f t="shared" si="136"/>
        <v>0</v>
      </c>
      <c r="AG117">
        <f t="shared" si="110"/>
        <v>0</v>
      </c>
      <c r="AH117">
        <f t="shared" si="137"/>
        <v>0</v>
      </c>
      <c r="AI117">
        <f t="shared" si="138"/>
        <v>0</v>
      </c>
      <c r="AJ117">
        <f t="shared" si="113"/>
        <v>0</v>
      </c>
      <c r="AK117">
        <v>50333.33</v>
      </c>
      <c r="AL117">
        <v>50333.33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1</v>
      </c>
      <c r="AW117">
        <v>1</v>
      </c>
      <c r="AZ117">
        <v>1</v>
      </c>
      <c r="BA117">
        <v>1</v>
      </c>
      <c r="BB117">
        <v>1</v>
      </c>
      <c r="BC117">
        <v>1</v>
      </c>
      <c r="BD117" t="s">
        <v>3</v>
      </c>
      <c r="BE117" t="s">
        <v>3</v>
      </c>
      <c r="BF117" t="s">
        <v>3</v>
      </c>
      <c r="BG117" t="s">
        <v>3</v>
      </c>
      <c r="BH117">
        <v>3</v>
      </c>
      <c r="BI117">
        <v>1</v>
      </c>
      <c r="BJ117" t="s">
        <v>3</v>
      </c>
      <c r="BM117">
        <v>1100</v>
      </c>
      <c r="BN117">
        <v>0</v>
      </c>
      <c r="BO117" t="s">
        <v>3</v>
      </c>
      <c r="BP117">
        <v>0</v>
      </c>
      <c r="BQ117">
        <v>8</v>
      </c>
      <c r="BR117">
        <v>0</v>
      </c>
      <c r="BS117">
        <v>1</v>
      </c>
      <c r="BT117">
        <v>1</v>
      </c>
      <c r="BU117">
        <v>1</v>
      </c>
      <c r="BV117">
        <v>1</v>
      </c>
      <c r="BW117">
        <v>1</v>
      </c>
      <c r="BX117">
        <v>1</v>
      </c>
      <c r="BY117" t="s">
        <v>3</v>
      </c>
      <c r="BZ117">
        <v>0</v>
      </c>
      <c r="CA117">
        <v>0</v>
      </c>
      <c r="CB117" t="s">
        <v>3</v>
      </c>
      <c r="CE117">
        <v>0</v>
      </c>
      <c r="CF117">
        <v>0</v>
      </c>
      <c r="CG117">
        <v>0</v>
      </c>
      <c r="CM117">
        <v>0</v>
      </c>
      <c r="CN117" t="s">
        <v>3</v>
      </c>
      <c r="CO117">
        <v>0</v>
      </c>
      <c r="CP117">
        <f t="shared" si="114"/>
        <v>100.67</v>
      </c>
      <c r="CQ117">
        <f t="shared" si="115"/>
        <v>50333.33</v>
      </c>
      <c r="CR117">
        <f t="shared" si="139"/>
        <v>0</v>
      </c>
      <c r="CS117">
        <f t="shared" si="117"/>
        <v>0</v>
      </c>
      <c r="CT117">
        <f t="shared" si="118"/>
        <v>0</v>
      </c>
      <c r="CU117">
        <f t="shared" si="119"/>
        <v>0</v>
      </c>
      <c r="CV117">
        <f t="shared" si="120"/>
        <v>0</v>
      </c>
      <c r="CW117">
        <f t="shared" si="121"/>
        <v>0</v>
      </c>
      <c r="CX117">
        <f t="shared" si="122"/>
        <v>0</v>
      </c>
      <c r="CY117">
        <f t="shared" si="123"/>
        <v>0</v>
      </c>
      <c r="CZ117">
        <f t="shared" si="124"/>
        <v>0</v>
      </c>
      <c r="DC117" t="s">
        <v>3</v>
      </c>
      <c r="DD117" t="s">
        <v>3</v>
      </c>
      <c r="DE117" t="s">
        <v>13</v>
      </c>
      <c r="DF117" t="s">
        <v>13</v>
      </c>
      <c r="DG117" t="s">
        <v>13</v>
      </c>
      <c r="DH117" t="s">
        <v>3</v>
      </c>
      <c r="DI117" t="s">
        <v>13</v>
      </c>
      <c r="DJ117" t="s">
        <v>13</v>
      </c>
      <c r="DK117" t="s">
        <v>3</v>
      </c>
      <c r="DL117" t="s">
        <v>3</v>
      </c>
      <c r="DM117" t="s">
        <v>3</v>
      </c>
      <c r="DN117">
        <v>0</v>
      </c>
      <c r="DO117">
        <v>0</v>
      </c>
      <c r="DP117">
        <v>1</v>
      </c>
      <c r="DQ117">
        <v>1</v>
      </c>
      <c r="DU117">
        <v>1013</v>
      </c>
      <c r="DV117" t="s">
        <v>314</v>
      </c>
      <c r="DW117" t="s">
        <v>314</v>
      </c>
      <c r="DX117">
        <v>1</v>
      </c>
      <c r="DZ117" t="s">
        <v>3</v>
      </c>
      <c r="EA117" t="s">
        <v>3</v>
      </c>
      <c r="EB117" t="s">
        <v>3</v>
      </c>
      <c r="EC117" t="s">
        <v>3</v>
      </c>
      <c r="EE117">
        <v>93308415</v>
      </c>
      <c r="EF117">
        <v>8</v>
      </c>
      <c r="EG117" t="s">
        <v>248</v>
      </c>
      <c r="EH117">
        <v>0</v>
      </c>
      <c r="EI117" t="s">
        <v>3</v>
      </c>
      <c r="EJ117">
        <v>1</v>
      </c>
      <c r="EK117">
        <v>1100</v>
      </c>
      <c r="EL117" t="s">
        <v>249</v>
      </c>
      <c r="EM117" t="s">
        <v>250</v>
      </c>
      <c r="EO117" t="s">
        <v>3</v>
      </c>
      <c r="EQ117">
        <v>0</v>
      </c>
      <c r="ER117">
        <v>50333.33</v>
      </c>
      <c r="ES117">
        <v>50333.33</v>
      </c>
      <c r="ET117">
        <v>0</v>
      </c>
      <c r="EU117">
        <v>0</v>
      </c>
      <c r="EV117">
        <v>0</v>
      </c>
      <c r="EW117">
        <v>0</v>
      </c>
      <c r="EX117">
        <v>0</v>
      </c>
      <c r="EY117">
        <v>0</v>
      </c>
      <c r="EZ117">
        <v>5</v>
      </c>
      <c r="FC117">
        <v>1</v>
      </c>
      <c r="FD117">
        <v>18</v>
      </c>
      <c r="FF117">
        <v>60400</v>
      </c>
      <c r="FQ117">
        <v>0</v>
      </c>
      <c r="FR117">
        <f t="shared" si="125"/>
        <v>0</v>
      </c>
      <c r="FS117">
        <v>0</v>
      </c>
      <c r="FX117">
        <v>0</v>
      </c>
      <c r="FY117">
        <v>0</v>
      </c>
      <c r="GA117" t="s">
        <v>321</v>
      </c>
      <c r="GD117">
        <v>1</v>
      </c>
      <c r="GF117">
        <v>1225659602</v>
      </c>
      <c r="GG117">
        <v>2</v>
      </c>
      <c r="GH117">
        <v>3</v>
      </c>
      <c r="GI117">
        <v>-2</v>
      </c>
      <c r="GJ117">
        <v>0</v>
      </c>
      <c r="GK117">
        <v>0</v>
      </c>
      <c r="GL117">
        <f t="shared" si="126"/>
        <v>0</v>
      </c>
      <c r="GM117">
        <f t="shared" si="127"/>
        <v>100.67</v>
      </c>
      <c r="GN117">
        <f t="shared" si="128"/>
        <v>100.67</v>
      </c>
      <c r="GO117">
        <f t="shared" si="129"/>
        <v>0</v>
      </c>
      <c r="GP117">
        <f t="shared" si="130"/>
        <v>0</v>
      </c>
      <c r="GR117">
        <v>1</v>
      </c>
      <c r="GS117">
        <v>1</v>
      </c>
      <c r="GT117">
        <v>0</v>
      </c>
      <c r="GU117" t="s">
        <v>3</v>
      </c>
      <c r="GV117">
        <f t="shared" si="131"/>
        <v>0</v>
      </c>
      <c r="GW117">
        <v>1</v>
      </c>
      <c r="GX117">
        <f t="shared" si="132"/>
        <v>0</v>
      </c>
      <c r="HA117">
        <v>0</v>
      </c>
      <c r="HB117">
        <v>0</v>
      </c>
      <c r="HC117">
        <f t="shared" si="133"/>
        <v>0</v>
      </c>
      <c r="HE117" t="s">
        <v>255</v>
      </c>
      <c r="HF117" t="s">
        <v>255</v>
      </c>
      <c r="HM117" t="s">
        <v>3</v>
      </c>
      <c r="HN117" t="s">
        <v>3</v>
      </c>
      <c r="HO117" t="s">
        <v>3</v>
      </c>
      <c r="HP117" t="s">
        <v>3</v>
      </c>
      <c r="HQ117" t="s">
        <v>3</v>
      </c>
      <c r="IK117">
        <v>0</v>
      </c>
    </row>
    <row r="118" spans="1:245" x14ac:dyDescent="0.2">
      <c r="A118">
        <v>17</v>
      </c>
      <c r="B118">
        <v>1</v>
      </c>
      <c r="E118" t="s">
        <v>322</v>
      </c>
      <c r="F118" t="s">
        <v>245</v>
      </c>
      <c r="G118" t="s">
        <v>323</v>
      </c>
      <c r="H118" t="s">
        <v>314</v>
      </c>
      <c r="I118">
        <v>7.0000000000000007E-2</v>
      </c>
      <c r="J118">
        <v>0</v>
      </c>
      <c r="K118">
        <v>7.0000000000000007E-2</v>
      </c>
      <c r="O118">
        <f t="shared" si="94"/>
        <v>3465</v>
      </c>
      <c r="P118">
        <f t="shared" si="95"/>
        <v>3465</v>
      </c>
      <c r="Q118">
        <f t="shared" si="96"/>
        <v>0</v>
      </c>
      <c r="R118">
        <f t="shared" si="97"/>
        <v>0</v>
      </c>
      <c r="S118">
        <f t="shared" si="98"/>
        <v>0</v>
      </c>
      <c r="T118">
        <f t="shared" si="99"/>
        <v>0</v>
      </c>
      <c r="U118">
        <f t="shared" si="100"/>
        <v>0</v>
      </c>
      <c r="V118">
        <f t="shared" si="101"/>
        <v>0</v>
      </c>
      <c r="W118">
        <f t="shared" si="102"/>
        <v>0</v>
      </c>
      <c r="X118">
        <f t="shared" si="103"/>
        <v>0</v>
      </c>
      <c r="Y118">
        <f t="shared" si="104"/>
        <v>0</v>
      </c>
      <c r="AA118">
        <v>93060864</v>
      </c>
      <c r="AB118">
        <f t="shared" si="105"/>
        <v>49500</v>
      </c>
      <c r="AC118">
        <f t="shared" si="106"/>
        <v>49500</v>
      </c>
      <c r="AD118">
        <f t="shared" si="134"/>
        <v>0</v>
      </c>
      <c r="AE118">
        <f t="shared" si="135"/>
        <v>0</v>
      </c>
      <c r="AF118">
        <f t="shared" si="136"/>
        <v>0</v>
      </c>
      <c r="AG118">
        <f t="shared" si="110"/>
        <v>0</v>
      </c>
      <c r="AH118">
        <f t="shared" si="137"/>
        <v>0</v>
      </c>
      <c r="AI118">
        <f t="shared" si="138"/>
        <v>0</v>
      </c>
      <c r="AJ118">
        <f t="shared" si="113"/>
        <v>0</v>
      </c>
      <c r="AK118">
        <v>49500</v>
      </c>
      <c r="AL118">
        <v>49500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1</v>
      </c>
      <c r="AW118">
        <v>1</v>
      </c>
      <c r="AZ118">
        <v>1</v>
      </c>
      <c r="BA118">
        <v>1</v>
      </c>
      <c r="BB118">
        <v>1</v>
      </c>
      <c r="BC118">
        <v>1</v>
      </c>
      <c r="BD118" t="s">
        <v>3</v>
      </c>
      <c r="BE118" t="s">
        <v>3</v>
      </c>
      <c r="BF118" t="s">
        <v>3</v>
      </c>
      <c r="BG118" t="s">
        <v>3</v>
      </c>
      <c r="BH118">
        <v>3</v>
      </c>
      <c r="BI118">
        <v>1</v>
      </c>
      <c r="BJ118" t="s">
        <v>3</v>
      </c>
      <c r="BM118">
        <v>1100</v>
      </c>
      <c r="BN118">
        <v>0</v>
      </c>
      <c r="BO118" t="s">
        <v>3</v>
      </c>
      <c r="BP118">
        <v>0</v>
      </c>
      <c r="BQ118">
        <v>8</v>
      </c>
      <c r="BR118">
        <v>0</v>
      </c>
      <c r="BS118">
        <v>1</v>
      </c>
      <c r="BT118">
        <v>1</v>
      </c>
      <c r="BU118">
        <v>1</v>
      </c>
      <c r="BV118">
        <v>1</v>
      </c>
      <c r="BW118">
        <v>1</v>
      </c>
      <c r="BX118">
        <v>1</v>
      </c>
      <c r="BY118" t="s">
        <v>3</v>
      </c>
      <c r="BZ118">
        <v>0</v>
      </c>
      <c r="CA118">
        <v>0</v>
      </c>
      <c r="CB118" t="s">
        <v>3</v>
      </c>
      <c r="CE118">
        <v>0</v>
      </c>
      <c r="CF118">
        <v>0</v>
      </c>
      <c r="CG118">
        <v>0</v>
      </c>
      <c r="CM118">
        <v>0</v>
      </c>
      <c r="CN118" t="s">
        <v>3</v>
      </c>
      <c r="CO118">
        <v>0</v>
      </c>
      <c r="CP118">
        <f t="shared" si="114"/>
        <v>3465</v>
      </c>
      <c r="CQ118">
        <f t="shared" si="115"/>
        <v>49500</v>
      </c>
      <c r="CR118">
        <f t="shared" si="139"/>
        <v>0</v>
      </c>
      <c r="CS118">
        <f t="shared" si="117"/>
        <v>0</v>
      </c>
      <c r="CT118">
        <f t="shared" si="118"/>
        <v>0</v>
      </c>
      <c r="CU118">
        <f t="shared" si="119"/>
        <v>0</v>
      </c>
      <c r="CV118">
        <f t="shared" si="120"/>
        <v>0</v>
      </c>
      <c r="CW118">
        <f t="shared" si="121"/>
        <v>0</v>
      </c>
      <c r="CX118">
        <f t="shared" si="122"/>
        <v>0</v>
      </c>
      <c r="CY118">
        <f t="shared" si="123"/>
        <v>0</v>
      </c>
      <c r="CZ118">
        <f t="shared" si="124"/>
        <v>0</v>
      </c>
      <c r="DC118" t="s">
        <v>3</v>
      </c>
      <c r="DD118" t="s">
        <v>3</v>
      </c>
      <c r="DE118" t="s">
        <v>13</v>
      </c>
      <c r="DF118" t="s">
        <v>13</v>
      </c>
      <c r="DG118" t="s">
        <v>13</v>
      </c>
      <c r="DH118" t="s">
        <v>3</v>
      </c>
      <c r="DI118" t="s">
        <v>13</v>
      </c>
      <c r="DJ118" t="s">
        <v>13</v>
      </c>
      <c r="DK118" t="s">
        <v>3</v>
      </c>
      <c r="DL118" t="s">
        <v>3</v>
      </c>
      <c r="DM118" t="s">
        <v>3</v>
      </c>
      <c r="DN118">
        <v>0</v>
      </c>
      <c r="DO118">
        <v>0</v>
      </c>
      <c r="DP118">
        <v>1</v>
      </c>
      <c r="DQ118">
        <v>1</v>
      </c>
      <c r="DU118">
        <v>1013</v>
      </c>
      <c r="DV118" t="s">
        <v>314</v>
      </c>
      <c r="DW118" t="s">
        <v>314</v>
      </c>
      <c r="DX118">
        <v>1</v>
      </c>
      <c r="DZ118" t="s">
        <v>3</v>
      </c>
      <c r="EA118" t="s">
        <v>3</v>
      </c>
      <c r="EB118" t="s">
        <v>3</v>
      </c>
      <c r="EC118" t="s">
        <v>3</v>
      </c>
      <c r="EE118">
        <v>93308415</v>
      </c>
      <c r="EF118">
        <v>8</v>
      </c>
      <c r="EG118" t="s">
        <v>248</v>
      </c>
      <c r="EH118">
        <v>0</v>
      </c>
      <c r="EI118" t="s">
        <v>3</v>
      </c>
      <c r="EJ118">
        <v>1</v>
      </c>
      <c r="EK118">
        <v>1100</v>
      </c>
      <c r="EL118" t="s">
        <v>249</v>
      </c>
      <c r="EM118" t="s">
        <v>250</v>
      </c>
      <c r="EO118" t="s">
        <v>3</v>
      </c>
      <c r="EQ118">
        <v>0</v>
      </c>
      <c r="ER118">
        <v>49500</v>
      </c>
      <c r="ES118">
        <v>49500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EZ118">
        <v>5</v>
      </c>
      <c r="FC118">
        <v>1</v>
      </c>
      <c r="FD118">
        <v>18</v>
      </c>
      <c r="FF118">
        <v>59400</v>
      </c>
      <c r="FQ118">
        <v>0</v>
      </c>
      <c r="FR118">
        <f t="shared" si="125"/>
        <v>0</v>
      </c>
      <c r="FS118">
        <v>0</v>
      </c>
      <c r="FX118">
        <v>0</v>
      </c>
      <c r="FY118">
        <v>0</v>
      </c>
      <c r="GA118" t="s">
        <v>324</v>
      </c>
      <c r="GD118">
        <v>1</v>
      </c>
      <c r="GF118">
        <v>1192235437</v>
      </c>
      <c r="GG118">
        <v>2</v>
      </c>
      <c r="GH118">
        <v>3</v>
      </c>
      <c r="GI118">
        <v>-2</v>
      </c>
      <c r="GJ118">
        <v>0</v>
      </c>
      <c r="GK118">
        <v>0</v>
      </c>
      <c r="GL118">
        <f t="shared" si="126"/>
        <v>0</v>
      </c>
      <c r="GM118">
        <f t="shared" si="127"/>
        <v>3465</v>
      </c>
      <c r="GN118">
        <f t="shared" si="128"/>
        <v>3465</v>
      </c>
      <c r="GO118">
        <f t="shared" si="129"/>
        <v>0</v>
      </c>
      <c r="GP118">
        <f t="shared" si="130"/>
        <v>0</v>
      </c>
      <c r="GR118">
        <v>1</v>
      </c>
      <c r="GS118">
        <v>1</v>
      </c>
      <c r="GT118">
        <v>0</v>
      </c>
      <c r="GU118" t="s">
        <v>3</v>
      </c>
      <c r="GV118">
        <f t="shared" si="131"/>
        <v>0</v>
      </c>
      <c r="GW118">
        <v>1</v>
      </c>
      <c r="GX118">
        <f t="shared" si="132"/>
        <v>0</v>
      </c>
      <c r="HA118">
        <v>0</v>
      </c>
      <c r="HB118">
        <v>0</v>
      </c>
      <c r="HC118">
        <f t="shared" si="133"/>
        <v>0</v>
      </c>
      <c r="HE118" t="s">
        <v>255</v>
      </c>
      <c r="HF118" t="s">
        <v>255</v>
      </c>
      <c r="HM118" t="s">
        <v>3</v>
      </c>
      <c r="HN118" t="s">
        <v>3</v>
      </c>
      <c r="HO118" t="s">
        <v>3</v>
      </c>
      <c r="HP118" t="s">
        <v>3</v>
      </c>
      <c r="HQ118" t="s">
        <v>3</v>
      </c>
      <c r="IK118">
        <v>0</v>
      </c>
    </row>
    <row r="120" spans="1:245" x14ac:dyDescent="0.2">
      <c r="A120" s="2">
        <v>51</v>
      </c>
      <c r="B120" s="2">
        <f>B20</f>
        <v>1</v>
      </c>
      <c r="C120" s="2">
        <f>A20</f>
        <v>3</v>
      </c>
      <c r="D120" s="2">
        <f>ROW(A20)</f>
        <v>20</v>
      </c>
      <c r="E120" s="2"/>
      <c r="F120" s="2" t="str">
        <f>IF(F20&lt;&gt;"",F20,"")</f>
        <v/>
      </c>
      <c r="G120" s="2" t="str">
        <f>IF(G20&lt;&gt;"",G20,"")</f>
        <v>Новая локальная смета</v>
      </c>
      <c r="H120" s="2">
        <v>0</v>
      </c>
      <c r="I120" s="2"/>
      <c r="J120" s="2"/>
      <c r="K120" s="2"/>
      <c r="L120" s="2"/>
      <c r="M120" s="2"/>
      <c r="N120" s="2"/>
      <c r="O120" s="2">
        <f t="shared" ref="O120:T120" si="140">ROUND(AB120,2)</f>
        <v>365606.24</v>
      </c>
      <c r="P120" s="2">
        <f t="shared" si="140"/>
        <v>292619.39</v>
      </c>
      <c r="Q120" s="2">
        <f t="shared" si="140"/>
        <v>42233.06</v>
      </c>
      <c r="R120" s="2">
        <f t="shared" si="140"/>
        <v>9179.89</v>
      </c>
      <c r="S120" s="2">
        <f t="shared" si="140"/>
        <v>30753.79</v>
      </c>
      <c r="T120" s="2">
        <f t="shared" si="140"/>
        <v>0</v>
      </c>
      <c r="U120" s="2">
        <f>AH120</f>
        <v>95.988160000000008</v>
      </c>
      <c r="V120" s="2">
        <f>AI120</f>
        <v>23.622919999999997</v>
      </c>
      <c r="W120" s="2">
        <f>ROUND(AJ120,2)</f>
        <v>0</v>
      </c>
      <c r="X120" s="2">
        <f>ROUND(AK120,2)</f>
        <v>39830.730000000003</v>
      </c>
      <c r="Y120" s="2">
        <f>ROUND(AL120,2)</f>
        <v>22647.55</v>
      </c>
      <c r="Z120" s="2"/>
      <c r="AA120" s="2"/>
      <c r="AB120" s="2">
        <f>ROUND(SUMIF(AA24:AA118,"=93060864",O24:O118),2)</f>
        <v>365606.24</v>
      </c>
      <c r="AC120" s="2">
        <f>ROUND(SUMIF(AA24:AA118,"=93060864",P24:P118),2)</f>
        <v>292619.39</v>
      </c>
      <c r="AD120" s="2">
        <f>ROUND(SUMIF(AA24:AA118,"=93060864",Q24:Q118),2)</f>
        <v>42233.06</v>
      </c>
      <c r="AE120" s="2">
        <f>ROUND(SUMIF(AA24:AA118,"=93060864",R24:R118),2)</f>
        <v>9179.89</v>
      </c>
      <c r="AF120" s="2">
        <f>ROUND(SUMIF(AA24:AA118,"=93060864",S24:S118),2)</f>
        <v>30753.79</v>
      </c>
      <c r="AG120" s="2">
        <f>ROUND(SUMIF(AA24:AA118,"=93060864",T24:T118),2)</f>
        <v>0</v>
      </c>
      <c r="AH120" s="2">
        <f>SUMIF(AA24:AA118,"=93060864",U24:U118)</f>
        <v>95.988160000000008</v>
      </c>
      <c r="AI120" s="2">
        <f>SUMIF(AA24:AA118,"=93060864",V24:V118)</f>
        <v>23.622919999999997</v>
      </c>
      <c r="AJ120" s="2">
        <f>ROUND(SUMIF(AA24:AA118,"=93060864",W24:W118),2)</f>
        <v>0</v>
      </c>
      <c r="AK120" s="2">
        <f>ROUND(SUMIF(AA24:AA118,"=93060864",X24:X118),2)</f>
        <v>39830.730000000003</v>
      </c>
      <c r="AL120" s="2">
        <f>ROUND(SUMIF(AA24:AA118,"=93060864",Y24:Y118),2)</f>
        <v>22647.55</v>
      </c>
      <c r="AM120" s="2"/>
      <c r="AN120" s="2"/>
      <c r="AO120" s="2">
        <f t="shared" ref="AO120:BD120" si="141">ROUND(BX120,2)</f>
        <v>258526.53</v>
      </c>
      <c r="AP120" s="2">
        <f t="shared" si="141"/>
        <v>0</v>
      </c>
      <c r="AQ120" s="2">
        <f t="shared" si="141"/>
        <v>0</v>
      </c>
      <c r="AR120" s="2">
        <f t="shared" si="141"/>
        <v>428084.52</v>
      </c>
      <c r="AS120" s="2">
        <f t="shared" si="141"/>
        <v>405122.39</v>
      </c>
      <c r="AT120" s="2">
        <f t="shared" si="141"/>
        <v>16082.61</v>
      </c>
      <c r="AU120" s="2">
        <f t="shared" si="141"/>
        <v>6879.52</v>
      </c>
      <c r="AV120" s="2">
        <f t="shared" si="141"/>
        <v>34092.86</v>
      </c>
      <c r="AW120" s="2">
        <f t="shared" si="141"/>
        <v>292619.39</v>
      </c>
      <c r="AX120" s="2">
        <f t="shared" si="141"/>
        <v>258526.53</v>
      </c>
      <c r="AY120" s="2">
        <f t="shared" si="141"/>
        <v>34092.86</v>
      </c>
      <c r="AZ120" s="2">
        <f t="shared" si="141"/>
        <v>0</v>
      </c>
      <c r="BA120" s="2">
        <f t="shared" si="141"/>
        <v>0</v>
      </c>
      <c r="BB120" s="2">
        <f t="shared" si="141"/>
        <v>0</v>
      </c>
      <c r="BC120" s="2">
        <f t="shared" si="141"/>
        <v>0</v>
      </c>
      <c r="BD120" s="2">
        <f t="shared" si="141"/>
        <v>0</v>
      </c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>
        <f>ROUND(SUMIF(AA24:AA118,"=93060864",FQ24:FQ118),2)</f>
        <v>258526.53</v>
      </c>
      <c r="BY120" s="2">
        <f>ROUND(SUMIF(AA24:AA118,"=93060864",FR24:FR118),2)</f>
        <v>0</v>
      </c>
      <c r="BZ120" s="2">
        <f>ROUND(SUMIF(AA24:AA118,"=93060864",GL24:GL118),2)</f>
        <v>0</v>
      </c>
      <c r="CA120" s="2">
        <f>ROUND(SUMIF(AA24:AA118,"=93060864",GM24:GM118),2)</f>
        <v>428084.52</v>
      </c>
      <c r="CB120" s="2">
        <f>ROUND(SUMIF(AA24:AA118,"=93060864",GN24:GN118),2)</f>
        <v>405122.39</v>
      </c>
      <c r="CC120" s="2">
        <f>ROUND(SUMIF(AA24:AA118,"=93060864",GO24:GO118),2)</f>
        <v>16082.61</v>
      </c>
      <c r="CD120" s="2">
        <f>ROUND(SUMIF(AA24:AA118,"=93060864",GP24:GP118),2)</f>
        <v>6879.52</v>
      </c>
      <c r="CE120" s="2">
        <f>AC120-BX120</f>
        <v>34092.860000000015</v>
      </c>
      <c r="CF120" s="2">
        <f>AC120-BY120</f>
        <v>292619.39</v>
      </c>
      <c r="CG120" s="2">
        <f>BX120-BZ120</f>
        <v>258526.53</v>
      </c>
      <c r="CH120" s="2">
        <f>AC120-BX120-BY120+BZ120</f>
        <v>34092.860000000015</v>
      </c>
      <c r="CI120" s="2">
        <f>BY120-BZ120</f>
        <v>0</v>
      </c>
      <c r="CJ120" s="2">
        <f>ROUND(SUMIF(AA24:AA118,"=93060864",GX24:GX118),2)</f>
        <v>0</v>
      </c>
      <c r="CK120" s="2">
        <f>ROUND(SUMIF(AA24:AA118,"=93060864",GY24:GY118),2)</f>
        <v>0</v>
      </c>
      <c r="CL120" s="2">
        <f>ROUND(SUMIF(AA24:AA118,"=93060864",GZ24:GZ118),2)</f>
        <v>0</v>
      </c>
      <c r="CM120" s="2">
        <f>ROUND(SUMIF(AA24:AA118,"=93060864",HD24:HD118),2)</f>
        <v>0</v>
      </c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>
        <v>0</v>
      </c>
    </row>
    <row r="122" spans="1:245" x14ac:dyDescent="0.2">
      <c r="A122" s="4">
        <v>50</v>
      </c>
      <c r="B122" s="4">
        <v>0</v>
      </c>
      <c r="C122" s="4">
        <v>0</v>
      </c>
      <c r="D122" s="4">
        <v>1</v>
      </c>
      <c r="E122" s="4">
        <v>201</v>
      </c>
      <c r="F122" s="4">
        <f>ROUND(Source!O120,O122)</f>
        <v>365606.24</v>
      </c>
      <c r="G122" s="4" t="s">
        <v>325</v>
      </c>
      <c r="H122" s="4" t="s">
        <v>326</v>
      </c>
      <c r="I122" s="4"/>
      <c r="J122" s="4"/>
      <c r="K122" s="4">
        <v>201</v>
      </c>
      <c r="L122" s="4">
        <v>1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>
        <v>365606.24</v>
      </c>
      <c r="X122" s="4">
        <v>1</v>
      </c>
      <c r="Y122" s="4">
        <v>365606.24</v>
      </c>
      <c r="Z122" s="4"/>
      <c r="AA122" s="4"/>
      <c r="AB122" s="4"/>
    </row>
    <row r="123" spans="1:245" x14ac:dyDescent="0.2">
      <c r="A123" s="4">
        <v>50</v>
      </c>
      <c r="B123" s="4">
        <v>0</v>
      </c>
      <c r="C123" s="4">
        <v>0</v>
      </c>
      <c r="D123" s="4">
        <v>1</v>
      </c>
      <c r="E123" s="4">
        <v>202</v>
      </c>
      <c r="F123" s="4">
        <f>ROUND(Source!P120,O123)</f>
        <v>292619.39</v>
      </c>
      <c r="G123" s="4" t="s">
        <v>327</v>
      </c>
      <c r="H123" s="4" t="s">
        <v>328</v>
      </c>
      <c r="I123" s="4"/>
      <c r="J123" s="4"/>
      <c r="K123" s="4">
        <v>202</v>
      </c>
      <c r="L123" s="4">
        <v>2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>
        <v>292619.39</v>
      </c>
      <c r="X123" s="4">
        <v>1</v>
      </c>
      <c r="Y123" s="4">
        <v>292619.39</v>
      </c>
      <c r="Z123" s="4"/>
      <c r="AA123" s="4"/>
      <c r="AB123" s="4"/>
    </row>
    <row r="124" spans="1:245" x14ac:dyDescent="0.2">
      <c r="A124" s="4">
        <v>50</v>
      </c>
      <c r="B124" s="4">
        <v>0</v>
      </c>
      <c r="C124" s="4">
        <v>0</v>
      </c>
      <c r="D124" s="4">
        <v>1</v>
      </c>
      <c r="E124" s="4">
        <v>222</v>
      </c>
      <c r="F124" s="4">
        <f>ROUND(Source!AO120,O124)</f>
        <v>258526.53</v>
      </c>
      <c r="G124" s="4" t="s">
        <v>329</v>
      </c>
      <c r="H124" s="4" t="s">
        <v>330</v>
      </c>
      <c r="I124" s="4"/>
      <c r="J124" s="4"/>
      <c r="K124" s="4">
        <v>222</v>
      </c>
      <c r="L124" s="4">
        <v>3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>
        <v>258526.53</v>
      </c>
      <c r="X124" s="4">
        <v>1</v>
      </c>
      <c r="Y124" s="4">
        <v>258526.53</v>
      </c>
      <c r="Z124" s="4"/>
      <c r="AA124" s="4"/>
      <c r="AB124" s="4"/>
    </row>
    <row r="125" spans="1:245" x14ac:dyDescent="0.2">
      <c r="A125" s="4">
        <v>50</v>
      </c>
      <c r="B125" s="4">
        <v>0</v>
      </c>
      <c r="C125" s="4">
        <v>0</v>
      </c>
      <c r="D125" s="4">
        <v>1</v>
      </c>
      <c r="E125" s="4">
        <v>225</v>
      </c>
      <c r="F125" s="4">
        <f>ROUND(Source!AV120,O125)</f>
        <v>34092.86</v>
      </c>
      <c r="G125" s="4" t="s">
        <v>331</v>
      </c>
      <c r="H125" s="4" t="s">
        <v>332</v>
      </c>
      <c r="I125" s="4"/>
      <c r="J125" s="4"/>
      <c r="K125" s="4">
        <v>225</v>
      </c>
      <c r="L125" s="4">
        <v>4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>
        <v>34092.86</v>
      </c>
      <c r="X125" s="4">
        <v>1</v>
      </c>
      <c r="Y125" s="4">
        <v>34092.86</v>
      </c>
      <c r="Z125" s="4"/>
      <c r="AA125" s="4"/>
      <c r="AB125" s="4"/>
    </row>
    <row r="126" spans="1:245" x14ac:dyDescent="0.2">
      <c r="A126" s="4">
        <v>50</v>
      </c>
      <c r="B126" s="4">
        <v>0</v>
      </c>
      <c r="C126" s="4">
        <v>0</v>
      </c>
      <c r="D126" s="4">
        <v>1</v>
      </c>
      <c r="E126" s="4">
        <v>226</v>
      </c>
      <c r="F126" s="4">
        <f>ROUND(Source!AW120,O126)</f>
        <v>292619.39</v>
      </c>
      <c r="G126" s="4" t="s">
        <v>333</v>
      </c>
      <c r="H126" s="4" t="s">
        <v>334</v>
      </c>
      <c r="I126" s="4"/>
      <c r="J126" s="4"/>
      <c r="K126" s="4">
        <v>226</v>
      </c>
      <c r="L126" s="4">
        <v>5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>
        <v>292619.39</v>
      </c>
      <c r="X126" s="4">
        <v>1</v>
      </c>
      <c r="Y126" s="4">
        <v>292619.39</v>
      </c>
      <c r="Z126" s="4"/>
      <c r="AA126" s="4"/>
      <c r="AB126" s="4"/>
    </row>
    <row r="127" spans="1:245" x14ac:dyDescent="0.2">
      <c r="A127" s="4">
        <v>50</v>
      </c>
      <c r="B127" s="4">
        <v>0</v>
      </c>
      <c r="C127" s="4">
        <v>0</v>
      </c>
      <c r="D127" s="4">
        <v>1</v>
      </c>
      <c r="E127" s="4">
        <v>227</v>
      </c>
      <c r="F127" s="4">
        <f>ROUND(Source!AX120,O127)</f>
        <v>258526.53</v>
      </c>
      <c r="G127" s="4" t="s">
        <v>335</v>
      </c>
      <c r="H127" s="4" t="s">
        <v>336</v>
      </c>
      <c r="I127" s="4"/>
      <c r="J127" s="4"/>
      <c r="K127" s="4">
        <v>227</v>
      </c>
      <c r="L127" s="4">
        <v>6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>
        <v>258526.53</v>
      </c>
      <c r="X127" s="4">
        <v>1</v>
      </c>
      <c r="Y127" s="4">
        <v>258526.53</v>
      </c>
      <c r="Z127" s="4"/>
      <c r="AA127" s="4"/>
      <c r="AB127" s="4"/>
    </row>
    <row r="128" spans="1:245" x14ac:dyDescent="0.2">
      <c r="A128" s="4">
        <v>50</v>
      </c>
      <c r="B128" s="4">
        <v>0</v>
      </c>
      <c r="C128" s="4">
        <v>0</v>
      </c>
      <c r="D128" s="4">
        <v>1</v>
      </c>
      <c r="E128" s="4">
        <v>228</v>
      </c>
      <c r="F128" s="4">
        <f>ROUND(Source!AY120,O128)</f>
        <v>34092.86</v>
      </c>
      <c r="G128" s="4" t="s">
        <v>337</v>
      </c>
      <c r="H128" s="4" t="s">
        <v>338</v>
      </c>
      <c r="I128" s="4"/>
      <c r="J128" s="4"/>
      <c r="K128" s="4">
        <v>228</v>
      </c>
      <c r="L128" s="4">
        <v>7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>
        <v>34092.86</v>
      </c>
      <c r="X128" s="4">
        <v>1</v>
      </c>
      <c r="Y128" s="4">
        <v>34092.86</v>
      </c>
      <c r="Z128" s="4"/>
      <c r="AA128" s="4"/>
      <c r="AB128" s="4"/>
    </row>
    <row r="129" spans="1:28" x14ac:dyDescent="0.2">
      <c r="A129" s="4">
        <v>50</v>
      </c>
      <c r="B129" s="4">
        <v>0</v>
      </c>
      <c r="C129" s="4">
        <v>0</v>
      </c>
      <c r="D129" s="4">
        <v>1</v>
      </c>
      <c r="E129" s="4">
        <v>216</v>
      </c>
      <c r="F129" s="4">
        <f>ROUND(Source!AP120,O129)</f>
        <v>0</v>
      </c>
      <c r="G129" s="4" t="s">
        <v>339</v>
      </c>
      <c r="H129" s="4" t="s">
        <v>340</v>
      </c>
      <c r="I129" s="4"/>
      <c r="J129" s="4"/>
      <c r="K129" s="4">
        <v>216</v>
      </c>
      <c r="L129" s="4">
        <v>8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>
        <v>0</v>
      </c>
      <c r="X129" s="4">
        <v>1</v>
      </c>
      <c r="Y129" s="4">
        <v>0</v>
      </c>
      <c r="Z129" s="4"/>
      <c r="AA129" s="4"/>
      <c r="AB129" s="4"/>
    </row>
    <row r="130" spans="1:28" x14ac:dyDescent="0.2">
      <c r="A130" s="4">
        <v>50</v>
      </c>
      <c r="B130" s="4">
        <v>0</v>
      </c>
      <c r="C130" s="4">
        <v>0</v>
      </c>
      <c r="D130" s="4">
        <v>1</v>
      </c>
      <c r="E130" s="4">
        <v>223</v>
      </c>
      <c r="F130" s="4">
        <f>ROUND(Source!AQ120,O130)</f>
        <v>0</v>
      </c>
      <c r="G130" s="4" t="s">
        <v>341</v>
      </c>
      <c r="H130" s="4" t="s">
        <v>342</v>
      </c>
      <c r="I130" s="4"/>
      <c r="J130" s="4"/>
      <c r="K130" s="4">
        <v>223</v>
      </c>
      <c r="L130" s="4">
        <v>9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>
        <v>0</v>
      </c>
      <c r="X130" s="4">
        <v>1</v>
      </c>
      <c r="Y130" s="4">
        <v>0</v>
      </c>
      <c r="Z130" s="4"/>
      <c r="AA130" s="4"/>
      <c r="AB130" s="4"/>
    </row>
    <row r="131" spans="1:28" x14ac:dyDescent="0.2">
      <c r="A131" s="4">
        <v>50</v>
      </c>
      <c r="B131" s="4">
        <v>0</v>
      </c>
      <c r="C131" s="4">
        <v>0</v>
      </c>
      <c r="D131" s="4">
        <v>1</v>
      </c>
      <c r="E131" s="4">
        <v>229</v>
      </c>
      <c r="F131" s="4">
        <f>ROUND(Source!AZ120,O131)</f>
        <v>0</v>
      </c>
      <c r="G131" s="4" t="s">
        <v>343</v>
      </c>
      <c r="H131" s="4" t="s">
        <v>344</v>
      </c>
      <c r="I131" s="4"/>
      <c r="J131" s="4"/>
      <c r="K131" s="4">
        <v>229</v>
      </c>
      <c r="L131" s="4">
        <v>10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>
        <v>0</v>
      </c>
      <c r="X131" s="4">
        <v>1</v>
      </c>
      <c r="Y131" s="4">
        <v>0</v>
      </c>
      <c r="Z131" s="4"/>
      <c r="AA131" s="4"/>
      <c r="AB131" s="4"/>
    </row>
    <row r="132" spans="1:28" x14ac:dyDescent="0.2">
      <c r="A132" s="4">
        <v>50</v>
      </c>
      <c r="B132" s="4">
        <v>0</v>
      </c>
      <c r="C132" s="4">
        <v>0</v>
      </c>
      <c r="D132" s="4">
        <v>1</v>
      </c>
      <c r="E132" s="4">
        <v>203</v>
      </c>
      <c r="F132" s="4">
        <f>ROUND(Source!Q120,O132)</f>
        <v>42233.06</v>
      </c>
      <c r="G132" s="4" t="s">
        <v>345</v>
      </c>
      <c r="H132" s="4" t="s">
        <v>346</v>
      </c>
      <c r="I132" s="4"/>
      <c r="J132" s="4"/>
      <c r="K132" s="4">
        <v>203</v>
      </c>
      <c r="L132" s="4">
        <v>11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>
        <v>42233.06</v>
      </c>
      <c r="X132" s="4">
        <v>1</v>
      </c>
      <c r="Y132" s="4">
        <v>42233.06</v>
      </c>
      <c r="Z132" s="4"/>
      <c r="AA132" s="4"/>
      <c r="AB132" s="4"/>
    </row>
    <row r="133" spans="1:28" x14ac:dyDescent="0.2">
      <c r="A133" s="4">
        <v>50</v>
      </c>
      <c r="B133" s="4">
        <v>0</v>
      </c>
      <c r="C133" s="4">
        <v>0</v>
      </c>
      <c r="D133" s="4">
        <v>1</v>
      </c>
      <c r="E133" s="4">
        <v>231</v>
      </c>
      <c r="F133" s="4">
        <f>ROUND(Source!BB120,O133)</f>
        <v>0</v>
      </c>
      <c r="G133" s="4" t="s">
        <v>347</v>
      </c>
      <c r="H133" s="4" t="s">
        <v>348</v>
      </c>
      <c r="I133" s="4"/>
      <c r="J133" s="4"/>
      <c r="K133" s="4">
        <v>231</v>
      </c>
      <c r="L133" s="4">
        <v>12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>
        <v>0</v>
      </c>
      <c r="X133" s="4">
        <v>1</v>
      </c>
      <c r="Y133" s="4">
        <v>0</v>
      </c>
      <c r="Z133" s="4"/>
      <c r="AA133" s="4"/>
      <c r="AB133" s="4"/>
    </row>
    <row r="134" spans="1:28" x14ac:dyDescent="0.2">
      <c r="A134" s="4">
        <v>50</v>
      </c>
      <c r="B134" s="4">
        <v>0</v>
      </c>
      <c r="C134" s="4">
        <v>0</v>
      </c>
      <c r="D134" s="4">
        <v>1</v>
      </c>
      <c r="E134" s="4">
        <v>204</v>
      </c>
      <c r="F134" s="4">
        <f>ROUND(Source!R120,O134)</f>
        <v>9179.89</v>
      </c>
      <c r="G134" s="4" t="s">
        <v>349</v>
      </c>
      <c r="H134" s="4" t="s">
        <v>350</v>
      </c>
      <c r="I134" s="4"/>
      <c r="J134" s="4"/>
      <c r="K134" s="4">
        <v>204</v>
      </c>
      <c r="L134" s="4">
        <v>13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>
        <v>9179.89</v>
      </c>
      <c r="X134" s="4">
        <v>1</v>
      </c>
      <c r="Y134" s="4">
        <v>9179.89</v>
      </c>
      <c r="Z134" s="4"/>
      <c r="AA134" s="4"/>
      <c r="AB134" s="4"/>
    </row>
    <row r="135" spans="1:28" x14ac:dyDescent="0.2">
      <c r="A135" s="4">
        <v>50</v>
      </c>
      <c r="B135" s="4">
        <v>0</v>
      </c>
      <c r="C135" s="4">
        <v>0</v>
      </c>
      <c r="D135" s="4">
        <v>1</v>
      </c>
      <c r="E135" s="4">
        <v>205</v>
      </c>
      <c r="F135" s="4">
        <f>ROUND(Source!S120,O135)</f>
        <v>30753.79</v>
      </c>
      <c r="G135" s="4" t="s">
        <v>351</v>
      </c>
      <c r="H135" s="4" t="s">
        <v>352</v>
      </c>
      <c r="I135" s="4"/>
      <c r="J135" s="4"/>
      <c r="K135" s="4">
        <v>205</v>
      </c>
      <c r="L135" s="4">
        <v>14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>
        <v>30753.79</v>
      </c>
      <c r="X135" s="4">
        <v>1</v>
      </c>
      <c r="Y135" s="4">
        <v>30753.79</v>
      </c>
      <c r="Z135" s="4"/>
      <c r="AA135" s="4"/>
      <c r="AB135" s="4"/>
    </row>
    <row r="136" spans="1:28" x14ac:dyDescent="0.2">
      <c r="A136" s="4">
        <v>50</v>
      </c>
      <c r="B136" s="4">
        <v>0</v>
      </c>
      <c r="C136" s="4">
        <v>0</v>
      </c>
      <c r="D136" s="4">
        <v>1</v>
      </c>
      <c r="E136" s="4">
        <v>232</v>
      </c>
      <c r="F136" s="4">
        <f>ROUND(Source!BC120,O136)</f>
        <v>0</v>
      </c>
      <c r="G136" s="4" t="s">
        <v>353</v>
      </c>
      <c r="H136" s="4" t="s">
        <v>354</v>
      </c>
      <c r="I136" s="4"/>
      <c r="J136" s="4"/>
      <c r="K136" s="4">
        <v>232</v>
      </c>
      <c r="L136" s="4">
        <v>15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>
        <v>0</v>
      </c>
      <c r="X136" s="4">
        <v>1</v>
      </c>
      <c r="Y136" s="4">
        <v>0</v>
      </c>
      <c r="Z136" s="4"/>
      <c r="AA136" s="4"/>
      <c r="AB136" s="4"/>
    </row>
    <row r="137" spans="1:28" x14ac:dyDescent="0.2">
      <c r="A137" s="4">
        <v>50</v>
      </c>
      <c r="B137" s="4">
        <v>0</v>
      </c>
      <c r="C137" s="4">
        <v>0</v>
      </c>
      <c r="D137" s="4">
        <v>1</v>
      </c>
      <c r="E137" s="4">
        <v>214</v>
      </c>
      <c r="F137" s="4">
        <f>ROUND(Source!AS120,O137)</f>
        <v>405122.39</v>
      </c>
      <c r="G137" s="4" t="s">
        <v>355</v>
      </c>
      <c r="H137" s="4" t="s">
        <v>356</v>
      </c>
      <c r="I137" s="4"/>
      <c r="J137" s="4"/>
      <c r="K137" s="4">
        <v>214</v>
      </c>
      <c r="L137" s="4">
        <v>16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>
        <v>405122.39</v>
      </c>
      <c r="X137" s="4">
        <v>1</v>
      </c>
      <c r="Y137" s="4">
        <v>405122.39</v>
      </c>
      <c r="Z137" s="4"/>
      <c r="AA137" s="4"/>
      <c r="AB137" s="4"/>
    </row>
    <row r="138" spans="1:28" x14ac:dyDescent="0.2">
      <c r="A138" s="4">
        <v>50</v>
      </c>
      <c r="B138" s="4">
        <v>0</v>
      </c>
      <c r="C138" s="4">
        <v>0</v>
      </c>
      <c r="D138" s="4">
        <v>1</v>
      </c>
      <c r="E138" s="4">
        <v>215</v>
      </c>
      <c r="F138" s="4">
        <f>ROUND(Source!AT120,O138)</f>
        <v>16082.61</v>
      </c>
      <c r="G138" s="4" t="s">
        <v>357</v>
      </c>
      <c r="H138" s="4" t="s">
        <v>358</v>
      </c>
      <c r="I138" s="4"/>
      <c r="J138" s="4"/>
      <c r="K138" s="4">
        <v>215</v>
      </c>
      <c r="L138" s="4">
        <v>17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>
        <v>16082.61</v>
      </c>
      <c r="X138" s="4">
        <v>1</v>
      </c>
      <c r="Y138" s="4">
        <v>16082.61</v>
      </c>
      <c r="Z138" s="4"/>
      <c r="AA138" s="4"/>
      <c r="AB138" s="4"/>
    </row>
    <row r="139" spans="1:28" x14ac:dyDescent="0.2">
      <c r="A139" s="4">
        <v>50</v>
      </c>
      <c r="B139" s="4">
        <v>0</v>
      </c>
      <c r="C139" s="4">
        <v>0</v>
      </c>
      <c r="D139" s="4">
        <v>1</v>
      </c>
      <c r="E139" s="4">
        <v>217</v>
      </c>
      <c r="F139" s="4">
        <f>ROUND(Source!AU120,O139)</f>
        <v>6879.52</v>
      </c>
      <c r="G139" s="4" t="s">
        <v>359</v>
      </c>
      <c r="H139" s="4" t="s">
        <v>360</v>
      </c>
      <c r="I139" s="4"/>
      <c r="J139" s="4"/>
      <c r="K139" s="4">
        <v>217</v>
      </c>
      <c r="L139" s="4">
        <v>18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>
        <v>6879.52</v>
      </c>
      <c r="X139" s="4">
        <v>1</v>
      </c>
      <c r="Y139" s="4">
        <v>6879.52</v>
      </c>
      <c r="Z139" s="4"/>
      <c r="AA139" s="4"/>
      <c r="AB139" s="4"/>
    </row>
    <row r="140" spans="1:28" x14ac:dyDescent="0.2">
      <c r="A140" s="4">
        <v>50</v>
      </c>
      <c r="B140" s="4">
        <v>0</v>
      </c>
      <c r="C140" s="4">
        <v>0</v>
      </c>
      <c r="D140" s="4">
        <v>1</v>
      </c>
      <c r="E140" s="4">
        <v>230</v>
      </c>
      <c r="F140" s="4">
        <f>ROUND(Source!BA120,O140)</f>
        <v>0</v>
      </c>
      <c r="G140" s="4" t="s">
        <v>361</v>
      </c>
      <c r="H140" s="4" t="s">
        <v>362</v>
      </c>
      <c r="I140" s="4"/>
      <c r="J140" s="4"/>
      <c r="K140" s="4">
        <v>230</v>
      </c>
      <c r="L140" s="4">
        <v>19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>
        <v>0</v>
      </c>
      <c r="X140" s="4">
        <v>1</v>
      </c>
      <c r="Y140" s="4">
        <v>0</v>
      </c>
      <c r="Z140" s="4"/>
      <c r="AA140" s="4"/>
      <c r="AB140" s="4"/>
    </row>
    <row r="141" spans="1:28" x14ac:dyDescent="0.2">
      <c r="A141" s="4">
        <v>50</v>
      </c>
      <c r="B141" s="4">
        <v>0</v>
      </c>
      <c r="C141" s="4">
        <v>0</v>
      </c>
      <c r="D141" s="4">
        <v>1</v>
      </c>
      <c r="E141" s="4">
        <v>206</v>
      </c>
      <c r="F141" s="4">
        <f>ROUND(Source!T120,O141)</f>
        <v>0</v>
      </c>
      <c r="G141" s="4" t="s">
        <v>363</v>
      </c>
      <c r="H141" s="4" t="s">
        <v>364</v>
      </c>
      <c r="I141" s="4"/>
      <c r="J141" s="4"/>
      <c r="K141" s="4">
        <v>206</v>
      </c>
      <c r="L141" s="4">
        <v>20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>
        <v>0</v>
      </c>
      <c r="X141" s="4">
        <v>1</v>
      </c>
      <c r="Y141" s="4">
        <v>0</v>
      </c>
      <c r="Z141" s="4"/>
      <c r="AA141" s="4"/>
      <c r="AB141" s="4"/>
    </row>
    <row r="142" spans="1:28" x14ac:dyDescent="0.2">
      <c r="A142" s="4">
        <v>50</v>
      </c>
      <c r="B142" s="4">
        <v>0</v>
      </c>
      <c r="C142" s="4">
        <v>0</v>
      </c>
      <c r="D142" s="4">
        <v>1</v>
      </c>
      <c r="E142" s="4">
        <v>207</v>
      </c>
      <c r="F142" s="4">
        <f>Source!U120</f>
        <v>95.988160000000008</v>
      </c>
      <c r="G142" s="4" t="s">
        <v>365</v>
      </c>
      <c r="H142" s="4" t="s">
        <v>366</v>
      </c>
      <c r="I142" s="4"/>
      <c r="J142" s="4"/>
      <c r="K142" s="4">
        <v>207</v>
      </c>
      <c r="L142" s="4">
        <v>21</v>
      </c>
      <c r="M142" s="4">
        <v>3</v>
      </c>
      <c r="N142" s="4" t="s">
        <v>3</v>
      </c>
      <c r="O142" s="4">
        <v>-1</v>
      </c>
      <c r="P142" s="4"/>
      <c r="Q142" s="4"/>
      <c r="R142" s="4"/>
      <c r="S142" s="4"/>
      <c r="T142" s="4"/>
      <c r="U142" s="4"/>
      <c r="V142" s="4"/>
      <c r="W142" s="4">
        <v>95.988160000000008</v>
      </c>
      <c r="X142" s="4">
        <v>1</v>
      </c>
      <c r="Y142" s="4">
        <v>95.988160000000008</v>
      </c>
      <c r="Z142" s="4"/>
      <c r="AA142" s="4"/>
      <c r="AB142" s="4"/>
    </row>
    <row r="143" spans="1:28" x14ac:dyDescent="0.2">
      <c r="A143" s="4">
        <v>50</v>
      </c>
      <c r="B143" s="4">
        <v>0</v>
      </c>
      <c r="C143" s="4">
        <v>0</v>
      </c>
      <c r="D143" s="4">
        <v>1</v>
      </c>
      <c r="E143" s="4">
        <v>208</v>
      </c>
      <c r="F143" s="4">
        <f>Source!V120</f>
        <v>23.622919999999997</v>
      </c>
      <c r="G143" s="4" t="s">
        <v>367</v>
      </c>
      <c r="H143" s="4" t="s">
        <v>368</v>
      </c>
      <c r="I143" s="4"/>
      <c r="J143" s="4"/>
      <c r="K143" s="4">
        <v>208</v>
      </c>
      <c r="L143" s="4">
        <v>22</v>
      </c>
      <c r="M143" s="4">
        <v>3</v>
      </c>
      <c r="N143" s="4" t="s">
        <v>3</v>
      </c>
      <c r="O143" s="4">
        <v>-1</v>
      </c>
      <c r="P143" s="4"/>
      <c r="Q143" s="4"/>
      <c r="R143" s="4"/>
      <c r="S143" s="4"/>
      <c r="T143" s="4"/>
      <c r="U143" s="4"/>
      <c r="V143" s="4"/>
      <c r="W143" s="4">
        <v>23.622919999999997</v>
      </c>
      <c r="X143" s="4">
        <v>1</v>
      </c>
      <c r="Y143" s="4">
        <v>23.622919999999997</v>
      </c>
      <c r="Z143" s="4"/>
      <c r="AA143" s="4"/>
      <c r="AB143" s="4"/>
    </row>
    <row r="144" spans="1:28" x14ac:dyDescent="0.2">
      <c r="A144" s="4">
        <v>50</v>
      </c>
      <c r="B144" s="4">
        <v>0</v>
      </c>
      <c r="C144" s="4">
        <v>0</v>
      </c>
      <c r="D144" s="4">
        <v>1</v>
      </c>
      <c r="E144" s="4">
        <v>209</v>
      </c>
      <c r="F144" s="4">
        <f>ROUND(Source!W120,O144)</f>
        <v>0</v>
      </c>
      <c r="G144" s="4" t="s">
        <v>369</v>
      </c>
      <c r="H144" s="4" t="s">
        <v>370</v>
      </c>
      <c r="I144" s="4"/>
      <c r="J144" s="4"/>
      <c r="K144" s="4">
        <v>209</v>
      </c>
      <c r="L144" s="4">
        <v>23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>
        <v>0</v>
      </c>
      <c r="X144" s="4">
        <v>1</v>
      </c>
      <c r="Y144" s="4">
        <v>0</v>
      </c>
      <c r="Z144" s="4"/>
      <c r="AA144" s="4"/>
      <c r="AB144" s="4"/>
    </row>
    <row r="145" spans="1:206" x14ac:dyDescent="0.2">
      <c r="A145" s="4">
        <v>50</v>
      </c>
      <c r="B145" s="4">
        <v>0</v>
      </c>
      <c r="C145" s="4">
        <v>0</v>
      </c>
      <c r="D145" s="4">
        <v>1</v>
      </c>
      <c r="E145" s="4">
        <v>233</v>
      </c>
      <c r="F145" s="4">
        <f>ROUND(Source!BD120,O145)</f>
        <v>0</v>
      </c>
      <c r="G145" s="4" t="s">
        <v>371</v>
      </c>
      <c r="H145" s="4" t="s">
        <v>372</v>
      </c>
      <c r="I145" s="4"/>
      <c r="J145" s="4"/>
      <c r="K145" s="4">
        <v>233</v>
      </c>
      <c r="L145" s="4">
        <v>24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>
        <v>0</v>
      </c>
      <c r="X145" s="4">
        <v>1</v>
      </c>
      <c r="Y145" s="4">
        <v>0</v>
      </c>
      <c r="Z145" s="4"/>
      <c r="AA145" s="4"/>
      <c r="AB145" s="4"/>
    </row>
    <row r="146" spans="1:206" x14ac:dyDescent="0.2">
      <c r="A146" s="4">
        <v>50</v>
      </c>
      <c r="B146" s="4">
        <v>0</v>
      </c>
      <c r="C146" s="4">
        <v>0</v>
      </c>
      <c r="D146" s="4">
        <v>1</v>
      </c>
      <c r="E146" s="4">
        <v>210</v>
      </c>
      <c r="F146" s="4">
        <f>ROUND(Source!X120,O146)</f>
        <v>39830.730000000003</v>
      </c>
      <c r="G146" s="4" t="s">
        <v>373</v>
      </c>
      <c r="H146" s="4" t="s">
        <v>374</v>
      </c>
      <c r="I146" s="4"/>
      <c r="J146" s="4"/>
      <c r="K146" s="4">
        <v>210</v>
      </c>
      <c r="L146" s="4">
        <v>25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>
        <v>39830.730000000003</v>
      </c>
      <c r="X146" s="4">
        <v>1</v>
      </c>
      <c r="Y146" s="4">
        <v>39830.730000000003</v>
      </c>
      <c r="Z146" s="4"/>
      <c r="AA146" s="4"/>
      <c r="AB146" s="4"/>
    </row>
    <row r="147" spans="1:206" x14ac:dyDescent="0.2">
      <c r="A147" s="4">
        <v>50</v>
      </c>
      <c r="B147" s="4">
        <v>0</v>
      </c>
      <c r="C147" s="4">
        <v>0</v>
      </c>
      <c r="D147" s="4">
        <v>1</v>
      </c>
      <c r="E147" s="4">
        <v>211</v>
      </c>
      <c r="F147" s="4">
        <f>ROUND(Source!Y120,O147)</f>
        <v>22647.55</v>
      </c>
      <c r="G147" s="4" t="s">
        <v>375</v>
      </c>
      <c r="H147" s="4" t="s">
        <v>376</v>
      </c>
      <c r="I147" s="4"/>
      <c r="J147" s="4"/>
      <c r="K147" s="4">
        <v>211</v>
      </c>
      <c r="L147" s="4">
        <v>26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>
        <v>22647.55</v>
      </c>
      <c r="X147" s="4">
        <v>1</v>
      </c>
      <c r="Y147" s="4">
        <v>22647.55</v>
      </c>
      <c r="Z147" s="4"/>
      <c r="AA147" s="4"/>
      <c r="AB147" s="4"/>
    </row>
    <row r="148" spans="1:206" x14ac:dyDescent="0.2">
      <c r="A148" s="4">
        <v>50</v>
      </c>
      <c r="B148" s="4">
        <v>0</v>
      </c>
      <c r="C148" s="4">
        <v>0</v>
      </c>
      <c r="D148" s="4">
        <v>1</v>
      </c>
      <c r="E148" s="4">
        <v>224</v>
      </c>
      <c r="F148" s="4">
        <f>ROUND(Source!AR120,O148)</f>
        <v>428084.52</v>
      </c>
      <c r="G148" s="4" t="s">
        <v>377</v>
      </c>
      <c r="H148" s="4" t="s">
        <v>378</v>
      </c>
      <c r="I148" s="4"/>
      <c r="J148" s="4"/>
      <c r="K148" s="4">
        <v>224</v>
      </c>
      <c r="L148" s="4">
        <v>27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>
        <v>428084.52</v>
      </c>
      <c r="X148" s="4">
        <v>1</v>
      </c>
      <c r="Y148" s="4">
        <v>428084.52</v>
      </c>
      <c r="Z148" s="4"/>
      <c r="AA148" s="4"/>
      <c r="AB148" s="4"/>
    </row>
    <row r="149" spans="1:206" x14ac:dyDescent="0.2">
      <c r="A149" s="4">
        <v>50</v>
      </c>
      <c r="B149" s="4">
        <v>1</v>
      </c>
      <c r="C149" s="4">
        <v>0</v>
      </c>
      <c r="D149" s="4">
        <v>2</v>
      </c>
      <c r="E149" s="4">
        <v>0</v>
      </c>
      <c r="F149" s="4">
        <f>ROUND(F135,O149)</f>
        <v>30753.79</v>
      </c>
      <c r="G149" s="4" t="s">
        <v>379</v>
      </c>
      <c r="H149" s="4" t="s">
        <v>351</v>
      </c>
      <c r="I149" s="4"/>
      <c r="J149" s="4"/>
      <c r="K149" s="4">
        <v>212</v>
      </c>
      <c r="L149" s="4">
        <v>28</v>
      </c>
      <c r="M149" s="4">
        <v>0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>
        <v>30753.79</v>
      </c>
      <c r="X149" s="4">
        <v>1</v>
      </c>
      <c r="Y149" s="4">
        <v>30753.79</v>
      </c>
      <c r="Z149" s="4"/>
      <c r="AA149" s="4"/>
      <c r="AB149" s="4"/>
    </row>
    <row r="150" spans="1:206" x14ac:dyDescent="0.2">
      <c r="A150" s="4">
        <v>50</v>
      </c>
      <c r="B150" s="4">
        <v>1</v>
      </c>
      <c r="C150" s="4">
        <v>0</v>
      </c>
      <c r="D150" s="4">
        <v>2</v>
      </c>
      <c r="E150" s="4">
        <v>0</v>
      </c>
      <c r="F150" s="4">
        <f>ROUND(F132,O150)</f>
        <v>42233.06</v>
      </c>
      <c r="G150" s="4" t="s">
        <v>380</v>
      </c>
      <c r="H150" s="4" t="s">
        <v>381</v>
      </c>
      <c r="I150" s="4"/>
      <c r="J150" s="4"/>
      <c r="K150" s="4">
        <v>212</v>
      </c>
      <c r="L150" s="4">
        <v>29</v>
      </c>
      <c r="M150" s="4">
        <v>0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>
        <v>42233.06</v>
      </c>
      <c r="X150" s="4">
        <v>1</v>
      </c>
      <c r="Y150" s="4">
        <v>42233.06</v>
      </c>
      <c r="Z150" s="4"/>
      <c r="AA150" s="4"/>
      <c r="AB150" s="4"/>
    </row>
    <row r="151" spans="1:206" x14ac:dyDescent="0.2">
      <c r="A151" s="4">
        <v>50</v>
      </c>
      <c r="B151" s="4">
        <v>1</v>
      </c>
      <c r="C151" s="4">
        <v>0</v>
      </c>
      <c r="D151" s="4">
        <v>2</v>
      </c>
      <c r="E151" s="4">
        <v>0</v>
      </c>
      <c r="F151" s="4">
        <f>ROUND(F123,O151)</f>
        <v>292619.39</v>
      </c>
      <c r="G151" s="4" t="s">
        <v>382</v>
      </c>
      <c r="H151" s="4" t="s">
        <v>383</v>
      </c>
      <c r="I151" s="4"/>
      <c r="J151" s="4"/>
      <c r="K151" s="4">
        <v>212</v>
      </c>
      <c r="L151" s="4">
        <v>30</v>
      </c>
      <c r="M151" s="4">
        <v>0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>
        <v>292619.39</v>
      </c>
      <c r="X151" s="4">
        <v>1</v>
      </c>
      <c r="Y151" s="4">
        <v>292619.39</v>
      </c>
      <c r="Z151" s="4"/>
      <c r="AA151" s="4"/>
      <c r="AB151" s="4"/>
    </row>
    <row r="152" spans="1:206" x14ac:dyDescent="0.2">
      <c r="A152" s="4">
        <v>50</v>
      </c>
      <c r="B152" s="4">
        <v>1</v>
      </c>
      <c r="C152" s="4">
        <v>0</v>
      </c>
      <c r="D152" s="4">
        <v>2</v>
      </c>
      <c r="E152" s="4">
        <v>0</v>
      </c>
      <c r="F152" s="4">
        <f>ROUND(F146,O152)</f>
        <v>39830.730000000003</v>
      </c>
      <c r="G152" s="4" t="s">
        <v>384</v>
      </c>
      <c r="H152" s="4" t="s">
        <v>373</v>
      </c>
      <c r="I152" s="4"/>
      <c r="J152" s="4"/>
      <c r="K152" s="4">
        <v>212</v>
      </c>
      <c r="L152" s="4">
        <v>31</v>
      </c>
      <c r="M152" s="4">
        <v>0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>
        <v>39830.730000000003</v>
      </c>
      <c r="X152" s="4">
        <v>1</v>
      </c>
      <c r="Y152" s="4">
        <v>39830.730000000003</v>
      </c>
      <c r="Z152" s="4"/>
      <c r="AA152" s="4"/>
      <c r="AB152" s="4"/>
    </row>
    <row r="153" spans="1:206" x14ac:dyDescent="0.2">
      <c r="A153" s="4">
        <v>50</v>
      </c>
      <c r="B153" s="4">
        <v>1</v>
      </c>
      <c r="C153" s="4">
        <v>0</v>
      </c>
      <c r="D153" s="4">
        <v>2</v>
      </c>
      <c r="E153" s="4">
        <v>0</v>
      </c>
      <c r="F153" s="4">
        <f>ROUND(F147,O153)</f>
        <v>22647.55</v>
      </c>
      <c r="G153" s="4" t="s">
        <v>385</v>
      </c>
      <c r="H153" s="4" t="s">
        <v>386</v>
      </c>
      <c r="I153" s="4"/>
      <c r="J153" s="4"/>
      <c r="K153" s="4">
        <v>212</v>
      </c>
      <c r="L153" s="4">
        <v>32</v>
      </c>
      <c r="M153" s="4">
        <v>0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>
        <v>22647.55</v>
      </c>
      <c r="X153" s="4">
        <v>1</v>
      </c>
      <c r="Y153" s="4">
        <v>22647.55</v>
      </c>
      <c r="Z153" s="4"/>
      <c r="AA153" s="4"/>
      <c r="AB153" s="4"/>
    </row>
    <row r="154" spans="1:206" x14ac:dyDescent="0.2">
      <c r="A154" s="4">
        <v>50</v>
      </c>
      <c r="B154" s="4">
        <v>1</v>
      </c>
      <c r="C154" s="4">
        <v>0</v>
      </c>
      <c r="D154" s="4">
        <v>2</v>
      </c>
      <c r="E154" s="4">
        <v>0</v>
      </c>
      <c r="F154" s="4">
        <f>ROUND(F149+F150+F151+F152+F153,O154)</f>
        <v>428084.52</v>
      </c>
      <c r="G154" s="4" t="s">
        <v>387</v>
      </c>
      <c r="H154" s="4" t="s">
        <v>377</v>
      </c>
      <c r="I154" s="4"/>
      <c r="J154" s="4"/>
      <c r="K154" s="4">
        <v>212</v>
      </c>
      <c r="L154" s="4">
        <v>33</v>
      </c>
      <c r="M154" s="4">
        <v>0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>
        <v>428084.52</v>
      </c>
      <c r="X154" s="4">
        <v>1</v>
      </c>
      <c r="Y154" s="4">
        <v>428084.52</v>
      </c>
      <c r="Z154" s="4"/>
      <c r="AA154" s="4"/>
      <c r="AB154" s="4"/>
    </row>
    <row r="155" spans="1:206" x14ac:dyDescent="0.2">
      <c r="A155" s="4">
        <v>50</v>
      </c>
      <c r="B155" s="4">
        <v>1</v>
      </c>
      <c r="C155" s="4">
        <v>0</v>
      </c>
      <c r="D155" s="4">
        <v>2</v>
      </c>
      <c r="E155" s="4">
        <v>0</v>
      </c>
      <c r="F155" s="4">
        <f>ROUND(F154*0.2,O155)</f>
        <v>85616.9</v>
      </c>
      <c r="G155" s="4" t="s">
        <v>388</v>
      </c>
      <c r="H155" s="4" t="s">
        <v>389</v>
      </c>
      <c r="I155" s="4"/>
      <c r="J155" s="4"/>
      <c r="K155" s="4">
        <v>212</v>
      </c>
      <c r="L155" s="4">
        <v>34</v>
      </c>
      <c r="M155" s="4">
        <v>0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>
        <v>85616.9</v>
      </c>
      <c r="X155" s="4">
        <v>1</v>
      </c>
      <c r="Y155" s="4">
        <v>85616.9</v>
      </c>
      <c r="Z155" s="4"/>
      <c r="AA155" s="4"/>
      <c r="AB155" s="4"/>
    </row>
    <row r="156" spans="1:206" x14ac:dyDescent="0.2">
      <c r="A156" s="4">
        <v>50</v>
      </c>
      <c r="B156" s="4">
        <v>1</v>
      </c>
      <c r="C156" s="4">
        <v>0</v>
      </c>
      <c r="D156" s="4">
        <v>2</v>
      </c>
      <c r="E156" s="4">
        <v>213</v>
      </c>
      <c r="F156" s="4">
        <f>ROUND(F154+F155,O156)</f>
        <v>513701.42</v>
      </c>
      <c r="G156" s="4" t="s">
        <v>390</v>
      </c>
      <c r="H156" s="4" t="s">
        <v>391</v>
      </c>
      <c r="I156" s="4"/>
      <c r="J156" s="4"/>
      <c r="K156" s="4">
        <v>212</v>
      </c>
      <c r="L156" s="4">
        <v>35</v>
      </c>
      <c r="M156" s="4">
        <v>0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>
        <v>513701.42</v>
      </c>
      <c r="X156" s="4">
        <v>1</v>
      </c>
      <c r="Y156" s="4">
        <v>513701.42</v>
      </c>
      <c r="Z156" s="4"/>
      <c r="AA156" s="4"/>
      <c r="AB156" s="4"/>
    </row>
    <row r="158" spans="1:206" x14ac:dyDescent="0.2">
      <c r="A158" s="2">
        <v>51</v>
      </c>
      <c r="B158" s="2">
        <f>B12</f>
        <v>224</v>
      </c>
      <c r="C158" s="2">
        <f>A12</f>
        <v>1</v>
      </c>
      <c r="D158" s="2">
        <f>ROW(A12)</f>
        <v>12</v>
      </c>
      <c r="E158" s="2"/>
      <c r="F158" s="2" t="str">
        <f>IF(F12&lt;&gt;"",F12,"")</f>
        <v/>
      </c>
      <c r="G158" s="2" t="str">
        <f>IF(G12&lt;&gt;"",G12,"")</f>
        <v>Электроснабжение ангара, расположенного по адресу: Чувашская Республика, г. Новочебоксарск, к.н. 21:02:010603:922</v>
      </c>
      <c r="H158" s="2">
        <v>0</v>
      </c>
      <c r="I158" s="2"/>
      <c r="J158" s="2"/>
      <c r="K158" s="2"/>
      <c r="L158" s="2"/>
      <c r="M158" s="2"/>
      <c r="N158" s="2"/>
      <c r="O158" s="2">
        <f t="shared" ref="O158:T158" si="142">ROUND(O120,2)</f>
        <v>365606.24</v>
      </c>
      <c r="P158" s="2">
        <f t="shared" si="142"/>
        <v>292619.39</v>
      </c>
      <c r="Q158" s="2">
        <f t="shared" si="142"/>
        <v>42233.06</v>
      </c>
      <c r="R158" s="2">
        <f t="shared" si="142"/>
        <v>9179.89</v>
      </c>
      <c r="S158" s="2">
        <f t="shared" si="142"/>
        <v>30753.79</v>
      </c>
      <c r="T158" s="2">
        <f t="shared" si="142"/>
        <v>0</v>
      </c>
      <c r="U158" s="2">
        <f>U120</f>
        <v>95.988160000000008</v>
      </c>
      <c r="V158" s="2">
        <f>V120</f>
        <v>23.622919999999997</v>
      </c>
      <c r="W158" s="2">
        <f>ROUND(W120,2)</f>
        <v>0</v>
      </c>
      <c r="X158" s="2">
        <f>ROUND(X120,2)</f>
        <v>39830.730000000003</v>
      </c>
      <c r="Y158" s="2">
        <f>ROUND(Y120,2)</f>
        <v>22647.55</v>
      </c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>
        <f t="shared" ref="AO158:BD158" si="143">ROUND(AO120,2)</f>
        <v>258526.53</v>
      </c>
      <c r="AP158" s="2">
        <f t="shared" si="143"/>
        <v>0</v>
      </c>
      <c r="AQ158" s="2">
        <f t="shared" si="143"/>
        <v>0</v>
      </c>
      <c r="AR158" s="2">
        <f t="shared" si="143"/>
        <v>428084.52</v>
      </c>
      <c r="AS158" s="2">
        <f t="shared" si="143"/>
        <v>405122.39</v>
      </c>
      <c r="AT158" s="2">
        <f t="shared" si="143"/>
        <v>16082.61</v>
      </c>
      <c r="AU158" s="2">
        <f t="shared" si="143"/>
        <v>6879.52</v>
      </c>
      <c r="AV158" s="2">
        <f t="shared" si="143"/>
        <v>34092.86</v>
      </c>
      <c r="AW158" s="2">
        <f t="shared" si="143"/>
        <v>292619.39</v>
      </c>
      <c r="AX158" s="2">
        <f t="shared" si="143"/>
        <v>258526.53</v>
      </c>
      <c r="AY158" s="2">
        <f t="shared" si="143"/>
        <v>34092.86</v>
      </c>
      <c r="AZ158" s="2">
        <f t="shared" si="143"/>
        <v>0</v>
      </c>
      <c r="BA158" s="2">
        <f t="shared" si="143"/>
        <v>0</v>
      </c>
      <c r="BB158" s="2">
        <f t="shared" si="143"/>
        <v>0</v>
      </c>
      <c r="BC158" s="2">
        <f t="shared" si="143"/>
        <v>0</v>
      </c>
      <c r="BD158" s="2">
        <f t="shared" si="143"/>
        <v>0</v>
      </c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>
        <v>0</v>
      </c>
    </row>
    <row r="160" spans="1:206" x14ac:dyDescent="0.2">
      <c r="A160" s="4">
        <v>50</v>
      </c>
      <c r="B160" s="4">
        <v>0</v>
      </c>
      <c r="C160" s="4">
        <v>0</v>
      </c>
      <c r="D160" s="4">
        <v>1</v>
      </c>
      <c r="E160" s="4">
        <v>201</v>
      </c>
      <c r="F160" s="4">
        <f>ROUND(Source!O158,O160)</f>
        <v>365606.24</v>
      </c>
      <c r="G160" s="4" t="s">
        <v>325</v>
      </c>
      <c r="H160" s="4" t="s">
        <v>326</v>
      </c>
      <c r="I160" s="4"/>
      <c r="J160" s="4"/>
      <c r="K160" s="4">
        <v>201</v>
      </c>
      <c r="L160" s="4">
        <v>1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>
        <v>365606.24</v>
      </c>
      <c r="X160" s="4">
        <v>1</v>
      </c>
      <c r="Y160" s="4">
        <v>365606.24</v>
      </c>
      <c r="Z160" s="4"/>
      <c r="AA160" s="4"/>
      <c r="AB160" s="4"/>
    </row>
    <row r="161" spans="1:28" x14ac:dyDescent="0.2">
      <c r="A161" s="4">
        <v>50</v>
      </c>
      <c r="B161" s="4">
        <v>0</v>
      </c>
      <c r="C161" s="4">
        <v>0</v>
      </c>
      <c r="D161" s="4">
        <v>1</v>
      </c>
      <c r="E161" s="4">
        <v>202</v>
      </c>
      <c r="F161" s="4">
        <f>ROUND(Source!P158,O161)</f>
        <v>292619.39</v>
      </c>
      <c r="G161" s="4" t="s">
        <v>327</v>
      </c>
      <c r="H161" s="4" t="s">
        <v>328</v>
      </c>
      <c r="I161" s="4"/>
      <c r="J161" s="4"/>
      <c r="K161" s="4">
        <v>202</v>
      </c>
      <c r="L161" s="4">
        <v>2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>
        <v>292619.39</v>
      </c>
      <c r="X161" s="4">
        <v>1</v>
      </c>
      <c r="Y161" s="4">
        <v>292619.39</v>
      </c>
      <c r="Z161" s="4"/>
      <c r="AA161" s="4"/>
      <c r="AB161" s="4"/>
    </row>
    <row r="162" spans="1:28" x14ac:dyDescent="0.2">
      <c r="A162" s="4">
        <v>50</v>
      </c>
      <c r="B162" s="4">
        <v>0</v>
      </c>
      <c r="C162" s="4">
        <v>0</v>
      </c>
      <c r="D162" s="4">
        <v>1</v>
      </c>
      <c r="E162" s="4">
        <v>222</v>
      </c>
      <c r="F162" s="4">
        <f>ROUND(Source!AO158,O162)</f>
        <v>258526.53</v>
      </c>
      <c r="G162" s="4" t="s">
        <v>329</v>
      </c>
      <c r="H162" s="4" t="s">
        <v>330</v>
      </c>
      <c r="I162" s="4"/>
      <c r="J162" s="4"/>
      <c r="K162" s="4">
        <v>222</v>
      </c>
      <c r="L162" s="4">
        <v>3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>
        <v>258526.53</v>
      </c>
      <c r="X162" s="4">
        <v>1</v>
      </c>
      <c r="Y162" s="4">
        <v>258526.53</v>
      </c>
      <c r="Z162" s="4"/>
      <c r="AA162" s="4"/>
      <c r="AB162" s="4"/>
    </row>
    <row r="163" spans="1:28" x14ac:dyDescent="0.2">
      <c r="A163" s="4">
        <v>50</v>
      </c>
      <c r="B163" s="4">
        <v>0</v>
      </c>
      <c r="C163" s="4">
        <v>0</v>
      </c>
      <c r="D163" s="4">
        <v>1</v>
      </c>
      <c r="E163" s="4">
        <v>225</v>
      </c>
      <c r="F163" s="4">
        <f>ROUND(Source!AV158,O163)</f>
        <v>34092.86</v>
      </c>
      <c r="G163" s="4" t="s">
        <v>331</v>
      </c>
      <c r="H163" s="4" t="s">
        <v>332</v>
      </c>
      <c r="I163" s="4"/>
      <c r="J163" s="4"/>
      <c r="K163" s="4">
        <v>225</v>
      </c>
      <c r="L163" s="4">
        <v>4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>
        <v>34092.86</v>
      </c>
      <c r="X163" s="4">
        <v>1</v>
      </c>
      <c r="Y163" s="4">
        <v>34092.86</v>
      </c>
      <c r="Z163" s="4"/>
      <c r="AA163" s="4"/>
      <c r="AB163" s="4"/>
    </row>
    <row r="164" spans="1:28" x14ac:dyDescent="0.2">
      <c r="A164" s="4">
        <v>50</v>
      </c>
      <c r="B164" s="4">
        <v>0</v>
      </c>
      <c r="C164" s="4">
        <v>0</v>
      </c>
      <c r="D164" s="4">
        <v>1</v>
      </c>
      <c r="E164" s="4">
        <v>226</v>
      </c>
      <c r="F164" s="4">
        <f>ROUND(Source!AW158,O164)</f>
        <v>292619.39</v>
      </c>
      <c r="G164" s="4" t="s">
        <v>333</v>
      </c>
      <c r="H164" s="4" t="s">
        <v>334</v>
      </c>
      <c r="I164" s="4"/>
      <c r="J164" s="4"/>
      <c r="K164" s="4">
        <v>226</v>
      </c>
      <c r="L164" s="4">
        <v>5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>
        <v>292619.39</v>
      </c>
      <c r="X164" s="4">
        <v>1</v>
      </c>
      <c r="Y164" s="4">
        <v>292619.39</v>
      </c>
      <c r="Z164" s="4"/>
      <c r="AA164" s="4"/>
      <c r="AB164" s="4"/>
    </row>
    <row r="165" spans="1:28" x14ac:dyDescent="0.2">
      <c r="A165" s="4">
        <v>50</v>
      </c>
      <c r="B165" s="4">
        <v>0</v>
      </c>
      <c r="C165" s="4">
        <v>0</v>
      </c>
      <c r="D165" s="4">
        <v>1</v>
      </c>
      <c r="E165" s="4">
        <v>227</v>
      </c>
      <c r="F165" s="4">
        <f>ROUND(Source!AX158,O165)</f>
        <v>258526.53</v>
      </c>
      <c r="G165" s="4" t="s">
        <v>335</v>
      </c>
      <c r="H165" s="4" t="s">
        <v>336</v>
      </c>
      <c r="I165" s="4"/>
      <c r="J165" s="4"/>
      <c r="K165" s="4">
        <v>227</v>
      </c>
      <c r="L165" s="4">
        <v>6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>
        <v>258526.53</v>
      </c>
      <c r="X165" s="4">
        <v>1</v>
      </c>
      <c r="Y165" s="4">
        <v>258526.53</v>
      </c>
      <c r="Z165" s="4"/>
      <c r="AA165" s="4"/>
      <c r="AB165" s="4"/>
    </row>
    <row r="166" spans="1:28" x14ac:dyDescent="0.2">
      <c r="A166" s="4">
        <v>50</v>
      </c>
      <c r="B166" s="4">
        <v>0</v>
      </c>
      <c r="C166" s="4">
        <v>0</v>
      </c>
      <c r="D166" s="4">
        <v>1</v>
      </c>
      <c r="E166" s="4">
        <v>228</v>
      </c>
      <c r="F166" s="4">
        <f>ROUND(Source!AY158,O166)</f>
        <v>34092.86</v>
      </c>
      <c r="G166" s="4" t="s">
        <v>337</v>
      </c>
      <c r="H166" s="4" t="s">
        <v>338</v>
      </c>
      <c r="I166" s="4"/>
      <c r="J166" s="4"/>
      <c r="K166" s="4">
        <v>228</v>
      </c>
      <c r="L166" s="4">
        <v>7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>
        <v>34092.86</v>
      </c>
      <c r="X166" s="4">
        <v>1</v>
      </c>
      <c r="Y166" s="4">
        <v>34092.86</v>
      </c>
      <c r="Z166" s="4"/>
      <c r="AA166" s="4"/>
      <c r="AB166" s="4"/>
    </row>
    <row r="167" spans="1:28" x14ac:dyDescent="0.2">
      <c r="A167" s="4">
        <v>50</v>
      </c>
      <c r="B167" s="4">
        <v>0</v>
      </c>
      <c r="C167" s="4">
        <v>0</v>
      </c>
      <c r="D167" s="4">
        <v>1</v>
      </c>
      <c r="E167" s="4">
        <v>216</v>
      </c>
      <c r="F167" s="4">
        <f>ROUND(Source!AP158,O167)</f>
        <v>0</v>
      </c>
      <c r="G167" s="4" t="s">
        <v>339</v>
      </c>
      <c r="H167" s="4" t="s">
        <v>340</v>
      </c>
      <c r="I167" s="4"/>
      <c r="J167" s="4"/>
      <c r="K167" s="4">
        <v>216</v>
      </c>
      <c r="L167" s="4">
        <v>8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>
        <v>0</v>
      </c>
      <c r="X167" s="4">
        <v>1</v>
      </c>
      <c r="Y167" s="4">
        <v>0</v>
      </c>
      <c r="Z167" s="4"/>
      <c r="AA167" s="4"/>
      <c r="AB167" s="4"/>
    </row>
    <row r="168" spans="1:28" x14ac:dyDescent="0.2">
      <c r="A168" s="4">
        <v>50</v>
      </c>
      <c r="B168" s="4">
        <v>0</v>
      </c>
      <c r="C168" s="4">
        <v>0</v>
      </c>
      <c r="D168" s="4">
        <v>1</v>
      </c>
      <c r="E168" s="4">
        <v>223</v>
      </c>
      <c r="F168" s="4">
        <f>ROUND(Source!AQ158,O168)</f>
        <v>0</v>
      </c>
      <c r="G168" s="4" t="s">
        <v>341</v>
      </c>
      <c r="H168" s="4" t="s">
        <v>342</v>
      </c>
      <c r="I168" s="4"/>
      <c r="J168" s="4"/>
      <c r="K168" s="4">
        <v>223</v>
      </c>
      <c r="L168" s="4">
        <v>9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>
        <v>0</v>
      </c>
      <c r="X168" s="4">
        <v>1</v>
      </c>
      <c r="Y168" s="4">
        <v>0</v>
      </c>
      <c r="Z168" s="4"/>
      <c r="AA168" s="4"/>
      <c r="AB168" s="4"/>
    </row>
    <row r="169" spans="1:28" x14ac:dyDescent="0.2">
      <c r="A169" s="4">
        <v>50</v>
      </c>
      <c r="B169" s="4">
        <v>0</v>
      </c>
      <c r="C169" s="4">
        <v>0</v>
      </c>
      <c r="D169" s="4">
        <v>1</v>
      </c>
      <c r="E169" s="4">
        <v>229</v>
      </c>
      <c r="F169" s="4">
        <f>ROUND(Source!AZ158,O169)</f>
        <v>0</v>
      </c>
      <c r="G169" s="4" t="s">
        <v>343</v>
      </c>
      <c r="H169" s="4" t="s">
        <v>344</v>
      </c>
      <c r="I169" s="4"/>
      <c r="J169" s="4"/>
      <c r="K169" s="4">
        <v>229</v>
      </c>
      <c r="L169" s="4">
        <v>10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>
        <v>0</v>
      </c>
      <c r="X169" s="4">
        <v>1</v>
      </c>
      <c r="Y169" s="4">
        <v>0</v>
      </c>
      <c r="Z169" s="4"/>
      <c r="AA169" s="4"/>
      <c r="AB169" s="4"/>
    </row>
    <row r="170" spans="1:28" x14ac:dyDescent="0.2">
      <c r="A170" s="4">
        <v>50</v>
      </c>
      <c r="B170" s="4">
        <v>0</v>
      </c>
      <c r="C170" s="4">
        <v>0</v>
      </c>
      <c r="D170" s="4">
        <v>1</v>
      </c>
      <c r="E170" s="4">
        <v>203</v>
      </c>
      <c r="F170" s="4">
        <f>ROUND(Source!Q158,O170)</f>
        <v>42233.06</v>
      </c>
      <c r="G170" s="4" t="s">
        <v>345</v>
      </c>
      <c r="H170" s="4" t="s">
        <v>346</v>
      </c>
      <c r="I170" s="4"/>
      <c r="J170" s="4"/>
      <c r="K170" s="4">
        <v>203</v>
      </c>
      <c r="L170" s="4">
        <v>11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>
        <v>42233.06</v>
      </c>
      <c r="X170" s="4">
        <v>1</v>
      </c>
      <c r="Y170" s="4">
        <v>42233.06</v>
      </c>
      <c r="Z170" s="4"/>
      <c r="AA170" s="4"/>
      <c r="AB170" s="4"/>
    </row>
    <row r="171" spans="1:28" x14ac:dyDescent="0.2">
      <c r="A171" s="4">
        <v>50</v>
      </c>
      <c r="B171" s="4">
        <v>0</v>
      </c>
      <c r="C171" s="4">
        <v>0</v>
      </c>
      <c r="D171" s="4">
        <v>1</v>
      </c>
      <c r="E171" s="4">
        <v>231</v>
      </c>
      <c r="F171" s="4">
        <f>ROUND(Source!BB158,O171)</f>
        <v>0</v>
      </c>
      <c r="G171" s="4" t="s">
        <v>347</v>
      </c>
      <c r="H171" s="4" t="s">
        <v>348</v>
      </c>
      <c r="I171" s="4"/>
      <c r="J171" s="4"/>
      <c r="K171" s="4">
        <v>231</v>
      </c>
      <c r="L171" s="4">
        <v>12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>
        <v>0</v>
      </c>
      <c r="X171" s="4">
        <v>1</v>
      </c>
      <c r="Y171" s="4">
        <v>0</v>
      </c>
      <c r="Z171" s="4"/>
      <c r="AA171" s="4"/>
      <c r="AB171" s="4"/>
    </row>
    <row r="172" spans="1:28" x14ac:dyDescent="0.2">
      <c r="A172" s="4">
        <v>50</v>
      </c>
      <c r="B172" s="4">
        <v>0</v>
      </c>
      <c r="C172" s="4">
        <v>0</v>
      </c>
      <c r="D172" s="4">
        <v>1</v>
      </c>
      <c r="E172" s="4">
        <v>204</v>
      </c>
      <c r="F172" s="4">
        <f>ROUND(Source!R158,O172)</f>
        <v>9179.89</v>
      </c>
      <c r="G172" s="4" t="s">
        <v>349</v>
      </c>
      <c r="H172" s="4" t="s">
        <v>350</v>
      </c>
      <c r="I172" s="4"/>
      <c r="J172" s="4"/>
      <c r="K172" s="4">
        <v>204</v>
      </c>
      <c r="L172" s="4">
        <v>13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>
        <v>9179.89</v>
      </c>
      <c r="X172" s="4">
        <v>1</v>
      </c>
      <c r="Y172" s="4">
        <v>9179.89</v>
      </c>
      <c r="Z172" s="4"/>
      <c r="AA172" s="4"/>
      <c r="AB172" s="4"/>
    </row>
    <row r="173" spans="1:28" x14ac:dyDescent="0.2">
      <c r="A173" s="4">
        <v>50</v>
      </c>
      <c r="B173" s="4">
        <v>0</v>
      </c>
      <c r="C173" s="4">
        <v>0</v>
      </c>
      <c r="D173" s="4">
        <v>1</v>
      </c>
      <c r="E173" s="4">
        <v>205</v>
      </c>
      <c r="F173" s="4">
        <f>ROUND(Source!S158,O173)</f>
        <v>30753.79</v>
      </c>
      <c r="G173" s="4" t="s">
        <v>351</v>
      </c>
      <c r="H173" s="4" t="s">
        <v>352</v>
      </c>
      <c r="I173" s="4"/>
      <c r="J173" s="4"/>
      <c r="K173" s="4">
        <v>205</v>
      </c>
      <c r="L173" s="4">
        <v>14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>
        <v>30753.79</v>
      </c>
      <c r="X173" s="4">
        <v>1</v>
      </c>
      <c r="Y173" s="4">
        <v>30753.79</v>
      </c>
      <c r="Z173" s="4"/>
      <c r="AA173" s="4"/>
      <c r="AB173" s="4"/>
    </row>
    <row r="174" spans="1:28" x14ac:dyDescent="0.2">
      <c r="A174" s="4">
        <v>50</v>
      </c>
      <c r="B174" s="4">
        <v>0</v>
      </c>
      <c r="C174" s="4">
        <v>0</v>
      </c>
      <c r="D174" s="4">
        <v>1</v>
      </c>
      <c r="E174" s="4">
        <v>232</v>
      </c>
      <c r="F174" s="4">
        <f>ROUND(Source!BC158,O174)</f>
        <v>0</v>
      </c>
      <c r="G174" s="4" t="s">
        <v>353</v>
      </c>
      <c r="H174" s="4" t="s">
        <v>354</v>
      </c>
      <c r="I174" s="4"/>
      <c r="J174" s="4"/>
      <c r="K174" s="4">
        <v>232</v>
      </c>
      <c r="L174" s="4">
        <v>15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>
        <v>0</v>
      </c>
      <c r="X174" s="4">
        <v>1</v>
      </c>
      <c r="Y174" s="4">
        <v>0</v>
      </c>
      <c r="Z174" s="4"/>
      <c r="AA174" s="4"/>
      <c r="AB174" s="4"/>
    </row>
    <row r="175" spans="1:28" x14ac:dyDescent="0.2">
      <c r="A175" s="4">
        <v>50</v>
      </c>
      <c r="B175" s="4">
        <v>0</v>
      </c>
      <c r="C175" s="4">
        <v>0</v>
      </c>
      <c r="D175" s="4">
        <v>1</v>
      </c>
      <c r="E175" s="4">
        <v>214</v>
      </c>
      <c r="F175" s="4">
        <f>ROUND(Source!AS158,O175)</f>
        <v>405122.39</v>
      </c>
      <c r="G175" s="4" t="s">
        <v>355</v>
      </c>
      <c r="H175" s="4" t="s">
        <v>356</v>
      </c>
      <c r="I175" s="4"/>
      <c r="J175" s="4"/>
      <c r="K175" s="4">
        <v>214</v>
      </c>
      <c r="L175" s="4">
        <v>16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>
        <v>405122.39</v>
      </c>
      <c r="X175" s="4">
        <v>1</v>
      </c>
      <c r="Y175" s="4">
        <v>405122.39</v>
      </c>
      <c r="Z175" s="4"/>
      <c r="AA175" s="4"/>
      <c r="AB175" s="4"/>
    </row>
    <row r="176" spans="1:28" x14ac:dyDescent="0.2">
      <c r="A176" s="4">
        <v>50</v>
      </c>
      <c r="B176" s="4">
        <v>0</v>
      </c>
      <c r="C176" s="4">
        <v>0</v>
      </c>
      <c r="D176" s="4">
        <v>1</v>
      </c>
      <c r="E176" s="4">
        <v>215</v>
      </c>
      <c r="F176" s="4">
        <f>ROUND(Source!AT158,O176)</f>
        <v>16082.61</v>
      </c>
      <c r="G176" s="4" t="s">
        <v>357</v>
      </c>
      <c r="H176" s="4" t="s">
        <v>358</v>
      </c>
      <c r="I176" s="4"/>
      <c r="J176" s="4"/>
      <c r="K176" s="4">
        <v>215</v>
      </c>
      <c r="L176" s="4">
        <v>17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>
        <v>16082.61</v>
      </c>
      <c r="X176" s="4">
        <v>1</v>
      </c>
      <c r="Y176" s="4">
        <v>16082.61</v>
      </c>
      <c r="Z176" s="4"/>
      <c r="AA176" s="4"/>
      <c r="AB176" s="4"/>
    </row>
    <row r="177" spans="1:28" x14ac:dyDescent="0.2">
      <c r="A177" s="4">
        <v>50</v>
      </c>
      <c r="B177" s="4">
        <v>0</v>
      </c>
      <c r="C177" s="4">
        <v>0</v>
      </c>
      <c r="D177" s="4">
        <v>1</v>
      </c>
      <c r="E177" s="4">
        <v>217</v>
      </c>
      <c r="F177" s="4">
        <f>ROUND(Source!AU158,O177)</f>
        <v>6879.52</v>
      </c>
      <c r="G177" s="4" t="s">
        <v>359</v>
      </c>
      <c r="H177" s="4" t="s">
        <v>360</v>
      </c>
      <c r="I177" s="4"/>
      <c r="J177" s="4"/>
      <c r="K177" s="4">
        <v>217</v>
      </c>
      <c r="L177" s="4">
        <v>18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>
        <v>6879.52</v>
      </c>
      <c r="X177" s="4">
        <v>1</v>
      </c>
      <c r="Y177" s="4">
        <v>6879.52</v>
      </c>
      <c r="Z177" s="4"/>
      <c r="AA177" s="4"/>
      <c r="AB177" s="4"/>
    </row>
    <row r="178" spans="1:28" x14ac:dyDescent="0.2">
      <c r="A178" s="4">
        <v>50</v>
      </c>
      <c r="B178" s="4">
        <v>0</v>
      </c>
      <c r="C178" s="4">
        <v>0</v>
      </c>
      <c r="D178" s="4">
        <v>1</v>
      </c>
      <c r="E178" s="4">
        <v>230</v>
      </c>
      <c r="F178" s="4">
        <f>ROUND(Source!BA158,O178)</f>
        <v>0</v>
      </c>
      <c r="G178" s="4" t="s">
        <v>361</v>
      </c>
      <c r="H178" s="4" t="s">
        <v>362</v>
      </c>
      <c r="I178" s="4"/>
      <c r="J178" s="4"/>
      <c r="K178" s="4">
        <v>230</v>
      </c>
      <c r="L178" s="4">
        <v>19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>
        <v>0</v>
      </c>
      <c r="X178" s="4">
        <v>1</v>
      </c>
      <c r="Y178" s="4">
        <v>0</v>
      </c>
      <c r="Z178" s="4"/>
      <c r="AA178" s="4"/>
      <c r="AB178" s="4"/>
    </row>
    <row r="179" spans="1:28" x14ac:dyDescent="0.2">
      <c r="A179" s="4">
        <v>50</v>
      </c>
      <c r="B179" s="4">
        <v>0</v>
      </c>
      <c r="C179" s="4">
        <v>0</v>
      </c>
      <c r="D179" s="4">
        <v>1</v>
      </c>
      <c r="E179" s="4">
        <v>206</v>
      </c>
      <c r="F179" s="4">
        <f>ROUND(Source!T158,O179)</f>
        <v>0</v>
      </c>
      <c r="G179" s="4" t="s">
        <v>363</v>
      </c>
      <c r="H179" s="4" t="s">
        <v>364</v>
      </c>
      <c r="I179" s="4"/>
      <c r="J179" s="4"/>
      <c r="K179" s="4">
        <v>206</v>
      </c>
      <c r="L179" s="4">
        <v>20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>
        <v>0</v>
      </c>
      <c r="X179" s="4">
        <v>1</v>
      </c>
      <c r="Y179" s="4">
        <v>0</v>
      </c>
      <c r="Z179" s="4"/>
      <c r="AA179" s="4"/>
      <c r="AB179" s="4"/>
    </row>
    <row r="180" spans="1:28" x14ac:dyDescent="0.2">
      <c r="A180" s="4">
        <v>50</v>
      </c>
      <c r="B180" s="4">
        <v>0</v>
      </c>
      <c r="C180" s="4">
        <v>0</v>
      </c>
      <c r="D180" s="4">
        <v>1</v>
      </c>
      <c r="E180" s="4">
        <v>207</v>
      </c>
      <c r="F180" s="4">
        <f>Source!U158</f>
        <v>95.988160000000008</v>
      </c>
      <c r="G180" s="4" t="s">
        <v>365</v>
      </c>
      <c r="H180" s="4" t="s">
        <v>366</v>
      </c>
      <c r="I180" s="4"/>
      <c r="J180" s="4"/>
      <c r="K180" s="4">
        <v>207</v>
      </c>
      <c r="L180" s="4">
        <v>21</v>
      </c>
      <c r="M180" s="4">
        <v>3</v>
      </c>
      <c r="N180" s="4" t="s">
        <v>3</v>
      </c>
      <c r="O180" s="4">
        <v>-1</v>
      </c>
      <c r="P180" s="4"/>
      <c r="Q180" s="4"/>
      <c r="R180" s="4"/>
      <c r="S180" s="4"/>
      <c r="T180" s="4"/>
      <c r="U180" s="4"/>
      <c r="V180" s="4"/>
      <c r="W180" s="4">
        <v>95.988160000000008</v>
      </c>
      <c r="X180" s="4">
        <v>1</v>
      </c>
      <c r="Y180" s="4">
        <v>95.988160000000008</v>
      </c>
      <c r="Z180" s="4"/>
      <c r="AA180" s="4"/>
      <c r="AB180" s="4"/>
    </row>
    <row r="181" spans="1:28" x14ac:dyDescent="0.2">
      <c r="A181" s="4">
        <v>50</v>
      </c>
      <c r="B181" s="4">
        <v>0</v>
      </c>
      <c r="C181" s="4">
        <v>0</v>
      </c>
      <c r="D181" s="4">
        <v>1</v>
      </c>
      <c r="E181" s="4">
        <v>208</v>
      </c>
      <c r="F181" s="4">
        <f>Source!V158</f>
        <v>23.622919999999997</v>
      </c>
      <c r="G181" s="4" t="s">
        <v>367</v>
      </c>
      <c r="H181" s="4" t="s">
        <v>368</v>
      </c>
      <c r="I181" s="4"/>
      <c r="J181" s="4"/>
      <c r="K181" s="4">
        <v>208</v>
      </c>
      <c r="L181" s="4">
        <v>22</v>
      </c>
      <c r="M181" s="4">
        <v>3</v>
      </c>
      <c r="N181" s="4" t="s">
        <v>3</v>
      </c>
      <c r="O181" s="4">
        <v>-1</v>
      </c>
      <c r="P181" s="4"/>
      <c r="Q181" s="4"/>
      <c r="R181" s="4"/>
      <c r="S181" s="4"/>
      <c r="T181" s="4"/>
      <c r="U181" s="4"/>
      <c r="V181" s="4"/>
      <c r="W181" s="4">
        <v>23.622919999999997</v>
      </c>
      <c r="X181" s="4">
        <v>1</v>
      </c>
      <c r="Y181" s="4">
        <v>23.622919999999997</v>
      </c>
      <c r="Z181" s="4"/>
      <c r="AA181" s="4"/>
      <c r="AB181" s="4"/>
    </row>
    <row r="182" spans="1:28" x14ac:dyDescent="0.2">
      <c r="A182" s="4">
        <v>50</v>
      </c>
      <c r="B182" s="4">
        <v>0</v>
      </c>
      <c r="C182" s="4">
        <v>0</v>
      </c>
      <c r="D182" s="4">
        <v>1</v>
      </c>
      <c r="E182" s="4">
        <v>209</v>
      </c>
      <c r="F182" s="4">
        <f>ROUND(Source!W158,O182)</f>
        <v>0</v>
      </c>
      <c r="G182" s="4" t="s">
        <v>369</v>
      </c>
      <c r="H182" s="4" t="s">
        <v>370</v>
      </c>
      <c r="I182" s="4"/>
      <c r="J182" s="4"/>
      <c r="K182" s="4">
        <v>209</v>
      </c>
      <c r="L182" s="4">
        <v>23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>
        <v>0</v>
      </c>
      <c r="X182" s="4">
        <v>1</v>
      </c>
      <c r="Y182" s="4">
        <v>0</v>
      </c>
      <c r="Z182" s="4"/>
      <c r="AA182" s="4"/>
      <c r="AB182" s="4"/>
    </row>
    <row r="183" spans="1:28" x14ac:dyDescent="0.2">
      <c r="A183" s="4">
        <v>50</v>
      </c>
      <c r="B183" s="4">
        <v>0</v>
      </c>
      <c r="C183" s="4">
        <v>0</v>
      </c>
      <c r="D183" s="4">
        <v>1</v>
      </c>
      <c r="E183" s="4">
        <v>233</v>
      </c>
      <c r="F183" s="4">
        <f>ROUND(Source!BD158,O183)</f>
        <v>0</v>
      </c>
      <c r="G183" s="4" t="s">
        <v>371</v>
      </c>
      <c r="H183" s="4" t="s">
        <v>372</v>
      </c>
      <c r="I183" s="4"/>
      <c r="J183" s="4"/>
      <c r="K183" s="4">
        <v>233</v>
      </c>
      <c r="L183" s="4">
        <v>24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>
        <v>0</v>
      </c>
      <c r="X183" s="4">
        <v>1</v>
      </c>
      <c r="Y183" s="4">
        <v>0</v>
      </c>
      <c r="Z183" s="4"/>
      <c r="AA183" s="4"/>
      <c r="AB183" s="4"/>
    </row>
    <row r="184" spans="1:28" x14ac:dyDescent="0.2">
      <c r="A184" s="4">
        <v>50</v>
      </c>
      <c r="B184" s="4">
        <v>0</v>
      </c>
      <c r="C184" s="4">
        <v>0</v>
      </c>
      <c r="D184" s="4">
        <v>1</v>
      </c>
      <c r="E184" s="4">
        <v>210</v>
      </c>
      <c r="F184" s="4">
        <f>ROUND(Source!X158,O184)</f>
        <v>39830.730000000003</v>
      </c>
      <c r="G184" s="4" t="s">
        <v>373</v>
      </c>
      <c r="H184" s="4" t="s">
        <v>374</v>
      </c>
      <c r="I184" s="4"/>
      <c r="J184" s="4"/>
      <c r="K184" s="4">
        <v>210</v>
      </c>
      <c r="L184" s="4">
        <v>25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>
        <v>39830.730000000003</v>
      </c>
      <c r="X184" s="4">
        <v>1</v>
      </c>
      <c r="Y184" s="4">
        <v>39830.730000000003</v>
      </c>
      <c r="Z184" s="4"/>
      <c r="AA184" s="4"/>
      <c r="AB184" s="4"/>
    </row>
    <row r="185" spans="1:28" x14ac:dyDescent="0.2">
      <c r="A185" s="4">
        <v>50</v>
      </c>
      <c r="B185" s="4">
        <v>0</v>
      </c>
      <c r="C185" s="4">
        <v>0</v>
      </c>
      <c r="D185" s="4">
        <v>1</v>
      </c>
      <c r="E185" s="4">
        <v>211</v>
      </c>
      <c r="F185" s="4">
        <f>ROUND(Source!Y158,O185)</f>
        <v>22647.55</v>
      </c>
      <c r="G185" s="4" t="s">
        <v>375</v>
      </c>
      <c r="H185" s="4" t="s">
        <v>376</v>
      </c>
      <c r="I185" s="4"/>
      <c r="J185" s="4"/>
      <c r="K185" s="4">
        <v>211</v>
      </c>
      <c r="L185" s="4">
        <v>26</v>
      </c>
      <c r="M185" s="4">
        <v>3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>
        <v>22647.55</v>
      </c>
      <c r="X185" s="4">
        <v>1</v>
      </c>
      <c r="Y185" s="4">
        <v>22647.55</v>
      </c>
      <c r="Z185" s="4"/>
      <c r="AA185" s="4"/>
      <c r="AB185" s="4"/>
    </row>
    <row r="186" spans="1:28" x14ac:dyDescent="0.2">
      <c r="A186" s="4">
        <v>50</v>
      </c>
      <c r="B186" s="4">
        <v>0</v>
      </c>
      <c r="C186" s="4">
        <v>0</v>
      </c>
      <c r="D186" s="4">
        <v>1</v>
      </c>
      <c r="E186" s="4">
        <v>224</v>
      </c>
      <c r="F186" s="4">
        <f>ROUND(Source!AR158,O186)</f>
        <v>428084.52</v>
      </c>
      <c r="G186" s="4" t="s">
        <v>377</v>
      </c>
      <c r="H186" s="4" t="s">
        <v>378</v>
      </c>
      <c r="I186" s="4"/>
      <c r="J186" s="4"/>
      <c r="K186" s="4">
        <v>224</v>
      </c>
      <c r="L186" s="4">
        <v>27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>
        <v>428084.52</v>
      </c>
      <c r="X186" s="4">
        <v>1</v>
      </c>
      <c r="Y186" s="4">
        <v>428084.52</v>
      </c>
      <c r="Z186" s="4"/>
      <c r="AA186" s="4"/>
      <c r="AB186" s="4"/>
    </row>
    <row r="187" spans="1:28" x14ac:dyDescent="0.2">
      <c r="A187" s="4">
        <v>50</v>
      </c>
      <c r="B187" s="4">
        <v>1</v>
      </c>
      <c r="C187" s="4">
        <v>0</v>
      </c>
      <c r="D187" s="4">
        <v>2</v>
      </c>
      <c r="E187" s="4">
        <v>0</v>
      </c>
      <c r="F187" s="4">
        <f>ROUND(F173,O187)</f>
        <v>30753.79</v>
      </c>
      <c r="G187" s="4" t="s">
        <v>379</v>
      </c>
      <c r="H187" s="4" t="s">
        <v>351</v>
      </c>
      <c r="I187" s="4"/>
      <c r="J187" s="4"/>
      <c r="K187" s="4">
        <v>212</v>
      </c>
      <c r="L187" s="4">
        <v>28</v>
      </c>
      <c r="M187" s="4">
        <v>0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>
        <v>30753.79</v>
      </c>
      <c r="X187" s="4">
        <v>1</v>
      </c>
      <c r="Y187" s="4">
        <v>30753.79</v>
      </c>
      <c r="Z187" s="4"/>
      <c r="AA187" s="4"/>
      <c r="AB187" s="4"/>
    </row>
    <row r="188" spans="1:28" x14ac:dyDescent="0.2">
      <c r="A188" s="4">
        <v>50</v>
      </c>
      <c r="B188" s="4">
        <v>1</v>
      </c>
      <c r="C188" s="4">
        <v>0</v>
      </c>
      <c r="D188" s="4">
        <v>2</v>
      </c>
      <c r="E188" s="4">
        <v>0</v>
      </c>
      <c r="F188" s="4">
        <f>ROUND(F170,O188)</f>
        <v>42233.06</v>
      </c>
      <c r="G188" s="4" t="s">
        <v>380</v>
      </c>
      <c r="H188" s="4" t="s">
        <v>381</v>
      </c>
      <c r="I188" s="4"/>
      <c r="J188" s="4"/>
      <c r="K188" s="4">
        <v>212</v>
      </c>
      <c r="L188" s="4">
        <v>29</v>
      </c>
      <c r="M188" s="4">
        <v>0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>
        <v>42233.06</v>
      </c>
      <c r="X188" s="4">
        <v>1</v>
      </c>
      <c r="Y188" s="4">
        <v>42233.06</v>
      </c>
      <c r="Z188" s="4"/>
      <c r="AA188" s="4"/>
      <c r="AB188" s="4"/>
    </row>
    <row r="189" spans="1:28" x14ac:dyDescent="0.2">
      <c r="A189" s="4">
        <v>50</v>
      </c>
      <c r="B189" s="4">
        <v>1</v>
      </c>
      <c r="C189" s="4">
        <v>0</v>
      </c>
      <c r="D189" s="4">
        <v>2</v>
      </c>
      <c r="E189" s="4">
        <v>0</v>
      </c>
      <c r="F189" s="4">
        <v>291452.65999999997</v>
      </c>
      <c r="G189" s="4" t="s">
        <v>382</v>
      </c>
      <c r="H189" s="4" t="s">
        <v>383</v>
      </c>
      <c r="I189" s="4"/>
      <c r="J189" s="4"/>
      <c r="K189" s="4">
        <v>212</v>
      </c>
      <c r="L189" s="4">
        <v>30</v>
      </c>
      <c r="M189" s="4">
        <v>0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>
        <v>292619.39</v>
      </c>
      <c r="X189" s="4">
        <v>1</v>
      </c>
      <c r="Y189" s="4">
        <v>292619.39</v>
      </c>
      <c r="Z189" s="4"/>
      <c r="AA189" s="4"/>
      <c r="AB189" s="4"/>
    </row>
    <row r="190" spans="1:28" x14ac:dyDescent="0.2">
      <c r="A190" s="4">
        <v>50</v>
      </c>
      <c r="B190" s="4">
        <v>1</v>
      </c>
      <c r="C190" s="4">
        <v>0</v>
      </c>
      <c r="D190" s="4">
        <v>2</v>
      </c>
      <c r="E190" s="4">
        <v>0</v>
      </c>
      <c r="F190" s="4">
        <f>39830.73*0.05</f>
        <v>1991.5365000000002</v>
      </c>
      <c r="G190" s="4" t="s">
        <v>384</v>
      </c>
      <c r="H190" s="4" t="s">
        <v>373</v>
      </c>
      <c r="I190" s="4"/>
      <c r="J190" s="4"/>
      <c r="K190" s="4">
        <v>212</v>
      </c>
      <c r="L190" s="4">
        <v>31</v>
      </c>
      <c r="M190" s="4">
        <v>0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>
        <v>39830.730000000003</v>
      </c>
      <c r="X190" s="4">
        <v>1</v>
      </c>
      <c r="Y190" s="4">
        <v>39830.730000000003</v>
      </c>
      <c r="Z190" s="4"/>
      <c r="AA190" s="4"/>
      <c r="AB190" s="4"/>
    </row>
    <row r="191" spans="1:28" x14ac:dyDescent="0.2">
      <c r="A191" s="4">
        <v>50</v>
      </c>
      <c r="B191" s="4">
        <v>1</v>
      </c>
      <c r="C191" s="4">
        <v>0</v>
      </c>
      <c r="D191" s="4">
        <v>2</v>
      </c>
      <c r="E191" s="4">
        <v>0</v>
      </c>
      <c r="F191" s="4">
        <v>0</v>
      </c>
      <c r="G191" s="4" t="s">
        <v>385</v>
      </c>
      <c r="H191" s="4" t="s">
        <v>386</v>
      </c>
      <c r="I191" s="4"/>
      <c r="J191" s="4"/>
      <c r="K191" s="4">
        <v>212</v>
      </c>
      <c r="L191" s="4">
        <v>32</v>
      </c>
      <c r="M191" s="4">
        <v>0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>
        <v>22647.55</v>
      </c>
      <c r="X191" s="4">
        <v>1</v>
      </c>
      <c r="Y191" s="4">
        <v>22647.55</v>
      </c>
      <c r="Z191" s="4"/>
      <c r="AA191" s="4"/>
      <c r="AB191" s="4"/>
    </row>
    <row r="192" spans="1:28" x14ac:dyDescent="0.2">
      <c r="A192" s="4">
        <v>50</v>
      </c>
      <c r="B192" s="4">
        <v>1</v>
      </c>
      <c r="C192" s="4">
        <v>0</v>
      </c>
      <c r="D192" s="4">
        <v>2</v>
      </c>
      <c r="E192" s="4">
        <v>0</v>
      </c>
      <c r="F192" s="4">
        <f>ROUND(F187+F188+F189+F190+F191,O192)</f>
        <v>366431.05</v>
      </c>
      <c r="G192" s="4" t="s">
        <v>387</v>
      </c>
      <c r="H192" s="4" t="s">
        <v>377</v>
      </c>
      <c r="I192" s="4"/>
      <c r="J192" s="4"/>
      <c r="K192" s="4">
        <v>212</v>
      </c>
      <c r="L192" s="4">
        <v>33</v>
      </c>
      <c r="M192" s="4">
        <v>0</v>
      </c>
      <c r="N192" s="4" t="s">
        <v>3</v>
      </c>
      <c r="O192" s="4">
        <v>2</v>
      </c>
      <c r="P192" s="4"/>
      <c r="Q192" s="4"/>
      <c r="R192" s="4"/>
      <c r="S192" s="4"/>
      <c r="T192" s="4"/>
      <c r="U192" s="4"/>
      <c r="V192" s="4"/>
      <c r="W192" s="4">
        <v>428084.52</v>
      </c>
      <c r="X192" s="4">
        <v>1</v>
      </c>
      <c r="Y192" s="4">
        <v>428084.52</v>
      </c>
      <c r="Z192" s="4"/>
      <c r="AA192" s="4"/>
      <c r="AB192" s="4"/>
    </row>
    <row r="193" spans="1:28" x14ac:dyDescent="0.2">
      <c r="A193" s="4">
        <v>50</v>
      </c>
      <c r="B193" s="4">
        <v>1</v>
      </c>
      <c r="C193" s="4">
        <v>0</v>
      </c>
      <c r="D193" s="4">
        <v>2</v>
      </c>
      <c r="E193" s="4">
        <v>0</v>
      </c>
      <c r="F193" s="4">
        <f>ROUND(F192*0.2,O193)</f>
        <v>73286.210000000006</v>
      </c>
      <c r="G193" s="4" t="s">
        <v>388</v>
      </c>
      <c r="H193" s="4" t="s">
        <v>389</v>
      </c>
      <c r="I193" s="4"/>
      <c r="J193" s="4"/>
      <c r="K193" s="4">
        <v>212</v>
      </c>
      <c r="L193" s="4">
        <v>34</v>
      </c>
      <c r="M193" s="4">
        <v>0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>
        <v>85616.9</v>
      </c>
      <c r="X193" s="4">
        <v>1</v>
      </c>
      <c r="Y193" s="4">
        <v>85616.9</v>
      </c>
      <c r="Z193" s="4"/>
      <c r="AA193" s="4"/>
      <c r="AB193" s="4"/>
    </row>
    <row r="194" spans="1:28" x14ac:dyDescent="0.2">
      <c r="A194" s="4">
        <v>50</v>
      </c>
      <c r="B194" s="4">
        <v>1</v>
      </c>
      <c r="C194" s="4">
        <v>0</v>
      </c>
      <c r="D194" s="4">
        <v>2</v>
      </c>
      <c r="E194" s="4">
        <v>213</v>
      </c>
      <c r="F194" s="4">
        <f>ROUND(F192+F193,O194)</f>
        <v>439717.26</v>
      </c>
      <c r="G194" s="4" t="s">
        <v>390</v>
      </c>
      <c r="H194" s="4" t="s">
        <v>391</v>
      </c>
      <c r="I194" s="4"/>
      <c r="J194" s="4"/>
      <c r="K194" s="4">
        <v>212</v>
      </c>
      <c r="L194" s="4">
        <v>35</v>
      </c>
      <c r="M194" s="4">
        <v>0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>
        <v>513701.42</v>
      </c>
      <c r="X194" s="4">
        <v>1</v>
      </c>
      <c r="Y194" s="4">
        <v>513701.42</v>
      </c>
      <c r="Z194" s="4"/>
      <c r="AA194" s="4"/>
      <c r="AB194" s="4"/>
    </row>
    <row r="196" spans="1:28" x14ac:dyDescent="0.2">
      <c r="A196">
        <v>71</v>
      </c>
      <c r="B196">
        <v>1</v>
      </c>
      <c r="D196">
        <v>200001</v>
      </c>
      <c r="E196">
        <v>83655328</v>
      </c>
      <c r="F196" t="s">
        <v>392</v>
      </c>
      <c r="G196" t="s">
        <v>393</v>
      </c>
      <c r="H196">
        <v>80</v>
      </c>
      <c r="I196">
        <v>20</v>
      </c>
    </row>
    <row r="199" spans="1:28" x14ac:dyDescent="0.2">
      <c r="A199">
        <v>70</v>
      </c>
      <c r="B199">
        <v>1</v>
      </c>
      <c r="D199">
        <v>1</v>
      </c>
      <c r="E199" t="s">
        <v>394</v>
      </c>
      <c r="F199" t="s">
        <v>395</v>
      </c>
      <c r="G199">
        <v>1</v>
      </c>
      <c r="H199">
        <v>0</v>
      </c>
      <c r="I199" t="s">
        <v>3</v>
      </c>
      <c r="J199">
        <v>1</v>
      </c>
      <c r="K199">
        <v>0</v>
      </c>
      <c r="L199" t="s">
        <v>3</v>
      </c>
      <c r="M199" t="s">
        <v>3</v>
      </c>
      <c r="N199">
        <v>0</v>
      </c>
      <c r="P199" t="s">
        <v>396</v>
      </c>
    </row>
    <row r="200" spans="1:28" x14ac:dyDescent="0.2">
      <c r="A200">
        <v>70</v>
      </c>
      <c r="B200">
        <v>1</v>
      </c>
      <c r="D200">
        <v>2</v>
      </c>
      <c r="E200" t="s">
        <v>397</v>
      </c>
      <c r="F200" t="s">
        <v>398</v>
      </c>
      <c r="G200">
        <v>0</v>
      </c>
      <c r="H200">
        <v>0</v>
      </c>
      <c r="I200" t="s">
        <v>3</v>
      </c>
      <c r="J200">
        <v>1</v>
      </c>
      <c r="K200">
        <v>0</v>
      </c>
      <c r="L200" t="s">
        <v>3</v>
      </c>
      <c r="M200" t="s">
        <v>3</v>
      </c>
      <c r="N200">
        <v>0</v>
      </c>
      <c r="P200" t="s">
        <v>399</v>
      </c>
    </row>
    <row r="201" spans="1:28" x14ac:dyDescent="0.2">
      <c r="A201">
        <v>70</v>
      </c>
      <c r="B201">
        <v>1</v>
      </c>
      <c r="D201">
        <v>3</v>
      </c>
      <c r="E201" t="s">
        <v>400</v>
      </c>
      <c r="F201" t="s">
        <v>401</v>
      </c>
      <c r="G201">
        <v>0</v>
      </c>
      <c r="H201">
        <v>0</v>
      </c>
      <c r="I201" t="s">
        <v>3</v>
      </c>
      <c r="J201">
        <v>1</v>
      </c>
      <c r="K201">
        <v>0</v>
      </c>
      <c r="L201" t="s">
        <v>3</v>
      </c>
      <c r="M201" t="s">
        <v>3</v>
      </c>
      <c r="N201">
        <v>0</v>
      </c>
      <c r="P201" t="s">
        <v>402</v>
      </c>
    </row>
    <row r="202" spans="1:28" x14ac:dyDescent="0.2">
      <c r="A202">
        <v>70</v>
      </c>
      <c r="B202">
        <v>1</v>
      </c>
      <c r="D202">
        <v>4</v>
      </c>
      <c r="E202" t="s">
        <v>403</v>
      </c>
      <c r="F202" t="s">
        <v>404</v>
      </c>
      <c r="G202">
        <v>1</v>
      </c>
      <c r="H202">
        <v>0</v>
      </c>
      <c r="I202" t="s">
        <v>3</v>
      </c>
      <c r="J202">
        <v>2</v>
      </c>
      <c r="K202">
        <v>0</v>
      </c>
      <c r="L202" t="s">
        <v>3</v>
      </c>
      <c r="M202" t="s">
        <v>3</v>
      </c>
      <c r="N202">
        <v>0</v>
      </c>
      <c r="P202" t="s">
        <v>3</v>
      </c>
    </row>
    <row r="203" spans="1:28" x14ac:dyDescent="0.2">
      <c r="A203">
        <v>70</v>
      </c>
      <c r="B203">
        <v>1</v>
      </c>
      <c r="D203">
        <v>5</v>
      </c>
      <c r="E203" t="s">
        <v>405</v>
      </c>
      <c r="F203" t="s">
        <v>406</v>
      </c>
      <c r="G203">
        <v>0</v>
      </c>
      <c r="H203">
        <v>0</v>
      </c>
      <c r="I203" t="s">
        <v>3</v>
      </c>
      <c r="J203">
        <v>2</v>
      </c>
      <c r="K203">
        <v>0</v>
      </c>
      <c r="L203" t="s">
        <v>3</v>
      </c>
      <c r="M203" t="s">
        <v>3</v>
      </c>
      <c r="N203">
        <v>0</v>
      </c>
      <c r="P203" t="s">
        <v>3</v>
      </c>
    </row>
    <row r="204" spans="1:28" x14ac:dyDescent="0.2">
      <c r="A204">
        <v>70</v>
      </c>
      <c r="B204">
        <v>1</v>
      </c>
      <c r="D204">
        <v>6</v>
      </c>
      <c r="E204" t="s">
        <v>407</v>
      </c>
      <c r="F204" t="s">
        <v>408</v>
      </c>
      <c r="G204">
        <v>0</v>
      </c>
      <c r="H204">
        <v>0</v>
      </c>
      <c r="I204" t="s">
        <v>3</v>
      </c>
      <c r="J204">
        <v>2</v>
      </c>
      <c r="K204">
        <v>0</v>
      </c>
      <c r="L204" t="s">
        <v>3</v>
      </c>
      <c r="M204" t="s">
        <v>3</v>
      </c>
      <c r="N204">
        <v>0</v>
      </c>
      <c r="P204" t="s">
        <v>3</v>
      </c>
    </row>
    <row r="205" spans="1:28" x14ac:dyDescent="0.2">
      <c r="A205">
        <v>70</v>
      </c>
      <c r="B205">
        <v>1</v>
      </c>
      <c r="D205">
        <v>7</v>
      </c>
      <c r="E205" t="s">
        <v>409</v>
      </c>
      <c r="F205" t="s">
        <v>410</v>
      </c>
      <c r="G205">
        <v>0</v>
      </c>
      <c r="H205">
        <v>0</v>
      </c>
      <c r="I205" t="s">
        <v>411</v>
      </c>
      <c r="J205">
        <v>0</v>
      </c>
      <c r="K205">
        <v>0</v>
      </c>
      <c r="L205" t="s">
        <v>3</v>
      </c>
      <c r="M205" t="s">
        <v>3</v>
      </c>
      <c r="N205">
        <v>0</v>
      </c>
      <c r="P205" t="s">
        <v>412</v>
      </c>
    </row>
    <row r="206" spans="1:28" x14ac:dyDescent="0.2">
      <c r="A206">
        <v>70</v>
      </c>
      <c r="B206">
        <v>1</v>
      </c>
      <c r="D206">
        <v>8</v>
      </c>
      <c r="E206" t="s">
        <v>413</v>
      </c>
      <c r="F206" t="s">
        <v>414</v>
      </c>
      <c r="G206">
        <v>1</v>
      </c>
      <c r="H206">
        <v>0</v>
      </c>
      <c r="I206" t="s">
        <v>3</v>
      </c>
      <c r="J206">
        <v>5</v>
      </c>
      <c r="K206">
        <v>0</v>
      </c>
      <c r="L206" t="s">
        <v>3</v>
      </c>
      <c r="M206" t="s">
        <v>3</v>
      </c>
      <c r="N206">
        <v>0</v>
      </c>
      <c r="P206" t="s">
        <v>3</v>
      </c>
    </row>
    <row r="207" spans="1:28" x14ac:dyDescent="0.2">
      <c r="A207">
        <v>70</v>
      </c>
      <c r="B207">
        <v>1</v>
      </c>
      <c r="D207">
        <v>9</v>
      </c>
      <c r="E207" t="s">
        <v>415</v>
      </c>
      <c r="F207" t="s">
        <v>416</v>
      </c>
      <c r="G207">
        <v>0</v>
      </c>
      <c r="H207">
        <v>0</v>
      </c>
      <c r="I207" t="s">
        <v>3</v>
      </c>
      <c r="J207">
        <v>5</v>
      </c>
      <c r="K207">
        <v>0</v>
      </c>
      <c r="L207" t="s">
        <v>3</v>
      </c>
      <c r="M207" t="s">
        <v>3</v>
      </c>
      <c r="N207">
        <v>0</v>
      </c>
      <c r="P207" t="s">
        <v>417</v>
      </c>
    </row>
    <row r="208" spans="1:28" x14ac:dyDescent="0.2">
      <c r="A208">
        <v>70</v>
      </c>
      <c r="B208">
        <v>1</v>
      </c>
      <c r="D208">
        <v>10</v>
      </c>
      <c r="E208" t="s">
        <v>418</v>
      </c>
      <c r="F208" t="s">
        <v>419</v>
      </c>
      <c r="G208">
        <v>0</v>
      </c>
      <c r="H208">
        <v>0</v>
      </c>
      <c r="I208" t="s">
        <v>420</v>
      </c>
      <c r="J208">
        <v>5</v>
      </c>
      <c r="K208">
        <v>0</v>
      </c>
      <c r="L208" t="s">
        <v>3</v>
      </c>
      <c r="M208" t="s">
        <v>3</v>
      </c>
      <c r="N208">
        <v>0</v>
      </c>
      <c r="P208" t="s">
        <v>421</v>
      </c>
    </row>
    <row r="209" spans="1:16" x14ac:dyDescent="0.2">
      <c r="A209">
        <v>70</v>
      </c>
      <c r="B209">
        <v>1</v>
      </c>
      <c r="D209">
        <v>11</v>
      </c>
      <c r="E209" t="s">
        <v>422</v>
      </c>
      <c r="F209" t="s">
        <v>423</v>
      </c>
      <c r="G209">
        <v>0</v>
      </c>
      <c r="H209">
        <v>0</v>
      </c>
      <c r="I209" t="s">
        <v>424</v>
      </c>
      <c r="J209">
        <v>0</v>
      </c>
      <c r="K209">
        <v>0</v>
      </c>
      <c r="L209" t="s">
        <v>3</v>
      </c>
      <c r="M209" t="s">
        <v>3</v>
      </c>
      <c r="N209">
        <v>0</v>
      </c>
      <c r="P209" t="s">
        <v>425</v>
      </c>
    </row>
    <row r="210" spans="1:16" x14ac:dyDescent="0.2">
      <c r="A210">
        <v>70</v>
      </c>
      <c r="B210">
        <v>1</v>
      </c>
      <c r="D210">
        <v>12</v>
      </c>
      <c r="E210" t="s">
        <v>426</v>
      </c>
      <c r="F210" t="s">
        <v>427</v>
      </c>
      <c r="G210">
        <v>0</v>
      </c>
      <c r="H210">
        <v>0</v>
      </c>
      <c r="I210" t="s">
        <v>428</v>
      </c>
      <c r="J210">
        <v>0</v>
      </c>
      <c r="K210">
        <v>0</v>
      </c>
      <c r="L210" t="s">
        <v>3</v>
      </c>
      <c r="M210" t="s">
        <v>3</v>
      </c>
      <c r="N210">
        <v>0</v>
      </c>
      <c r="P210" t="s">
        <v>429</v>
      </c>
    </row>
    <row r="211" spans="1:16" x14ac:dyDescent="0.2">
      <c r="A211">
        <v>70</v>
      </c>
      <c r="B211">
        <v>1</v>
      </c>
      <c r="D211">
        <v>13</v>
      </c>
      <c r="E211" t="s">
        <v>430</v>
      </c>
      <c r="F211" t="s">
        <v>431</v>
      </c>
      <c r="G211">
        <v>0</v>
      </c>
      <c r="H211">
        <v>0</v>
      </c>
      <c r="I211" t="s">
        <v>432</v>
      </c>
      <c r="J211">
        <v>0</v>
      </c>
      <c r="K211">
        <v>0</v>
      </c>
      <c r="L211" t="s">
        <v>3</v>
      </c>
      <c r="M211" t="s">
        <v>3</v>
      </c>
      <c r="N211">
        <v>0</v>
      </c>
      <c r="P211" t="s">
        <v>433</v>
      </c>
    </row>
    <row r="212" spans="1:16" x14ac:dyDescent="0.2">
      <c r="A212">
        <v>70</v>
      </c>
      <c r="B212">
        <v>1</v>
      </c>
      <c r="D212">
        <v>14</v>
      </c>
      <c r="E212" t="s">
        <v>434</v>
      </c>
      <c r="F212" t="s">
        <v>435</v>
      </c>
      <c r="G212">
        <v>0</v>
      </c>
      <c r="H212">
        <v>0</v>
      </c>
      <c r="I212" t="s">
        <v>3</v>
      </c>
      <c r="J212">
        <v>0</v>
      </c>
      <c r="K212">
        <v>0</v>
      </c>
      <c r="L212" t="s">
        <v>3</v>
      </c>
      <c r="M212" t="s">
        <v>3</v>
      </c>
      <c r="N212">
        <v>0</v>
      </c>
      <c r="P212" t="s">
        <v>436</v>
      </c>
    </row>
    <row r="213" spans="1:16" x14ac:dyDescent="0.2">
      <c r="A213">
        <v>70</v>
      </c>
      <c r="B213">
        <v>1</v>
      </c>
      <c r="D213">
        <v>15</v>
      </c>
      <c r="E213" t="s">
        <v>437</v>
      </c>
      <c r="F213" t="s">
        <v>438</v>
      </c>
      <c r="G213">
        <v>0</v>
      </c>
      <c r="H213">
        <v>0</v>
      </c>
      <c r="I213" t="s">
        <v>3</v>
      </c>
      <c r="J213">
        <v>3</v>
      </c>
      <c r="K213">
        <v>0</v>
      </c>
      <c r="L213" t="s">
        <v>3</v>
      </c>
      <c r="M213" t="s">
        <v>3</v>
      </c>
      <c r="N213">
        <v>0</v>
      </c>
      <c r="P213" t="s">
        <v>3</v>
      </c>
    </row>
    <row r="214" spans="1:16" x14ac:dyDescent="0.2">
      <c r="A214">
        <v>70</v>
      </c>
      <c r="B214">
        <v>1</v>
      </c>
      <c r="D214">
        <v>16</v>
      </c>
      <c r="E214" t="s">
        <v>439</v>
      </c>
      <c r="F214" t="s">
        <v>440</v>
      </c>
      <c r="G214">
        <v>1</v>
      </c>
      <c r="H214">
        <v>0</v>
      </c>
      <c r="I214" t="s">
        <v>3</v>
      </c>
      <c r="J214">
        <v>3</v>
      </c>
      <c r="K214">
        <v>0</v>
      </c>
      <c r="L214" t="s">
        <v>3</v>
      </c>
      <c r="M214" t="s">
        <v>3</v>
      </c>
      <c r="N214">
        <v>0</v>
      </c>
      <c r="P214" t="s">
        <v>3</v>
      </c>
    </row>
    <row r="215" spans="1:16" x14ac:dyDescent="0.2">
      <c r="A215">
        <v>70</v>
      </c>
      <c r="B215">
        <v>1</v>
      </c>
      <c r="D215">
        <v>1</v>
      </c>
      <c r="E215" t="s">
        <v>441</v>
      </c>
      <c r="F215" t="s">
        <v>442</v>
      </c>
      <c r="G215">
        <v>0.9</v>
      </c>
      <c r="H215">
        <v>1</v>
      </c>
      <c r="I215" t="s">
        <v>443</v>
      </c>
      <c r="J215">
        <v>0</v>
      </c>
      <c r="K215">
        <v>0</v>
      </c>
      <c r="L215" t="s">
        <v>3</v>
      </c>
      <c r="M215" t="s">
        <v>3</v>
      </c>
      <c r="N215">
        <v>0</v>
      </c>
      <c r="P215" t="s">
        <v>444</v>
      </c>
    </row>
    <row r="216" spans="1:16" x14ac:dyDescent="0.2">
      <c r="A216">
        <v>70</v>
      </c>
      <c r="B216">
        <v>1</v>
      </c>
      <c r="D216">
        <v>2</v>
      </c>
      <c r="E216" t="s">
        <v>445</v>
      </c>
      <c r="F216" t="s">
        <v>446</v>
      </c>
      <c r="G216">
        <v>0.85</v>
      </c>
      <c r="H216">
        <v>1</v>
      </c>
      <c r="I216" t="s">
        <v>447</v>
      </c>
      <c r="J216">
        <v>0</v>
      </c>
      <c r="K216">
        <v>0</v>
      </c>
      <c r="L216" t="s">
        <v>3</v>
      </c>
      <c r="M216" t="s">
        <v>3</v>
      </c>
      <c r="N216">
        <v>0</v>
      </c>
      <c r="P216" t="s">
        <v>448</v>
      </c>
    </row>
    <row r="217" spans="1:16" x14ac:dyDescent="0.2">
      <c r="A217">
        <v>70</v>
      </c>
      <c r="B217">
        <v>1</v>
      </c>
      <c r="D217">
        <v>3</v>
      </c>
      <c r="E217" t="s">
        <v>449</v>
      </c>
      <c r="F217" t="s">
        <v>450</v>
      </c>
      <c r="G217">
        <v>1.03</v>
      </c>
      <c r="H217">
        <v>0</v>
      </c>
      <c r="I217" t="s">
        <v>3</v>
      </c>
      <c r="J217">
        <v>0</v>
      </c>
      <c r="K217">
        <v>0</v>
      </c>
      <c r="L217" t="s">
        <v>3</v>
      </c>
      <c r="M217" t="s">
        <v>3</v>
      </c>
      <c r="N217">
        <v>0</v>
      </c>
      <c r="P217" t="s">
        <v>451</v>
      </c>
    </row>
    <row r="218" spans="1:16" x14ac:dyDescent="0.2">
      <c r="A218">
        <v>70</v>
      </c>
      <c r="B218">
        <v>1</v>
      </c>
      <c r="D218">
        <v>4</v>
      </c>
      <c r="E218" t="s">
        <v>452</v>
      </c>
      <c r="F218" t="s">
        <v>453</v>
      </c>
      <c r="G218">
        <v>1.1499999999999999</v>
      </c>
      <c r="H218">
        <v>0</v>
      </c>
      <c r="I218" t="s">
        <v>3</v>
      </c>
      <c r="J218">
        <v>0</v>
      </c>
      <c r="K218">
        <v>0</v>
      </c>
      <c r="L218" t="s">
        <v>3</v>
      </c>
      <c r="M218" t="s">
        <v>3</v>
      </c>
      <c r="N218">
        <v>0</v>
      </c>
      <c r="P218" t="s">
        <v>454</v>
      </c>
    </row>
    <row r="219" spans="1:16" x14ac:dyDescent="0.2">
      <c r="A219">
        <v>70</v>
      </c>
      <c r="B219">
        <v>1</v>
      </c>
      <c r="D219">
        <v>5</v>
      </c>
      <c r="E219" t="s">
        <v>455</v>
      </c>
      <c r="F219" t="s">
        <v>456</v>
      </c>
      <c r="G219">
        <v>7</v>
      </c>
      <c r="H219">
        <v>0</v>
      </c>
      <c r="I219" t="s">
        <v>3</v>
      </c>
      <c r="J219">
        <v>0</v>
      </c>
      <c r="K219">
        <v>0</v>
      </c>
      <c r="L219" t="s">
        <v>3</v>
      </c>
      <c r="M219" t="s">
        <v>3</v>
      </c>
      <c r="N219">
        <v>0</v>
      </c>
      <c r="P219" t="s">
        <v>3</v>
      </c>
    </row>
    <row r="220" spans="1:16" x14ac:dyDescent="0.2">
      <c r="A220">
        <v>70</v>
      </c>
      <c r="B220">
        <v>1</v>
      </c>
      <c r="D220">
        <v>6</v>
      </c>
      <c r="E220" t="s">
        <v>457</v>
      </c>
      <c r="F220" t="s">
        <v>3</v>
      </c>
      <c r="G220">
        <v>2</v>
      </c>
      <c r="H220">
        <v>0</v>
      </c>
      <c r="I220" t="s">
        <v>3</v>
      </c>
      <c r="J220">
        <v>0</v>
      </c>
      <c r="K220">
        <v>0</v>
      </c>
      <c r="L220" t="s">
        <v>3</v>
      </c>
      <c r="M220" t="s">
        <v>3</v>
      </c>
      <c r="N220">
        <v>0</v>
      </c>
      <c r="P220" t="s">
        <v>3</v>
      </c>
    </row>
    <row r="222" spans="1:16" x14ac:dyDescent="0.2">
      <c r="A222">
        <v>-1</v>
      </c>
    </row>
    <row r="224" spans="1:16" x14ac:dyDescent="0.2">
      <c r="A224" s="3">
        <v>75</v>
      </c>
      <c r="B224" s="3" t="s">
        <v>458</v>
      </c>
      <c r="C224" s="3">
        <v>2024</v>
      </c>
      <c r="D224" s="3">
        <v>0</v>
      </c>
      <c r="E224" s="3">
        <v>12</v>
      </c>
      <c r="F224" s="3"/>
      <c r="G224" s="3">
        <v>0</v>
      </c>
      <c r="H224" s="3">
        <v>1</v>
      </c>
      <c r="I224" s="3">
        <v>0</v>
      </c>
      <c r="J224" s="3">
        <v>3</v>
      </c>
      <c r="K224" s="3">
        <v>0</v>
      </c>
      <c r="L224" s="3">
        <v>0</v>
      </c>
      <c r="M224" s="3">
        <v>0</v>
      </c>
      <c r="N224" s="3">
        <v>93060864</v>
      </c>
      <c r="O224" s="3">
        <v>1</v>
      </c>
    </row>
    <row r="225" spans="1:50" x14ac:dyDescent="0.2">
      <c r="A225" s="5">
        <v>1</v>
      </c>
      <c r="B225" s="5" t="s">
        <v>459</v>
      </c>
      <c r="C225" s="5" t="s">
        <v>460</v>
      </c>
      <c r="D225" s="5">
        <v>2024</v>
      </c>
      <c r="E225" s="5">
        <v>12</v>
      </c>
      <c r="F225" s="5">
        <v>1</v>
      </c>
      <c r="G225" s="5">
        <v>1</v>
      </c>
      <c r="H225" s="5">
        <v>0</v>
      </c>
      <c r="I225" s="5">
        <v>2</v>
      </c>
      <c r="J225" s="5">
        <v>1</v>
      </c>
      <c r="K225" s="5">
        <v>1</v>
      </c>
      <c r="L225" s="5">
        <v>1</v>
      </c>
      <c r="M225" s="5">
        <v>1</v>
      </c>
      <c r="N225" s="5">
        <v>1</v>
      </c>
      <c r="O225" s="5">
        <v>1</v>
      </c>
      <c r="P225" s="5">
        <v>1</v>
      </c>
      <c r="Q225" s="5">
        <v>1</v>
      </c>
      <c r="R225" s="5" t="s">
        <v>3</v>
      </c>
      <c r="S225" s="5" t="s">
        <v>3</v>
      </c>
      <c r="T225" s="5" t="s">
        <v>3</v>
      </c>
      <c r="U225" s="5" t="s">
        <v>3</v>
      </c>
      <c r="V225" s="5" t="s">
        <v>3</v>
      </c>
      <c r="W225" s="5" t="s">
        <v>3</v>
      </c>
      <c r="X225" s="5" t="s">
        <v>3</v>
      </c>
      <c r="Y225" s="5" t="s">
        <v>3</v>
      </c>
      <c r="Z225" s="5" t="s">
        <v>3</v>
      </c>
      <c r="AA225" s="5" t="s">
        <v>3</v>
      </c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>
        <v>93060865</v>
      </c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9" spans="1:50" x14ac:dyDescent="0.2">
      <c r="A229">
        <v>65</v>
      </c>
      <c r="C229">
        <v>1</v>
      </c>
      <c r="D229">
        <v>0</v>
      </c>
      <c r="E229">
        <v>245</v>
      </c>
    </row>
  </sheetData>
  <printOptions gridLines="1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60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461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73111</v>
      </c>
      <c r="M1">
        <v>10</v>
      </c>
      <c r="N1">
        <v>11</v>
      </c>
      <c r="O1">
        <v>11</v>
      </c>
      <c r="P1">
        <v>0</v>
      </c>
      <c r="Q1">
        <v>3</v>
      </c>
    </row>
    <row r="12" spans="1:133" x14ac:dyDescent="0.2">
      <c r="A12" s="1">
        <v>1</v>
      </c>
      <c r="B12" s="1">
        <v>59</v>
      </c>
      <c r="C12" s="1">
        <v>0</v>
      </c>
      <c r="D12" s="1"/>
      <c r="E12" s="1">
        <v>0</v>
      </c>
      <c r="F12" s="1" t="s">
        <v>3</v>
      </c>
      <c r="G12" s="1" t="s">
        <v>4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3</v>
      </c>
      <c r="N12" s="1"/>
      <c r="O12" s="1">
        <v>0</v>
      </c>
      <c r="P12" s="1">
        <v>0</v>
      </c>
      <c r="Q12" s="1">
        <v>2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5</v>
      </c>
      <c r="BI12" s="1" t="s">
        <v>6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7</v>
      </c>
      <c r="BZ12" s="1" t="s">
        <v>8</v>
      </c>
      <c r="CA12" s="1" t="s">
        <v>7</v>
      </c>
      <c r="CB12" s="1" t="s">
        <v>7</v>
      </c>
      <c r="CC12" s="1" t="s">
        <v>7</v>
      </c>
      <c r="CD12" s="1" t="s">
        <v>7</v>
      </c>
      <c r="CE12" s="1" t="s">
        <v>9</v>
      </c>
      <c r="CF12" s="1">
        <v>0</v>
      </c>
      <c r="CG12" s="1">
        <v>0</v>
      </c>
      <c r="CH12" s="1">
        <v>18882568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10</v>
      </c>
      <c r="CR12" s="1" t="s">
        <v>11</v>
      </c>
      <c r="CS12" s="1">
        <v>42130</v>
      </c>
      <c r="CT12" s="1">
        <v>246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1</v>
      </c>
      <c r="C14" s="1">
        <v>0</v>
      </c>
      <c r="D14" s="1">
        <v>93060864</v>
      </c>
      <c r="E14" s="1">
        <v>0</v>
      </c>
      <c r="F14" s="1">
        <v>2</v>
      </c>
      <c r="G14" s="1">
        <v>1</v>
      </c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0</v>
      </c>
      <c r="C16" s="6" t="s">
        <v>12</v>
      </c>
      <c r="D16" s="6" t="s">
        <v>12</v>
      </c>
      <c r="E16" s="7">
        <f>ROUND((Source!F137)/1000,2)</f>
        <v>405.12</v>
      </c>
      <c r="F16" s="7">
        <f>ROUND((Source!F138)/1000,2)</f>
        <v>16.079999999999998</v>
      </c>
      <c r="G16" s="7">
        <f>ROUND((Source!F129)/1000,2)</f>
        <v>0</v>
      </c>
      <c r="H16" s="7">
        <f>ROUND((Source!F139)/1000+(Source!F140)/1000,2)</f>
        <v>6.88</v>
      </c>
      <c r="I16" s="7">
        <f>E16+F16+G16+H16</f>
        <v>428.08</v>
      </c>
      <c r="J16" s="7">
        <f>ROUND((Source!F135+Source!F134)/1000,2)</f>
        <v>39.93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365606.24</v>
      </c>
      <c r="AU16" s="7">
        <v>292619.39</v>
      </c>
      <c r="AV16" s="7">
        <v>258526.53</v>
      </c>
      <c r="AW16" s="7">
        <v>0</v>
      </c>
      <c r="AX16" s="7">
        <v>0</v>
      </c>
      <c r="AY16" s="7">
        <v>42233.06</v>
      </c>
      <c r="AZ16" s="7">
        <v>9179.89</v>
      </c>
      <c r="BA16" s="7">
        <v>30753.79</v>
      </c>
      <c r="BB16" s="7">
        <v>405122.39</v>
      </c>
      <c r="BC16" s="7">
        <v>16082.61</v>
      </c>
      <c r="BD16" s="7">
        <v>6879.52</v>
      </c>
      <c r="BE16" s="7">
        <v>0</v>
      </c>
      <c r="BF16" s="7">
        <v>95.988160000000008</v>
      </c>
      <c r="BG16" s="7">
        <v>23.622919999999997</v>
      </c>
      <c r="BH16" s="7">
        <v>0</v>
      </c>
      <c r="BI16" s="7">
        <v>39830.730000000003</v>
      </c>
      <c r="BJ16" s="7">
        <v>22647.55</v>
      </c>
      <c r="BK16" s="7">
        <v>428084.52</v>
      </c>
    </row>
    <row r="18" spans="1:19" x14ac:dyDescent="0.2">
      <c r="A18">
        <v>51</v>
      </c>
      <c r="E18" s="8">
        <f>SUMIF(A16:A17,3,E16:E17)</f>
        <v>405.12</v>
      </c>
      <c r="F18" s="8">
        <f>SUMIF(A16:A17,3,F16:F17)</f>
        <v>16.079999999999998</v>
      </c>
      <c r="G18" s="8">
        <f>SUMIF(A16:A17,3,G16:G17)</f>
        <v>0</v>
      </c>
      <c r="H18" s="8">
        <f>SUMIF(A16:A17,3,H16:H17)</f>
        <v>6.88</v>
      </c>
      <c r="I18" s="8">
        <f>SUMIF(A16:A17,3,I16:I17)</f>
        <v>428.08</v>
      </c>
      <c r="J18" s="8">
        <f>SUMIF(A16:A17,3,J16:J17)</f>
        <v>39.93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365606.24</v>
      </c>
      <c r="G20" s="4" t="s">
        <v>325</v>
      </c>
      <c r="H20" s="4" t="s">
        <v>326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292619.39</v>
      </c>
      <c r="G21" s="4" t="s">
        <v>327</v>
      </c>
      <c r="H21" s="4" t="s">
        <v>328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258526.53</v>
      </c>
      <c r="G22" s="4" t="s">
        <v>329</v>
      </c>
      <c r="H22" s="4" t="s">
        <v>330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34092.86</v>
      </c>
      <c r="G23" s="4" t="s">
        <v>331</v>
      </c>
      <c r="H23" s="4" t="s">
        <v>332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292619.39</v>
      </c>
      <c r="G24" s="4" t="s">
        <v>333</v>
      </c>
      <c r="H24" s="4" t="s">
        <v>334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258526.53</v>
      </c>
      <c r="G25" s="4" t="s">
        <v>335</v>
      </c>
      <c r="H25" s="4" t="s">
        <v>336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34092.86</v>
      </c>
      <c r="G26" s="4" t="s">
        <v>337</v>
      </c>
      <c r="H26" s="4" t="s">
        <v>338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339</v>
      </c>
      <c r="H27" s="4" t="s">
        <v>340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341</v>
      </c>
      <c r="H28" s="4" t="s">
        <v>342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343</v>
      </c>
      <c r="H29" s="4" t="s">
        <v>344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42233.06</v>
      </c>
      <c r="G30" s="4" t="s">
        <v>345</v>
      </c>
      <c r="H30" s="4" t="s">
        <v>346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347</v>
      </c>
      <c r="H31" s="4" t="s">
        <v>348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9179.89</v>
      </c>
      <c r="G32" s="4" t="s">
        <v>349</v>
      </c>
      <c r="H32" s="4" t="s">
        <v>350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30753.79</v>
      </c>
      <c r="G33" s="4" t="s">
        <v>351</v>
      </c>
      <c r="H33" s="4" t="s">
        <v>352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353</v>
      </c>
      <c r="H34" s="4" t="s">
        <v>354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405122.39</v>
      </c>
      <c r="G35" s="4" t="s">
        <v>355</v>
      </c>
      <c r="H35" s="4" t="s">
        <v>356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16082.61</v>
      </c>
      <c r="G36" s="4" t="s">
        <v>357</v>
      </c>
      <c r="H36" s="4" t="s">
        <v>358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6879.52</v>
      </c>
      <c r="G37" s="4" t="s">
        <v>359</v>
      </c>
      <c r="H37" s="4" t="s">
        <v>360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361</v>
      </c>
      <c r="H38" s="4" t="s">
        <v>362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363</v>
      </c>
      <c r="H39" s="4" t="s">
        <v>364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95.988160000000008</v>
      </c>
      <c r="G40" s="4" t="s">
        <v>365</v>
      </c>
      <c r="H40" s="4" t="s">
        <v>366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23.622919999999997</v>
      </c>
      <c r="G41" s="4" t="s">
        <v>367</v>
      </c>
      <c r="H41" s="4" t="s">
        <v>368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369</v>
      </c>
      <c r="H42" s="4" t="s">
        <v>370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371</v>
      </c>
      <c r="H43" s="4" t="s">
        <v>372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39830.730000000003</v>
      </c>
      <c r="G44" s="4" t="s">
        <v>373</v>
      </c>
      <c r="H44" s="4" t="s">
        <v>374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22647.55</v>
      </c>
      <c r="G45" s="4" t="s">
        <v>375</v>
      </c>
      <c r="H45" s="4" t="s">
        <v>376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428084.52</v>
      </c>
      <c r="G46" s="4" t="s">
        <v>377</v>
      </c>
      <c r="H46" s="4" t="s">
        <v>378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30753.79</v>
      </c>
      <c r="G47" s="4" t="s">
        <v>379</v>
      </c>
      <c r="H47" s="4" t="s">
        <v>351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42233.06</v>
      </c>
      <c r="G48" s="4" t="s">
        <v>380</v>
      </c>
      <c r="H48" s="4" t="s">
        <v>381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49" spans="1:50" x14ac:dyDescent="0.2">
      <c r="A49" s="4">
        <v>50</v>
      </c>
      <c r="B49" s="4">
        <v>1</v>
      </c>
      <c r="C49" s="4">
        <v>0</v>
      </c>
      <c r="D49" s="4">
        <v>2</v>
      </c>
      <c r="E49" s="4">
        <v>0</v>
      </c>
      <c r="F49" s="4">
        <v>292619.39</v>
      </c>
      <c r="G49" s="4" t="s">
        <v>382</v>
      </c>
      <c r="H49" s="4" t="s">
        <v>383</v>
      </c>
      <c r="I49" s="4"/>
      <c r="J49" s="4"/>
      <c r="K49" s="4">
        <v>212</v>
      </c>
      <c r="L49" s="4">
        <v>30</v>
      </c>
      <c r="M49" s="4">
        <v>0</v>
      </c>
      <c r="N49" s="4" t="s">
        <v>3</v>
      </c>
      <c r="O49" s="4">
        <v>2</v>
      </c>
      <c r="P49" s="4"/>
    </row>
    <row r="50" spans="1:50" x14ac:dyDescent="0.2">
      <c r="A50" s="4">
        <v>50</v>
      </c>
      <c r="B50" s="4">
        <v>1</v>
      </c>
      <c r="C50" s="4">
        <v>0</v>
      </c>
      <c r="D50" s="4">
        <v>2</v>
      </c>
      <c r="E50" s="4">
        <v>0</v>
      </c>
      <c r="F50" s="4">
        <v>39830.730000000003</v>
      </c>
      <c r="G50" s="4" t="s">
        <v>384</v>
      </c>
      <c r="H50" s="4" t="s">
        <v>373</v>
      </c>
      <c r="I50" s="4"/>
      <c r="J50" s="4"/>
      <c r="K50" s="4">
        <v>212</v>
      </c>
      <c r="L50" s="4">
        <v>31</v>
      </c>
      <c r="M50" s="4">
        <v>0</v>
      </c>
      <c r="N50" s="4" t="s">
        <v>3</v>
      </c>
      <c r="O50" s="4">
        <v>2</v>
      </c>
      <c r="P50" s="4"/>
    </row>
    <row r="51" spans="1:50" x14ac:dyDescent="0.2">
      <c r="A51" s="4">
        <v>50</v>
      </c>
      <c r="B51" s="4">
        <v>1</v>
      </c>
      <c r="C51" s="4">
        <v>0</v>
      </c>
      <c r="D51" s="4">
        <v>2</v>
      </c>
      <c r="E51" s="4">
        <v>0</v>
      </c>
      <c r="F51" s="4">
        <v>22647.55</v>
      </c>
      <c r="G51" s="4" t="s">
        <v>385</v>
      </c>
      <c r="H51" s="4" t="s">
        <v>386</v>
      </c>
      <c r="I51" s="4"/>
      <c r="J51" s="4"/>
      <c r="K51" s="4">
        <v>212</v>
      </c>
      <c r="L51" s="4">
        <v>32</v>
      </c>
      <c r="M51" s="4">
        <v>0</v>
      </c>
      <c r="N51" s="4" t="s">
        <v>3</v>
      </c>
      <c r="O51" s="4">
        <v>2</v>
      </c>
      <c r="P51" s="4"/>
    </row>
    <row r="52" spans="1:50" x14ac:dyDescent="0.2">
      <c r="A52" s="4">
        <v>50</v>
      </c>
      <c r="B52" s="4">
        <v>1</v>
      </c>
      <c r="C52" s="4">
        <v>0</v>
      </c>
      <c r="D52" s="4">
        <v>2</v>
      </c>
      <c r="E52" s="4">
        <v>0</v>
      </c>
      <c r="F52" s="4">
        <v>428084.52</v>
      </c>
      <c r="G52" s="4" t="s">
        <v>387</v>
      </c>
      <c r="H52" s="4" t="s">
        <v>377</v>
      </c>
      <c r="I52" s="4"/>
      <c r="J52" s="4"/>
      <c r="K52" s="4">
        <v>212</v>
      </c>
      <c r="L52" s="4">
        <v>33</v>
      </c>
      <c r="M52" s="4">
        <v>0</v>
      </c>
      <c r="N52" s="4" t="s">
        <v>3</v>
      </c>
      <c r="O52" s="4">
        <v>2</v>
      </c>
      <c r="P52" s="4"/>
    </row>
    <row r="53" spans="1:50" x14ac:dyDescent="0.2">
      <c r="A53" s="4">
        <v>50</v>
      </c>
      <c r="B53" s="4">
        <v>1</v>
      </c>
      <c r="C53" s="4">
        <v>0</v>
      </c>
      <c r="D53" s="4">
        <v>2</v>
      </c>
      <c r="E53" s="4">
        <v>0</v>
      </c>
      <c r="F53" s="4">
        <v>85616.9</v>
      </c>
      <c r="G53" s="4" t="s">
        <v>388</v>
      </c>
      <c r="H53" s="4" t="s">
        <v>389</v>
      </c>
      <c r="I53" s="4"/>
      <c r="J53" s="4"/>
      <c r="K53" s="4">
        <v>212</v>
      </c>
      <c r="L53" s="4">
        <v>34</v>
      </c>
      <c r="M53" s="4">
        <v>0</v>
      </c>
      <c r="N53" s="4" t="s">
        <v>3</v>
      </c>
      <c r="O53" s="4">
        <v>2</v>
      </c>
      <c r="P53" s="4"/>
    </row>
    <row r="54" spans="1:50" x14ac:dyDescent="0.2">
      <c r="A54" s="4">
        <v>50</v>
      </c>
      <c r="B54" s="4">
        <v>1</v>
      </c>
      <c r="C54" s="4">
        <v>0</v>
      </c>
      <c r="D54" s="4">
        <v>2</v>
      </c>
      <c r="E54" s="4">
        <v>213</v>
      </c>
      <c r="F54" s="4">
        <v>513701.42</v>
      </c>
      <c r="G54" s="4" t="s">
        <v>390</v>
      </c>
      <c r="H54" s="4" t="s">
        <v>391</v>
      </c>
      <c r="I54" s="4"/>
      <c r="J54" s="4"/>
      <c r="K54" s="4">
        <v>212</v>
      </c>
      <c r="L54" s="4">
        <v>35</v>
      </c>
      <c r="M54" s="4">
        <v>0</v>
      </c>
      <c r="N54" s="4" t="s">
        <v>3</v>
      </c>
      <c r="O54" s="4">
        <v>2</v>
      </c>
      <c r="P54" s="4"/>
    </row>
    <row r="56" spans="1:50" x14ac:dyDescent="0.2">
      <c r="A56">
        <v>-1</v>
      </c>
    </row>
    <row r="59" spans="1:50" x14ac:dyDescent="0.2">
      <c r="A59" s="3">
        <v>75</v>
      </c>
      <c r="B59" s="3" t="s">
        <v>458</v>
      </c>
      <c r="C59" s="3">
        <v>2024</v>
      </c>
      <c r="D59" s="3">
        <v>0</v>
      </c>
      <c r="E59" s="3">
        <v>12</v>
      </c>
      <c r="F59" s="3"/>
      <c r="G59" s="3">
        <v>0</v>
      </c>
      <c r="H59" s="3">
        <v>1</v>
      </c>
      <c r="I59" s="3">
        <v>0</v>
      </c>
      <c r="J59" s="3">
        <v>3</v>
      </c>
      <c r="K59" s="3">
        <v>0</v>
      </c>
      <c r="L59" s="3">
        <v>0</v>
      </c>
      <c r="M59" s="3">
        <v>0</v>
      </c>
      <c r="N59" s="3">
        <v>93060864</v>
      </c>
      <c r="O59" s="3">
        <v>1</v>
      </c>
    </row>
    <row r="60" spans="1:50" x14ac:dyDescent="0.2">
      <c r="A60" s="5">
        <v>1</v>
      </c>
      <c r="B60" s="5" t="s">
        <v>459</v>
      </c>
      <c r="C60" s="5" t="s">
        <v>460</v>
      </c>
      <c r="D60" s="5">
        <v>2024</v>
      </c>
      <c r="E60" s="5">
        <v>12</v>
      </c>
      <c r="F60" s="5">
        <v>1</v>
      </c>
      <c r="G60" s="5">
        <v>1</v>
      </c>
      <c r="H60" s="5">
        <v>0</v>
      </c>
      <c r="I60" s="5">
        <v>2</v>
      </c>
      <c r="J60" s="5">
        <v>1</v>
      </c>
      <c r="K60" s="5">
        <v>1</v>
      </c>
      <c r="L60" s="5">
        <v>1</v>
      </c>
      <c r="M60" s="5">
        <v>1</v>
      </c>
      <c r="N60" s="5">
        <v>1</v>
      </c>
      <c r="O60" s="5">
        <v>1</v>
      </c>
      <c r="P60" s="5">
        <v>1</v>
      </c>
      <c r="Q60" s="5">
        <v>1</v>
      </c>
      <c r="R60" s="5" t="s">
        <v>3</v>
      </c>
      <c r="S60" s="5" t="s">
        <v>3</v>
      </c>
      <c r="T60" s="5" t="s">
        <v>3</v>
      </c>
      <c r="U60" s="5" t="s">
        <v>3</v>
      </c>
      <c r="V60" s="5" t="s">
        <v>3</v>
      </c>
      <c r="W60" s="5" t="s">
        <v>3</v>
      </c>
      <c r="X60" s="5" t="s">
        <v>3</v>
      </c>
      <c r="Y60" s="5" t="s">
        <v>3</v>
      </c>
      <c r="Z60" s="5" t="s">
        <v>3</v>
      </c>
      <c r="AA60" s="5" t="s">
        <v>3</v>
      </c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>
        <v>93060865</v>
      </c>
      <c r="AO60" s="5"/>
      <c r="AP60" s="5"/>
      <c r="AQ60" s="5"/>
      <c r="AR60" s="5"/>
      <c r="AS60" s="5"/>
      <c r="AT60" s="5"/>
      <c r="AU60" s="5"/>
      <c r="AV60" s="5"/>
      <c r="AW60" s="5"/>
      <c r="AX60" s="5"/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96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19" x14ac:dyDescent="0.2">
      <c r="A1">
        <f>ROW(Source!A24)</f>
        <v>24</v>
      </c>
      <c r="B1">
        <v>93060864</v>
      </c>
      <c r="C1">
        <v>93060928</v>
      </c>
      <c r="D1">
        <v>23131263</v>
      </c>
      <c r="E1">
        <v>1</v>
      </c>
      <c r="F1">
        <v>1</v>
      </c>
      <c r="G1">
        <v>1</v>
      </c>
      <c r="H1">
        <v>1</v>
      </c>
      <c r="I1" t="s">
        <v>462</v>
      </c>
      <c r="J1" t="s">
        <v>3</v>
      </c>
      <c r="K1" t="s">
        <v>463</v>
      </c>
      <c r="L1">
        <v>1369</v>
      </c>
      <c r="N1">
        <v>1013</v>
      </c>
      <c r="O1" t="s">
        <v>464</v>
      </c>
      <c r="P1" t="s">
        <v>464</v>
      </c>
      <c r="Q1">
        <v>1</v>
      </c>
      <c r="W1">
        <v>0</v>
      </c>
      <c r="X1">
        <v>920778480</v>
      </c>
      <c r="Y1">
        <f t="shared" ref="Y1:Y32" si="0">AT1</f>
        <v>0.44</v>
      </c>
      <c r="AA1">
        <v>0</v>
      </c>
      <c r="AB1">
        <v>0</v>
      </c>
      <c r="AC1">
        <v>0</v>
      </c>
      <c r="AD1">
        <v>7.63</v>
      </c>
      <c r="AE1">
        <v>0</v>
      </c>
      <c r="AF1">
        <v>0</v>
      </c>
      <c r="AG1">
        <v>0</v>
      </c>
      <c r="AH1">
        <v>7.63</v>
      </c>
      <c r="AI1">
        <v>1</v>
      </c>
      <c r="AJ1">
        <v>1</v>
      </c>
      <c r="AK1">
        <v>1</v>
      </c>
      <c r="AL1">
        <v>1</v>
      </c>
      <c r="AM1">
        <v>-2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0.44</v>
      </c>
      <c r="AU1" t="s">
        <v>3</v>
      </c>
      <c r="AV1">
        <v>1</v>
      </c>
      <c r="AW1">
        <v>2</v>
      </c>
      <c r="AX1">
        <v>93060934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U1">
        <f>ROUND(AT1*Source!I24*AH1*AL1,2)</f>
        <v>36.93</v>
      </c>
      <c r="CV1">
        <f>ROUND(Y1*Source!I24,9)</f>
        <v>4.84</v>
      </c>
      <c r="CW1">
        <v>0</v>
      </c>
      <c r="CX1">
        <f>ROUND(Y1*Source!I24,9)</f>
        <v>4.84</v>
      </c>
      <c r="CY1">
        <f>AD1</f>
        <v>7.63</v>
      </c>
      <c r="CZ1">
        <f>AH1</f>
        <v>7.63</v>
      </c>
      <c r="DA1">
        <f>AL1</f>
        <v>1</v>
      </c>
      <c r="DB1">
        <f t="shared" ref="DB1:DB32" si="1">ROUND(ROUND(AT1*CZ1,2),2)</f>
        <v>3.36</v>
      </c>
      <c r="DC1">
        <f t="shared" ref="DC1:DC32" si="2">ROUND(ROUND(AT1*AG1,2),2)</f>
        <v>0</v>
      </c>
      <c r="DD1" t="s">
        <v>3</v>
      </c>
      <c r="DE1" t="s">
        <v>3</v>
      </c>
      <c r="DF1">
        <f t="shared" ref="DF1:DF17" si="3">ROUND(ROUND(AE1,2)*CX1,2)</f>
        <v>0</v>
      </c>
      <c r="DG1">
        <f>ROUND(ROUND(AF1,2)*CX1,2)</f>
        <v>0</v>
      </c>
      <c r="DH1">
        <f>ROUND(ROUND(AG1,2)*CX1,2)</f>
        <v>0</v>
      </c>
      <c r="DI1">
        <f t="shared" ref="DI1:DI32" si="4">ROUND(ROUND(AH1,2)*CX1,2)</f>
        <v>36.93</v>
      </c>
      <c r="DJ1">
        <f>DI1</f>
        <v>36.93</v>
      </c>
      <c r="DK1">
        <v>0</v>
      </c>
      <c r="DL1" t="s">
        <v>3</v>
      </c>
      <c r="DM1">
        <v>0</v>
      </c>
      <c r="DN1" t="s">
        <v>3</v>
      </c>
      <c r="DO1">
        <v>0</v>
      </c>
    </row>
    <row r="2" spans="1:119" x14ac:dyDescent="0.2">
      <c r="A2">
        <f>ROW(Source!A24)</f>
        <v>24</v>
      </c>
      <c r="B2">
        <v>93060864</v>
      </c>
      <c r="C2">
        <v>93060928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25</v>
      </c>
      <c r="J2" t="s">
        <v>3</v>
      </c>
      <c r="K2" t="s">
        <v>465</v>
      </c>
      <c r="L2">
        <v>608254</v>
      </c>
      <c r="N2">
        <v>1013</v>
      </c>
      <c r="O2" t="s">
        <v>466</v>
      </c>
      <c r="P2" t="s">
        <v>466</v>
      </c>
      <c r="Q2">
        <v>1</v>
      </c>
      <c r="W2">
        <v>0</v>
      </c>
      <c r="X2">
        <v>-185737400</v>
      </c>
      <c r="Y2">
        <f t="shared" si="0"/>
        <v>0.48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M2">
        <v>-2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0.48</v>
      </c>
      <c r="AU2" t="s">
        <v>3</v>
      </c>
      <c r="AV2">
        <v>2</v>
      </c>
      <c r="AW2">
        <v>2</v>
      </c>
      <c r="AX2">
        <v>93060935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V2">
        <v>0</v>
      </c>
      <c r="CW2">
        <v>0</v>
      </c>
      <c r="CX2">
        <f>ROUND(Y2*Source!I24,9)</f>
        <v>5.28</v>
      </c>
      <c r="CY2">
        <f>AD2</f>
        <v>0</v>
      </c>
      <c r="CZ2">
        <f>AH2</f>
        <v>0</v>
      </c>
      <c r="DA2">
        <f>AL2</f>
        <v>1</v>
      </c>
      <c r="DB2">
        <f t="shared" si="1"/>
        <v>0</v>
      </c>
      <c r="DC2">
        <f t="shared" si="2"/>
        <v>0</v>
      </c>
      <c r="DD2" t="s">
        <v>3</v>
      </c>
      <c r="DE2" t="s">
        <v>3</v>
      </c>
      <c r="DF2">
        <f t="shared" si="3"/>
        <v>0</v>
      </c>
      <c r="DG2">
        <f>ROUND(ROUND(AF2,2)*CX2,2)</f>
        <v>0</v>
      </c>
      <c r="DH2">
        <f>ROUND(ROUND(AG2,2)*CX2,2)</f>
        <v>0</v>
      </c>
      <c r="DI2">
        <f t="shared" si="4"/>
        <v>0</v>
      </c>
      <c r="DJ2">
        <f>DI2</f>
        <v>0</v>
      </c>
      <c r="DK2">
        <v>0</v>
      </c>
      <c r="DL2" t="s">
        <v>3</v>
      </c>
      <c r="DM2">
        <v>0</v>
      </c>
      <c r="DN2" t="s">
        <v>3</v>
      </c>
      <c r="DO2">
        <v>0</v>
      </c>
    </row>
    <row r="3" spans="1:119" x14ac:dyDescent="0.2">
      <c r="A3">
        <f>ROW(Source!A24)</f>
        <v>24</v>
      </c>
      <c r="B3">
        <v>93060864</v>
      </c>
      <c r="C3">
        <v>93060928</v>
      </c>
      <c r="D3">
        <v>37802322</v>
      </c>
      <c r="E3">
        <v>1</v>
      </c>
      <c r="F3">
        <v>1</v>
      </c>
      <c r="G3">
        <v>1</v>
      </c>
      <c r="H3">
        <v>2</v>
      </c>
      <c r="I3" t="s">
        <v>467</v>
      </c>
      <c r="J3" t="s">
        <v>468</v>
      </c>
      <c r="K3" t="s">
        <v>469</v>
      </c>
      <c r="L3">
        <v>1368</v>
      </c>
      <c r="N3">
        <v>1011</v>
      </c>
      <c r="O3" t="s">
        <v>470</v>
      </c>
      <c r="P3" t="s">
        <v>470</v>
      </c>
      <c r="Q3">
        <v>1</v>
      </c>
      <c r="W3">
        <v>0</v>
      </c>
      <c r="X3">
        <v>-1747752515</v>
      </c>
      <c r="Y3">
        <f t="shared" si="0"/>
        <v>0.24</v>
      </c>
      <c r="AA3">
        <v>0</v>
      </c>
      <c r="AB3">
        <v>18.309999999999999</v>
      </c>
      <c r="AC3">
        <v>0</v>
      </c>
      <c r="AD3">
        <v>0</v>
      </c>
      <c r="AE3">
        <v>0</v>
      </c>
      <c r="AF3">
        <v>4.3899999999999997</v>
      </c>
      <c r="AG3">
        <v>0</v>
      </c>
      <c r="AH3">
        <v>0</v>
      </c>
      <c r="AI3">
        <v>1</v>
      </c>
      <c r="AJ3">
        <v>4.17</v>
      </c>
      <c r="AK3">
        <v>36.79</v>
      </c>
      <c r="AL3">
        <v>1</v>
      </c>
      <c r="AM3">
        <v>2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0.24</v>
      </c>
      <c r="AU3" t="s">
        <v>3</v>
      </c>
      <c r="AV3">
        <v>0</v>
      </c>
      <c r="AW3">
        <v>2</v>
      </c>
      <c r="AX3">
        <v>93060936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V3">
        <v>0</v>
      </c>
      <c r="CW3">
        <f>ROUND(Y3*Source!I24*DO3,9)</f>
        <v>0</v>
      </c>
      <c r="CX3">
        <f>ROUND(Y3*Source!I24,9)</f>
        <v>2.64</v>
      </c>
      <c r="CY3">
        <f>AB3</f>
        <v>18.309999999999999</v>
      </c>
      <c r="CZ3">
        <f>AF3</f>
        <v>4.3899999999999997</v>
      </c>
      <c r="DA3">
        <f>AJ3</f>
        <v>4.17</v>
      </c>
      <c r="DB3">
        <f t="shared" si="1"/>
        <v>1.05</v>
      </c>
      <c r="DC3">
        <f t="shared" si="2"/>
        <v>0</v>
      </c>
      <c r="DD3" t="s">
        <v>3</v>
      </c>
      <c r="DE3" t="s">
        <v>3</v>
      </c>
      <c r="DF3">
        <f t="shared" si="3"/>
        <v>0</v>
      </c>
      <c r="DG3">
        <f>ROUND(ROUND(AF3*AJ3,2)*CX3,2)</f>
        <v>48.34</v>
      </c>
      <c r="DH3">
        <f>ROUND(ROUND(AG3*AK3,2)*CX3,2)</f>
        <v>0</v>
      </c>
      <c r="DI3">
        <f t="shared" si="4"/>
        <v>0</v>
      </c>
      <c r="DJ3">
        <f>DG3</f>
        <v>48.34</v>
      </c>
      <c r="DK3">
        <v>0</v>
      </c>
      <c r="DL3" t="s">
        <v>3</v>
      </c>
      <c r="DM3">
        <v>0</v>
      </c>
      <c r="DN3" t="s">
        <v>3</v>
      </c>
      <c r="DO3">
        <v>0</v>
      </c>
    </row>
    <row r="4" spans="1:119" x14ac:dyDescent="0.2">
      <c r="A4">
        <f>ROW(Source!A24)</f>
        <v>24</v>
      </c>
      <c r="B4">
        <v>93060864</v>
      </c>
      <c r="C4">
        <v>93060928</v>
      </c>
      <c r="D4">
        <v>37802345</v>
      </c>
      <c r="E4">
        <v>1</v>
      </c>
      <c r="F4">
        <v>1</v>
      </c>
      <c r="G4">
        <v>1</v>
      </c>
      <c r="H4">
        <v>2</v>
      </c>
      <c r="I4" t="s">
        <v>471</v>
      </c>
      <c r="J4" t="s">
        <v>472</v>
      </c>
      <c r="K4" t="s">
        <v>473</v>
      </c>
      <c r="L4">
        <v>1368</v>
      </c>
      <c r="N4">
        <v>1011</v>
      </c>
      <c r="O4" t="s">
        <v>470</v>
      </c>
      <c r="P4" t="s">
        <v>470</v>
      </c>
      <c r="Q4">
        <v>1</v>
      </c>
      <c r="W4">
        <v>0</v>
      </c>
      <c r="X4">
        <v>-1096394961</v>
      </c>
      <c r="Y4">
        <f t="shared" si="0"/>
        <v>0.24</v>
      </c>
      <c r="AA4">
        <v>0</v>
      </c>
      <c r="AB4">
        <v>1052.54</v>
      </c>
      <c r="AC4">
        <v>445.16</v>
      </c>
      <c r="AD4">
        <v>0</v>
      </c>
      <c r="AE4">
        <v>0</v>
      </c>
      <c r="AF4">
        <v>72.239999999999995</v>
      </c>
      <c r="AG4">
        <v>12.1</v>
      </c>
      <c r="AH4">
        <v>0</v>
      </c>
      <c r="AI4">
        <v>1</v>
      </c>
      <c r="AJ4">
        <v>14.57</v>
      </c>
      <c r="AK4">
        <v>36.79</v>
      </c>
      <c r="AL4">
        <v>1</v>
      </c>
      <c r="AM4">
        <v>2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0.24</v>
      </c>
      <c r="AU4" t="s">
        <v>3</v>
      </c>
      <c r="AV4">
        <v>0</v>
      </c>
      <c r="AW4">
        <v>2</v>
      </c>
      <c r="AX4">
        <v>93060937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V4">
        <v>0</v>
      </c>
      <c r="CW4">
        <f>ROUND(Y4*Source!I24*DO4,9)</f>
        <v>0</v>
      </c>
      <c r="CX4">
        <f>ROUND(Y4*Source!I24,9)</f>
        <v>2.64</v>
      </c>
      <c r="CY4">
        <f>AB4</f>
        <v>1052.54</v>
      </c>
      <c r="CZ4">
        <f>AF4</f>
        <v>72.239999999999995</v>
      </c>
      <c r="DA4">
        <f>AJ4</f>
        <v>14.57</v>
      </c>
      <c r="DB4">
        <f t="shared" si="1"/>
        <v>17.34</v>
      </c>
      <c r="DC4">
        <f t="shared" si="2"/>
        <v>2.9</v>
      </c>
      <c r="DD4" t="s">
        <v>3</v>
      </c>
      <c r="DE4" t="s">
        <v>3</v>
      </c>
      <c r="DF4">
        <f t="shared" si="3"/>
        <v>0</v>
      </c>
      <c r="DG4">
        <f>ROUND(ROUND(AF4*AJ4,2)*CX4,2)</f>
        <v>2778.71</v>
      </c>
      <c r="DH4">
        <f>ROUND(ROUND(AG4*AK4,2)*CX4,2)</f>
        <v>1175.22</v>
      </c>
      <c r="DI4">
        <f t="shared" si="4"/>
        <v>0</v>
      </c>
      <c r="DJ4">
        <f>DG4</f>
        <v>2778.71</v>
      </c>
      <c r="DK4">
        <v>0</v>
      </c>
      <c r="DL4" t="s">
        <v>3</v>
      </c>
      <c r="DM4">
        <v>0</v>
      </c>
      <c r="DN4" t="s">
        <v>3</v>
      </c>
      <c r="DO4">
        <v>0</v>
      </c>
    </row>
    <row r="5" spans="1:119" x14ac:dyDescent="0.2">
      <c r="A5">
        <f>ROW(Source!A24)</f>
        <v>24</v>
      </c>
      <c r="B5">
        <v>93060864</v>
      </c>
      <c r="C5">
        <v>93060928</v>
      </c>
      <c r="D5">
        <v>37802443</v>
      </c>
      <c r="E5">
        <v>1</v>
      </c>
      <c r="F5">
        <v>1</v>
      </c>
      <c r="G5">
        <v>1</v>
      </c>
      <c r="H5">
        <v>2</v>
      </c>
      <c r="I5" t="s">
        <v>474</v>
      </c>
      <c r="J5" t="s">
        <v>475</v>
      </c>
      <c r="K5" t="s">
        <v>476</v>
      </c>
      <c r="L5">
        <v>1368</v>
      </c>
      <c r="N5">
        <v>1011</v>
      </c>
      <c r="O5" t="s">
        <v>470</v>
      </c>
      <c r="P5" t="s">
        <v>470</v>
      </c>
      <c r="Q5">
        <v>1</v>
      </c>
      <c r="W5">
        <v>0</v>
      </c>
      <c r="X5">
        <v>1447433125</v>
      </c>
      <c r="Y5">
        <f t="shared" si="0"/>
        <v>0.24</v>
      </c>
      <c r="AA5">
        <v>0</v>
      </c>
      <c r="AB5">
        <v>1494.65</v>
      </c>
      <c r="AC5">
        <v>445.16</v>
      </c>
      <c r="AD5">
        <v>0</v>
      </c>
      <c r="AE5">
        <v>0</v>
      </c>
      <c r="AF5">
        <v>124.14</v>
      </c>
      <c r="AG5">
        <v>12.1</v>
      </c>
      <c r="AH5">
        <v>0</v>
      </c>
      <c r="AI5">
        <v>1</v>
      </c>
      <c r="AJ5">
        <v>12.04</v>
      </c>
      <c r="AK5">
        <v>36.79</v>
      </c>
      <c r="AL5">
        <v>1</v>
      </c>
      <c r="AM5">
        <v>2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0.24</v>
      </c>
      <c r="AU5" t="s">
        <v>3</v>
      </c>
      <c r="AV5">
        <v>0</v>
      </c>
      <c r="AW5">
        <v>2</v>
      </c>
      <c r="AX5">
        <v>93060938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V5">
        <v>0</v>
      </c>
      <c r="CW5">
        <f>ROUND(Y5*Source!I24*DO5,9)</f>
        <v>0</v>
      </c>
      <c r="CX5">
        <f>ROUND(Y5*Source!I24,9)</f>
        <v>2.64</v>
      </c>
      <c r="CY5">
        <f>AB5</f>
        <v>1494.65</v>
      </c>
      <c r="CZ5">
        <f>AF5</f>
        <v>124.14</v>
      </c>
      <c r="DA5">
        <f>AJ5</f>
        <v>12.04</v>
      </c>
      <c r="DB5">
        <f t="shared" si="1"/>
        <v>29.79</v>
      </c>
      <c r="DC5">
        <f t="shared" si="2"/>
        <v>2.9</v>
      </c>
      <c r="DD5" t="s">
        <v>3</v>
      </c>
      <c r="DE5" t="s">
        <v>3</v>
      </c>
      <c r="DF5">
        <f t="shared" si="3"/>
        <v>0</v>
      </c>
      <c r="DG5">
        <f>ROUND(ROUND(AF5*AJ5,2)*CX5,2)</f>
        <v>3945.88</v>
      </c>
      <c r="DH5">
        <f>ROUND(ROUND(AG5*AK5,2)*CX5,2)</f>
        <v>1175.22</v>
      </c>
      <c r="DI5">
        <f t="shared" si="4"/>
        <v>0</v>
      </c>
      <c r="DJ5">
        <f>DG5</f>
        <v>3945.88</v>
      </c>
      <c r="DK5">
        <v>0</v>
      </c>
      <c r="DL5" t="s">
        <v>3</v>
      </c>
      <c r="DM5">
        <v>0</v>
      </c>
      <c r="DN5" t="s">
        <v>3</v>
      </c>
      <c r="DO5">
        <v>0</v>
      </c>
    </row>
    <row r="6" spans="1:119" x14ac:dyDescent="0.2">
      <c r="A6">
        <f>ROW(Source!A25)</f>
        <v>25</v>
      </c>
      <c r="B6">
        <v>93060864</v>
      </c>
      <c r="C6">
        <v>93060939</v>
      </c>
      <c r="D6">
        <v>23131263</v>
      </c>
      <c r="E6">
        <v>1</v>
      </c>
      <c r="F6">
        <v>1</v>
      </c>
      <c r="G6">
        <v>1</v>
      </c>
      <c r="H6">
        <v>1</v>
      </c>
      <c r="I6" t="s">
        <v>462</v>
      </c>
      <c r="J6" t="s">
        <v>3</v>
      </c>
      <c r="K6" t="s">
        <v>463</v>
      </c>
      <c r="L6">
        <v>1369</v>
      </c>
      <c r="N6">
        <v>1013</v>
      </c>
      <c r="O6" t="s">
        <v>464</v>
      </c>
      <c r="P6" t="s">
        <v>464</v>
      </c>
      <c r="Q6">
        <v>1</v>
      </c>
      <c r="W6">
        <v>0</v>
      </c>
      <c r="X6">
        <v>920778480</v>
      </c>
      <c r="Y6">
        <f t="shared" si="0"/>
        <v>0.25</v>
      </c>
      <c r="AA6">
        <v>0</v>
      </c>
      <c r="AB6">
        <v>0</v>
      </c>
      <c r="AC6">
        <v>0</v>
      </c>
      <c r="AD6">
        <v>7.63</v>
      </c>
      <c r="AE6">
        <v>0</v>
      </c>
      <c r="AF6">
        <v>0</v>
      </c>
      <c r="AG6">
        <v>0</v>
      </c>
      <c r="AH6">
        <v>7.63</v>
      </c>
      <c r="AI6">
        <v>1</v>
      </c>
      <c r="AJ6">
        <v>1</v>
      </c>
      <c r="AK6">
        <v>1</v>
      </c>
      <c r="AL6">
        <v>1</v>
      </c>
      <c r="AM6">
        <v>-2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0.25</v>
      </c>
      <c r="AU6" t="s">
        <v>3</v>
      </c>
      <c r="AV6">
        <v>1</v>
      </c>
      <c r="AW6">
        <v>2</v>
      </c>
      <c r="AX6">
        <v>93060944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U6">
        <f>ROUND(AT6*Source!I25*AH6*AL6,2)</f>
        <v>3.82</v>
      </c>
      <c r="CV6">
        <f>ROUND(Y6*Source!I25,9)</f>
        <v>0.5</v>
      </c>
      <c r="CW6">
        <v>0</v>
      </c>
      <c r="CX6">
        <f>ROUND(Y6*Source!I25,9)</f>
        <v>0.5</v>
      </c>
      <c r="CY6">
        <f>AD6</f>
        <v>7.63</v>
      </c>
      <c r="CZ6">
        <f>AH6</f>
        <v>7.63</v>
      </c>
      <c r="DA6">
        <f>AL6</f>
        <v>1</v>
      </c>
      <c r="DB6">
        <f t="shared" si="1"/>
        <v>1.91</v>
      </c>
      <c r="DC6">
        <f t="shared" si="2"/>
        <v>0</v>
      </c>
      <c r="DD6" t="s">
        <v>3</v>
      </c>
      <c r="DE6" t="s">
        <v>3</v>
      </c>
      <c r="DF6">
        <f t="shared" si="3"/>
        <v>0</v>
      </c>
      <c r="DG6">
        <f>ROUND(ROUND(AF6,2)*CX6,2)</f>
        <v>0</v>
      </c>
      <c r="DH6">
        <f>ROUND(ROUND(AG6,2)*CX6,2)</f>
        <v>0</v>
      </c>
      <c r="DI6">
        <f t="shared" si="4"/>
        <v>3.82</v>
      </c>
      <c r="DJ6">
        <f>DI6</f>
        <v>3.82</v>
      </c>
      <c r="DK6">
        <v>0</v>
      </c>
      <c r="DL6" t="s">
        <v>3</v>
      </c>
      <c r="DM6">
        <v>0</v>
      </c>
      <c r="DN6" t="s">
        <v>3</v>
      </c>
      <c r="DO6">
        <v>0</v>
      </c>
    </row>
    <row r="7" spans="1:119" x14ac:dyDescent="0.2">
      <c r="A7">
        <f>ROW(Source!A25)</f>
        <v>25</v>
      </c>
      <c r="B7">
        <v>93060864</v>
      </c>
      <c r="C7">
        <v>93060939</v>
      </c>
      <c r="D7">
        <v>121548</v>
      </c>
      <c r="E7">
        <v>1</v>
      </c>
      <c r="F7">
        <v>1</v>
      </c>
      <c r="G7">
        <v>1</v>
      </c>
      <c r="H7">
        <v>1</v>
      </c>
      <c r="I7" t="s">
        <v>25</v>
      </c>
      <c r="J7" t="s">
        <v>3</v>
      </c>
      <c r="K7" t="s">
        <v>465</v>
      </c>
      <c r="L7">
        <v>608254</v>
      </c>
      <c r="N7">
        <v>1013</v>
      </c>
      <c r="O7" t="s">
        <v>466</v>
      </c>
      <c r="P7" t="s">
        <v>466</v>
      </c>
      <c r="Q7">
        <v>1</v>
      </c>
      <c r="W7">
        <v>0</v>
      </c>
      <c r="X7">
        <v>-185737400</v>
      </c>
      <c r="Y7">
        <f t="shared" si="0"/>
        <v>0.14000000000000001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M7">
        <v>-2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</v>
      </c>
      <c r="AT7">
        <v>0.14000000000000001</v>
      </c>
      <c r="AU7" t="s">
        <v>3</v>
      </c>
      <c r="AV7">
        <v>2</v>
      </c>
      <c r="AW7">
        <v>2</v>
      </c>
      <c r="AX7">
        <v>93060945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V7">
        <v>0</v>
      </c>
      <c r="CW7">
        <v>0</v>
      </c>
      <c r="CX7">
        <f>ROUND(Y7*Source!I25,9)</f>
        <v>0.28000000000000003</v>
      </c>
      <c r="CY7">
        <f>AD7</f>
        <v>0</v>
      </c>
      <c r="CZ7">
        <f>AH7</f>
        <v>0</v>
      </c>
      <c r="DA7">
        <f>AL7</f>
        <v>1</v>
      </c>
      <c r="DB7">
        <f t="shared" si="1"/>
        <v>0</v>
      </c>
      <c r="DC7">
        <f t="shared" si="2"/>
        <v>0</v>
      </c>
      <c r="DD7" t="s">
        <v>3</v>
      </c>
      <c r="DE7" t="s">
        <v>3</v>
      </c>
      <c r="DF7">
        <f t="shared" si="3"/>
        <v>0</v>
      </c>
      <c r="DG7">
        <f>ROUND(ROUND(AF7,2)*CX7,2)</f>
        <v>0</v>
      </c>
      <c r="DH7">
        <f>ROUND(ROUND(AG7,2)*CX7,2)</f>
        <v>0</v>
      </c>
      <c r="DI7">
        <f t="shared" si="4"/>
        <v>0</v>
      </c>
      <c r="DJ7">
        <f>DI7</f>
        <v>0</v>
      </c>
      <c r="DK7">
        <v>0</v>
      </c>
      <c r="DL7" t="s">
        <v>3</v>
      </c>
      <c r="DM7">
        <v>0</v>
      </c>
      <c r="DN7" t="s">
        <v>3</v>
      </c>
      <c r="DO7">
        <v>0</v>
      </c>
    </row>
    <row r="8" spans="1:119" x14ac:dyDescent="0.2">
      <c r="A8">
        <f>ROW(Source!A25)</f>
        <v>25</v>
      </c>
      <c r="B8">
        <v>93060864</v>
      </c>
      <c r="C8">
        <v>93060939</v>
      </c>
      <c r="D8">
        <v>37802322</v>
      </c>
      <c r="E8">
        <v>1</v>
      </c>
      <c r="F8">
        <v>1</v>
      </c>
      <c r="G8">
        <v>1</v>
      </c>
      <c r="H8">
        <v>2</v>
      </c>
      <c r="I8" t="s">
        <v>467</v>
      </c>
      <c r="J8" t="s">
        <v>468</v>
      </c>
      <c r="K8" t="s">
        <v>469</v>
      </c>
      <c r="L8">
        <v>1368</v>
      </c>
      <c r="N8">
        <v>1011</v>
      </c>
      <c r="O8" t="s">
        <v>470</v>
      </c>
      <c r="P8" t="s">
        <v>470</v>
      </c>
      <c r="Q8">
        <v>1</v>
      </c>
      <c r="W8">
        <v>0</v>
      </c>
      <c r="X8">
        <v>-1747752515</v>
      </c>
      <c r="Y8">
        <f t="shared" si="0"/>
        <v>0.14000000000000001</v>
      </c>
      <c r="AA8">
        <v>0</v>
      </c>
      <c r="AB8">
        <v>18.309999999999999</v>
      </c>
      <c r="AC8">
        <v>0</v>
      </c>
      <c r="AD8">
        <v>0</v>
      </c>
      <c r="AE8">
        <v>0</v>
      </c>
      <c r="AF8">
        <v>4.3899999999999997</v>
      </c>
      <c r="AG8">
        <v>0</v>
      </c>
      <c r="AH8">
        <v>0</v>
      </c>
      <c r="AI8">
        <v>1</v>
      </c>
      <c r="AJ8">
        <v>4.17</v>
      </c>
      <c r="AK8">
        <v>36.79</v>
      </c>
      <c r="AL8">
        <v>1</v>
      </c>
      <c r="AM8">
        <v>2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0.14000000000000001</v>
      </c>
      <c r="AU8" t="s">
        <v>3</v>
      </c>
      <c r="AV8">
        <v>0</v>
      </c>
      <c r="AW8">
        <v>2</v>
      </c>
      <c r="AX8">
        <v>93060946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V8">
        <v>0</v>
      </c>
      <c r="CW8">
        <f>ROUND(Y8*Source!I25*DO8,9)</f>
        <v>0</v>
      </c>
      <c r="CX8">
        <f>ROUND(Y8*Source!I25,9)</f>
        <v>0.28000000000000003</v>
      </c>
      <c r="CY8">
        <f>AB8</f>
        <v>18.309999999999999</v>
      </c>
      <c r="CZ8">
        <f>AF8</f>
        <v>4.3899999999999997</v>
      </c>
      <c r="DA8">
        <f>AJ8</f>
        <v>4.17</v>
      </c>
      <c r="DB8">
        <f t="shared" si="1"/>
        <v>0.61</v>
      </c>
      <c r="DC8">
        <f t="shared" si="2"/>
        <v>0</v>
      </c>
      <c r="DD8" t="s">
        <v>3</v>
      </c>
      <c r="DE8" t="s">
        <v>3</v>
      </c>
      <c r="DF8">
        <f t="shared" si="3"/>
        <v>0</v>
      </c>
      <c r="DG8">
        <f>ROUND(ROUND(AF8*AJ8,2)*CX8,2)</f>
        <v>5.13</v>
      </c>
      <c r="DH8">
        <f>ROUND(ROUND(AG8*AK8,2)*CX8,2)</f>
        <v>0</v>
      </c>
      <c r="DI8">
        <f t="shared" si="4"/>
        <v>0</v>
      </c>
      <c r="DJ8">
        <f>DG8</f>
        <v>5.13</v>
      </c>
      <c r="DK8">
        <v>0</v>
      </c>
      <c r="DL8" t="s">
        <v>3</v>
      </c>
      <c r="DM8">
        <v>0</v>
      </c>
      <c r="DN8" t="s">
        <v>3</v>
      </c>
      <c r="DO8">
        <v>0</v>
      </c>
    </row>
    <row r="9" spans="1:119" x14ac:dyDescent="0.2">
      <c r="A9">
        <f>ROW(Source!A25)</f>
        <v>25</v>
      </c>
      <c r="B9">
        <v>93060864</v>
      </c>
      <c r="C9">
        <v>93060939</v>
      </c>
      <c r="D9">
        <v>37802345</v>
      </c>
      <c r="E9">
        <v>1</v>
      </c>
      <c r="F9">
        <v>1</v>
      </c>
      <c r="G9">
        <v>1</v>
      </c>
      <c r="H9">
        <v>2</v>
      </c>
      <c r="I9" t="s">
        <v>471</v>
      </c>
      <c r="J9" t="s">
        <v>472</v>
      </c>
      <c r="K9" t="s">
        <v>473</v>
      </c>
      <c r="L9">
        <v>1368</v>
      </c>
      <c r="N9">
        <v>1011</v>
      </c>
      <c r="O9" t="s">
        <v>470</v>
      </c>
      <c r="P9" t="s">
        <v>470</v>
      </c>
      <c r="Q9">
        <v>1</v>
      </c>
      <c r="W9">
        <v>0</v>
      </c>
      <c r="X9">
        <v>-1096394961</v>
      </c>
      <c r="Y9">
        <f t="shared" si="0"/>
        <v>0.14000000000000001</v>
      </c>
      <c r="AA9">
        <v>0</v>
      </c>
      <c r="AB9">
        <v>1052.54</v>
      </c>
      <c r="AC9">
        <v>445.16</v>
      </c>
      <c r="AD9">
        <v>0</v>
      </c>
      <c r="AE9">
        <v>0</v>
      </c>
      <c r="AF9">
        <v>72.239999999999995</v>
      </c>
      <c r="AG9">
        <v>12.1</v>
      </c>
      <c r="AH9">
        <v>0</v>
      </c>
      <c r="AI9">
        <v>1</v>
      </c>
      <c r="AJ9">
        <v>14.57</v>
      </c>
      <c r="AK9">
        <v>36.79</v>
      </c>
      <c r="AL9">
        <v>1</v>
      </c>
      <c r="AM9">
        <v>2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0.14000000000000001</v>
      </c>
      <c r="AU9" t="s">
        <v>3</v>
      </c>
      <c r="AV9">
        <v>0</v>
      </c>
      <c r="AW9">
        <v>2</v>
      </c>
      <c r="AX9">
        <v>93060947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V9">
        <v>0</v>
      </c>
      <c r="CW9">
        <f>ROUND(Y9*Source!I25*DO9,9)</f>
        <v>0</v>
      </c>
      <c r="CX9">
        <f>ROUND(Y9*Source!I25,9)</f>
        <v>0.28000000000000003</v>
      </c>
      <c r="CY9">
        <f>AB9</f>
        <v>1052.54</v>
      </c>
      <c r="CZ9">
        <f>AF9</f>
        <v>72.239999999999995</v>
      </c>
      <c r="DA9">
        <f>AJ9</f>
        <v>14.57</v>
      </c>
      <c r="DB9">
        <f t="shared" si="1"/>
        <v>10.11</v>
      </c>
      <c r="DC9">
        <f t="shared" si="2"/>
        <v>1.69</v>
      </c>
      <c r="DD9" t="s">
        <v>3</v>
      </c>
      <c r="DE9" t="s">
        <v>3</v>
      </c>
      <c r="DF9">
        <f t="shared" si="3"/>
        <v>0</v>
      </c>
      <c r="DG9">
        <f>ROUND(ROUND(AF9*AJ9,2)*CX9,2)</f>
        <v>294.70999999999998</v>
      </c>
      <c r="DH9">
        <f>ROUND(ROUND(AG9*AK9,2)*CX9,2)</f>
        <v>124.64</v>
      </c>
      <c r="DI9">
        <f t="shared" si="4"/>
        <v>0</v>
      </c>
      <c r="DJ9">
        <f>DG9</f>
        <v>294.70999999999998</v>
      </c>
      <c r="DK9">
        <v>0</v>
      </c>
      <c r="DL9" t="s">
        <v>3</v>
      </c>
      <c r="DM9">
        <v>0</v>
      </c>
      <c r="DN9" t="s">
        <v>3</v>
      </c>
      <c r="DO9">
        <v>0</v>
      </c>
    </row>
    <row r="10" spans="1:119" x14ac:dyDescent="0.2">
      <c r="A10">
        <f>ROW(Source!A26)</f>
        <v>26</v>
      </c>
      <c r="B10">
        <v>93060864</v>
      </c>
      <c r="C10">
        <v>93061263</v>
      </c>
      <c r="D10">
        <v>23131263</v>
      </c>
      <c r="E10">
        <v>1</v>
      </c>
      <c r="F10">
        <v>1</v>
      </c>
      <c r="G10">
        <v>1</v>
      </c>
      <c r="H10">
        <v>1</v>
      </c>
      <c r="I10" t="s">
        <v>462</v>
      </c>
      <c r="J10" t="s">
        <v>3</v>
      </c>
      <c r="K10" t="s">
        <v>463</v>
      </c>
      <c r="L10">
        <v>1369</v>
      </c>
      <c r="N10">
        <v>1013</v>
      </c>
      <c r="O10" t="s">
        <v>464</v>
      </c>
      <c r="P10" t="s">
        <v>464</v>
      </c>
      <c r="Q10">
        <v>1</v>
      </c>
      <c r="W10">
        <v>0</v>
      </c>
      <c r="X10">
        <v>920778480</v>
      </c>
      <c r="Y10">
        <f t="shared" si="0"/>
        <v>0.3</v>
      </c>
      <c r="AA10">
        <v>0</v>
      </c>
      <c r="AB10">
        <v>0</v>
      </c>
      <c r="AC10">
        <v>0</v>
      </c>
      <c r="AD10">
        <v>7.63</v>
      </c>
      <c r="AE10">
        <v>0</v>
      </c>
      <c r="AF10">
        <v>0</v>
      </c>
      <c r="AG10">
        <v>0</v>
      </c>
      <c r="AH10">
        <v>7.63</v>
      </c>
      <c r="AI10">
        <v>1</v>
      </c>
      <c r="AJ10">
        <v>1</v>
      </c>
      <c r="AK10">
        <v>1</v>
      </c>
      <c r="AL10">
        <v>1</v>
      </c>
      <c r="AM10">
        <v>-2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0.3</v>
      </c>
      <c r="AU10" t="s">
        <v>3</v>
      </c>
      <c r="AV10">
        <v>1</v>
      </c>
      <c r="AW10">
        <v>2</v>
      </c>
      <c r="AX10">
        <v>93061264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U10">
        <f>ROUND(AT10*Source!I26*AH10*AL10,2)</f>
        <v>9.16</v>
      </c>
      <c r="CV10">
        <f>ROUND(Y10*Source!I26,9)</f>
        <v>1.2</v>
      </c>
      <c r="CW10">
        <v>0</v>
      </c>
      <c r="CX10">
        <f>ROUND(Y10*Source!I26,9)</f>
        <v>1.2</v>
      </c>
      <c r="CY10">
        <f>AD10</f>
        <v>7.63</v>
      </c>
      <c r="CZ10">
        <f>AH10</f>
        <v>7.63</v>
      </c>
      <c r="DA10">
        <f>AL10</f>
        <v>1</v>
      </c>
      <c r="DB10">
        <f t="shared" si="1"/>
        <v>2.29</v>
      </c>
      <c r="DC10">
        <f t="shared" si="2"/>
        <v>0</v>
      </c>
      <c r="DD10" t="s">
        <v>3</v>
      </c>
      <c r="DE10" t="s">
        <v>3</v>
      </c>
      <c r="DF10">
        <f t="shared" si="3"/>
        <v>0</v>
      </c>
      <c r="DG10">
        <f>ROUND(ROUND(AF10,2)*CX10,2)</f>
        <v>0</v>
      </c>
      <c r="DH10">
        <f>ROUND(ROUND(AG10,2)*CX10,2)</f>
        <v>0</v>
      </c>
      <c r="DI10">
        <f t="shared" si="4"/>
        <v>9.16</v>
      </c>
      <c r="DJ10">
        <f>DI10</f>
        <v>9.16</v>
      </c>
      <c r="DK10">
        <v>0</v>
      </c>
      <c r="DL10" t="s">
        <v>3</v>
      </c>
      <c r="DM10">
        <v>0</v>
      </c>
      <c r="DN10" t="s">
        <v>3</v>
      </c>
      <c r="DO10">
        <v>0</v>
      </c>
    </row>
    <row r="11" spans="1:119" x14ac:dyDescent="0.2">
      <c r="A11">
        <f>ROW(Source!A26)</f>
        <v>26</v>
      </c>
      <c r="B11">
        <v>93060864</v>
      </c>
      <c r="C11">
        <v>93061263</v>
      </c>
      <c r="D11">
        <v>121548</v>
      </c>
      <c r="E11">
        <v>1</v>
      </c>
      <c r="F11">
        <v>1</v>
      </c>
      <c r="G11">
        <v>1</v>
      </c>
      <c r="H11">
        <v>1</v>
      </c>
      <c r="I11" t="s">
        <v>25</v>
      </c>
      <c r="J11" t="s">
        <v>3</v>
      </c>
      <c r="K11" t="s">
        <v>465</v>
      </c>
      <c r="L11">
        <v>608254</v>
      </c>
      <c r="N11">
        <v>1013</v>
      </c>
      <c r="O11" t="s">
        <v>466</v>
      </c>
      <c r="P11" t="s">
        <v>466</v>
      </c>
      <c r="Q11">
        <v>1</v>
      </c>
      <c r="W11">
        <v>0</v>
      </c>
      <c r="X11">
        <v>-185737400</v>
      </c>
      <c r="Y11">
        <f t="shared" si="0"/>
        <v>0.16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M11">
        <v>-2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0.16</v>
      </c>
      <c r="AU11" t="s">
        <v>3</v>
      </c>
      <c r="AV11">
        <v>2</v>
      </c>
      <c r="AW11">
        <v>2</v>
      </c>
      <c r="AX11">
        <v>93061265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V11">
        <v>0</v>
      </c>
      <c r="CW11">
        <v>0</v>
      </c>
      <c r="CX11">
        <f>ROUND(Y11*Source!I26,9)</f>
        <v>0.64</v>
      </c>
      <c r="CY11">
        <f>AD11</f>
        <v>0</v>
      </c>
      <c r="CZ11">
        <f>AH11</f>
        <v>0</v>
      </c>
      <c r="DA11">
        <f>AL11</f>
        <v>1</v>
      </c>
      <c r="DB11">
        <f t="shared" si="1"/>
        <v>0</v>
      </c>
      <c r="DC11">
        <f t="shared" si="2"/>
        <v>0</v>
      </c>
      <c r="DD11" t="s">
        <v>3</v>
      </c>
      <c r="DE11" t="s">
        <v>3</v>
      </c>
      <c r="DF11">
        <f t="shared" si="3"/>
        <v>0</v>
      </c>
      <c r="DG11">
        <f>ROUND(ROUND(AF11,2)*CX11,2)</f>
        <v>0</v>
      </c>
      <c r="DH11">
        <f>ROUND(ROUND(AG11,2)*CX11,2)</f>
        <v>0</v>
      </c>
      <c r="DI11">
        <f t="shared" si="4"/>
        <v>0</v>
      </c>
      <c r="DJ11">
        <f>DI11</f>
        <v>0</v>
      </c>
      <c r="DK11">
        <v>0</v>
      </c>
      <c r="DL11" t="s">
        <v>3</v>
      </c>
      <c r="DM11">
        <v>0</v>
      </c>
      <c r="DN11" t="s">
        <v>3</v>
      </c>
      <c r="DO11">
        <v>0</v>
      </c>
    </row>
    <row r="12" spans="1:119" x14ac:dyDescent="0.2">
      <c r="A12">
        <f>ROW(Source!A26)</f>
        <v>26</v>
      </c>
      <c r="B12">
        <v>93060864</v>
      </c>
      <c r="C12">
        <v>93061263</v>
      </c>
      <c r="D12">
        <v>37802322</v>
      </c>
      <c r="E12">
        <v>1</v>
      </c>
      <c r="F12">
        <v>1</v>
      </c>
      <c r="G12">
        <v>1</v>
      </c>
      <c r="H12">
        <v>2</v>
      </c>
      <c r="I12" t="s">
        <v>467</v>
      </c>
      <c r="J12" t="s">
        <v>468</v>
      </c>
      <c r="K12" t="s">
        <v>469</v>
      </c>
      <c r="L12">
        <v>1368</v>
      </c>
      <c r="N12">
        <v>1011</v>
      </c>
      <c r="O12" t="s">
        <v>470</v>
      </c>
      <c r="P12" t="s">
        <v>470</v>
      </c>
      <c r="Q12">
        <v>1</v>
      </c>
      <c r="W12">
        <v>0</v>
      </c>
      <c r="X12">
        <v>-1747752515</v>
      </c>
      <c r="Y12">
        <f t="shared" si="0"/>
        <v>0.16</v>
      </c>
      <c r="AA12">
        <v>0</v>
      </c>
      <c r="AB12">
        <v>18.309999999999999</v>
      </c>
      <c r="AC12">
        <v>0</v>
      </c>
      <c r="AD12">
        <v>0</v>
      </c>
      <c r="AE12">
        <v>0</v>
      </c>
      <c r="AF12">
        <v>4.3899999999999997</v>
      </c>
      <c r="AG12">
        <v>0</v>
      </c>
      <c r="AH12">
        <v>0</v>
      </c>
      <c r="AI12">
        <v>1</v>
      </c>
      <c r="AJ12">
        <v>4.17</v>
      </c>
      <c r="AK12">
        <v>36.79</v>
      </c>
      <c r="AL12">
        <v>1</v>
      </c>
      <c r="AM12">
        <v>2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0.16</v>
      </c>
      <c r="AU12" t="s">
        <v>3</v>
      </c>
      <c r="AV12">
        <v>0</v>
      </c>
      <c r="AW12">
        <v>2</v>
      </c>
      <c r="AX12">
        <v>93061266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V12">
        <v>0</v>
      </c>
      <c r="CW12">
        <f>ROUND(Y12*Source!I26*DO12,9)</f>
        <v>0</v>
      </c>
      <c r="CX12">
        <f>ROUND(Y12*Source!I26,9)</f>
        <v>0.64</v>
      </c>
      <c r="CY12">
        <f>AB12</f>
        <v>18.309999999999999</v>
      </c>
      <c r="CZ12">
        <f>AF12</f>
        <v>4.3899999999999997</v>
      </c>
      <c r="DA12">
        <f>AJ12</f>
        <v>4.17</v>
      </c>
      <c r="DB12">
        <f t="shared" si="1"/>
        <v>0.7</v>
      </c>
      <c r="DC12">
        <f t="shared" si="2"/>
        <v>0</v>
      </c>
      <c r="DD12" t="s">
        <v>3</v>
      </c>
      <c r="DE12" t="s">
        <v>3</v>
      </c>
      <c r="DF12">
        <f t="shared" si="3"/>
        <v>0</v>
      </c>
      <c r="DG12">
        <f>ROUND(ROUND(AF12*AJ12,2)*CX12,2)</f>
        <v>11.72</v>
      </c>
      <c r="DH12">
        <f>ROUND(ROUND(AG12*AK12,2)*CX12,2)</f>
        <v>0</v>
      </c>
      <c r="DI12">
        <f t="shared" si="4"/>
        <v>0</v>
      </c>
      <c r="DJ12">
        <f>DG12</f>
        <v>11.72</v>
      </c>
      <c r="DK12">
        <v>0</v>
      </c>
      <c r="DL12" t="s">
        <v>3</v>
      </c>
      <c r="DM12">
        <v>0</v>
      </c>
      <c r="DN12" t="s">
        <v>3</v>
      </c>
      <c r="DO12">
        <v>0</v>
      </c>
    </row>
    <row r="13" spans="1:119" x14ac:dyDescent="0.2">
      <c r="A13">
        <f>ROW(Source!A26)</f>
        <v>26</v>
      </c>
      <c r="B13">
        <v>93060864</v>
      </c>
      <c r="C13">
        <v>93061263</v>
      </c>
      <c r="D13">
        <v>37802345</v>
      </c>
      <c r="E13">
        <v>1</v>
      </c>
      <c r="F13">
        <v>1</v>
      </c>
      <c r="G13">
        <v>1</v>
      </c>
      <c r="H13">
        <v>2</v>
      </c>
      <c r="I13" t="s">
        <v>471</v>
      </c>
      <c r="J13" t="s">
        <v>472</v>
      </c>
      <c r="K13" t="s">
        <v>473</v>
      </c>
      <c r="L13">
        <v>1368</v>
      </c>
      <c r="N13">
        <v>1011</v>
      </c>
      <c r="O13" t="s">
        <v>470</v>
      </c>
      <c r="P13" t="s">
        <v>470</v>
      </c>
      <c r="Q13">
        <v>1</v>
      </c>
      <c r="W13">
        <v>0</v>
      </c>
      <c r="X13">
        <v>-1096394961</v>
      </c>
      <c r="Y13">
        <f t="shared" si="0"/>
        <v>0.16</v>
      </c>
      <c r="AA13">
        <v>0</v>
      </c>
      <c r="AB13">
        <v>1052.54</v>
      </c>
      <c r="AC13">
        <v>445.16</v>
      </c>
      <c r="AD13">
        <v>0</v>
      </c>
      <c r="AE13">
        <v>0</v>
      </c>
      <c r="AF13">
        <v>72.239999999999995</v>
      </c>
      <c r="AG13">
        <v>12.1</v>
      </c>
      <c r="AH13">
        <v>0</v>
      </c>
      <c r="AI13">
        <v>1</v>
      </c>
      <c r="AJ13">
        <v>14.57</v>
      </c>
      <c r="AK13">
        <v>36.79</v>
      </c>
      <c r="AL13">
        <v>1</v>
      </c>
      <c r="AM13">
        <v>2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0.16</v>
      </c>
      <c r="AU13" t="s">
        <v>3</v>
      </c>
      <c r="AV13">
        <v>0</v>
      </c>
      <c r="AW13">
        <v>2</v>
      </c>
      <c r="AX13">
        <v>93061267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V13">
        <v>0</v>
      </c>
      <c r="CW13">
        <f>ROUND(Y13*Source!I26*DO13,9)</f>
        <v>0</v>
      </c>
      <c r="CX13">
        <f>ROUND(Y13*Source!I26,9)</f>
        <v>0.64</v>
      </c>
      <c r="CY13">
        <f>AB13</f>
        <v>1052.54</v>
      </c>
      <c r="CZ13">
        <f>AF13</f>
        <v>72.239999999999995</v>
      </c>
      <c r="DA13">
        <f>AJ13</f>
        <v>14.57</v>
      </c>
      <c r="DB13">
        <f t="shared" si="1"/>
        <v>11.56</v>
      </c>
      <c r="DC13">
        <f t="shared" si="2"/>
        <v>1.94</v>
      </c>
      <c r="DD13" t="s">
        <v>3</v>
      </c>
      <c r="DE13" t="s">
        <v>3</v>
      </c>
      <c r="DF13">
        <f t="shared" si="3"/>
        <v>0</v>
      </c>
      <c r="DG13">
        <f>ROUND(ROUND(AF13*AJ13,2)*CX13,2)</f>
        <v>673.63</v>
      </c>
      <c r="DH13">
        <f>ROUND(ROUND(AG13*AK13,2)*CX13,2)</f>
        <v>284.89999999999998</v>
      </c>
      <c r="DI13">
        <f t="shared" si="4"/>
        <v>0</v>
      </c>
      <c r="DJ13">
        <f>DG13</f>
        <v>673.63</v>
      </c>
      <c r="DK13">
        <v>0</v>
      </c>
      <c r="DL13" t="s">
        <v>3</v>
      </c>
      <c r="DM13">
        <v>0</v>
      </c>
      <c r="DN13" t="s">
        <v>3</v>
      </c>
      <c r="DO13">
        <v>0</v>
      </c>
    </row>
    <row r="14" spans="1:119" x14ac:dyDescent="0.2">
      <c r="A14">
        <f>ROW(Source!A27)</f>
        <v>27</v>
      </c>
      <c r="B14">
        <v>93060864</v>
      </c>
      <c r="C14">
        <v>93060948</v>
      </c>
      <c r="D14">
        <v>23129536</v>
      </c>
      <c r="E14">
        <v>1</v>
      </c>
      <c r="F14">
        <v>1</v>
      </c>
      <c r="G14">
        <v>1</v>
      </c>
      <c r="H14">
        <v>1</v>
      </c>
      <c r="I14" t="s">
        <v>477</v>
      </c>
      <c r="J14" t="s">
        <v>3</v>
      </c>
      <c r="K14" t="s">
        <v>478</v>
      </c>
      <c r="L14">
        <v>1369</v>
      </c>
      <c r="N14">
        <v>1013</v>
      </c>
      <c r="O14" t="s">
        <v>464</v>
      </c>
      <c r="P14" t="s">
        <v>464</v>
      </c>
      <c r="Q14">
        <v>1</v>
      </c>
      <c r="W14">
        <v>0</v>
      </c>
      <c r="X14">
        <v>1663406391</v>
      </c>
      <c r="Y14">
        <f t="shared" si="0"/>
        <v>3.8</v>
      </c>
      <c r="AA14">
        <v>0</v>
      </c>
      <c r="AB14">
        <v>0</v>
      </c>
      <c r="AC14">
        <v>0</v>
      </c>
      <c r="AD14">
        <v>8.2799999999999994</v>
      </c>
      <c r="AE14">
        <v>0</v>
      </c>
      <c r="AF14">
        <v>0</v>
      </c>
      <c r="AG14">
        <v>0</v>
      </c>
      <c r="AH14">
        <v>8.2799999999999994</v>
      </c>
      <c r="AI14">
        <v>1</v>
      </c>
      <c r="AJ14">
        <v>1</v>
      </c>
      <c r="AK14">
        <v>1</v>
      </c>
      <c r="AL14">
        <v>1</v>
      </c>
      <c r="AM14">
        <v>-2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3.8</v>
      </c>
      <c r="AU14" t="s">
        <v>3</v>
      </c>
      <c r="AV14">
        <v>1</v>
      </c>
      <c r="AW14">
        <v>2</v>
      </c>
      <c r="AX14">
        <v>93060967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U14">
        <f>ROUND(AT14*Source!I27*AH14*AL14,2)</f>
        <v>62.93</v>
      </c>
      <c r="CV14">
        <f>ROUND(Y14*Source!I27,9)</f>
        <v>7.6</v>
      </c>
      <c r="CW14">
        <v>0</v>
      </c>
      <c r="CX14">
        <f>ROUND(Y14*Source!I27,9)</f>
        <v>7.6</v>
      </c>
      <c r="CY14">
        <f>AD14</f>
        <v>8.2799999999999994</v>
      </c>
      <c r="CZ14">
        <f>AH14</f>
        <v>8.2799999999999994</v>
      </c>
      <c r="DA14">
        <f>AL14</f>
        <v>1</v>
      </c>
      <c r="DB14">
        <f t="shared" si="1"/>
        <v>31.46</v>
      </c>
      <c r="DC14">
        <f t="shared" si="2"/>
        <v>0</v>
      </c>
      <c r="DD14" t="s">
        <v>3</v>
      </c>
      <c r="DE14" t="s">
        <v>3</v>
      </c>
      <c r="DF14">
        <f t="shared" si="3"/>
        <v>0</v>
      </c>
      <c r="DG14">
        <f>ROUND(ROUND(AF14,2)*CX14,2)</f>
        <v>0</v>
      </c>
      <c r="DH14">
        <f>ROUND(ROUND(AG14,2)*CX14,2)</f>
        <v>0</v>
      </c>
      <c r="DI14">
        <f t="shared" si="4"/>
        <v>62.93</v>
      </c>
      <c r="DJ14">
        <f>DI14</f>
        <v>62.93</v>
      </c>
      <c r="DK14">
        <v>0</v>
      </c>
      <c r="DL14" t="s">
        <v>3</v>
      </c>
      <c r="DM14">
        <v>0</v>
      </c>
      <c r="DN14" t="s">
        <v>3</v>
      </c>
      <c r="DO14">
        <v>0</v>
      </c>
    </row>
    <row r="15" spans="1:119" x14ac:dyDescent="0.2">
      <c r="A15">
        <f>ROW(Source!A27)</f>
        <v>27</v>
      </c>
      <c r="B15">
        <v>93060864</v>
      </c>
      <c r="C15">
        <v>93060948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25</v>
      </c>
      <c r="J15" t="s">
        <v>3</v>
      </c>
      <c r="K15" t="s">
        <v>465</v>
      </c>
      <c r="L15">
        <v>608254</v>
      </c>
      <c r="N15">
        <v>1013</v>
      </c>
      <c r="O15" t="s">
        <v>466</v>
      </c>
      <c r="P15" t="s">
        <v>466</v>
      </c>
      <c r="Q15">
        <v>1</v>
      </c>
      <c r="W15">
        <v>0</v>
      </c>
      <c r="X15">
        <v>-185737400</v>
      </c>
      <c r="Y15">
        <f t="shared" si="0"/>
        <v>0.78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M15">
        <v>-2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0.78</v>
      </c>
      <c r="AU15" t="s">
        <v>3</v>
      </c>
      <c r="AV15">
        <v>2</v>
      </c>
      <c r="AW15">
        <v>2</v>
      </c>
      <c r="AX15">
        <v>93060968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V15">
        <v>0</v>
      </c>
      <c r="CW15">
        <v>0</v>
      </c>
      <c r="CX15">
        <f>ROUND(Y15*Source!I27,9)</f>
        <v>1.56</v>
      </c>
      <c r="CY15">
        <f>AD15</f>
        <v>0</v>
      </c>
      <c r="CZ15">
        <f>AH15</f>
        <v>0</v>
      </c>
      <c r="DA15">
        <f>AL15</f>
        <v>1</v>
      </c>
      <c r="DB15">
        <f t="shared" si="1"/>
        <v>0</v>
      </c>
      <c r="DC15">
        <f t="shared" si="2"/>
        <v>0</v>
      </c>
      <c r="DD15" t="s">
        <v>3</v>
      </c>
      <c r="DE15" t="s">
        <v>3</v>
      </c>
      <c r="DF15">
        <f t="shared" si="3"/>
        <v>0</v>
      </c>
      <c r="DG15">
        <f>ROUND(ROUND(AF15,2)*CX15,2)</f>
        <v>0</v>
      </c>
      <c r="DH15">
        <f>ROUND(ROUND(AG15,2)*CX15,2)</f>
        <v>0</v>
      </c>
      <c r="DI15">
        <f t="shared" si="4"/>
        <v>0</v>
      </c>
      <c r="DJ15">
        <f>DI15</f>
        <v>0</v>
      </c>
      <c r="DK15">
        <v>0</v>
      </c>
      <c r="DL15" t="s">
        <v>3</v>
      </c>
      <c r="DM15">
        <v>0</v>
      </c>
      <c r="DN15" t="s">
        <v>3</v>
      </c>
      <c r="DO15">
        <v>0</v>
      </c>
    </row>
    <row r="16" spans="1:119" x14ac:dyDescent="0.2">
      <c r="A16">
        <f>ROW(Source!A27)</f>
        <v>27</v>
      </c>
      <c r="B16">
        <v>93060864</v>
      </c>
      <c r="C16">
        <v>93060948</v>
      </c>
      <c r="D16">
        <v>37803498</v>
      </c>
      <c r="E16">
        <v>1</v>
      </c>
      <c r="F16">
        <v>1</v>
      </c>
      <c r="G16">
        <v>1</v>
      </c>
      <c r="H16">
        <v>2</v>
      </c>
      <c r="I16" t="s">
        <v>479</v>
      </c>
      <c r="J16" t="s">
        <v>480</v>
      </c>
      <c r="K16" t="s">
        <v>481</v>
      </c>
      <c r="L16">
        <v>1368</v>
      </c>
      <c r="N16">
        <v>1011</v>
      </c>
      <c r="O16" t="s">
        <v>470</v>
      </c>
      <c r="P16" t="s">
        <v>470</v>
      </c>
      <c r="Q16">
        <v>1</v>
      </c>
      <c r="W16">
        <v>0</v>
      </c>
      <c r="X16">
        <v>365905357</v>
      </c>
      <c r="Y16">
        <f t="shared" si="0"/>
        <v>0.78</v>
      </c>
      <c r="AA16">
        <v>0</v>
      </c>
      <c r="AB16">
        <v>2196.04</v>
      </c>
      <c r="AC16">
        <v>380.78</v>
      </c>
      <c r="AD16">
        <v>0</v>
      </c>
      <c r="AE16">
        <v>0</v>
      </c>
      <c r="AF16">
        <v>123.86</v>
      </c>
      <c r="AG16">
        <v>10.35</v>
      </c>
      <c r="AH16">
        <v>0</v>
      </c>
      <c r="AI16">
        <v>1</v>
      </c>
      <c r="AJ16">
        <v>17.73</v>
      </c>
      <c r="AK16">
        <v>36.79</v>
      </c>
      <c r="AL16">
        <v>1</v>
      </c>
      <c r="AM16">
        <v>2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0.78</v>
      </c>
      <c r="AU16" t="s">
        <v>3</v>
      </c>
      <c r="AV16">
        <v>0</v>
      </c>
      <c r="AW16">
        <v>2</v>
      </c>
      <c r="AX16">
        <v>93060969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V16">
        <v>0</v>
      </c>
      <c r="CW16">
        <f>ROUND(Y16*Source!I27*DO16,9)</f>
        <v>0</v>
      </c>
      <c r="CX16">
        <f>ROUND(Y16*Source!I27,9)</f>
        <v>1.56</v>
      </c>
      <c r="CY16">
        <f>AB16</f>
        <v>2196.04</v>
      </c>
      <c r="CZ16">
        <f>AF16</f>
        <v>123.86</v>
      </c>
      <c r="DA16">
        <f>AJ16</f>
        <v>17.73</v>
      </c>
      <c r="DB16">
        <f t="shared" si="1"/>
        <v>96.61</v>
      </c>
      <c r="DC16">
        <f t="shared" si="2"/>
        <v>8.07</v>
      </c>
      <c r="DD16" t="s">
        <v>3</v>
      </c>
      <c r="DE16" t="s">
        <v>3</v>
      </c>
      <c r="DF16">
        <f t="shared" si="3"/>
        <v>0</v>
      </c>
      <c r="DG16">
        <f>ROUND(ROUND(AF16*AJ16,2)*CX16,2)</f>
        <v>3425.82</v>
      </c>
      <c r="DH16">
        <f>ROUND(ROUND(AG16*AK16,2)*CX16,2)</f>
        <v>594.02</v>
      </c>
      <c r="DI16">
        <f t="shared" si="4"/>
        <v>0</v>
      </c>
      <c r="DJ16">
        <f>DG16</f>
        <v>3425.82</v>
      </c>
      <c r="DK16">
        <v>0</v>
      </c>
      <c r="DL16" t="s">
        <v>3</v>
      </c>
      <c r="DM16">
        <v>0</v>
      </c>
      <c r="DN16" t="s">
        <v>3</v>
      </c>
      <c r="DO16">
        <v>0</v>
      </c>
    </row>
    <row r="17" spans="1:119" x14ac:dyDescent="0.2">
      <c r="A17">
        <f>ROW(Source!A27)</f>
        <v>27</v>
      </c>
      <c r="B17">
        <v>93060864</v>
      </c>
      <c r="C17">
        <v>93060948</v>
      </c>
      <c r="D17">
        <v>37804456</v>
      </c>
      <c r="E17">
        <v>1</v>
      </c>
      <c r="F17">
        <v>1</v>
      </c>
      <c r="G17">
        <v>1</v>
      </c>
      <c r="H17">
        <v>2</v>
      </c>
      <c r="I17" t="s">
        <v>482</v>
      </c>
      <c r="J17" t="s">
        <v>483</v>
      </c>
      <c r="K17" t="s">
        <v>484</v>
      </c>
      <c r="L17">
        <v>1368</v>
      </c>
      <c r="N17">
        <v>1011</v>
      </c>
      <c r="O17" t="s">
        <v>470</v>
      </c>
      <c r="P17" t="s">
        <v>470</v>
      </c>
      <c r="Q17">
        <v>1</v>
      </c>
      <c r="W17">
        <v>0</v>
      </c>
      <c r="X17">
        <v>-671646184</v>
      </c>
      <c r="Y17">
        <f t="shared" si="0"/>
        <v>0.19</v>
      </c>
      <c r="AA17">
        <v>0</v>
      </c>
      <c r="AB17">
        <v>1360.8</v>
      </c>
      <c r="AC17">
        <v>380.78</v>
      </c>
      <c r="AD17">
        <v>0</v>
      </c>
      <c r="AE17">
        <v>0</v>
      </c>
      <c r="AF17">
        <v>91.76</v>
      </c>
      <c r="AG17">
        <v>10.35</v>
      </c>
      <c r="AH17">
        <v>0</v>
      </c>
      <c r="AI17">
        <v>1</v>
      </c>
      <c r="AJ17">
        <v>14.83</v>
      </c>
      <c r="AK17">
        <v>36.79</v>
      </c>
      <c r="AL17">
        <v>1</v>
      </c>
      <c r="AM17">
        <v>2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</v>
      </c>
      <c r="AT17">
        <v>0.19</v>
      </c>
      <c r="AU17" t="s">
        <v>3</v>
      </c>
      <c r="AV17">
        <v>0</v>
      </c>
      <c r="AW17">
        <v>2</v>
      </c>
      <c r="AX17">
        <v>93060970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V17">
        <v>0</v>
      </c>
      <c r="CW17">
        <f>ROUND(Y17*Source!I27*DO17,9)</f>
        <v>0</v>
      </c>
      <c r="CX17">
        <f>ROUND(Y17*Source!I27,9)</f>
        <v>0.38</v>
      </c>
      <c r="CY17">
        <f>AB17</f>
        <v>1360.8</v>
      </c>
      <c r="CZ17">
        <f>AF17</f>
        <v>91.76</v>
      </c>
      <c r="DA17">
        <f>AJ17</f>
        <v>14.83</v>
      </c>
      <c r="DB17">
        <f t="shared" si="1"/>
        <v>17.43</v>
      </c>
      <c r="DC17">
        <f t="shared" si="2"/>
        <v>1.97</v>
      </c>
      <c r="DD17" t="s">
        <v>3</v>
      </c>
      <c r="DE17" t="s">
        <v>3</v>
      </c>
      <c r="DF17">
        <f t="shared" si="3"/>
        <v>0</v>
      </c>
      <c r="DG17">
        <f>ROUND(ROUND(AF17*AJ17,2)*CX17,2)</f>
        <v>517.1</v>
      </c>
      <c r="DH17">
        <f>ROUND(ROUND(AG17*AK17,2)*CX17,2)</f>
        <v>144.69999999999999</v>
      </c>
      <c r="DI17">
        <f t="shared" si="4"/>
        <v>0</v>
      </c>
      <c r="DJ17">
        <f>DG17</f>
        <v>517.1</v>
      </c>
      <c r="DK17">
        <v>0</v>
      </c>
      <c r="DL17" t="s">
        <v>3</v>
      </c>
      <c r="DM17">
        <v>0</v>
      </c>
      <c r="DN17" t="s">
        <v>3</v>
      </c>
      <c r="DO17">
        <v>0</v>
      </c>
    </row>
    <row r="18" spans="1:119" x14ac:dyDescent="0.2">
      <c r="A18">
        <f>ROW(Source!A27)</f>
        <v>27</v>
      </c>
      <c r="B18">
        <v>93060864</v>
      </c>
      <c r="C18">
        <v>93060948</v>
      </c>
      <c r="D18">
        <v>37732468</v>
      </c>
      <c r="E18">
        <v>1</v>
      </c>
      <c r="F18">
        <v>1</v>
      </c>
      <c r="G18">
        <v>1</v>
      </c>
      <c r="H18">
        <v>3</v>
      </c>
      <c r="I18" t="s">
        <v>73</v>
      </c>
      <c r="J18" t="s">
        <v>75</v>
      </c>
      <c r="K18" t="s">
        <v>74</v>
      </c>
      <c r="L18">
        <v>1348</v>
      </c>
      <c r="N18">
        <v>1009</v>
      </c>
      <c r="O18" t="s">
        <v>40</v>
      </c>
      <c r="P18" t="s">
        <v>40</v>
      </c>
      <c r="Q18">
        <v>1000</v>
      </c>
      <c r="W18">
        <v>1</v>
      </c>
      <c r="X18">
        <v>-1700027683</v>
      </c>
      <c r="Y18">
        <f t="shared" si="0"/>
        <v>-4.0000000000000002E-4</v>
      </c>
      <c r="AA18">
        <v>83122.95</v>
      </c>
      <c r="AB18">
        <v>0</v>
      </c>
      <c r="AC18">
        <v>0</v>
      </c>
      <c r="AD18">
        <v>0</v>
      </c>
      <c r="AE18">
        <v>15954.5</v>
      </c>
      <c r="AF18">
        <v>0</v>
      </c>
      <c r="AG18">
        <v>0</v>
      </c>
      <c r="AH18">
        <v>0</v>
      </c>
      <c r="AI18">
        <v>5.21</v>
      </c>
      <c r="AJ18">
        <v>1</v>
      </c>
      <c r="AK18">
        <v>1</v>
      </c>
      <c r="AL18">
        <v>1</v>
      </c>
      <c r="AM18">
        <v>2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-4.0000000000000002E-4</v>
      </c>
      <c r="AU18" t="s">
        <v>3</v>
      </c>
      <c r="AV18">
        <v>0</v>
      </c>
      <c r="AW18">
        <v>2</v>
      </c>
      <c r="AX18">
        <v>93060971</v>
      </c>
      <c r="AY18">
        <v>1</v>
      </c>
      <c r="AZ18">
        <v>6144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V18">
        <v>0</v>
      </c>
      <c r="CW18">
        <v>0</v>
      </c>
      <c r="CX18">
        <f>ROUND(Y18*Source!I27,9)</f>
        <v>-8.0000000000000004E-4</v>
      </c>
      <c r="CY18">
        <f t="shared" ref="CY18:CY31" si="5">AA18</f>
        <v>83122.95</v>
      </c>
      <c r="CZ18">
        <f t="shared" ref="CZ18:CZ31" si="6">AE18</f>
        <v>15954.5</v>
      </c>
      <c r="DA18">
        <f t="shared" ref="DA18:DA31" si="7">AI18</f>
        <v>5.21</v>
      </c>
      <c r="DB18">
        <f t="shared" si="1"/>
        <v>-6.38</v>
      </c>
      <c r="DC18">
        <f t="shared" si="2"/>
        <v>0</v>
      </c>
      <c r="DD18" t="s">
        <v>3</v>
      </c>
      <c r="DE18" t="s">
        <v>3</v>
      </c>
      <c r="DF18">
        <f>ROUND(ROUND(AE18*AI18,2)*CX18,2)</f>
        <v>-66.5</v>
      </c>
      <c r="DG18">
        <f t="shared" ref="DG18:DG33" si="8">ROUND(ROUND(AF18,2)*CX18,2)</f>
        <v>0</v>
      </c>
      <c r="DH18">
        <f t="shared" ref="DH18:DH33" si="9">ROUND(ROUND(AG18,2)*CX18,2)</f>
        <v>0</v>
      </c>
      <c r="DI18">
        <f t="shared" si="4"/>
        <v>0</v>
      </c>
      <c r="DJ18">
        <f t="shared" ref="DJ18:DJ31" si="10">DF18</f>
        <v>-66.5</v>
      </c>
      <c r="DK18">
        <v>0</v>
      </c>
      <c r="DL18" t="s">
        <v>3</v>
      </c>
      <c r="DM18">
        <v>0</v>
      </c>
      <c r="DN18" t="s">
        <v>3</v>
      </c>
      <c r="DO18">
        <v>0</v>
      </c>
    </row>
    <row r="19" spans="1:119" x14ac:dyDescent="0.2">
      <c r="A19">
        <f>ROW(Source!A27)</f>
        <v>27</v>
      </c>
      <c r="B19">
        <v>93060864</v>
      </c>
      <c r="C19">
        <v>93060948</v>
      </c>
      <c r="D19">
        <v>37729879</v>
      </c>
      <c r="E19">
        <v>1</v>
      </c>
      <c r="F19">
        <v>1</v>
      </c>
      <c r="G19">
        <v>1</v>
      </c>
      <c r="H19">
        <v>3</v>
      </c>
      <c r="I19" t="s">
        <v>77</v>
      </c>
      <c r="J19" t="s">
        <v>79</v>
      </c>
      <c r="K19" t="s">
        <v>78</v>
      </c>
      <c r="L19">
        <v>1348</v>
      </c>
      <c r="N19">
        <v>1009</v>
      </c>
      <c r="O19" t="s">
        <v>40</v>
      </c>
      <c r="P19" t="s">
        <v>40</v>
      </c>
      <c r="Q19">
        <v>1000</v>
      </c>
      <c r="W19">
        <v>1</v>
      </c>
      <c r="X19">
        <v>-1121770783</v>
      </c>
      <c r="Y19">
        <f t="shared" si="0"/>
        <v>-3.0000000000000001E-5</v>
      </c>
      <c r="AA19">
        <v>163867.51999999999</v>
      </c>
      <c r="AB19">
        <v>0</v>
      </c>
      <c r="AC19">
        <v>0</v>
      </c>
      <c r="AD19">
        <v>0</v>
      </c>
      <c r="AE19">
        <v>9662</v>
      </c>
      <c r="AF19">
        <v>0</v>
      </c>
      <c r="AG19">
        <v>0</v>
      </c>
      <c r="AH19">
        <v>0</v>
      </c>
      <c r="AI19">
        <v>16.96</v>
      </c>
      <c r="AJ19">
        <v>1</v>
      </c>
      <c r="AK19">
        <v>1</v>
      </c>
      <c r="AL19">
        <v>1</v>
      </c>
      <c r="AM19">
        <v>2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-3.0000000000000001E-5</v>
      </c>
      <c r="AU19" t="s">
        <v>3</v>
      </c>
      <c r="AV19">
        <v>0</v>
      </c>
      <c r="AW19">
        <v>2</v>
      </c>
      <c r="AX19">
        <v>93060972</v>
      </c>
      <c r="AY19">
        <v>1</v>
      </c>
      <c r="AZ19">
        <v>6144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V19">
        <v>0</v>
      </c>
      <c r="CW19">
        <v>0</v>
      </c>
      <c r="CX19">
        <f>ROUND(Y19*Source!I27,9)</f>
        <v>-6.0000000000000002E-5</v>
      </c>
      <c r="CY19">
        <f t="shared" si="5"/>
        <v>163867.51999999999</v>
      </c>
      <c r="CZ19">
        <f t="shared" si="6"/>
        <v>9662</v>
      </c>
      <c r="DA19">
        <f t="shared" si="7"/>
        <v>16.96</v>
      </c>
      <c r="DB19">
        <f t="shared" si="1"/>
        <v>-0.28999999999999998</v>
      </c>
      <c r="DC19">
        <f t="shared" si="2"/>
        <v>0</v>
      </c>
      <c r="DD19" t="s">
        <v>3</v>
      </c>
      <c r="DE19" t="s">
        <v>3</v>
      </c>
      <c r="DF19">
        <f>ROUND(ROUND(AE19*AI19,2)*CX19,2)</f>
        <v>-9.83</v>
      </c>
      <c r="DG19">
        <f t="shared" si="8"/>
        <v>0</v>
      </c>
      <c r="DH19">
        <f t="shared" si="9"/>
        <v>0</v>
      </c>
      <c r="DI19">
        <f t="shared" si="4"/>
        <v>0</v>
      </c>
      <c r="DJ19">
        <f t="shared" si="10"/>
        <v>-9.83</v>
      </c>
      <c r="DK19">
        <v>0</v>
      </c>
      <c r="DL19" t="s">
        <v>3</v>
      </c>
      <c r="DM19">
        <v>0</v>
      </c>
      <c r="DN19" t="s">
        <v>3</v>
      </c>
      <c r="DO19">
        <v>0</v>
      </c>
    </row>
    <row r="20" spans="1:119" x14ac:dyDescent="0.2">
      <c r="A20">
        <f>ROW(Source!A27)</f>
        <v>27</v>
      </c>
      <c r="B20">
        <v>93060864</v>
      </c>
      <c r="C20">
        <v>93060948</v>
      </c>
      <c r="D20">
        <v>37736859</v>
      </c>
      <c r="E20">
        <v>1</v>
      </c>
      <c r="F20">
        <v>1</v>
      </c>
      <c r="G20">
        <v>1</v>
      </c>
      <c r="H20">
        <v>3</v>
      </c>
      <c r="I20" t="s">
        <v>38</v>
      </c>
      <c r="J20" t="s">
        <v>41</v>
      </c>
      <c r="K20" t="s">
        <v>39</v>
      </c>
      <c r="L20">
        <v>1348</v>
      </c>
      <c r="N20">
        <v>1009</v>
      </c>
      <c r="O20" t="s">
        <v>40</v>
      </c>
      <c r="P20" t="s">
        <v>40</v>
      </c>
      <c r="Q20">
        <v>1000</v>
      </c>
      <c r="W20">
        <v>0</v>
      </c>
      <c r="X20">
        <v>-384985709</v>
      </c>
      <c r="Y20">
        <f t="shared" si="0"/>
        <v>0</v>
      </c>
      <c r="AA20">
        <v>208824.23</v>
      </c>
      <c r="AB20">
        <v>0</v>
      </c>
      <c r="AC20">
        <v>0</v>
      </c>
      <c r="AD20">
        <v>0</v>
      </c>
      <c r="AE20">
        <v>9040.01</v>
      </c>
      <c r="AF20">
        <v>0</v>
      </c>
      <c r="AG20">
        <v>0</v>
      </c>
      <c r="AH20">
        <v>0</v>
      </c>
      <c r="AI20">
        <v>23.1</v>
      </c>
      <c r="AJ20">
        <v>1</v>
      </c>
      <c r="AK20">
        <v>1</v>
      </c>
      <c r="AL20">
        <v>1</v>
      </c>
      <c r="AM20">
        <v>0</v>
      </c>
      <c r="AN20">
        <v>1</v>
      </c>
      <c r="AO20">
        <v>0</v>
      </c>
      <c r="AP20">
        <v>1</v>
      </c>
      <c r="AQ20">
        <v>0</v>
      </c>
      <c r="AR20">
        <v>0</v>
      </c>
      <c r="AS20" t="s">
        <v>3</v>
      </c>
      <c r="AT20">
        <v>0</v>
      </c>
      <c r="AU20" t="s">
        <v>3</v>
      </c>
      <c r="AV20">
        <v>0</v>
      </c>
      <c r="AW20">
        <v>2</v>
      </c>
      <c r="AX20">
        <v>93060973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V20">
        <v>0</v>
      </c>
      <c r="CW20">
        <v>0</v>
      </c>
      <c r="CX20">
        <f>ROUND(Y20*Source!I27,9)</f>
        <v>0</v>
      </c>
      <c r="CY20">
        <f t="shared" si="5"/>
        <v>208824.23</v>
      </c>
      <c r="CZ20">
        <f t="shared" si="6"/>
        <v>9040.01</v>
      </c>
      <c r="DA20">
        <f t="shared" si="7"/>
        <v>23.1</v>
      </c>
      <c r="DB20">
        <f t="shared" si="1"/>
        <v>0</v>
      </c>
      <c r="DC20">
        <f t="shared" si="2"/>
        <v>0</v>
      </c>
      <c r="DD20" t="s">
        <v>3</v>
      </c>
      <c r="DE20" t="s">
        <v>3</v>
      </c>
      <c r="DF20">
        <f>ROUND(ROUND(AE20*AI20,2)*CX20,2)</f>
        <v>0</v>
      </c>
      <c r="DG20">
        <f t="shared" si="8"/>
        <v>0</v>
      </c>
      <c r="DH20">
        <f t="shared" si="9"/>
        <v>0</v>
      </c>
      <c r="DI20">
        <f t="shared" si="4"/>
        <v>0</v>
      </c>
      <c r="DJ20">
        <f t="shared" si="10"/>
        <v>0</v>
      </c>
      <c r="DK20">
        <v>0</v>
      </c>
      <c r="DL20" t="s">
        <v>3</v>
      </c>
      <c r="DM20">
        <v>0</v>
      </c>
      <c r="DN20" t="s">
        <v>3</v>
      </c>
      <c r="DO20">
        <v>0</v>
      </c>
    </row>
    <row r="21" spans="1:119" x14ac:dyDescent="0.2">
      <c r="A21">
        <f>ROW(Source!A27)</f>
        <v>27</v>
      </c>
      <c r="B21">
        <v>93060864</v>
      </c>
      <c r="C21">
        <v>93060948</v>
      </c>
      <c r="D21">
        <v>37729991</v>
      </c>
      <c r="E21">
        <v>1</v>
      </c>
      <c r="F21">
        <v>1</v>
      </c>
      <c r="G21">
        <v>1</v>
      </c>
      <c r="H21">
        <v>3</v>
      </c>
      <c r="I21" t="s">
        <v>81</v>
      </c>
      <c r="J21" t="s">
        <v>83</v>
      </c>
      <c r="K21" t="s">
        <v>82</v>
      </c>
      <c r="L21">
        <v>1346</v>
      </c>
      <c r="N21">
        <v>1009</v>
      </c>
      <c r="O21" t="s">
        <v>62</v>
      </c>
      <c r="P21" t="s">
        <v>62</v>
      </c>
      <c r="Q21">
        <v>1</v>
      </c>
      <c r="W21">
        <v>1</v>
      </c>
      <c r="X21">
        <v>844235703</v>
      </c>
      <c r="Y21">
        <f t="shared" si="0"/>
        <v>-0.02</v>
      </c>
      <c r="AA21">
        <v>28.01</v>
      </c>
      <c r="AB21">
        <v>0</v>
      </c>
      <c r="AC21">
        <v>0</v>
      </c>
      <c r="AD21">
        <v>0</v>
      </c>
      <c r="AE21">
        <v>1.82</v>
      </c>
      <c r="AF21">
        <v>0</v>
      </c>
      <c r="AG21">
        <v>0</v>
      </c>
      <c r="AH21">
        <v>0</v>
      </c>
      <c r="AI21">
        <v>15.39</v>
      </c>
      <c r="AJ21">
        <v>1</v>
      </c>
      <c r="AK21">
        <v>1</v>
      </c>
      <c r="AL21">
        <v>1</v>
      </c>
      <c r="AM21">
        <v>2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-0.02</v>
      </c>
      <c r="AU21" t="s">
        <v>3</v>
      </c>
      <c r="AV21">
        <v>0</v>
      </c>
      <c r="AW21">
        <v>2</v>
      </c>
      <c r="AX21">
        <v>93060974</v>
      </c>
      <c r="AY21">
        <v>1</v>
      </c>
      <c r="AZ21">
        <v>6144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V21">
        <v>0</v>
      </c>
      <c r="CW21">
        <v>0</v>
      </c>
      <c r="CX21">
        <f>ROUND(Y21*Source!I27,9)</f>
        <v>-0.04</v>
      </c>
      <c r="CY21">
        <f t="shared" si="5"/>
        <v>28.01</v>
      </c>
      <c r="CZ21">
        <f t="shared" si="6"/>
        <v>1.82</v>
      </c>
      <c r="DA21">
        <f t="shared" si="7"/>
        <v>15.39</v>
      </c>
      <c r="DB21">
        <f t="shared" si="1"/>
        <v>-0.04</v>
      </c>
      <c r="DC21">
        <f t="shared" si="2"/>
        <v>0</v>
      </c>
      <c r="DD21" t="s">
        <v>3</v>
      </c>
      <c r="DE21" t="s">
        <v>3</v>
      </c>
      <c r="DF21">
        <f>ROUND(ROUND(AE21*AI21,2)*CX21,2)</f>
        <v>-1.1200000000000001</v>
      </c>
      <c r="DG21">
        <f t="shared" si="8"/>
        <v>0</v>
      </c>
      <c r="DH21">
        <f t="shared" si="9"/>
        <v>0</v>
      </c>
      <c r="DI21">
        <f t="shared" si="4"/>
        <v>0</v>
      </c>
      <c r="DJ21">
        <f t="shared" si="10"/>
        <v>-1.1200000000000001</v>
      </c>
      <c r="DK21">
        <v>0</v>
      </c>
      <c r="DL21" t="s">
        <v>3</v>
      </c>
      <c r="DM21">
        <v>0</v>
      </c>
      <c r="DN21" t="s">
        <v>3</v>
      </c>
      <c r="DO21">
        <v>0</v>
      </c>
    </row>
    <row r="22" spans="1:119" x14ac:dyDescent="0.2">
      <c r="A22">
        <f>ROW(Source!A27)</f>
        <v>27</v>
      </c>
      <c r="B22">
        <v>93060864</v>
      </c>
      <c r="C22">
        <v>93060948</v>
      </c>
      <c r="D22">
        <v>37729892</v>
      </c>
      <c r="E22">
        <v>1</v>
      </c>
      <c r="F22">
        <v>1</v>
      </c>
      <c r="G22">
        <v>1</v>
      </c>
      <c r="H22">
        <v>3</v>
      </c>
      <c r="I22" t="s">
        <v>85</v>
      </c>
      <c r="J22" t="s">
        <v>87</v>
      </c>
      <c r="K22" t="s">
        <v>86</v>
      </c>
      <c r="L22">
        <v>1346</v>
      </c>
      <c r="N22">
        <v>1009</v>
      </c>
      <c r="O22" t="s">
        <v>62</v>
      </c>
      <c r="P22" t="s">
        <v>62</v>
      </c>
      <c r="Q22">
        <v>1</v>
      </c>
      <c r="W22">
        <v>1</v>
      </c>
      <c r="X22">
        <v>-1589564529</v>
      </c>
      <c r="Y22">
        <f t="shared" si="0"/>
        <v>-0.1</v>
      </c>
      <c r="AA22">
        <v>238.6</v>
      </c>
      <c r="AB22">
        <v>0</v>
      </c>
      <c r="AC22">
        <v>0</v>
      </c>
      <c r="AD22">
        <v>0</v>
      </c>
      <c r="AE22">
        <v>14.62</v>
      </c>
      <c r="AF22">
        <v>0</v>
      </c>
      <c r="AG22">
        <v>0</v>
      </c>
      <c r="AH22">
        <v>0</v>
      </c>
      <c r="AI22">
        <v>16.32</v>
      </c>
      <c r="AJ22">
        <v>1</v>
      </c>
      <c r="AK22">
        <v>1</v>
      </c>
      <c r="AL22">
        <v>1</v>
      </c>
      <c r="AM22">
        <v>2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-0.1</v>
      </c>
      <c r="AU22" t="s">
        <v>3</v>
      </c>
      <c r="AV22">
        <v>0</v>
      </c>
      <c r="AW22">
        <v>2</v>
      </c>
      <c r="AX22">
        <v>93060975</v>
      </c>
      <c r="AY22">
        <v>1</v>
      </c>
      <c r="AZ22">
        <v>6144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V22">
        <v>0</v>
      </c>
      <c r="CW22">
        <v>0</v>
      </c>
      <c r="CX22">
        <f>ROUND(Y22*Source!I27,9)</f>
        <v>-0.2</v>
      </c>
      <c r="CY22">
        <f t="shared" si="5"/>
        <v>238.6</v>
      </c>
      <c r="CZ22">
        <f t="shared" si="6"/>
        <v>14.62</v>
      </c>
      <c r="DA22">
        <f t="shared" si="7"/>
        <v>16.32</v>
      </c>
      <c r="DB22">
        <f t="shared" si="1"/>
        <v>-1.46</v>
      </c>
      <c r="DC22">
        <f t="shared" si="2"/>
        <v>0</v>
      </c>
      <c r="DD22" t="s">
        <v>3</v>
      </c>
      <c r="DE22" t="s">
        <v>3</v>
      </c>
      <c r="DF22">
        <f>ROUND(ROUND(AE22*AI22,2)*CX22,2)</f>
        <v>-47.72</v>
      </c>
      <c r="DG22">
        <f t="shared" si="8"/>
        <v>0</v>
      </c>
      <c r="DH22">
        <f t="shared" si="9"/>
        <v>0</v>
      </c>
      <c r="DI22">
        <f t="shared" si="4"/>
        <v>0</v>
      </c>
      <c r="DJ22">
        <f t="shared" si="10"/>
        <v>-47.72</v>
      </c>
      <c r="DK22">
        <v>0</v>
      </c>
      <c r="DL22" t="s">
        <v>3</v>
      </c>
      <c r="DM22">
        <v>0</v>
      </c>
      <c r="DN22" t="s">
        <v>3</v>
      </c>
      <c r="DO22">
        <v>0</v>
      </c>
    </row>
    <row r="23" spans="1:119" x14ac:dyDescent="0.2">
      <c r="A23">
        <f>ROW(Source!A27)</f>
        <v>27</v>
      </c>
      <c r="B23">
        <v>93060864</v>
      </c>
      <c r="C23">
        <v>93060948</v>
      </c>
      <c r="D23">
        <v>37735757</v>
      </c>
      <c r="E23">
        <v>1</v>
      </c>
      <c r="F23">
        <v>1</v>
      </c>
      <c r="G23">
        <v>1</v>
      </c>
      <c r="H23">
        <v>3</v>
      </c>
      <c r="I23" t="s">
        <v>43</v>
      </c>
      <c r="J23" t="s">
        <v>45</v>
      </c>
      <c r="K23" t="s">
        <v>44</v>
      </c>
      <c r="L23">
        <v>1348</v>
      </c>
      <c r="N23">
        <v>1009</v>
      </c>
      <c r="O23" t="s">
        <v>40</v>
      </c>
      <c r="P23" t="s">
        <v>40</v>
      </c>
      <c r="Q23">
        <v>1000</v>
      </c>
      <c r="W23">
        <v>0</v>
      </c>
      <c r="X23">
        <v>361960925</v>
      </c>
      <c r="Y23">
        <f t="shared" si="0"/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1</v>
      </c>
      <c r="AL23">
        <v>1</v>
      </c>
      <c r="AM23">
        <v>0</v>
      </c>
      <c r="AN23">
        <v>1</v>
      </c>
      <c r="AO23">
        <v>0</v>
      </c>
      <c r="AP23">
        <v>1</v>
      </c>
      <c r="AQ23">
        <v>0</v>
      </c>
      <c r="AR23">
        <v>0</v>
      </c>
      <c r="AS23" t="s">
        <v>3</v>
      </c>
      <c r="AT23">
        <v>0</v>
      </c>
      <c r="AU23" t="s">
        <v>3</v>
      </c>
      <c r="AV23">
        <v>0</v>
      </c>
      <c r="AW23">
        <v>2</v>
      </c>
      <c r="AX23">
        <v>93060976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V23">
        <v>0</v>
      </c>
      <c r="CW23">
        <v>0</v>
      </c>
      <c r="CX23">
        <f>ROUND(Y23*Source!I27,9)</f>
        <v>0</v>
      </c>
      <c r="CY23">
        <f t="shared" si="5"/>
        <v>0</v>
      </c>
      <c r="CZ23">
        <f t="shared" si="6"/>
        <v>0</v>
      </c>
      <c r="DA23">
        <f t="shared" si="7"/>
        <v>1</v>
      </c>
      <c r="DB23">
        <f t="shared" si="1"/>
        <v>0</v>
      </c>
      <c r="DC23">
        <f t="shared" si="2"/>
        <v>0</v>
      </c>
      <c r="DD23" t="s">
        <v>3</v>
      </c>
      <c r="DE23" t="s">
        <v>3</v>
      </c>
      <c r="DF23">
        <f>ROUND(ROUND(AE23,2)*CX23,2)</f>
        <v>0</v>
      </c>
      <c r="DG23">
        <f t="shared" si="8"/>
        <v>0</v>
      </c>
      <c r="DH23">
        <f t="shared" si="9"/>
        <v>0</v>
      </c>
      <c r="DI23">
        <f t="shared" si="4"/>
        <v>0</v>
      </c>
      <c r="DJ23">
        <f t="shared" si="10"/>
        <v>0</v>
      </c>
      <c r="DK23">
        <v>0</v>
      </c>
      <c r="DL23" t="s">
        <v>3</v>
      </c>
      <c r="DM23">
        <v>0</v>
      </c>
      <c r="DN23" t="s">
        <v>3</v>
      </c>
      <c r="DO23">
        <v>0</v>
      </c>
    </row>
    <row r="24" spans="1:119" x14ac:dyDescent="0.2">
      <c r="A24">
        <f>ROW(Source!A27)</f>
        <v>27</v>
      </c>
      <c r="B24">
        <v>93060864</v>
      </c>
      <c r="C24">
        <v>93060948</v>
      </c>
      <c r="D24">
        <v>37744299</v>
      </c>
      <c r="E24">
        <v>1</v>
      </c>
      <c r="F24">
        <v>1</v>
      </c>
      <c r="G24">
        <v>1</v>
      </c>
      <c r="H24">
        <v>3</v>
      </c>
      <c r="I24" t="s">
        <v>47</v>
      </c>
      <c r="J24" t="s">
        <v>50</v>
      </c>
      <c r="K24" t="s">
        <v>48</v>
      </c>
      <c r="L24">
        <v>1354</v>
      </c>
      <c r="N24">
        <v>1010</v>
      </c>
      <c r="O24" t="s">
        <v>49</v>
      </c>
      <c r="P24" t="s">
        <v>49</v>
      </c>
      <c r="Q24">
        <v>1</v>
      </c>
      <c r="W24">
        <v>0</v>
      </c>
      <c r="X24">
        <v>789151112</v>
      </c>
      <c r="Y24">
        <f t="shared" si="0"/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1</v>
      </c>
      <c r="AJ24">
        <v>1</v>
      </c>
      <c r="AK24">
        <v>1</v>
      </c>
      <c r="AL24">
        <v>1</v>
      </c>
      <c r="AM24">
        <v>0</v>
      </c>
      <c r="AN24">
        <v>1</v>
      </c>
      <c r="AO24">
        <v>0</v>
      </c>
      <c r="AP24">
        <v>1</v>
      </c>
      <c r="AQ24">
        <v>0</v>
      </c>
      <c r="AR24">
        <v>0</v>
      </c>
      <c r="AS24" t="s">
        <v>3</v>
      </c>
      <c r="AT24">
        <v>0</v>
      </c>
      <c r="AU24" t="s">
        <v>3</v>
      </c>
      <c r="AV24">
        <v>0</v>
      </c>
      <c r="AW24">
        <v>2</v>
      </c>
      <c r="AX24">
        <v>93060977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V24">
        <v>0</v>
      </c>
      <c r="CW24">
        <v>0</v>
      </c>
      <c r="CX24">
        <f>ROUND(Y24*Source!I27,9)</f>
        <v>0</v>
      </c>
      <c r="CY24">
        <f t="shared" si="5"/>
        <v>0</v>
      </c>
      <c r="CZ24">
        <f t="shared" si="6"/>
        <v>0</v>
      </c>
      <c r="DA24">
        <f t="shared" si="7"/>
        <v>1</v>
      </c>
      <c r="DB24">
        <f t="shared" si="1"/>
        <v>0</v>
      </c>
      <c r="DC24">
        <f t="shared" si="2"/>
        <v>0</v>
      </c>
      <c r="DD24" t="s">
        <v>3</v>
      </c>
      <c r="DE24" t="s">
        <v>3</v>
      </c>
      <c r="DF24">
        <f>ROUND(ROUND(AE24,2)*CX24,2)</f>
        <v>0</v>
      </c>
      <c r="DG24">
        <f t="shared" si="8"/>
        <v>0</v>
      </c>
      <c r="DH24">
        <f t="shared" si="9"/>
        <v>0</v>
      </c>
      <c r="DI24">
        <f t="shared" si="4"/>
        <v>0</v>
      </c>
      <c r="DJ24">
        <f t="shared" si="10"/>
        <v>0</v>
      </c>
      <c r="DK24">
        <v>0</v>
      </c>
      <c r="DL24" t="s">
        <v>3</v>
      </c>
      <c r="DM24">
        <v>0</v>
      </c>
      <c r="DN24" t="s">
        <v>3</v>
      </c>
      <c r="DO24">
        <v>0</v>
      </c>
    </row>
    <row r="25" spans="1:119" x14ac:dyDescent="0.2">
      <c r="A25">
        <f>ROW(Source!A27)</f>
        <v>27</v>
      </c>
      <c r="B25">
        <v>93060864</v>
      </c>
      <c r="C25">
        <v>93060948</v>
      </c>
      <c r="D25">
        <v>37744290</v>
      </c>
      <c r="E25">
        <v>1</v>
      </c>
      <c r="F25">
        <v>1</v>
      </c>
      <c r="G25">
        <v>1</v>
      </c>
      <c r="H25">
        <v>3</v>
      </c>
      <c r="I25" t="s">
        <v>52</v>
      </c>
      <c r="J25" t="s">
        <v>54</v>
      </c>
      <c r="K25" t="s">
        <v>53</v>
      </c>
      <c r="L25">
        <v>1354</v>
      </c>
      <c r="N25">
        <v>1010</v>
      </c>
      <c r="O25" t="s">
        <v>49</v>
      </c>
      <c r="P25" t="s">
        <v>49</v>
      </c>
      <c r="Q25">
        <v>1</v>
      </c>
      <c r="W25">
        <v>0</v>
      </c>
      <c r="X25">
        <v>-950202787</v>
      </c>
      <c r="Y25">
        <f t="shared" si="0"/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M25">
        <v>0</v>
      </c>
      <c r="AN25">
        <v>1</v>
      </c>
      <c r="AO25">
        <v>0</v>
      </c>
      <c r="AP25">
        <v>1</v>
      </c>
      <c r="AQ25">
        <v>0</v>
      </c>
      <c r="AR25">
        <v>0</v>
      </c>
      <c r="AS25" t="s">
        <v>3</v>
      </c>
      <c r="AT25">
        <v>0</v>
      </c>
      <c r="AU25" t="s">
        <v>3</v>
      </c>
      <c r="AV25">
        <v>0</v>
      </c>
      <c r="AW25">
        <v>2</v>
      </c>
      <c r="AX25">
        <v>93060978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V25">
        <v>0</v>
      </c>
      <c r="CW25">
        <v>0</v>
      </c>
      <c r="CX25">
        <f>ROUND(Y25*Source!I27,9)</f>
        <v>0</v>
      </c>
      <c r="CY25">
        <f t="shared" si="5"/>
        <v>0</v>
      </c>
      <c r="CZ25">
        <f t="shared" si="6"/>
        <v>0</v>
      </c>
      <c r="DA25">
        <f t="shared" si="7"/>
        <v>1</v>
      </c>
      <c r="DB25">
        <f t="shared" si="1"/>
        <v>0</v>
      </c>
      <c r="DC25">
        <f t="shared" si="2"/>
        <v>0</v>
      </c>
      <c r="DD25" t="s">
        <v>3</v>
      </c>
      <c r="DE25" t="s">
        <v>3</v>
      </c>
      <c r="DF25">
        <f>ROUND(ROUND(AE25,2)*CX25,2)</f>
        <v>0</v>
      </c>
      <c r="DG25">
        <f t="shared" si="8"/>
        <v>0</v>
      </c>
      <c r="DH25">
        <f t="shared" si="9"/>
        <v>0</v>
      </c>
      <c r="DI25">
        <f t="shared" si="4"/>
        <v>0</v>
      </c>
      <c r="DJ25">
        <f t="shared" si="10"/>
        <v>0</v>
      </c>
      <c r="DK25">
        <v>0</v>
      </c>
      <c r="DL25" t="s">
        <v>3</v>
      </c>
      <c r="DM25">
        <v>0</v>
      </c>
      <c r="DN25" t="s">
        <v>3</v>
      </c>
      <c r="DO25">
        <v>0</v>
      </c>
    </row>
    <row r="26" spans="1:119" x14ac:dyDescent="0.2">
      <c r="A26">
        <f>ROW(Source!A27)</f>
        <v>27</v>
      </c>
      <c r="B26">
        <v>93060864</v>
      </c>
      <c r="C26">
        <v>93060948</v>
      </c>
      <c r="D26">
        <v>37744198</v>
      </c>
      <c r="E26">
        <v>1</v>
      </c>
      <c r="F26">
        <v>1</v>
      </c>
      <c r="G26">
        <v>1</v>
      </c>
      <c r="H26">
        <v>3</v>
      </c>
      <c r="I26" t="s">
        <v>56</v>
      </c>
      <c r="J26" t="s">
        <v>58</v>
      </c>
      <c r="K26" t="s">
        <v>57</v>
      </c>
      <c r="L26">
        <v>1354</v>
      </c>
      <c r="N26">
        <v>1010</v>
      </c>
      <c r="O26" t="s">
        <v>49</v>
      </c>
      <c r="P26" t="s">
        <v>49</v>
      </c>
      <c r="Q26">
        <v>1</v>
      </c>
      <c r="W26">
        <v>0</v>
      </c>
      <c r="X26">
        <v>1139075706</v>
      </c>
      <c r="Y26">
        <f t="shared" si="0"/>
        <v>0.1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M26">
        <v>0</v>
      </c>
      <c r="AN26">
        <v>0</v>
      </c>
      <c r="AO26">
        <v>0</v>
      </c>
      <c r="AP26">
        <v>1</v>
      </c>
      <c r="AQ26">
        <v>0</v>
      </c>
      <c r="AR26">
        <v>0</v>
      </c>
      <c r="AS26" t="s">
        <v>3</v>
      </c>
      <c r="AT26">
        <v>0.1</v>
      </c>
      <c r="AU26" t="s">
        <v>3</v>
      </c>
      <c r="AV26">
        <v>0</v>
      </c>
      <c r="AW26">
        <v>2</v>
      </c>
      <c r="AX26">
        <v>93060979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V26">
        <v>0</v>
      </c>
      <c r="CW26">
        <v>0</v>
      </c>
      <c r="CX26">
        <f>ROUND(Y26*Source!I27,9)</f>
        <v>0.2</v>
      </c>
      <c r="CY26">
        <f t="shared" si="5"/>
        <v>0</v>
      </c>
      <c r="CZ26">
        <f t="shared" si="6"/>
        <v>0</v>
      </c>
      <c r="DA26">
        <f t="shared" si="7"/>
        <v>1</v>
      </c>
      <c r="DB26">
        <f t="shared" si="1"/>
        <v>0</v>
      </c>
      <c r="DC26">
        <f t="shared" si="2"/>
        <v>0</v>
      </c>
      <c r="DD26" t="s">
        <v>3</v>
      </c>
      <c r="DE26" t="s">
        <v>3</v>
      </c>
      <c r="DF26">
        <f>ROUND(ROUND(AE26,2)*CX26,2)</f>
        <v>0</v>
      </c>
      <c r="DG26">
        <f t="shared" si="8"/>
        <v>0</v>
      </c>
      <c r="DH26">
        <f t="shared" si="9"/>
        <v>0</v>
      </c>
      <c r="DI26">
        <f t="shared" si="4"/>
        <v>0</v>
      </c>
      <c r="DJ26">
        <f t="shared" si="10"/>
        <v>0</v>
      </c>
      <c r="DK26">
        <v>0</v>
      </c>
      <c r="DL26" t="s">
        <v>3</v>
      </c>
      <c r="DM26">
        <v>0</v>
      </c>
      <c r="DN26" t="s">
        <v>3</v>
      </c>
      <c r="DO26">
        <v>0</v>
      </c>
    </row>
    <row r="27" spans="1:119" x14ac:dyDescent="0.2">
      <c r="A27">
        <f>ROW(Source!A27)</f>
        <v>27</v>
      </c>
      <c r="B27">
        <v>93060864</v>
      </c>
      <c r="C27">
        <v>93060948</v>
      </c>
      <c r="D27">
        <v>37745010</v>
      </c>
      <c r="E27">
        <v>1</v>
      </c>
      <c r="F27">
        <v>1</v>
      </c>
      <c r="G27">
        <v>1</v>
      </c>
      <c r="H27">
        <v>3</v>
      </c>
      <c r="I27" t="s">
        <v>89</v>
      </c>
      <c r="J27" t="s">
        <v>91</v>
      </c>
      <c r="K27" t="s">
        <v>90</v>
      </c>
      <c r="L27">
        <v>1348</v>
      </c>
      <c r="N27">
        <v>1009</v>
      </c>
      <c r="O27" t="s">
        <v>40</v>
      </c>
      <c r="P27" t="s">
        <v>40</v>
      </c>
      <c r="Q27">
        <v>1000</v>
      </c>
      <c r="W27">
        <v>1</v>
      </c>
      <c r="X27">
        <v>911236404</v>
      </c>
      <c r="Y27">
        <f t="shared" si="0"/>
        <v>-1E-4</v>
      </c>
      <c r="AA27">
        <v>103140.11</v>
      </c>
      <c r="AB27">
        <v>0</v>
      </c>
      <c r="AC27">
        <v>0</v>
      </c>
      <c r="AD27">
        <v>0</v>
      </c>
      <c r="AE27">
        <v>9550.01</v>
      </c>
      <c r="AF27">
        <v>0</v>
      </c>
      <c r="AG27">
        <v>0</v>
      </c>
      <c r="AH27">
        <v>0</v>
      </c>
      <c r="AI27">
        <v>10.8</v>
      </c>
      <c r="AJ27">
        <v>1</v>
      </c>
      <c r="AK27">
        <v>1</v>
      </c>
      <c r="AL27">
        <v>1</v>
      </c>
      <c r="AM27">
        <v>2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</v>
      </c>
      <c r="AT27">
        <v>-1E-4</v>
      </c>
      <c r="AU27" t="s">
        <v>3</v>
      </c>
      <c r="AV27">
        <v>0</v>
      </c>
      <c r="AW27">
        <v>2</v>
      </c>
      <c r="AX27">
        <v>93060980</v>
      </c>
      <c r="AY27">
        <v>1</v>
      </c>
      <c r="AZ27">
        <v>6144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V27">
        <v>0</v>
      </c>
      <c r="CW27">
        <v>0</v>
      </c>
      <c r="CX27">
        <f>ROUND(Y27*Source!I27,9)</f>
        <v>-2.0000000000000001E-4</v>
      </c>
      <c r="CY27">
        <f t="shared" si="5"/>
        <v>103140.11</v>
      </c>
      <c r="CZ27">
        <f t="shared" si="6"/>
        <v>9550.01</v>
      </c>
      <c r="DA27">
        <f t="shared" si="7"/>
        <v>10.8</v>
      </c>
      <c r="DB27">
        <f t="shared" si="1"/>
        <v>-0.96</v>
      </c>
      <c r="DC27">
        <f t="shared" si="2"/>
        <v>0</v>
      </c>
      <c r="DD27" t="s">
        <v>3</v>
      </c>
      <c r="DE27" t="s">
        <v>3</v>
      </c>
      <c r="DF27">
        <f>ROUND(ROUND(AE27*AI27,2)*CX27,2)</f>
        <v>-20.63</v>
      </c>
      <c r="DG27">
        <f t="shared" si="8"/>
        <v>0</v>
      </c>
      <c r="DH27">
        <f t="shared" si="9"/>
        <v>0</v>
      </c>
      <c r="DI27">
        <f t="shared" si="4"/>
        <v>0</v>
      </c>
      <c r="DJ27">
        <f t="shared" si="10"/>
        <v>-20.63</v>
      </c>
      <c r="DK27">
        <v>0</v>
      </c>
      <c r="DL27" t="s">
        <v>3</v>
      </c>
      <c r="DM27">
        <v>0</v>
      </c>
      <c r="DN27" t="s">
        <v>3</v>
      </c>
      <c r="DO27">
        <v>0</v>
      </c>
    </row>
    <row r="28" spans="1:119" x14ac:dyDescent="0.2">
      <c r="A28">
        <f>ROW(Source!A27)</f>
        <v>27</v>
      </c>
      <c r="B28">
        <v>93060864</v>
      </c>
      <c r="C28">
        <v>93060948</v>
      </c>
      <c r="D28">
        <v>37751168</v>
      </c>
      <c r="E28">
        <v>1</v>
      </c>
      <c r="F28">
        <v>1</v>
      </c>
      <c r="G28">
        <v>1</v>
      </c>
      <c r="H28">
        <v>3</v>
      </c>
      <c r="I28" t="s">
        <v>60</v>
      </c>
      <c r="J28" t="s">
        <v>63</v>
      </c>
      <c r="K28" t="s">
        <v>61</v>
      </c>
      <c r="L28">
        <v>1346</v>
      </c>
      <c r="N28">
        <v>1009</v>
      </c>
      <c r="O28" t="s">
        <v>62</v>
      </c>
      <c r="P28" t="s">
        <v>62</v>
      </c>
      <c r="Q28">
        <v>1</v>
      </c>
      <c r="W28">
        <v>0</v>
      </c>
      <c r="X28">
        <v>-2040775826</v>
      </c>
      <c r="Y28">
        <f t="shared" si="0"/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M28">
        <v>0</v>
      </c>
      <c r="AN28">
        <v>1</v>
      </c>
      <c r="AO28">
        <v>0</v>
      </c>
      <c r="AP28">
        <v>1</v>
      </c>
      <c r="AQ28">
        <v>0</v>
      </c>
      <c r="AR28">
        <v>0</v>
      </c>
      <c r="AS28" t="s">
        <v>3</v>
      </c>
      <c r="AT28">
        <v>0</v>
      </c>
      <c r="AU28" t="s">
        <v>3</v>
      </c>
      <c r="AV28">
        <v>0</v>
      </c>
      <c r="AW28">
        <v>2</v>
      </c>
      <c r="AX28">
        <v>93060981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V28">
        <v>0</v>
      </c>
      <c r="CW28">
        <v>0</v>
      </c>
      <c r="CX28">
        <f>ROUND(Y28*Source!I27,9)</f>
        <v>0</v>
      </c>
      <c r="CY28">
        <f t="shared" si="5"/>
        <v>0</v>
      </c>
      <c r="CZ28">
        <f t="shared" si="6"/>
        <v>0</v>
      </c>
      <c r="DA28">
        <f t="shared" si="7"/>
        <v>1</v>
      </c>
      <c r="DB28">
        <f t="shared" si="1"/>
        <v>0</v>
      </c>
      <c r="DC28">
        <f t="shared" si="2"/>
        <v>0</v>
      </c>
      <c r="DD28" t="s">
        <v>3</v>
      </c>
      <c r="DE28" t="s">
        <v>3</v>
      </c>
      <c r="DF28">
        <f>ROUND(ROUND(AE28,2)*CX28,2)</f>
        <v>0</v>
      </c>
      <c r="DG28">
        <f t="shared" si="8"/>
        <v>0</v>
      </c>
      <c r="DH28">
        <f t="shared" si="9"/>
        <v>0</v>
      </c>
      <c r="DI28">
        <f t="shared" si="4"/>
        <v>0</v>
      </c>
      <c r="DJ28">
        <f t="shared" si="10"/>
        <v>0</v>
      </c>
      <c r="DK28">
        <v>0</v>
      </c>
      <c r="DL28" t="s">
        <v>3</v>
      </c>
      <c r="DM28">
        <v>0</v>
      </c>
      <c r="DN28" t="s">
        <v>3</v>
      </c>
      <c r="DO28">
        <v>0</v>
      </c>
    </row>
    <row r="29" spans="1:119" x14ac:dyDescent="0.2">
      <c r="A29">
        <f>ROW(Source!A27)</f>
        <v>27</v>
      </c>
      <c r="B29">
        <v>93060864</v>
      </c>
      <c r="C29">
        <v>93060948</v>
      </c>
      <c r="D29">
        <v>37750801</v>
      </c>
      <c r="E29">
        <v>1</v>
      </c>
      <c r="F29">
        <v>1</v>
      </c>
      <c r="G29">
        <v>1</v>
      </c>
      <c r="H29">
        <v>3</v>
      </c>
      <c r="I29" t="s">
        <v>65</v>
      </c>
      <c r="J29" t="s">
        <v>67</v>
      </c>
      <c r="K29" t="s">
        <v>66</v>
      </c>
      <c r="L29">
        <v>1348</v>
      </c>
      <c r="N29">
        <v>1009</v>
      </c>
      <c r="O29" t="s">
        <v>40</v>
      </c>
      <c r="P29" t="s">
        <v>40</v>
      </c>
      <c r="Q29">
        <v>1000</v>
      </c>
      <c r="W29">
        <v>0</v>
      </c>
      <c r="X29">
        <v>-388174517</v>
      </c>
      <c r="Y29">
        <f t="shared" si="0"/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M29">
        <v>0</v>
      </c>
      <c r="AN29">
        <v>1</v>
      </c>
      <c r="AO29">
        <v>0</v>
      </c>
      <c r="AP29">
        <v>1</v>
      </c>
      <c r="AQ29">
        <v>0</v>
      </c>
      <c r="AR29">
        <v>0</v>
      </c>
      <c r="AS29" t="s">
        <v>3</v>
      </c>
      <c r="AT29">
        <v>0</v>
      </c>
      <c r="AU29" t="s">
        <v>3</v>
      </c>
      <c r="AV29">
        <v>0</v>
      </c>
      <c r="AW29">
        <v>2</v>
      </c>
      <c r="AX29">
        <v>93060982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V29">
        <v>0</v>
      </c>
      <c r="CW29">
        <v>0</v>
      </c>
      <c r="CX29">
        <f>ROUND(Y29*Source!I27,9)</f>
        <v>0</v>
      </c>
      <c r="CY29">
        <f t="shared" si="5"/>
        <v>0</v>
      </c>
      <c r="CZ29">
        <f t="shared" si="6"/>
        <v>0</v>
      </c>
      <c r="DA29">
        <f t="shared" si="7"/>
        <v>1</v>
      </c>
      <c r="DB29">
        <f t="shared" si="1"/>
        <v>0</v>
      </c>
      <c r="DC29">
        <f t="shared" si="2"/>
        <v>0</v>
      </c>
      <c r="DD29" t="s">
        <v>3</v>
      </c>
      <c r="DE29" t="s">
        <v>3</v>
      </c>
      <c r="DF29">
        <f>ROUND(ROUND(AE29,2)*CX29,2)</f>
        <v>0</v>
      </c>
      <c r="DG29">
        <f t="shared" si="8"/>
        <v>0</v>
      </c>
      <c r="DH29">
        <f t="shared" si="9"/>
        <v>0</v>
      </c>
      <c r="DI29">
        <f t="shared" si="4"/>
        <v>0</v>
      </c>
      <c r="DJ29">
        <f t="shared" si="10"/>
        <v>0</v>
      </c>
      <c r="DK29">
        <v>0</v>
      </c>
      <c r="DL29" t="s">
        <v>3</v>
      </c>
      <c r="DM29">
        <v>0</v>
      </c>
      <c r="DN29" t="s">
        <v>3</v>
      </c>
      <c r="DO29">
        <v>0</v>
      </c>
    </row>
    <row r="30" spans="1:119" x14ac:dyDescent="0.2">
      <c r="A30">
        <f>ROW(Source!A27)</f>
        <v>27</v>
      </c>
      <c r="B30">
        <v>93060864</v>
      </c>
      <c r="C30">
        <v>93060948</v>
      </c>
      <c r="D30">
        <v>37775906</v>
      </c>
      <c r="E30">
        <v>1</v>
      </c>
      <c r="F30">
        <v>1</v>
      </c>
      <c r="G30">
        <v>1</v>
      </c>
      <c r="H30">
        <v>3</v>
      </c>
      <c r="I30" t="s">
        <v>69</v>
      </c>
      <c r="J30" t="s">
        <v>71</v>
      </c>
      <c r="K30" t="s">
        <v>70</v>
      </c>
      <c r="L30">
        <v>1354</v>
      </c>
      <c r="N30">
        <v>1010</v>
      </c>
      <c r="O30" t="s">
        <v>49</v>
      </c>
      <c r="P30" t="s">
        <v>49</v>
      </c>
      <c r="Q30">
        <v>1</v>
      </c>
      <c r="W30">
        <v>0</v>
      </c>
      <c r="X30">
        <v>-744192612</v>
      </c>
      <c r="Y30">
        <f t="shared" si="0"/>
        <v>0</v>
      </c>
      <c r="AA30">
        <v>21465.9</v>
      </c>
      <c r="AB30">
        <v>0</v>
      </c>
      <c r="AC30">
        <v>0</v>
      </c>
      <c r="AD30">
        <v>0</v>
      </c>
      <c r="AE30">
        <v>2074</v>
      </c>
      <c r="AF30">
        <v>0</v>
      </c>
      <c r="AG30">
        <v>0</v>
      </c>
      <c r="AH30">
        <v>0</v>
      </c>
      <c r="AI30">
        <v>10.35</v>
      </c>
      <c r="AJ30">
        <v>1</v>
      </c>
      <c r="AK30">
        <v>1</v>
      </c>
      <c r="AL30">
        <v>1</v>
      </c>
      <c r="AM30">
        <v>0</v>
      </c>
      <c r="AN30">
        <v>1</v>
      </c>
      <c r="AO30">
        <v>0</v>
      </c>
      <c r="AP30">
        <v>1</v>
      </c>
      <c r="AQ30">
        <v>0</v>
      </c>
      <c r="AR30">
        <v>0</v>
      </c>
      <c r="AS30" t="s">
        <v>3</v>
      </c>
      <c r="AT30">
        <v>0</v>
      </c>
      <c r="AU30" t="s">
        <v>3</v>
      </c>
      <c r="AV30">
        <v>0</v>
      </c>
      <c r="AW30">
        <v>2</v>
      </c>
      <c r="AX30">
        <v>93060983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V30">
        <v>0</v>
      </c>
      <c r="CW30">
        <v>0</v>
      </c>
      <c r="CX30">
        <f>ROUND(Y30*Source!I27,9)</f>
        <v>0</v>
      </c>
      <c r="CY30">
        <f t="shared" si="5"/>
        <v>21465.9</v>
      </c>
      <c r="CZ30">
        <f t="shared" si="6"/>
        <v>2074</v>
      </c>
      <c r="DA30">
        <f t="shared" si="7"/>
        <v>10.35</v>
      </c>
      <c r="DB30">
        <f t="shared" si="1"/>
        <v>0</v>
      </c>
      <c r="DC30">
        <f t="shared" si="2"/>
        <v>0</v>
      </c>
      <c r="DD30" t="s">
        <v>3</v>
      </c>
      <c r="DE30" t="s">
        <v>3</v>
      </c>
      <c r="DF30">
        <f>ROUND(ROUND(AE30*AI30,2)*CX30,2)</f>
        <v>0</v>
      </c>
      <c r="DG30">
        <f t="shared" si="8"/>
        <v>0</v>
      </c>
      <c r="DH30">
        <f t="shared" si="9"/>
        <v>0</v>
      </c>
      <c r="DI30">
        <f t="shared" si="4"/>
        <v>0</v>
      </c>
      <c r="DJ30">
        <f t="shared" si="10"/>
        <v>0</v>
      </c>
      <c r="DK30">
        <v>0</v>
      </c>
      <c r="DL30" t="s">
        <v>3</v>
      </c>
      <c r="DM30">
        <v>0</v>
      </c>
      <c r="DN30" t="s">
        <v>3</v>
      </c>
      <c r="DO30">
        <v>0</v>
      </c>
    </row>
    <row r="31" spans="1:119" x14ac:dyDescent="0.2">
      <c r="A31">
        <f>ROW(Source!A27)</f>
        <v>27</v>
      </c>
      <c r="B31">
        <v>93060864</v>
      </c>
      <c r="C31">
        <v>93060948</v>
      </c>
      <c r="D31">
        <v>37792552</v>
      </c>
      <c r="E31">
        <v>1</v>
      </c>
      <c r="F31">
        <v>1</v>
      </c>
      <c r="G31">
        <v>1</v>
      </c>
      <c r="H31">
        <v>3</v>
      </c>
      <c r="I31" t="s">
        <v>93</v>
      </c>
      <c r="J31" t="s">
        <v>95</v>
      </c>
      <c r="K31" t="s">
        <v>94</v>
      </c>
      <c r="L31">
        <v>1354</v>
      </c>
      <c r="N31">
        <v>1010</v>
      </c>
      <c r="O31" t="s">
        <v>49</v>
      </c>
      <c r="P31" t="s">
        <v>49</v>
      </c>
      <c r="Q31">
        <v>1</v>
      </c>
      <c r="W31">
        <v>1</v>
      </c>
      <c r="X31">
        <v>1199042919</v>
      </c>
      <c r="Y31">
        <f t="shared" si="0"/>
        <v>-6</v>
      </c>
      <c r="AA31">
        <v>14.45</v>
      </c>
      <c r="AB31">
        <v>0</v>
      </c>
      <c r="AC31">
        <v>0</v>
      </c>
      <c r="AD31">
        <v>0</v>
      </c>
      <c r="AE31">
        <v>6.2</v>
      </c>
      <c r="AF31">
        <v>0</v>
      </c>
      <c r="AG31">
        <v>0</v>
      </c>
      <c r="AH31">
        <v>0</v>
      </c>
      <c r="AI31">
        <v>2.33</v>
      </c>
      <c r="AJ31">
        <v>1</v>
      </c>
      <c r="AK31">
        <v>1</v>
      </c>
      <c r="AL31">
        <v>1</v>
      </c>
      <c r="AM31">
        <v>2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-6</v>
      </c>
      <c r="AU31" t="s">
        <v>3</v>
      </c>
      <c r="AV31">
        <v>0</v>
      </c>
      <c r="AW31">
        <v>2</v>
      </c>
      <c r="AX31">
        <v>93060984</v>
      </c>
      <c r="AY31">
        <v>1</v>
      </c>
      <c r="AZ31">
        <v>6144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V31">
        <v>0</v>
      </c>
      <c r="CW31">
        <v>0</v>
      </c>
      <c r="CX31">
        <f>ROUND(Y31*Source!I27,9)</f>
        <v>-12</v>
      </c>
      <c r="CY31">
        <f t="shared" si="5"/>
        <v>14.45</v>
      </c>
      <c r="CZ31">
        <f t="shared" si="6"/>
        <v>6.2</v>
      </c>
      <c r="DA31">
        <f t="shared" si="7"/>
        <v>2.33</v>
      </c>
      <c r="DB31">
        <f t="shared" si="1"/>
        <v>-37.200000000000003</v>
      </c>
      <c r="DC31">
        <f t="shared" si="2"/>
        <v>0</v>
      </c>
      <c r="DD31" t="s">
        <v>3</v>
      </c>
      <c r="DE31" t="s">
        <v>3</v>
      </c>
      <c r="DF31">
        <f>ROUND(ROUND(AE31*AI31,2)*CX31,2)</f>
        <v>-173.4</v>
      </c>
      <c r="DG31">
        <f t="shared" si="8"/>
        <v>0</v>
      </c>
      <c r="DH31">
        <f t="shared" si="9"/>
        <v>0</v>
      </c>
      <c r="DI31">
        <f t="shared" si="4"/>
        <v>0</v>
      </c>
      <c r="DJ31">
        <f t="shared" si="10"/>
        <v>-173.4</v>
      </c>
      <c r="DK31">
        <v>0</v>
      </c>
      <c r="DL31" t="s">
        <v>3</v>
      </c>
      <c r="DM31">
        <v>0</v>
      </c>
      <c r="DN31" t="s">
        <v>3</v>
      </c>
      <c r="DO31">
        <v>0</v>
      </c>
    </row>
    <row r="32" spans="1:119" x14ac:dyDescent="0.2">
      <c r="A32">
        <f>ROW(Source!A42)</f>
        <v>42</v>
      </c>
      <c r="B32">
        <v>93060864</v>
      </c>
      <c r="C32">
        <v>93061268</v>
      </c>
      <c r="D32">
        <v>23129536</v>
      </c>
      <c r="E32">
        <v>1</v>
      </c>
      <c r="F32">
        <v>1</v>
      </c>
      <c r="G32">
        <v>1</v>
      </c>
      <c r="H32">
        <v>1</v>
      </c>
      <c r="I32" t="s">
        <v>477</v>
      </c>
      <c r="J32" t="s">
        <v>3</v>
      </c>
      <c r="K32" t="s">
        <v>478</v>
      </c>
      <c r="L32">
        <v>1369</v>
      </c>
      <c r="N32">
        <v>1013</v>
      </c>
      <c r="O32" t="s">
        <v>464</v>
      </c>
      <c r="P32" t="s">
        <v>464</v>
      </c>
      <c r="Q32">
        <v>1</v>
      </c>
      <c r="W32">
        <v>0</v>
      </c>
      <c r="X32">
        <v>1663406391</v>
      </c>
      <c r="Y32">
        <f t="shared" si="0"/>
        <v>7.9</v>
      </c>
      <c r="AA32">
        <v>0</v>
      </c>
      <c r="AB32">
        <v>0</v>
      </c>
      <c r="AC32">
        <v>0</v>
      </c>
      <c r="AD32">
        <v>8.2799999999999994</v>
      </c>
      <c r="AE32">
        <v>0</v>
      </c>
      <c r="AF32">
        <v>0</v>
      </c>
      <c r="AG32">
        <v>0</v>
      </c>
      <c r="AH32">
        <v>8.2799999999999994</v>
      </c>
      <c r="AI32">
        <v>1</v>
      </c>
      <c r="AJ32">
        <v>1</v>
      </c>
      <c r="AK32">
        <v>1</v>
      </c>
      <c r="AL32">
        <v>1</v>
      </c>
      <c r="AM32">
        <v>-2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7.9</v>
      </c>
      <c r="AU32" t="s">
        <v>3</v>
      </c>
      <c r="AV32">
        <v>1</v>
      </c>
      <c r="AW32">
        <v>2</v>
      </c>
      <c r="AX32">
        <v>93061269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U32">
        <f>ROUND(AT32*Source!I42*AH32*AL32,2)</f>
        <v>196.24</v>
      </c>
      <c r="CV32">
        <f>ROUND(Y32*Source!I42,9)</f>
        <v>23.7</v>
      </c>
      <c r="CW32">
        <v>0</v>
      </c>
      <c r="CX32">
        <f>ROUND(Y32*Source!I42,9)</f>
        <v>23.7</v>
      </c>
      <c r="CY32">
        <f>AD32</f>
        <v>8.2799999999999994</v>
      </c>
      <c r="CZ32">
        <f>AH32</f>
        <v>8.2799999999999994</v>
      </c>
      <c r="DA32">
        <f>AL32</f>
        <v>1</v>
      </c>
      <c r="DB32">
        <f t="shared" si="1"/>
        <v>65.41</v>
      </c>
      <c r="DC32">
        <f t="shared" si="2"/>
        <v>0</v>
      </c>
      <c r="DD32" t="s">
        <v>3</v>
      </c>
      <c r="DE32" t="s">
        <v>3</v>
      </c>
      <c r="DF32">
        <f>ROUND(ROUND(AE32,2)*CX32,2)</f>
        <v>0</v>
      </c>
      <c r="DG32">
        <f t="shared" si="8"/>
        <v>0</v>
      </c>
      <c r="DH32">
        <f t="shared" si="9"/>
        <v>0</v>
      </c>
      <c r="DI32">
        <f t="shared" si="4"/>
        <v>196.24</v>
      </c>
      <c r="DJ32">
        <f>DI32</f>
        <v>196.24</v>
      </c>
      <c r="DK32">
        <v>0</v>
      </c>
      <c r="DL32" t="s">
        <v>3</v>
      </c>
      <c r="DM32">
        <v>0</v>
      </c>
      <c r="DN32" t="s">
        <v>3</v>
      </c>
      <c r="DO32">
        <v>0</v>
      </c>
    </row>
    <row r="33" spans="1:119" x14ac:dyDescent="0.2">
      <c r="A33">
        <f>ROW(Source!A42)</f>
        <v>42</v>
      </c>
      <c r="B33">
        <v>93060864</v>
      </c>
      <c r="C33">
        <v>93061268</v>
      </c>
      <c r="D33">
        <v>121548</v>
      </c>
      <c r="E33">
        <v>1</v>
      </c>
      <c r="F33">
        <v>1</v>
      </c>
      <c r="G33">
        <v>1</v>
      </c>
      <c r="H33">
        <v>1</v>
      </c>
      <c r="I33" t="s">
        <v>25</v>
      </c>
      <c r="J33" t="s">
        <v>3</v>
      </c>
      <c r="K33" t="s">
        <v>465</v>
      </c>
      <c r="L33">
        <v>608254</v>
      </c>
      <c r="N33">
        <v>1013</v>
      </c>
      <c r="O33" t="s">
        <v>466</v>
      </c>
      <c r="P33" t="s">
        <v>466</v>
      </c>
      <c r="Q33">
        <v>1</v>
      </c>
      <c r="W33">
        <v>0</v>
      </c>
      <c r="X33">
        <v>-185737400</v>
      </c>
      <c r="Y33">
        <f t="shared" ref="Y33:Y64" si="11">AT33</f>
        <v>1.86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1</v>
      </c>
      <c r="AJ33">
        <v>1</v>
      </c>
      <c r="AK33">
        <v>1</v>
      </c>
      <c r="AL33">
        <v>1</v>
      </c>
      <c r="AM33">
        <v>-2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1.86</v>
      </c>
      <c r="AU33" t="s">
        <v>3</v>
      </c>
      <c r="AV33">
        <v>2</v>
      </c>
      <c r="AW33">
        <v>2</v>
      </c>
      <c r="AX33">
        <v>93061270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V33">
        <v>0</v>
      </c>
      <c r="CW33">
        <v>0</v>
      </c>
      <c r="CX33">
        <f>ROUND(Y33*Source!I42,9)</f>
        <v>5.58</v>
      </c>
      <c r="CY33">
        <f>AD33</f>
        <v>0</v>
      </c>
      <c r="CZ33">
        <f>AH33</f>
        <v>0</v>
      </c>
      <c r="DA33">
        <f>AL33</f>
        <v>1</v>
      </c>
      <c r="DB33">
        <f t="shared" ref="DB33:DB64" si="12">ROUND(ROUND(AT33*CZ33,2),2)</f>
        <v>0</v>
      </c>
      <c r="DC33">
        <f t="shared" ref="DC33:DC64" si="13">ROUND(ROUND(AT33*AG33,2),2)</f>
        <v>0</v>
      </c>
      <c r="DD33" t="s">
        <v>3</v>
      </c>
      <c r="DE33" t="s">
        <v>3</v>
      </c>
      <c r="DF33">
        <f>ROUND(ROUND(AE33,2)*CX33,2)</f>
        <v>0</v>
      </c>
      <c r="DG33">
        <f t="shared" si="8"/>
        <v>0</v>
      </c>
      <c r="DH33">
        <f t="shared" si="9"/>
        <v>0</v>
      </c>
      <c r="DI33">
        <f t="shared" ref="DI33:DI64" si="14">ROUND(ROUND(AH33,2)*CX33,2)</f>
        <v>0</v>
      </c>
      <c r="DJ33">
        <f>DI33</f>
        <v>0</v>
      </c>
      <c r="DK33">
        <v>0</v>
      </c>
      <c r="DL33" t="s">
        <v>3</v>
      </c>
      <c r="DM33">
        <v>0</v>
      </c>
      <c r="DN33" t="s">
        <v>3</v>
      </c>
      <c r="DO33">
        <v>0</v>
      </c>
    </row>
    <row r="34" spans="1:119" x14ac:dyDescent="0.2">
      <c r="A34">
        <f>ROW(Source!A42)</f>
        <v>42</v>
      </c>
      <c r="B34">
        <v>93060864</v>
      </c>
      <c r="C34">
        <v>93061268</v>
      </c>
      <c r="D34">
        <v>37803498</v>
      </c>
      <c r="E34">
        <v>1</v>
      </c>
      <c r="F34">
        <v>1</v>
      </c>
      <c r="G34">
        <v>1</v>
      </c>
      <c r="H34">
        <v>2</v>
      </c>
      <c r="I34" t="s">
        <v>479</v>
      </c>
      <c r="J34" t="s">
        <v>480</v>
      </c>
      <c r="K34" t="s">
        <v>481</v>
      </c>
      <c r="L34">
        <v>1368</v>
      </c>
      <c r="N34">
        <v>1011</v>
      </c>
      <c r="O34" t="s">
        <v>470</v>
      </c>
      <c r="P34" t="s">
        <v>470</v>
      </c>
      <c r="Q34">
        <v>1</v>
      </c>
      <c r="W34">
        <v>0</v>
      </c>
      <c r="X34">
        <v>365905357</v>
      </c>
      <c r="Y34">
        <f t="shared" si="11"/>
        <v>1.86</v>
      </c>
      <c r="AA34">
        <v>0</v>
      </c>
      <c r="AB34">
        <v>2196.04</v>
      </c>
      <c r="AC34">
        <v>380.78</v>
      </c>
      <c r="AD34">
        <v>0</v>
      </c>
      <c r="AE34">
        <v>0</v>
      </c>
      <c r="AF34">
        <v>123.86</v>
      </c>
      <c r="AG34">
        <v>10.35</v>
      </c>
      <c r="AH34">
        <v>0</v>
      </c>
      <c r="AI34">
        <v>1</v>
      </c>
      <c r="AJ34">
        <v>17.73</v>
      </c>
      <c r="AK34">
        <v>36.79</v>
      </c>
      <c r="AL34">
        <v>1</v>
      </c>
      <c r="AM34">
        <v>2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1.86</v>
      </c>
      <c r="AU34" t="s">
        <v>3</v>
      </c>
      <c r="AV34">
        <v>0</v>
      </c>
      <c r="AW34">
        <v>2</v>
      </c>
      <c r="AX34">
        <v>93061271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V34">
        <v>0</v>
      </c>
      <c r="CW34">
        <f>ROUND(Y34*Source!I42*DO34,9)</f>
        <v>0</v>
      </c>
      <c r="CX34">
        <f>ROUND(Y34*Source!I42,9)</f>
        <v>5.58</v>
      </c>
      <c r="CY34">
        <f>AB34</f>
        <v>2196.04</v>
      </c>
      <c r="CZ34">
        <f>AF34</f>
        <v>123.86</v>
      </c>
      <c r="DA34">
        <f>AJ34</f>
        <v>17.73</v>
      </c>
      <c r="DB34">
        <f t="shared" si="12"/>
        <v>230.38</v>
      </c>
      <c r="DC34">
        <f t="shared" si="13"/>
        <v>19.25</v>
      </c>
      <c r="DD34" t="s">
        <v>3</v>
      </c>
      <c r="DE34" t="s">
        <v>3</v>
      </c>
      <c r="DF34">
        <f>ROUND(ROUND(AE34,2)*CX34,2)</f>
        <v>0</v>
      </c>
      <c r="DG34">
        <f>ROUND(ROUND(AF34*AJ34,2)*CX34,2)</f>
        <v>12253.9</v>
      </c>
      <c r="DH34">
        <f>ROUND(ROUND(AG34*AK34,2)*CX34,2)</f>
        <v>2124.75</v>
      </c>
      <c r="DI34">
        <f t="shared" si="14"/>
        <v>0</v>
      </c>
      <c r="DJ34">
        <f>DG34</f>
        <v>12253.9</v>
      </c>
      <c r="DK34">
        <v>0</v>
      </c>
      <c r="DL34" t="s">
        <v>3</v>
      </c>
      <c r="DM34">
        <v>0</v>
      </c>
      <c r="DN34" t="s">
        <v>3</v>
      </c>
      <c r="DO34">
        <v>0</v>
      </c>
    </row>
    <row r="35" spans="1:119" x14ac:dyDescent="0.2">
      <c r="A35">
        <f>ROW(Source!A42)</f>
        <v>42</v>
      </c>
      <c r="B35">
        <v>93060864</v>
      </c>
      <c r="C35">
        <v>93061268</v>
      </c>
      <c r="D35">
        <v>37804456</v>
      </c>
      <c r="E35">
        <v>1</v>
      </c>
      <c r="F35">
        <v>1</v>
      </c>
      <c r="G35">
        <v>1</v>
      </c>
      <c r="H35">
        <v>2</v>
      </c>
      <c r="I35" t="s">
        <v>482</v>
      </c>
      <c r="J35" t="s">
        <v>483</v>
      </c>
      <c r="K35" t="s">
        <v>484</v>
      </c>
      <c r="L35">
        <v>1368</v>
      </c>
      <c r="N35">
        <v>1011</v>
      </c>
      <c r="O35" t="s">
        <v>470</v>
      </c>
      <c r="P35" t="s">
        <v>470</v>
      </c>
      <c r="Q35">
        <v>1</v>
      </c>
      <c r="W35">
        <v>0</v>
      </c>
      <c r="X35">
        <v>-671646184</v>
      </c>
      <c r="Y35">
        <f t="shared" si="11"/>
        <v>0.4</v>
      </c>
      <c r="AA35">
        <v>0</v>
      </c>
      <c r="AB35">
        <v>1360.8</v>
      </c>
      <c r="AC35">
        <v>380.78</v>
      </c>
      <c r="AD35">
        <v>0</v>
      </c>
      <c r="AE35">
        <v>0</v>
      </c>
      <c r="AF35">
        <v>91.76</v>
      </c>
      <c r="AG35">
        <v>10.35</v>
      </c>
      <c r="AH35">
        <v>0</v>
      </c>
      <c r="AI35">
        <v>1</v>
      </c>
      <c r="AJ35">
        <v>14.83</v>
      </c>
      <c r="AK35">
        <v>36.79</v>
      </c>
      <c r="AL35">
        <v>1</v>
      </c>
      <c r="AM35">
        <v>2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0.4</v>
      </c>
      <c r="AU35" t="s">
        <v>3</v>
      </c>
      <c r="AV35">
        <v>0</v>
      </c>
      <c r="AW35">
        <v>2</v>
      </c>
      <c r="AX35">
        <v>93061272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V35">
        <v>0</v>
      </c>
      <c r="CW35">
        <f>ROUND(Y35*Source!I42*DO35,9)</f>
        <v>0</v>
      </c>
      <c r="CX35">
        <f>ROUND(Y35*Source!I42,9)</f>
        <v>1.2</v>
      </c>
      <c r="CY35">
        <f>AB35</f>
        <v>1360.8</v>
      </c>
      <c r="CZ35">
        <f>AF35</f>
        <v>91.76</v>
      </c>
      <c r="DA35">
        <f>AJ35</f>
        <v>14.83</v>
      </c>
      <c r="DB35">
        <f t="shared" si="12"/>
        <v>36.700000000000003</v>
      </c>
      <c r="DC35">
        <f t="shared" si="13"/>
        <v>4.1399999999999997</v>
      </c>
      <c r="DD35" t="s">
        <v>3</v>
      </c>
      <c r="DE35" t="s">
        <v>3</v>
      </c>
      <c r="DF35">
        <f>ROUND(ROUND(AE35,2)*CX35,2)</f>
        <v>0</v>
      </c>
      <c r="DG35">
        <f>ROUND(ROUND(AF35*AJ35,2)*CX35,2)</f>
        <v>1632.96</v>
      </c>
      <c r="DH35">
        <f>ROUND(ROUND(AG35*AK35,2)*CX35,2)</f>
        <v>456.94</v>
      </c>
      <c r="DI35">
        <f t="shared" si="14"/>
        <v>0</v>
      </c>
      <c r="DJ35">
        <f>DG35</f>
        <v>1632.96</v>
      </c>
      <c r="DK35">
        <v>0</v>
      </c>
      <c r="DL35" t="s">
        <v>3</v>
      </c>
      <c r="DM35">
        <v>0</v>
      </c>
      <c r="DN35" t="s">
        <v>3</v>
      </c>
      <c r="DO35">
        <v>0</v>
      </c>
    </row>
    <row r="36" spans="1:119" x14ac:dyDescent="0.2">
      <c r="A36">
        <f>ROW(Source!A42)</f>
        <v>42</v>
      </c>
      <c r="B36">
        <v>93060864</v>
      </c>
      <c r="C36">
        <v>93061268</v>
      </c>
      <c r="D36">
        <v>37732468</v>
      </c>
      <c r="E36">
        <v>1</v>
      </c>
      <c r="F36">
        <v>1</v>
      </c>
      <c r="G36">
        <v>1</v>
      </c>
      <c r="H36">
        <v>3</v>
      </c>
      <c r="I36" t="s">
        <v>73</v>
      </c>
      <c r="J36" t="s">
        <v>75</v>
      </c>
      <c r="K36" t="s">
        <v>74</v>
      </c>
      <c r="L36">
        <v>1348</v>
      </c>
      <c r="N36">
        <v>1009</v>
      </c>
      <c r="O36" t="s">
        <v>40</v>
      </c>
      <c r="P36" t="s">
        <v>40</v>
      </c>
      <c r="Q36">
        <v>1000</v>
      </c>
      <c r="W36">
        <v>0</v>
      </c>
      <c r="X36">
        <v>-1700027683</v>
      </c>
      <c r="Y36">
        <f t="shared" si="11"/>
        <v>4.0000000000000002E-4</v>
      </c>
      <c r="AA36">
        <v>83122.95</v>
      </c>
      <c r="AB36">
        <v>0</v>
      </c>
      <c r="AC36">
        <v>0</v>
      </c>
      <c r="AD36">
        <v>0</v>
      </c>
      <c r="AE36">
        <v>15954.5</v>
      </c>
      <c r="AF36">
        <v>0</v>
      </c>
      <c r="AG36">
        <v>0</v>
      </c>
      <c r="AH36">
        <v>0</v>
      </c>
      <c r="AI36">
        <v>5.21</v>
      </c>
      <c r="AJ36">
        <v>1</v>
      </c>
      <c r="AK36">
        <v>1</v>
      </c>
      <c r="AL36">
        <v>1</v>
      </c>
      <c r="AM36">
        <v>2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</v>
      </c>
      <c r="AT36">
        <v>4.0000000000000002E-4</v>
      </c>
      <c r="AU36" t="s">
        <v>3</v>
      </c>
      <c r="AV36">
        <v>0</v>
      </c>
      <c r="AW36">
        <v>2</v>
      </c>
      <c r="AX36">
        <v>93061273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V36">
        <v>0</v>
      </c>
      <c r="CW36">
        <v>0</v>
      </c>
      <c r="CX36">
        <f>ROUND(Y36*Source!I42,9)</f>
        <v>1.1999999999999999E-3</v>
      </c>
      <c r="CY36">
        <f t="shared" ref="CY36:CY50" si="15">AA36</f>
        <v>83122.95</v>
      </c>
      <c r="CZ36">
        <f t="shared" ref="CZ36:CZ50" si="16">AE36</f>
        <v>15954.5</v>
      </c>
      <c r="DA36">
        <f t="shared" ref="DA36:DA50" si="17">AI36</f>
        <v>5.21</v>
      </c>
      <c r="DB36">
        <f t="shared" si="12"/>
        <v>6.38</v>
      </c>
      <c r="DC36">
        <f t="shared" si="13"/>
        <v>0</v>
      </c>
      <c r="DD36" t="s">
        <v>3</v>
      </c>
      <c r="DE36" t="s">
        <v>3</v>
      </c>
      <c r="DF36">
        <f>ROUND(ROUND(AE36*AI36,2)*CX36,2)</f>
        <v>99.75</v>
      </c>
      <c r="DG36">
        <f t="shared" ref="DG36:DG52" si="18">ROUND(ROUND(AF36,2)*CX36,2)</f>
        <v>0</v>
      </c>
      <c r="DH36">
        <f t="shared" ref="DH36:DH52" si="19">ROUND(ROUND(AG36,2)*CX36,2)</f>
        <v>0</v>
      </c>
      <c r="DI36">
        <f t="shared" si="14"/>
        <v>0</v>
      </c>
      <c r="DJ36">
        <f t="shared" ref="DJ36:DJ50" si="20">DF36</f>
        <v>99.75</v>
      </c>
      <c r="DK36">
        <v>0</v>
      </c>
      <c r="DL36" t="s">
        <v>3</v>
      </c>
      <c r="DM36">
        <v>0</v>
      </c>
      <c r="DN36" t="s">
        <v>3</v>
      </c>
      <c r="DO36">
        <v>0</v>
      </c>
    </row>
    <row r="37" spans="1:119" x14ac:dyDescent="0.2">
      <c r="A37">
        <f>ROW(Source!A42)</f>
        <v>42</v>
      </c>
      <c r="B37">
        <v>93060864</v>
      </c>
      <c r="C37">
        <v>93061268</v>
      </c>
      <c r="D37">
        <v>37729879</v>
      </c>
      <c r="E37">
        <v>1</v>
      </c>
      <c r="F37">
        <v>1</v>
      </c>
      <c r="G37">
        <v>1</v>
      </c>
      <c r="H37">
        <v>3</v>
      </c>
      <c r="I37" t="s">
        <v>77</v>
      </c>
      <c r="J37" t="s">
        <v>79</v>
      </c>
      <c r="K37" t="s">
        <v>78</v>
      </c>
      <c r="L37">
        <v>1348</v>
      </c>
      <c r="N37">
        <v>1009</v>
      </c>
      <c r="O37" t="s">
        <v>40</v>
      </c>
      <c r="P37" t="s">
        <v>40</v>
      </c>
      <c r="Q37">
        <v>1000</v>
      </c>
      <c r="W37">
        <v>0</v>
      </c>
      <c r="X37">
        <v>-1121770783</v>
      </c>
      <c r="Y37">
        <f t="shared" si="11"/>
        <v>3.0000000000000001E-5</v>
      </c>
      <c r="AA37">
        <v>163867.51999999999</v>
      </c>
      <c r="AB37">
        <v>0</v>
      </c>
      <c r="AC37">
        <v>0</v>
      </c>
      <c r="AD37">
        <v>0</v>
      </c>
      <c r="AE37">
        <v>9662</v>
      </c>
      <c r="AF37">
        <v>0</v>
      </c>
      <c r="AG37">
        <v>0</v>
      </c>
      <c r="AH37">
        <v>0</v>
      </c>
      <c r="AI37">
        <v>16.96</v>
      </c>
      <c r="AJ37">
        <v>1</v>
      </c>
      <c r="AK37">
        <v>1</v>
      </c>
      <c r="AL37">
        <v>1</v>
      </c>
      <c r="AM37">
        <v>2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</v>
      </c>
      <c r="AT37">
        <v>3.0000000000000001E-5</v>
      </c>
      <c r="AU37" t="s">
        <v>3</v>
      </c>
      <c r="AV37">
        <v>0</v>
      </c>
      <c r="AW37">
        <v>2</v>
      </c>
      <c r="AX37">
        <v>93061274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V37">
        <v>0</v>
      </c>
      <c r="CW37">
        <v>0</v>
      </c>
      <c r="CX37">
        <f>ROUND(Y37*Source!I42,9)</f>
        <v>9.0000000000000006E-5</v>
      </c>
      <c r="CY37">
        <f t="shared" si="15"/>
        <v>163867.51999999999</v>
      </c>
      <c r="CZ37">
        <f t="shared" si="16"/>
        <v>9662</v>
      </c>
      <c r="DA37">
        <f t="shared" si="17"/>
        <v>16.96</v>
      </c>
      <c r="DB37">
        <f t="shared" si="12"/>
        <v>0.28999999999999998</v>
      </c>
      <c r="DC37">
        <f t="shared" si="13"/>
        <v>0</v>
      </c>
      <c r="DD37" t="s">
        <v>3</v>
      </c>
      <c r="DE37" t="s">
        <v>3</v>
      </c>
      <c r="DF37">
        <f>ROUND(ROUND(AE37*AI37,2)*CX37,2)</f>
        <v>14.75</v>
      </c>
      <c r="DG37">
        <f t="shared" si="18"/>
        <v>0</v>
      </c>
      <c r="DH37">
        <f t="shared" si="19"/>
        <v>0</v>
      </c>
      <c r="DI37">
        <f t="shared" si="14"/>
        <v>0</v>
      </c>
      <c r="DJ37">
        <f t="shared" si="20"/>
        <v>14.75</v>
      </c>
      <c r="DK37">
        <v>0</v>
      </c>
      <c r="DL37" t="s">
        <v>3</v>
      </c>
      <c r="DM37">
        <v>0</v>
      </c>
      <c r="DN37" t="s">
        <v>3</v>
      </c>
      <c r="DO37">
        <v>0</v>
      </c>
    </row>
    <row r="38" spans="1:119" x14ac:dyDescent="0.2">
      <c r="A38">
        <f>ROW(Source!A42)</f>
        <v>42</v>
      </c>
      <c r="B38">
        <v>93060864</v>
      </c>
      <c r="C38">
        <v>93061268</v>
      </c>
      <c r="D38">
        <v>37736859</v>
      </c>
      <c r="E38">
        <v>1</v>
      </c>
      <c r="F38">
        <v>1</v>
      </c>
      <c r="G38">
        <v>1</v>
      </c>
      <c r="H38">
        <v>3</v>
      </c>
      <c r="I38" t="s">
        <v>38</v>
      </c>
      <c r="J38" t="s">
        <v>41</v>
      </c>
      <c r="K38" t="s">
        <v>39</v>
      </c>
      <c r="L38">
        <v>1348</v>
      </c>
      <c r="N38">
        <v>1009</v>
      </c>
      <c r="O38" t="s">
        <v>40</v>
      </c>
      <c r="P38" t="s">
        <v>40</v>
      </c>
      <c r="Q38">
        <v>1000</v>
      </c>
      <c r="W38">
        <v>0</v>
      </c>
      <c r="X38">
        <v>-384985709</v>
      </c>
      <c r="Y38">
        <f t="shared" si="11"/>
        <v>0</v>
      </c>
      <c r="AA38">
        <v>208824.23</v>
      </c>
      <c r="AB38">
        <v>0</v>
      </c>
      <c r="AC38">
        <v>0</v>
      </c>
      <c r="AD38">
        <v>0</v>
      </c>
      <c r="AE38">
        <v>9040.01</v>
      </c>
      <c r="AF38">
        <v>0</v>
      </c>
      <c r="AG38">
        <v>0</v>
      </c>
      <c r="AH38">
        <v>0</v>
      </c>
      <c r="AI38">
        <v>23.1</v>
      </c>
      <c r="AJ38">
        <v>1</v>
      </c>
      <c r="AK38">
        <v>1</v>
      </c>
      <c r="AL38">
        <v>1</v>
      </c>
      <c r="AM38">
        <v>0</v>
      </c>
      <c r="AN38">
        <v>1</v>
      </c>
      <c r="AO38">
        <v>0</v>
      </c>
      <c r="AP38">
        <v>1</v>
      </c>
      <c r="AQ38">
        <v>0</v>
      </c>
      <c r="AR38">
        <v>0</v>
      </c>
      <c r="AS38" t="s">
        <v>3</v>
      </c>
      <c r="AT38">
        <v>0</v>
      </c>
      <c r="AU38" t="s">
        <v>3</v>
      </c>
      <c r="AV38">
        <v>0</v>
      </c>
      <c r="AW38">
        <v>2</v>
      </c>
      <c r="AX38">
        <v>93061275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V38">
        <v>0</v>
      </c>
      <c r="CW38">
        <v>0</v>
      </c>
      <c r="CX38">
        <f>ROUND(Y38*Source!I42,9)</f>
        <v>0</v>
      </c>
      <c r="CY38">
        <f t="shared" si="15"/>
        <v>208824.23</v>
      </c>
      <c r="CZ38">
        <f t="shared" si="16"/>
        <v>9040.01</v>
      </c>
      <c r="DA38">
        <f t="shared" si="17"/>
        <v>23.1</v>
      </c>
      <c r="DB38">
        <f t="shared" si="12"/>
        <v>0</v>
      </c>
      <c r="DC38">
        <f t="shared" si="13"/>
        <v>0</v>
      </c>
      <c r="DD38" t="s">
        <v>3</v>
      </c>
      <c r="DE38" t="s">
        <v>3</v>
      </c>
      <c r="DF38">
        <f>ROUND(ROUND(AE38*AI38,2)*CX38,2)</f>
        <v>0</v>
      </c>
      <c r="DG38">
        <f t="shared" si="18"/>
        <v>0</v>
      </c>
      <c r="DH38">
        <f t="shared" si="19"/>
        <v>0</v>
      </c>
      <c r="DI38">
        <f t="shared" si="14"/>
        <v>0</v>
      </c>
      <c r="DJ38">
        <f t="shared" si="20"/>
        <v>0</v>
      </c>
      <c r="DK38">
        <v>0</v>
      </c>
      <c r="DL38" t="s">
        <v>3</v>
      </c>
      <c r="DM38">
        <v>0</v>
      </c>
      <c r="DN38" t="s">
        <v>3</v>
      </c>
      <c r="DO38">
        <v>0</v>
      </c>
    </row>
    <row r="39" spans="1:119" x14ac:dyDescent="0.2">
      <c r="A39">
        <f>ROW(Source!A42)</f>
        <v>42</v>
      </c>
      <c r="B39">
        <v>93060864</v>
      </c>
      <c r="C39">
        <v>93061268</v>
      </c>
      <c r="D39">
        <v>37729991</v>
      </c>
      <c r="E39">
        <v>1</v>
      </c>
      <c r="F39">
        <v>1</v>
      </c>
      <c r="G39">
        <v>1</v>
      </c>
      <c r="H39">
        <v>3</v>
      </c>
      <c r="I39" t="s">
        <v>81</v>
      </c>
      <c r="J39" t="s">
        <v>83</v>
      </c>
      <c r="K39" t="s">
        <v>82</v>
      </c>
      <c r="L39">
        <v>1346</v>
      </c>
      <c r="N39">
        <v>1009</v>
      </c>
      <c r="O39" t="s">
        <v>62</v>
      </c>
      <c r="P39" t="s">
        <v>62</v>
      </c>
      <c r="Q39">
        <v>1</v>
      </c>
      <c r="W39">
        <v>0</v>
      </c>
      <c r="X39">
        <v>844235703</v>
      </c>
      <c r="Y39">
        <f t="shared" si="11"/>
        <v>0.02</v>
      </c>
      <c r="AA39">
        <v>28.01</v>
      </c>
      <c r="AB39">
        <v>0</v>
      </c>
      <c r="AC39">
        <v>0</v>
      </c>
      <c r="AD39">
        <v>0</v>
      </c>
      <c r="AE39">
        <v>1.82</v>
      </c>
      <c r="AF39">
        <v>0</v>
      </c>
      <c r="AG39">
        <v>0</v>
      </c>
      <c r="AH39">
        <v>0</v>
      </c>
      <c r="AI39">
        <v>15.39</v>
      </c>
      <c r="AJ39">
        <v>1</v>
      </c>
      <c r="AK39">
        <v>1</v>
      </c>
      <c r="AL39">
        <v>1</v>
      </c>
      <c r="AM39">
        <v>2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0.02</v>
      </c>
      <c r="AU39" t="s">
        <v>3</v>
      </c>
      <c r="AV39">
        <v>0</v>
      </c>
      <c r="AW39">
        <v>2</v>
      </c>
      <c r="AX39">
        <v>93061276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V39">
        <v>0</v>
      </c>
      <c r="CW39">
        <v>0</v>
      </c>
      <c r="CX39">
        <f>ROUND(Y39*Source!I42,9)</f>
        <v>0.06</v>
      </c>
      <c r="CY39">
        <f t="shared" si="15"/>
        <v>28.01</v>
      </c>
      <c r="CZ39">
        <f t="shared" si="16"/>
        <v>1.82</v>
      </c>
      <c r="DA39">
        <f t="shared" si="17"/>
        <v>15.39</v>
      </c>
      <c r="DB39">
        <f t="shared" si="12"/>
        <v>0.04</v>
      </c>
      <c r="DC39">
        <f t="shared" si="13"/>
        <v>0</v>
      </c>
      <c r="DD39" t="s">
        <v>3</v>
      </c>
      <c r="DE39" t="s">
        <v>3</v>
      </c>
      <c r="DF39">
        <f>ROUND(ROUND(AE39*AI39,2)*CX39,2)</f>
        <v>1.68</v>
      </c>
      <c r="DG39">
        <f t="shared" si="18"/>
        <v>0</v>
      </c>
      <c r="DH39">
        <f t="shared" si="19"/>
        <v>0</v>
      </c>
      <c r="DI39">
        <f t="shared" si="14"/>
        <v>0</v>
      </c>
      <c r="DJ39">
        <f t="shared" si="20"/>
        <v>1.68</v>
      </c>
      <c r="DK39">
        <v>0</v>
      </c>
      <c r="DL39" t="s">
        <v>3</v>
      </c>
      <c r="DM39">
        <v>0</v>
      </c>
      <c r="DN39" t="s">
        <v>3</v>
      </c>
      <c r="DO39">
        <v>0</v>
      </c>
    </row>
    <row r="40" spans="1:119" x14ac:dyDescent="0.2">
      <c r="A40">
        <f>ROW(Source!A42)</f>
        <v>42</v>
      </c>
      <c r="B40">
        <v>93060864</v>
      </c>
      <c r="C40">
        <v>93061268</v>
      </c>
      <c r="D40">
        <v>37729892</v>
      </c>
      <c r="E40">
        <v>1</v>
      </c>
      <c r="F40">
        <v>1</v>
      </c>
      <c r="G40">
        <v>1</v>
      </c>
      <c r="H40">
        <v>3</v>
      </c>
      <c r="I40" t="s">
        <v>85</v>
      </c>
      <c r="J40" t="s">
        <v>87</v>
      </c>
      <c r="K40" t="s">
        <v>86</v>
      </c>
      <c r="L40">
        <v>1346</v>
      </c>
      <c r="N40">
        <v>1009</v>
      </c>
      <c r="O40" t="s">
        <v>62</v>
      </c>
      <c r="P40" t="s">
        <v>62</v>
      </c>
      <c r="Q40">
        <v>1</v>
      </c>
      <c r="W40">
        <v>0</v>
      </c>
      <c r="X40">
        <v>-1589564529</v>
      </c>
      <c r="Y40">
        <f t="shared" si="11"/>
        <v>0.1</v>
      </c>
      <c r="AA40">
        <v>238.6</v>
      </c>
      <c r="AB40">
        <v>0</v>
      </c>
      <c r="AC40">
        <v>0</v>
      </c>
      <c r="AD40">
        <v>0</v>
      </c>
      <c r="AE40">
        <v>14.62</v>
      </c>
      <c r="AF40">
        <v>0</v>
      </c>
      <c r="AG40">
        <v>0</v>
      </c>
      <c r="AH40">
        <v>0</v>
      </c>
      <c r="AI40">
        <v>16.32</v>
      </c>
      <c r="AJ40">
        <v>1</v>
      </c>
      <c r="AK40">
        <v>1</v>
      </c>
      <c r="AL40">
        <v>1</v>
      </c>
      <c r="AM40">
        <v>2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0.1</v>
      </c>
      <c r="AU40" t="s">
        <v>3</v>
      </c>
      <c r="AV40">
        <v>0</v>
      </c>
      <c r="AW40">
        <v>2</v>
      </c>
      <c r="AX40">
        <v>93061277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V40">
        <v>0</v>
      </c>
      <c r="CW40">
        <v>0</v>
      </c>
      <c r="CX40">
        <f>ROUND(Y40*Source!I42,9)</f>
        <v>0.3</v>
      </c>
      <c r="CY40">
        <f t="shared" si="15"/>
        <v>238.6</v>
      </c>
      <c r="CZ40">
        <f t="shared" si="16"/>
        <v>14.62</v>
      </c>
      <c r="DA40">
        <f t="shared" si="17"/>
        <v>16.32</v>
      </c>
      <c r="DB40">
        <f t="shared" si="12"/>
        <v>1.46</v>
      </c>
      <c r="DC40">
        <f t="shared" si="13"/>
        <v>0</v>
      </c>
      <c r="DD40" t="s">
        <v>3</v>
      </c>
      <c r="DE40" t="s">
        <v>3</v>
      </c>
      <c r="DF40">
        <f>ROUND(ROUND(AE40*AI40,2)*CX40,2)</f>
        <v>71.58</v>
      </c>
      <c r="DG40">
        <f t="shared" si="18"/>
        <v>0</v>
      </c>
      <c r="DH40">
        <f t="shared" si="19"/>
        <v>0</v>
      </c>
      <c r="DI40">
        <f t="shared" si="14"/>
        <v>0</v>
      </c>
      <c r="DJ40">
        <f t="shared" si="20"/>
        <v>71.58</v>
      </c>
      <c r="DK40">
        <v>0</v>
      </c>
      <c r="DL40" t="s">
        <v>3</v>
      </c>
      <c r="DM40">
        <v>0</v>
      </c>
      <c r="DN40" t="s">
        <v>3</v>
      </c>
      <c r="DO40">
        <v>0</v>
      </c>
    </row>
    <row r="41" spans="1:119" x14ac:dyDescent="0.2">
      <c r="A41">
        <f>ROW(Source!A42)</f>
        <v>42</v>
      </c>
      <c r="B41">
        <v>93060864</v>
      </c>
      <c r="C41">
        <v>93061268</v>
      </c>
      <c r="D41">
        <v>37735757</v>
      </c>
      <c r="E41">
        <v>1</v>
      </c>
      <c r="F41">
        <v>1</v>
      </c>
      <c r="G41">
        <v>1</v>
      </c>
      <c r="H41">
        <v>3</v>
      </c>
      <c r="I41" t="s">
        <v>43</v>
      </c>
      <c r="J41" t="s">
        <v>45</v>
      </c>
      <c r="K41" t="s">
        <v>44</v>
      </c>
      <c r="L41">
        <v>1348</v>
      </c>
      <c r="N41">
        <v>1009</v>
      </c>
      <c r="O41" t="s">
        <v>40</v>
      </c>
      <c r="P41" t="s">
        <v>40</v>
      </c>
      <c r="Q41">
        <v>1000</v>
      </c>
      <c r="W41">
        <v>0</v>
      </c>
      <c r="X41">
        <v>361960925</v>
      </c>
      <c r="Y41">
        <f t="shared" si="11"/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1</v>
      </c>
      <c r="AJ41">
        <v>1</v>
      </c>
      <c r="AK41">
        <v>1</v>
      </c>
      <c r="AL41">
        <v>1</v>
      </c>
      <c r="AM41">
        <v>0</v>
      </c>
      <c r="AN41">
        <v>1</v>
      </c>
      <c r="AO41">
        <v>0</v>
      </c>
      <c r="AP41">
        <v>1</v>
      </c>
      <c r="AQ41">
        <v>0</v>
      </c>
      <c r="AR41">
        <v>0</v>
      </c>
      <c r="AS41" t="s">
        <v>3</v>
      </c>
      <c r="AT41">
        <v>0</v>
      </c>
      <c r="AU41" t="s">
        <v>3</v>
      </c>
      <c r="AV41">
        <v>0</v>
      </c>
      <c r="AW41">
        <v>2</v>
      </c>
      <c r="AX41">
        <v>93061278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V41">
        <v>0</v>
      </c>
      <c r="CW41">
        <v>0</v>
      </c>
      <c r="CX41">
        <f>ROUND(Y41*Source!I42,9)</f>
        <v>0</v>
      </c>
      <c r="CY41">
        <f t="shared" si="15"/>
        <v>0</v>
      </c>
      <c r="CZ41">
        <f t="shared" si="16"/>
        <v>0</v>
      </c>
      <c r="DA41">
        <f t="shared" si="17"/>
        <v>1</v>
      </c>
      <c r="DB41">
        <f t="shared" si="12"/>
        <v>0</v>
      </c>
      <c r="DC41">
        <f t="shared" si="13"/>
        <v>0</v>
      </c>
      <c r="DD41" t="s">
        <v>3</v>
      </c>
      <c r="DE41" t="s">
        <v>3</v>
      </c>
      <c r="DF41">
        <f>ROUND(ROUND(AE41,2)*CX41,2)</f>
        <v>0</v>
      </c>
      <c r="DG41">
        <f t="shared" si="18"/>
        <v>0</v>
      </c>
      <c r="DH41">
        <f t="shared" si="19"/>
        <v>0</v>
      </c>
      <c r="DI41">
        <f t="shared" si="14"/>
        <v>0</v>
      </c>
      <c r="DJ41">
        <f t="shared" si="20"/>
        <v>0</v>
      </c>
      <c r="DK41">
        <v>0</v>
      </c>
      <c r="DL41" t="s">
        <v>3</v>
      </c>
      <c r="DM41">
        <v>0</v>
      </c>
      <c r="DN41" t="s">
        <v>3</v>
      </c>
      <c r="DO41">
        <v>0</v>
      </c>
    </row>
    <row r="42" spans="1:119" x14ac:dyDescent="0.2">
      <c r="A42">
        <f>ROW(Source!A42)</f>
        <v>42</v>
      </c>
      <c r="B42">
        <v>93060864</v>
      </c>
      <c r="C42">
        <v>93061268</v>
      </c>
      <c r="D42">
        <v>37744299</v>
      </c>
      <c r="E42">
        <v>1</v>
      </c>
      <c r="F42">
        <v>1</v>
      </c>
      <c r="G42">
        <v>1</v>
      </c>
      <c r="H42">
        <v>3</v>
      </c>
      <c r="I42" t="s">
        <v>47</v>
      </c>
      <c r="J42" t="s">
        <v>50</v>
      </c>
      <c r="K42" t="s">
        <v>48</v>
      </c>
      <c r="L42">
        <v>1354</v>
      </c>
      <c r="N42">
        <v>1010</v>
      </c>
      <c r="O42" t="s">
        <v>49</v>
      </c>
      <c r="P42" t="s">
        <v>49</v>
      </c>
      <c r="Q42">
        <v>1</v>
      </c>
      <c r="W42">
        <v>0</v>
      </c>
      <c r="X42">
        <v>789151112</v>
      </c>
      <c r="Y42">
        <f t="shared" si="11"/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M42">
        <v>0</v>
      </c>
      <c r="AN42">
        <v>1</v>
      </c>
      <c r="AO42">
        <v>0</v>
      </c>
      <c r="AP42">
        <v>1</v>
      </c>
      <c r="AQ42">
        <v>0</v>
      </c>
      <c r="AR42">
        <v>0</v>
      </c>
      <c r="AS42" t="s">
        <v>3</v>
      </c>
      <c r="AT42">
        <v>0</v>
      </c>
      <c r="AU42" t="s">
        <v>3</v>
      </c>
      <c r="AV42">
        <v>0</v>
      </c>
      <c r="AW42">
        <v>2</v>
      </c>
      <c r="AX42">
        <v>93061279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V42">
        <v>0</v>
      </c>
      <c r="CW42">
        <v>0</v>
      </c>
      <c r="CX42">
        <f>ROUND(Y42*Source!I42,9)</f>
        <v>0</v>
      </c>
      <c r="CY42">
        <f t="shared" si="15"/>
        <v>0</v>
      </c>
      <c r="CZ42">
        <f t="shared" si="16"/>
        <v>0</v>
      </c>
      <c r="DA42">
        <f t="shared" si="17"/>
        <v>1</v>
      </c>
      <c r="DB42">
        <f t="shared" si="12"/>
        <v>0</v>
      </c>
      <c r="DC42">
        <f t="shared" si="13"/>
        <v>0</v>
      </c>
      <c r="DD42" t="s">
        <v>3</v>
      </c>
      <c r="DE42" t="s">
        <v>3</v>
      </c>
      <c r="DF42">
        <f>ROUND(ROUND(AE42,2)*CX42,2)</f>
        <v>0</v>
      </c>
      <c r="DG42">
        <f t="shared" si="18"/>
        <v>0</v>
      </c>
      <c r="DH42">
        <f t="shared" si="19"/>
        <v>0</v>
      </c>
      <c r="DI42">
        <f t="shared" si="14"/>
        <v>0</v>
      </c>
      <c r="DJ42">
        <f t="shared" si="20"/>
        <v>0</v>
      </c>
      <c r="DK42">
        <v>0</v>
      </c>
      <c r="DL42" t="s">
        <v>3</v>
      </c>
      <c r="DM42">
        <v>0</v>
      </c>
      <c r="DN42" t="s">
        <v>3</v>
      </c>
      <c r="DO42">
        <v>0</v>
      </c>
    </row>
    <row r="43" spans="1:119" x14ac:dyDescent="0.2">
      <c r="A43">
        <f>ROW(Source!A42)</f>
        <v>42</v>
      </c>
      <c r="B43">
        <v>93060864</v>
      </c>
      <c r="C43">
        <v>93061268</v>
      </c>
      <c r="D43">
        <v>37744290</v>
      </c>
      <c r="E43">
        <v>1</v>
      </c>
      <c r="F43">
        <v>1</v>
      </c>
      <c r="G43">
        <v>1</v>
      </c>
      <c r="H43">
        <v>3</v>
      </c>
      <c r="I43" t="s">
        <v>52</v>
      </c>
      <c r="J43" t="s">
        <v>54</v>
      </c>
      <c r="K43" t="s">
        <v>53</v>
      </c>
      <c r="L43">
        <v>1354</v>
      </c>
      <c r="N43">
        <v>1010</v>
      </c>
      <c r="O43" t="s">
        <v>49</v>
      </c>
      <c r="P43" t="s">
        <v>49</v>
      </c>
      <c r="Q43">
        <v>1</v>
      </c>
      <c r="W43">
        <v>0</v>
      </c>
      <c r="X43">
        <v>-950202787</v>
      </c>
      <c r="Y43">
        <f t="shared" si="11"/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1</v>
      </c>
      <c r="AJ43">
        <v>1</v>
      </c>
      <c r="AK43">
        <v>1</v>
      </c>
      <c r="AL43">
        <v>1</v>
      </c>
      <c r="AM43">
        <v>0</v>
      </c>
      <c r="AN43">
        <v>1</v>
      </c>
      <c r="AO43">
        <v>0</v>
      </c>
      <c r="AP43">
        <v>1</v>
      </c>
      <c r="AQ43">
        <v>0</v>
      </c>
      <c r="AR43">
        <v>0</v>
      </c>
      <c r="AS43" t="s">
        <v>3</v>
      </c>
      <c r="AT43">
        <v>0</v>
      </c>
      <c r="AU43" t="s">
        <v>3</v>
      </c>
      <c r="AV43">
        <v>0</v>
      </c>
      <c r="AW43">
        <v>2</v>
      </c>
      <c r="AX43">
        <v>93061280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V43">
        <v>0</v>
      </c>
      <c r="CW43">
        <v>0</v>
      </c>
      <c r="CX43">
        <f>ROUND(Y43*Source!I42,9)</f>
        <v>0</v>
      </c>
      <c r="CY43">
        <f t="shared" si="15"/>
        <v>0</v>
      </c>
      <c r="CZ43">
        <f t="shared" si="16"/>
        <v>0</v>
      </c>
      <c r="DA43">
        <f t="shared" si="17"/>
        <v>1</v>
      </c>
      <c r="DB43">
        <f t="shared" si="12"/>
        <v>0</v>
      </c>
      <c r="DC43">
        <f t="shared" si="13"/>
        <v>0</v>
      </c>
      <c r="DD43" t="s">
        <v>3</v>
      </c>
      <c r="DE43" t="s">
        <v>3</v>
      </c>
      <c r="DF43">
        <f>ROUND(ROUND(AE43,2)*CX43,2)</f>
        <v>0</v>
      </c>
      <c r="DG43">
        <f t="shared" si="18"/>
        <v>0</v>
      </c>
      <c r="DH43">
        <f t="shared" si="19"/>
        <v>0</v>
      </c>
      <c r="DI43">
        <f t="shared" si="14"/>
        <v>0</v>
      </c>
      <c r="DJ43">
        <f t="shared" si="20"/>
        <v>0</v>
      </c>
      <c r="DK43">
        <v>0</v>
      </c>
      <c r="DL43" t="s">
        <v>3</v>
      </c>
      <c r="DM43">
        <v>0</v>
      </c>
      <c r="DN43" t="s">
        <v>3</v>
      </c>
      <c r="DO43">
        <v>0</v>
      </c>
    </row>
    <row r="44" spans="1:119" x14ac:dyDescent="0.2">
      <c r="A44">
        <f>ROW(Source!A42)</f>
        <v>42</v>
      </c>
      <c r="B44">
        <v>93060864</v>
      </c>
      <c r="C44">
        <v>93061268</v>
      </c>
      <c r="D44">
        <v>37744198</v>
      </c>
      <c r="E44">
        <v>1</v>
      </c>
      <c r="F44">
        <v>1</v>
      </c>
      <c r="G44">
        <v>1</v>
      </c>
      <c r="H44">
        <v>3</v>
      </c>
      <c r="I44" t="s">
        <v>56</v>
      </c>
      <c r="J44" t="s">
        <v>58</v>
      </c>
      <c r="K44" t="s">
        <v>57</v>
      </c>
      <c r="L44">
        <v>1354</v>
      </c>
      <c r="N44">
        <v>1010</v>
      </c>
      <c r="O44" t="s">
        <v>49</v>
      </c>
      <c r="P44" t="s">
        <v>49</v>
      </c>
      <c r="Q44">
        <v>1</v>
      </c>
      <c r="W44">
        <v>0</v>
      </c>
      <c r="X44">
        <v>1139075706</v>
      </c>
      <c r="Y44">
        <f t="shared" si="11"/>
        <v>0.1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1</v>
      </c>
      <c r="AM44">
        <v>0</v>
      </c>
      <c r="AN44">
        <v>0</v>
      </c>
      <c r="AO44">
        <v>0</v>
      </c>
      <c r="AP44">
        <v>1</v>
      </c>
      <c r="AQ44">
        <v>0</v>
      </c>
      <c r="AR44">
        <v>0</v>
      </c>
      <c r="AS44" t="s">
        <v>3</v>
      </c>
      <c r="AT44">
        <v>0.1</v>
      </c>
      <c r="AU44" t="s">
        <v>3</v>
      </c>
      <c r="AV44">
        <v>0</v>
      </c>
      <c r="AW44">
        <v>2</v>
      </c>
      <c r="AX44">
        <v>93061281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V44">
        <v>0</v>
      </c>
      <c r="CW44">
        <v>0</v>
      </c>
      <c r="CX44">
        <f>ROUND(Y44*Source!I42,9)</f>
        <v>0.3</v>
      </c>
      <c r="CY44">
        <f t="shared" si="15"/>
        <v>0</v>
      </c>
      <c r="CZ44">
        <f t="shared" si="16"/>
        <v>0</v>
      </c>
      <c r="DA44">
        <f t="shared" si="17"/>
        <v>1</v>
      </c>
      <c r="DB44">
        <f t="shared" si="12"/>
        <v>0</v>
      </c>
      <c r="DC44">
        <f t="shared" si="13"/>
        <v>0</v>
      </c>
      <c r="DD44" t="s">
        <v>3</v>
      </c>
      <c r="DE44" t="s">
        <v>3</v>
      </c>
      <c r="DF44">
        <f>ROUND(ROUND(AE44,2)*CX44,2)</f>
        <v>0</v>
      </c>
      <c r="DG44">
        <f t="shared" si="18"/>
        <v>0</v>
      </c>
      <c r="DH44">
        <f t="shared" si="19"/>
        <v>0</v>
      </c>
      <c r="DI44">
        <f t="shared" si="14"/>
        <v>0</v>
      </c>
      <c r="DJ44">
        <f t="shared" si="20"/>
        <v>0</v>
      </c>
      <c r="DK44">
        <v>0</v>
      </c>
      <c r="DL44" t="s">
        <v>3</v>
      </c>
      <c r="DM44">
        <v>0</v>
      </c>
      <c r="DN44" t="s">
        <v>3</v>
      </c>
      <c r="DO44">
        <v>0</v>
      </c>
    </row>
    <row r="45" spans="1:119" x14ac:dyDescent="0.2">
      <c r="A45">
        <f>ROW(Source!A42)</f>
        <v>42</v>
      </c>
      <c r="B45">
        <v>93060864</v>
      </c>
      <c r="C45">
        <v>93061268</v>
      </c>
      <c r="D45">
        <v>37745010</v>
      </c>
      <c r="E45">
        <v>1</v>
      </c>
      <c r="F45">
        <v>1</v>
      </c>
      <c r="G45">
        <v>1</v>
      </c>
      <c r="H45">
        <v>3</v>
      </c>
      <c r="I45" t="s">
        <v>89</v>
      </c>
      <c r="J45" t="s">
        <v>91</v>
      </c>
      <c r="K45" t="s">
        <v>90</v>
      </c>
      <c r="L45">
        <v>1348</v>
      </c>
      <c r="N45">
        <v>1009</v>
      </c>
      <c r="O45" t="s">
        <v>40</v>
      </c>
      <c r="P45" t="s">
        <v>40</v>
      </c>
      <c r="Q45">
        <v>1000</v>
      </c>
      <c r="W45">
        <v>0</v>
      </c>
      <c r="X45">
        <v>911236404</v>
      </c>
      <c r="Y45">
        <f t="shared" si="11"/>
        <v>1E-4</v>
      </c>
      <c r="AA45">
        <v>103140.11</v>
      </c>
      <c r="AB45">
        <v>0</v>
      </c>
      <c r="AC45">
        <v>0</v>
      </c>
      <c r="AD45">
        <v>0</v>
      </c>
      <c r="AE45">
        <v>9550.01</v>
      </c>
      <c r="AF45">
        <v>0</v>
      </c>
      <c r="AG45">
        <v>0</v>
      </c>
      <c r="AH45">
        <v>0</v>
      </c>
      <c r="AI45">
        <v>10.8</v>
      </c>
      <c r="AJ45">
        <v>1</v>
      </c>
      <c r="AK45">
        <v>1</v>
      </c>
      <c r="AL45">
        <v>1</v>
      </c>
      <c r="AM45">
        <v>2</v>
      </c>
      <c r="AN45">
        <v>0</v>
      </c>
      <c r="AO45">
        <v>1</v>
      </c>
      <c r="AP45">
        <v>1</v>
      </c>
      <c r="AQ45">
        <v>0</v>
      </c>
      <c r="AR45">
        <v>0</v>
      </c>
      <c r="AS45" t="s">
        <v>3</v>
      </c>
      <c r="AT45">
        <v>1E-4</v>
      </c>
      <c r="AU45" t="s">
        <v>3</v>
      </c>
      <c r="AV45">
        <v>0</v>
      </c>
      <c r="AW45">
        <v>2</v>
      </c>
      <c r="AX45">
        <v>93061282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V45">
        <v>0</v>
      </c>
      <c r="CW45">
        <v>0</v>
      </c>
      <c r="CX45">
        <f>ROUND(Y45*Source!I42,9)</f>
        <v>2.9999999999999997E-4</v>
      </c>
      <c r="CY45">
        <f t="shared" si="15"/>
        <v>103140.11</v>
      </c>
      <c r="CZ45">
        <f t="shared" si="16"/>
        <v>9550.01</v>
      </c>
      <c r="DA45">
        <f t="shared" si="17"/>
        <v>10.8</v>
      </c>
      <c r="DB45">
        <f t="shared" si="12"/>
        <v>0.96</v>
      </c>
      <c r="DC45">
        <f t="shared" si="13"/>
        <v>0</v>
      </c>
      <c r="DD45" t="s">
        <v>3</v>
      </c>
      <c r="DE45" t="s">
        <v>3</v>
      </c>
      <c r="DF45">
        <f>ROUND(ROUND(AE45*AI45,2)*CX45,2)</f>
        <v>30.94</v>
      </c>
      <c r="DG45">
        <f t="shared" si="18"/>
        <v>0</v>
      </c>
      <c r="DH45">
        <f t="shared" si="19"/>
        <v>0</v>
      </c>
      <c r="DI45">
        <f t="shared" si="14"/>
        <v>0</v>
      </c>
      <c r="DJ45">
        <f t="shared" si="20"/>
        <v>30.94</v>
      </c>
      <c r="DK45">
        <v>0</v>
      </c>
      <c r="DL45" t="s">
        <v>3</v>
      </c>
      <c r="DM45">
        <v>0</v>
      </c>
      <c r="DN45" t="s">
        <v>3</v>
      </c>
      <c r="DO45">
        <v>0</v>
      </c>
    </row>
    <row r="46" spans="1:119" x14ac:dyDescent="0.2">
      <c r="A46">
        <f>ROW(Source!A42)</f>
        <v>42</v>
      </c>
      <c r="B46">
        <v>93060864</v>
      </c>
      <c r="C46">
        <v>93061268</v>
      </c>
      <c r="D46">
        <v>37750429</v>
      </c>
      <c r="E46">
        <v>1</v>
      </c>
      <c r="F46">
        <v>1</v>
      </c>
      <c r="G46">
        <v>1</v>
      </c>
      <c r="H46">
        <v>3</v>
      </c>
      <c r="I46" t="s">
        <v>106</v>
      </c>
      <c r="J46" t="s">
        <v>108</v>
      </c>
      <c r="K46" t="s">
        <v>107</v>
      </c>
      <c r="L46">
        <v>1346</v>
      </c>
      <c r="N46">
        <v>1009</v>
      </c>
      <c r="O46" t="s">
        <v>62</v>
      </c>
      <c r="P46" t="s">
        <v>62</v>
      </c>
      <c r="Q46">
        <v>1</v>
      </c>
      <c r="W46">
        <v>0</v>
      </c>
      <c r="X46">
        <v>-1695541033</v>
      </c>
      <c r="Y46">
        <f t="shared" si="11"/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M46">
        <v>0</v>
      </c>
      <c r="AN46">
        <v>1</v>
      </c>
      <c r="AO46">
        <v>0</v>
      </c>
      <c r="AP46">
        <v>1</v>
      </c>
      <c r="AQ46">
        <v>0</v>
      </c>
      <c r="AR46">
        <v>0</v>
      </c>
      <c r="AS46" t="s">
        <v>3</v>
      </c>
      <c r="AT46">
        <v>0</v>
      </c>
      <c r="AU46" t="s">
        <v>3</v>
      </c>
      <c r="AV46">
        <v>0</v>
      </c>
      <c r="AW46">
        <v>2</v>
      </c>
      <c r="AX46">
        <v>93061283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V46">
        <v>0</v>
      </c>
      <c r="CW46">
        <v>0</v>
      </c>
      <c r="CX46">
        <f>ROUND(Y46*Source!I42,9)</f>
        <v>0</v>
      </c>
      <c r="CY46">
        <f t="shared" si="15"/>
        <v>0</v>
      </c>
      <c r="CZ46">
        <f t="shared" si="16"/>
        <v>0</v>
      </c>
      <c r="DA46">
        <f t="shared" si="17"/>
        <v>1</v>
      </c>
      <c r="DB46">
        <f t="shared" si="12"/>
        <v>0</v>
      </c>
      <c r="DC46">
        <f t="shared" si="13"/>
        <v>0</v>
      </c>
      <c r="DD46" t="s">
        <v>3</v>
      </c>
      <c r="DE46" t="s">
        <v>3</v>
      </c>
      <c r="DF46">
        <f>ROUND(ROUND(AE46,2)*CX46,2)</f>
        <v>0</v>
      </c>
      <c r="DG46">
        <f t="shared" si="18"/>
        <v>0</v>
      </c>
      <c r="DH46">
        <f t="shared" si="19"/>
        <v>0</v>
      </c>
      <c r="DI46">
        <f t="shared" si="14"/>
        <v>0</v>
      </c>
      <c r="DJ46">
        <f t="shared" si="20"/>
        <v>0</v>
      </c>
      <c r="DK46">
        <v>0</v>
      </c>
      <c r="DL46" t="s">
        <v>3</v>
      </c>
      <c r="DM46">
        <v>0</v>
      </c>
      <c r="DN46" t="s">
        <v>3</v>
      </c>
      <c r="DO46">
        <v>0</v>
      </c>
    </row>
    <row r="47" spans="1:119" x14ac:dyDescent="0.2">
      <c r="A47">
        <f>ROW(Source!A42)</f>
        <v>42</v>
      </c>
      <c r="B47">
        <v>93060864</v>
      </c>
      <c r="C47">
        <v>93061268</v>
      </c>
      <c r="D47">
        <v>37751168</v>
      </c>
      <c r="E47">
        <v>1</v>
      </c>
      <c r="F47">
        <v>1</v>
      </c>
      <c r="G47">
        <v>1</v>
      </c>
      <c r="H47">
        <v>3</v>
      </c>
      <c r="I47" t="s">
        <v>60</v>
      </c>
      <c r="J47" t="s">
        <v>63</v>
      </c>
      <c r="K47" t="s">
        <v>61</v>
      </c>
      <c r="L47">
        <v>1346</v>
      </c>
      <c r="N47">
        <v>1009</v>
      </c>
      <c r="O47" t="s">
        <v>62</v>
      </c>
      <c r="P47" t="s">
        <v>62</v>
      </c>
      <c r="Q47">
        <v>1</v>
      </c>
      <c r="W47">
        <v>0</v>
      </c>
      <c r="X47">
        <v>-2040775826</v>
      </c>
      <c r="Y47">
        <f t="shared" si="11"/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</v>
      </c>
      <c r="AJ47">
        <v>1</v>
      </c>
      <c r="AK47">
        <v>1</v>
      </c>
      <c r="AL47">
        <v>1</v>
      </c>
      <c r="AM47">
        <v>0</v>
      </c>
      <c r="AN47">
        <v>1</v>
      </c>
      <c r="AO47">
        <v>0</v>
      </c>
      <c r="AP47">
        <v>1</v>
      </c>
      <c r="AQ47">
        <v>0</v>
      </c>
      <c r="AR47">
        <v>0</v>
      </c>
      <c r="AS47" t="s">
        <v>3</v>
      </c>
      <c r="AT47">
        <v>0</v>
      </c>
      <c r="AU47" t="s">
        <v>3</v>
      </c>
      <c r="AV47">
        <v>0</v>
      </c>
      <c r="AW47">
        <v>2</v>
      </c>
      <c r="AX47">
        <v>93061284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V47">
        <v>0</v>
      </c>
      <c r="CW47">
        <v>0</v>
      </c>
      <c r="CX47">
        <f>ROUND(Y47*Source!I42,9)</f>
        <v>0</v>
      </c>
      <c r="CY47">
        <f t="shared" si="15"/>
        <v>0</v>
      </c>
      <c r="CZ47">
        <f t="shared" si="16"/>
        <v>0</v>
      </c>
      <c r="DA47">
        <f t="shared" si="17"/>
        <v>1</v>
      </c>
      <c r="DB47">
        <f t="shared" si="12"/>
        <v>0</v>
      </c>
      <c r="DC47">
        <f t="shared" si="13"/>
        <v>0</v>
      </c>
      <c r="DD47" t="s">
        <v>3</v>
      </c>
      <c r="DE47" t="s">
        <v>3</v>
      </c>
      <c r="DF47">
        <f>ROUND(ROUND(AE47,2)*CX47,2)</f>
        <v>0</v>
      </c>
      <c r="DG47">
        <f t="shared" si="18"/>
        <v>0</v>
      </c>
      <c r="DH47">
        <f t="shared" si="19"/>
        <v>0</v>
      </c>
      <c r="DI47">
        <f t="shared" si="14"/>
        <v>0</v>
      </c>
      <c r="DJ47">
        <f t="shared" si="20"/>
        <v>0</v>
      </c>
      <c r="DK47">
        <v>0</v>
      </c>
      <c r="DL47" t="s">
        <v>3</v>
      </c>
      <c r="DM47">
        <v>0</v>
      </c>
      <c r="DN47" t="s">
        <v>3</v>
      </c>
      <c r="DO47">
        <v>0</v>
      </c>
    </row>
    <row r="48" spans="1:119" x14ac:dyDescent="0.2">
      <c r="A48">
        <f>ROW(Source!A42)</f>
        <v>42</v>
      </c>
      <c r="B48">
        <v>93060864</v>
      </c>
      <c r="C48">
        <v>93061268</v>
      </c>
      <c r="D48">
        <v>37750801</v>
      </c>
      <c r="E48">
        <v>1</v>
      </c>
      <c r="F48">
        <v>1</v>
      </c>
      <c r="G48">
        <v>1</v>
      </c>
      <c r="H48">
        <v>3</v>
      </c>
      <c r="I48" t="s">
        <v>65</v>
      </c>
      <c r="J48" t="s">
        <v>67</v>
      </c>
      <c r="K48" t="s">
        <v>66</v>
      </c>
      <c r="L48">
        <v>1348</v>
      </c>
      <c r="N48">
        <v>1009</v>
      </c>
      <c r="O48" t="s">
        <v>40</v>
      </c>
      <c r="P48" t="s">
        <v>40</v>
      </c>
      <c r="Q48">
        <v>1000</v>
      </c>
      <c r="W48">
        <v>0</v>
      </c>
      <c r="X48">
        <v>-388174517</v>
      </c>
      <c r="Y48">
        <f t="shared" si="11"/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M48">
        <v>0</v>
      </c>
      <c r="AN48">
        <v>1</v>
      </c>
      <c r="AO48">
        <v>0</v>
      </c>
      <c r="AP48">
        <v>1</v>
      </c>
      <c r="AQ48">
        <v>0</v>
      </c>
      <c r="AR48">
        <v>0</v>
      </c>
      <c r="AS48" t="s">
        <v>3</v>
      </c>
      <c r="AT48">
        <v>0</v>
      </c>
      <c r="AU48" t="s">
        <v>3</v>
      </c>
      <c r="AV48">
        <v>0</v>
      </c>
      <c r="AW48">
        <v>2</v>
      </c>
      <c r="AX48">
        <v>93061285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V48">
        <v>0</v>
      </c>
      <c r="CW48">
        <v>0</v>
      </c>
      <c r="CX48">
        <f>ROUND(Y48*Source!I42,9)</f>
        <v>0</v>
      </c>
      <c r="CY48">
        <f t="shared" si="15"/>
        <v>0</v>
      </c>
      <c r="CZ48">
        <f t="shared" si="16"/>
        <v>0</v>
      </c>
      <c r="DA48">
        <f t="shared" si="17"/>
        <v>1</v>
      </c>
      <c r="DB48">
        <f t="shared" si="12"/>
        <v>0</v>
      </c>
      <c r="DC48">
        <f t="shared" si="13"/>
        <v>0</v>
      </c>
      <c r="DD48" t="s">
        <v>3</v>
      </c>
      <c r="DE48" t="s">
        <v>3</v>
      </c>
      <c r="DF48">
        <f>ROUND(ROUND(AE48,2)*CX48,2)</f>
        <v>0</v>
      </c>
      <c r="DG48">
        <f t="shared" si="18"/>
        <v>0</v>
      </c>
      <c r="DH48">
        <f t="shared" si="19"/>
        <v>0</v>
      </c>
      <c r="DI48">
        <f t="shared" si="14"/>
        <v>0</v>
      </c>
      <c r="DJ48">
        <f t="shared" si="20"/>
        <v>0</v>
      </c>
      <c r="DK48">
        <v>0</v>
      </c>
      <c r="DL48" t="s">
        <v>3</v>
      </c>
      <c r="DM48">
        <v>0</v>
      </c>
      <c r="DN48" t="s">
        <v>3</v>
      </c>
      <c r="DO48">
        <v>0</v>
      </c>
    </row>
    <row r="49" spans="1:119" x14ac:dyDescent="0.2">
      <c r="A49">
        <f>ROW(Source!A42)</f>
        <v>42</v>
      </c>
      <c r="B49">
        <v>93060864</v>
      </c>
      <c r="C49">
        <v>93061268</v>
      </c>
      <c r="D49">
        <v>37775906</v>
      </c>
      <c r="E49">
        <v>1</v>
      </c>
      <c r="F49">
        <v>1</v>
      </c>
      <c r="G49">
        <v>1</v>
      </c>
      <c r="H49">
        <v>3</v>
      </c>
      <c r="I49" t="s">
        <v>69</v>
      </c>
      <c r="J49" t="s">
        <v>71</v>
      </c>
      <c r="K49" t="s">
        <v>70</v>
      </c>
      <c r="L49">
        <v>1354</v>
      </c>
      <c r="N49">
        <v>1010</v>
      </c>
      <c r="O49" t="s">
        <v>49</v>
      </c>
      <c r="P49" t="s">
        <v>49</v>
      </c>
      <c r="Q49">
        <v>1</v>
      </c>
      <c r="W49">
        <v>0</v>
      </c>
      <c r="X49">
        <v>-744192612</v>
      </c>
      <c r="Y49">
        <f t="shared" si="11"/>
        <v>0</v>
      </c>
      <c r="AA49">
        <v>21465.9</v>
      </c>
      <c r="AB49">
        <v>0</v>
      </c>
      <c r="AC49">
        <v>0</v>
      </c>
      <c r="AD49">
        <v>0</v>
      </c>
      <c r="AE49">
        <v>2074</v>
      </c>
      <c r="AF49">
        <v>0</v>
      </c>
      <c r="AG49">
        <v>0</v>
      </c>
      <c r="AH49">
        <v>0</v>
      </c>
      <c r="AI49">
        <v>10.35</v>
      </c>
      <c r="AJ49">
        <v>1</v>
      </c>
      <c r="AK49">
        <v>1</v>
      </c>
      <c r="AL49">
        <v>1</v>
      </c>
      <c r="AM49">
        <v>0</v>
      </c>
      <c r="AN49">
        <v>1</v>
      </c>
      <c r="AO49">
        <v>0</v>
      </c>
      <c r="AP49">
        <v>1</v>
      </c>
      <c r="AQ49">
        <v>0</v>
      </c>
      <c r="AR49">
        <v>0</v>
      </c>
      <c r="AS49" t="s">
        <v>3</v>
      </c>
      <c r="AT49">
        <v>0</v>
      </c>
      <c r="AU49" t="s">
        <v>3</v>
      </c>
      <c r="AV49">
        <v>0</v>
      </c>
      <c r="AW49">
        <v>2</v>
      </c>
      <c r="AX49">
        <v>93061286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V49">
        <v>0</v>
      </c>
      <c r="CW49">
        <v>0</v>
      </c>
      <c r="CX49">
        <f>ROUND(Y49*Source!I42,9)</f>
        <v>0</v>
      </c>
      <c r="CY49">
        <f t="shared" si="15"/>
        <v>21465.9</v>
      </c>
      <c r="CZ49">
        <f t="shared" si="16"/>
        <v>2074</v>
      </c>
      <c r="DA49">
        <f t="shared" si="17"/>
        <v>10.35</v>
      </c>
      <c r="DB49">
        <f t="shared" si="12"/>
        <v>0</v>
      </c>
      <c r="DC49">
        <f t="shared" si="13"/>
        <v>0</v>
      </c>
      <c r="DD49" t="s">
        <v>3</v>
      </c>
      <c r="DE49" t="s">
        <v>3</v>
      </c>
      <c r="DF49">
        <f>ROUND(ROUND(AE49*AI49,2)*CX49,2)</f>
        <v>0</v>
      </c>
      <c r="DG49">
        <f t="shared" si="18"/>
        <v>0</v>
      </c>
      <c r="DH49">
        <f t="shared" si="19"/>
        <v>0</v>
      </c>
      <c r="DI49">
        <f t="shared" si="14"/>
        <v>0</v>
      </c>
      <c r="DJ49">
        <f t="shared" si="20"/>
        <v>0</v>
      </c>
      <c r="DK49">
        <v>0</v>
      </c>
      <c r="DL49" t="s">
        <v>3</v>
      </c>
      <c r="DM49">
        <v>0</v>
      </c>
      <c r="DN49" t="s">
        <v>3</v>
      </c>
      <c r="DO49">
        <v>0</v>
      </c>
    </row>
    <row r="50" spans="1:119" x14ac:dyDescent="0.2">
      <c r="A50">
        <f>ROW(Source!A42)</f>
        <v>42</v>
      </c>
      <c r="B50">
        <v>93060864</v>
      </c>
      <c r="C50">
        <v>93061268</v>
      </c>
      <c r="D50">
        <v>37792552</v>
      </c>
      <c r="E50">
        <v>1</v>
      </c>
      <c r="F50">
        <v>1</v>
      </c>
      <c r="G50">
        <v>1</v>
      </c>
      <c r="H50">
        <v>3</v>
      </c>
      <c r="I50" t="s">
        <v>93</v>
      </c>
      <c r="J50" t="s">
        <v>95</v>
      </c>
      <c r="K50" t="s">
        <v>94</v>
      </c>
      <c r="L50">
        <v>1354</v>
      </c>
      <c r="N50">
        <v>1010</v>
      </c>
      <c r="O50" t="s">
        <v>49</v>
      </c>
      <c r="P50" t="s">
        <v>49</v>
      </c>
      <c r="Q50">
        <v>1</v>
      </c>
      <c r="W50">
        <v>0</v>
      </c>
      <c r="X50">
        <v>1199042919</v>
      </c>
      <c r="Y50">
        <f t="shared" si="11"/>
        <v>6</v>
      </c>
      <c r="AA50">
        <v>14.45</v>
      </c>
      <c r="AB50">
        <v>0</v>
      </c>
      <c r="AC50">
        <v>0</v>
      </c>
      <c r="AD50">
        <v>0</v>
      </c>
      <c r="AE50">
        <v>6.2</v>
      </c>
      <c r="AF50">
        <v>0</v>
      </c>
      <c r="AG50">
        <v>0</v>
      </c>
      <c r="AH50">
        <v>0</v>
      </c>
      <c r="AI50">
        <v>2.33</v>
      </c>
      <c r="AJ50">
        <v>1</v>
      </c>
      <c r="AK50">
        <v>1</v>
      </c>
      <c r="AL50">
        <v>1</v>
      </c>
      <c r="AM50">
        <v>2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6</v>
      </c>
      <c r="AU50" t="s">
        <v>3</v>
      </c>
      <c r="AV50">
        <v>0</v>
      </c>
      <c r="AW50">
        <v>2</v>
      </c>
      <c r="AX50">
        <v>93061287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V50">
        <v>0</v>
      </c>
      <c r="CW50">
        <v>0</v>
      </c>
      <c r="CX50">
        <f>ROUND(Y50*Source!I42,9)</f>
        <v>18</v>
      </c>
      <c r="CY50">
        <f t="shared" si="15"/>
        <v>14.45</v>
      </c>
      <c r="CZ50">
        <f t="shared" si="16"/>
        <v>6.2</v>
      </c>
      <c r="DA50">
        <f t="shared" si="17"/>
        <v>2.33</v>
      </c>
      <c r="DB50">
        <f t="shared" si="12"/>
        <v>37.200000000000003</v>
      </c>
      <c r="DC50">
        <f t="shared" si="13"/>
        <v>0</v>
      </c>
      <c r="DD50" t="s">
        <v>3</v>
      </c>
      <c r="DE50" t="s">
        <v>3</v>
      </c>
      <c r="DF50">
        <f>ROUND(ROUND(AE50*AI50,2)*CX50,2)</f>
        <v>260.10000000000002</v>
      </c>
      <c r="DG50">
        <f t="shared" si="18"/>
        <v>0</v>
      </c>
      <c r="DH50">
        <f t="shared" si="19"/>
        <v>0</v>
      </c>
      <c r="DI50">
        <f t="shared" si="14"/>
        <v>0</v>
      </c>
      <c r="DJ50">
        <f t="shared" si="20"/>
        <v>260.10000000000002</v>
      </c>
      <c r="DK50">
        <v>0</v>
      </c>
      <c r="DL50" t="s">
        <v>3</v>
      </c>
      <c r="DM50">
        <v>0</v>
      </c>
      <c r="DN50" t="s">
        <v>3</v>
      </c>
      <c r="DO50">
        <v>0</v>
      </c>
    </row>
    <row r="51" spans="1:119" x14ac:dyDescent="0.2">
      <c r="A51">
        <f>ROW(Source!A52)</f>
        <v>52</v>
      </c>
      <c r="B51">
        <v>93060864</v>
      </c>
      <c r="C51">
        <v>93061297</v>
      </c>
      <c r="D51">
        <v>23129536</v>
      </c>
      <c r="E51">
        <v>1</v>
      </c>
      <c r="F51">
        <v>1</v>
      </c>
      <c r="G51">
        <v>1</v>
      </c>
      <c r="H51">
        <v>1</v>
      </c>
      <c r="I51" t="s">
        <v>477</v>
      </c>
      <c r="J51" t="s">
        <v>3</v>
      </c>
      <c r="K51" t="s">
        <v>478</v>
      </c>
      <c r="L51">
        <v>1369</v>
      </c>
      <c r="N51">
        <v>1013</v>
      </c>
      <c r="O51" t="s">
        <v>464</v>
      </c>
      <c r="P51" t="s">
        <v>464</v>
      </c>
      <c r="Q51">
        <v>1</v>
      </c>
      <c r="W51">
        <v>0</v>
      </c>
      <c r="X51">
        <v>1663406391</v>
      </c>
      <c r="Y51">
        <f t="shared" si="11"/>
        <v>12.11</v>
      </c>
      <c r="AA51">
        <v>0</v>
      </c>
      <c r="AB51">
        <v>0</v>
      </c>
      <c r="AC51">
        <v>0</v>
      </c>
      <c r="AD51">
        <v>8.2799999999999994</v>
      </c>
      <c r="AE51">
        <v>0</v>
      </c>
      <c r="AF51">
        <v>0</v>
      </c>
      <c r="AG51">
        <v>0</v>
      </c>
      <c r="AH51">
        <v>8.2799999999999994</v>
      </c>
      <c r="AI51">
        <v>1</v>
      </c>
      <c r="AJ51">
        <v>1</v>
      </c>
      <c r="AK51">
        <v>1</v>
      </c>
      <c r="AL51">
        <v>1</v>
      </c>
      <c r="AM51">
        <v>-2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12.11</v>
      </c>
      <c r="AU51" t="s">
        <v>3</v>
      </c>
      <c r="AV51">
        <v>1</v>
      </c>
      <c r="AW51">
        <v>2</v>
      </c>
      <c r="AX51">
        <v>93061298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U51">
        <f>ROUND(AT51*Source!I52*AH51*AL51,2)</f>
        <v>100.27</v>
      </c>
      <c r="CV51">
        <f>ROUND(Y51*Source!I52,9)</f>
        <v>12.11</v>
      </c>
      <c r="CW51">
        <v>0</v>
      </c>
      <c r="CX51">
        <f>ROUND(Y51*Source!I52,9)</f>
        <v>12.11</v>
      </c>
      <c r="CY51">
        <f>AD51</f>
        <v>8.2799999999999994</v>
      </c>
      <c r="CZ51">
        <f>AH51</f>
        <v>8.2799999999999994</v>
      </c>
      <c r="DA51">
        <f>AL51</f>
        <v>1</v>
      </c>
      <c r="DB51">
        <f t="shared" si="12"/>
        <v>100.27</v>
      </c>
      <c r="DC51">
        <f t="shared" si="13"/>
        <v>0</v>
      </c>
      <c r="DD51" t="s">
        <v>3</v>
      </c>
      <c r="DE51" t="s">
        <v>3</v>
      </c>
      <c r="DF51">
        <f>ROUND(ROUND(AE51,2)*CX51,2)</f>
        <v>0</v>
      </c>
      <c r="DG51">
        <f t="shared" si="18"/>
        <v>0</v>
      </c>
      <c r="DH51">
        <f t="shared" si="19"/>
        <v>0</v>
      </c>
      <c r="DI51">
        <f t="shared" si="14"/>
        <v>100.27</v>
      </c>
      <c r="DJ51">
        <f>DI51</f>
        <v>100.27</v>
      </c>
      <c r="DK51">
        <v>0</v>
      </c>
      <c r="DL51" t="s">
        <v>3</v>
      </c>
      <c r="DM51">
        <v>0</v>
      </c>
      <c r="DN51" t="s">
        <v>3</v>
      </c>
      <c r="DO51">
        <v>0</v>
      </c>
    </row>
    <row r="52" spans="1:119" x14ac:dyDescent="0.2">
      <c r="A52">
        <f>ROW(Source!A52)</f>
        <v>52</v>
      </c>
      <c r="B52">
        <v>93060864</v>
      </c>
      <c r="C52">
        <v>93061297</v>
      </c>
      <c r="D52">
        <v>121548</v>
      </c>
      <c r="E52">
        <v>1</v>
      </c>
      <c r="F52">
        <v>1</v>
      </c>
      <c r="G52">
        <v>1</v>
      </c>
      <c r="H52">
        <v>1</v>
      </c>
      <c r="I52" t="s">
        <v>25</v>
      </c>
      <c r="J52" t="s">
        <v>3</v>
      </c>
      <c r="K52" t="s">
        <v>465</v>
      </c>
      <c r="L52">
        <v>608254</v>
      </c>
      <c r="N52">
        <v>1013</v>
      </c>
      <c r="O52" t="s">
        <v>466</v>
      </c>
      <c r="P52" t="s">
        <v>466</v>
      </c>
      <c r="Q52">
        <v>1</v>
      </c>
      <c r="W52">
        <v>0</v>
      </c>
      <c r="X52">
        <v>-185737400</v>
      </c>
      <c r="Y52">
        <f t="shared" si="11"/>
        <v>3.01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1</v>
      </c>
      <c r="AJ52">
        <v>1</v>
      </c>
      <c r="AK52">
        <v>1</v>
      </c>
      <c r="AL52">
        <v>1</v>
      </c>
      <c r="AM52">
        <v>-2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3.01</v>
      </c>
      <c r="AU52" t="s">
        <v>3</v>
      </c>
      <c r="AV52">
        <v>2</v>
      </c>
      <c r="AW52">
        <v>2</v>
      </c>
      <c r="AX52">
        <v>93061299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V52">
        <v>0</v>
      </c>
      <c r="CW52">
        <v>0</v>
      </c>
      <c r="CX52">
        <f>ROUND(Y52*Source!I52,9)</f>
        <v>3.01</v>
      </c>
      <c r="CY52">
        <f>AD52</f>
        <v>0</v>
      </c>
      <c r="CZ52">
        <f>AH52</f>
        <v>0</v>
      </c>
      <c r="DA52">
        <f>AL52</f>
        <v>1</v>
      </c>
      <c r="DB52">
        <f t="shared" si="12"/>
        <v>0</v>
      </c>
      <c r="DC52">
        <f t="shared" si="13"/>
        <v>0</v>
      </c>
      <c r="DD52" t="s">
        <v>3</v>
      </c>
      <c r="DE52" t="s">
        <v>3</v>
      </c>
      <c r="DF52">
        <f>ROUND(ROUND(AE52,2)*CX52,2)</f>
        <v>0</v>
      </c>
      <c r="DG52">
        <f t="shared" si="18"/>
        <v>0</v>
      </c>
      <c r="DH52">
        <f t="shared" si="19"/>
        <v>0</v>
      </c>
      <c r="DI52">
        <f t="shared" si="14"/>
        <v>0</v>
      </c>
      <c r="DJ52">
        <f>DI52</f>
        <v>0</v>
      </c>
      <c r="DK52">
        <v>0</v>
      </c>
      <c r="DL52" t="s">
        <v>3</v>
      </c>
      <c r="DM52">
        <v>0</v>
      </c>
      <c r="DN52" t="s">
        <v>3</v>
      </c>
      <c r="DO52">
        <v>0</v>
      </c>
    </row>
    <row r="53" spans="1:119" x14ac:dyDescent="0.2">
      <c r="A53">
        <f>ROW(Source!A52)</f>
        <v>52</v>
      </c>
      <c r="B53">
        <v>93060864</v>
      </c>
      <c r="C53">
        <v>93061297</v>
      </c>
      <c r="D53">
        <v>37803498</v>
      </c>
      <c r="E53">
        <v>1</v>
      </c>
      <c r="F53">
        <v>1</v>
      </c>
      <c r="G53">
        <v>1</v>
      </c>
      <c r="H53">
        <v>2</v>
      </c>
      <c r="I53" t="s">
        <v>479</v>
      </c>
      <c r="J53" t="s">
        <v>480</v>
      </c>
      <c r="K53" t="s">
        <v>481</v>
      </c>
      <c r="L53">
        <v>1368</v>
      </c>
      <c r="N53">
        <v>1011</v>
      </c>
      <c r="O53" t="s">
        <v>470</v>
      </c>
      <c r="P53" t="s">
        <v>470</v>
      </c>
      <c r="Q53">
        <v>1</v>
      </c>
      <c r="W53">
        <v>0</v>
      </c>
      <c r="X53">
        <v>365905357</v>
      </c>
      <c r="Y53">
        <f t="shared" si="11"/>
        <v>3.01</v>
      </c>
      <c r="AA53">
        <v>0</v>
      </c>
      <c r="AB53">
        <v>2196.04</v>
      </c>
      <c r="AC53">
        <v>380.78</v>
      </c>
      <c r="AD53">
        <v>0</v>
      </c>
      <c r="AE53">
        <v>0</v>
      </c>
      <c r="AF53">
        <v>123.86</v>
      </c>
      <c r="AG53">
        <v>10.35</v>
      </c>
      <c r="AH53">
        <v>0</v>
      </c>
      <c r="AI53">
        <v>1</v>
      </c>
      <c r="AJ53">
        <v>17.73</v>
      </c>
      <c r="AK53">
        <v>36.79</v>
      </c>
      <c r="AL53">
        <v>1</v>
      </c>
      <c r="AM53">
        <v>2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3.01</v>
      </c>
      <c r="AU53" t="s">
        <v>3</v>
      </c>
      <c r="AV53">
        <v>0</v>
      </c>
      <c r="AW53">
        <v>2</v>
      </c>
      <c r="AX53">
        <v>93061300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V53">
        <v>0</v>
      </c>
      <c r="CW53">
        <f>ROUND(Y53*Source!I52*DO53,9)</f>
        <v>0</v>
      </c>
      <c r="CX53">
        <f>ROUND(Y53*Source!I52,9)</f>
        <v>3.01</v>
      </c>
      <c r="CY53">
        <f>AB53</f>
        <v>2196.04</v>
      </c>
      <c r="CZ53">
        <f>AF53</f>
        <v>123.86</v>
      </c>
      <c r="DA53">
        <f>AJ53</f>
        <v>17.73</v>
      </c>
      <c r="DB53">
        <f t="shared" si="12"/>
        <v>372.82</v>
      </c>
      <c r="DC53">
        <f t="shared" si="13"/>
        <v>31.15</v>
      </c>
      <c r="DD53" t="s">
        <v>3</v>
      </c>
      <c r="DE53" t="s">
        <v>3</v>
      </c>
      <c r="DF53">
        <f>ROUND(ROUND(AE53,2)*CX53,2)</f>
        <v>0</v>
      </c>
      <c r="DG53">
        <f>ROUND(ROUND(AF53*AJ53,2)*CX53,2)</f>
        <v>6610.08</v>
      </c>
      <c r="DH53">
        <f>ROUND(ROUND(AG53*AK53,2)*CX53,2)</f>
        <v>1146.1500000000001</v>
      </c>
      <c r="DI53">
        <f t="shared" si="14"/>
        <v>0</v>
      </c>
      <c r="DJ53">
        <f>DG53</f>
        <v>6610.08</v>
      </c>
      <c r="DK53">
        <v>0</v>
      </c>
      <c r="DL53" t="s">
        <v>3</v>
      </c>
      <c r="DM53">
        <v>0</v>
      </c>
      <c r="DN53" t="s">
        <v>3</v>
      </c>
      <c r="DO53">
        <v>0</v>
      </c>
    </row>
    <row r="54" spans="1:119" x14ac:dyDescent="0.2">
      <c r="A54">
        <f>ROW(Source!A52)</f>
        <v>52</v>
      </c>
      <c r="B54">
        <v>93060864</v>
      </c>
      <c r="C54">
        <v>93061297</v>
      </c>
      <c r="D54">
        <v>37804456</v>
      </c>
      <c r="E54">
        <v>1</v>
      </c>
      <c r="F54">
        <v>1</v>
      </c>
      <c r="G54">
        <v>1</v>
      </c>
      <c r="H54">
        <v>2</v>
      </c>
      <c r="I54" t="s">
        <v>482</v>
      </c>
      <c r="J54" t="s">
        <v>483</v>
      </c>
      <c r="K54" t="s">
        <v>484</v>
      </c>
      <c r="L54">
        <v>1368</v>
      </c>
      <c r="N54">
        <v>1011</v>
      </c>
      <c r="O54" t="s">
        <v>470</v>
      </c>
      <c r="P54" t="s">
        <v>470</v>
      </c>
      <c r="Q54">
        <v>1</v>
      </c>
      <c r="W54">
        <v>0</v>
      </c>
      <c r="X54">
        <v>-671646184</v>
      </c>
      <c r="Y54">
        <f t="shared" si="11"/>
        <v>0.61</v>
      </c>
      <c r="AA54">
        <v>0</v>
      </c>
      <c r="AB54">
        <v>1360.8</v>
      </c>
      <c r="AC54">
        <v>380.78</v>
      </c>
      <c r="AD54">
        <v>0</v>
      </c>
      <c r="AE54">
        <v>0</v>
      </c>
      <c r="AF54">
        <v>91.76</v>
      </c>
      <c r="AG54">
        <v>10.35</v>
      </c>
      <c r="AH54">
        <v>0</v>
      </c>
      <c r="AI54">
        <v>1</v>
      </c>
      <c r="AJ54">
        <v>14.83</v>
      </c>
      <c r="AK54">
        <v>36.79</v>
      </c>
      <c r="AL54">
        <v>1</v>
      </c>
      <c r="AM54">
        <v>2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0.61</v>
      </c>
      <c r="AU54" t="s">
        <v>3</v>
      </c>
      <c r="AV54">
        <v>0</v>
      </c>
      <c r="AW54">
        <v>2</v>
      </c>
      <c r="AX54">
        <v>93061301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V54">
        <v>0</v>
      </c>
      <c r="CW54">
        <f>ROUND(Y54*Source!I52*DO54,9)</f>
        <v>0</v>
      </c>
      <c r="CX54">
        <f>ROUND(Y54*Source!I52,9)</f>
        <v>0.61</v>
      </c>
      <c r="CY54">
        <f>AB54</f>
        <v>1360.8</v>
      </c>
      <c r="CZ54">
        <f>AF54</f>
        <v>91.76</v>
      </c>
      <c r="DA54">
        <f>AJ54</f>
        <v>14.83</v>
      </c>
      <c r="DB54">
        <f t="shared" si="12"/>
        <v>55.97</v>
      </c>
      <c r="DC54">
        <f t="shared" si="13"/>
        <v>6.31</v>
      </c>
      <c r="DD54" t="s">
        <v>3</v>
      </c>
      <c r="DE54" t="s">
        <v>3</v>
      </c>
      <c r="DF54">
        <f>ROUND(ROUND(AE54,2)*CX54,2)</f>
        <v>0</v>
      </c>
      <c r="DG54">
        <f>ROUND(ROUND(AF54*AJ54,2)*CX54,2)</f>
        <v>830.09</v>
      </c>
      <c r="DH54">
        <f>ROUND(ROUND(AG54*AK54,2)*CX54,2)</f>
        <v>232.28</v>
      </c>
      <c r="DI54">
        <f t="shared" si="14"/>
        <v>0</v>
      </c>
      <c r="DJ54">
        <f>DG54</f>
        <v>830.09</v>
      </c>
      <c r="DK54">
        <v>0</v>
      </c>
      <c r="DL54" t="s">
        <v>3</v>
      </c>
      <c r="DM54">
        <v>0</v>
      </c>
      <c r="DN54" t="s">
        <v>3</v>
      </c>
      <c r="DO54">
        <v>0</v>
      </c>
    </row>
    <row r="55" spans="1:119" x14ac:dyDescent="0.2">
      <c r="A55">
        <f>ROW(Source!A52)</f>
        <v>52</v>
      </c>
      <c r="B55">
        <v>93060864</v>
      </c>
      <c r="C55">
        <v>93061297</v>
      </c>
      <c r="D55">
        <v>37732468</v>
      </c>
      <c r="E55">
        <v>1</v>
      </c>
      <c r="F55">
        <v>1</v>
      </c>
      <c r="G55">
        <v>1</v>
      </c>
      <c r="H55">
        <v>3</v>
      </c>
      <c r="I55" t="s">
        <v>73</v>
      </c>
      <c r="J55" t="s">
        <v>75</v>
      </c>
      <c r="K55" t="s">
        <v>74</v>
      </c>
      <c r="L55">
        <v>1348</v>
      </c>
      <c r="N55">
        <v>1009</v>
      </c>
      <c r="O55" t="s">
        <v>40</v>
      </c>
      <c r="P55" t="s">
        <v>40</v>
      </c>
      <c r="Q55">
        <v>1000</v>
      </c>
      <c r="W55">
        <v>0</v>
      </c>
      <c r="X55">
        <v>-1700027683</v>
      </c>
      <c r="Y55">
        <f t="shared" si="11"/>
        <v>4.0000000000000002E-4</v>
      </c>
      <c r="AA55">
        <v>83122.95</v>
      </c>
      <c r="AB55">
        <v>0</v>
      </c>
      <c r="AC55">
        <v>0</v>
      </c>
      <c r="AD55">
        <v>0</v>
      </c>
      <c r="AE55">
        <v>15954.5</v>
      </c>
      <c r="AF55">
        <v>0</v>
      </c>
      <c r="AG55">
        <v>0</v>
      </c>
      <c r="AH55">
        <v>0</v>
      </c>
      <c r="AI55">
        <v>5.21</v>
      </c>
      <c r="AJ55">
        <v>1</v>
      </c>
      <c r="AK55">
        <v>1</v>
      </c>
      <c r="AL55">
        <v>1</v>
      </c>
      <c r="AM55">
        <v>2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4.0000000000000002E-4</v>
      </c>
      <c r="AU55" t="s">
        <v>3</v>
      </c>
      <c r="AV55">
        <v>0</v>
      </c>
      <c r="AW55">
        <v>2</v>
      </c>
      <c r="AX55">
        <v>93061302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V55">
        <v>0</v>
      </c>
      <c r="CW55">
        <v>0</v>
      </c>
      <c r="CX55">
        <f>ROUND(Y55*Source!I52,9)</f>
        <v>4.0000000000000002E-4</v>
      </c>
      <c r="CY55">
        <f t="shared" ref="CY55:CY69" si="21">AA55</f>
        <v>83122.95</v>
      </c>
      <c r="CZ55">
        <f t="shared" ref="CZ55:CZ69" si="22">AE55</f>
        <v>15954.5</v>
      </c>
      <c r="DA55">
        <f t="shared" ref="DA55:DA69" si="23">AI55</f>
        <v>5.21</v>
      </c>
      <c r="DB55">
        <f t="shared" si="12"/>
        <v>6.38</v>
      </c>
      <c r="DC55">
        <f t="shared" si="13"/>
        <v>0</v>
      </c>
      <c r="DD55" t="s">
        <v>3</v>
      </c>
      <c r="DE55" t="s">
        <v>3</v>
      </c>
      <c r="DF55">
        <f>ROUND(ROUND(AE55*AI55,2)*CX55,2)</f>
        <v>33.25</v>
      </c>
      <c r="DG55">
        <f t="shared" ref="DG55:DG71" si="24">ROUND(ROUND(AF55,2)*CX55,2)</f>
        <v>0</v>
      </c>
      <c r="DH55">
        <f t="shared" ref="DH55:DH71" si="25">ROUND(ROUND(AG55,2)*CX55,2)</f>
        <v>0</v>
      </c>
      <c r="DI55">
        <f t="shared" si="14"/>
        <v>0</v>
      </c>
      <c r="DJ55">
        <f t="shared" ref="DJ55:DJ69" si="26">DF55</f>
        <v>33.25</v>
      </c>
      <c r="DK55">
        <v>0</v>
      </c>
      <c r="DL55" t="s">
        <v>3</v>
      </c>
      <c r="DM55">
        <v>0</v>
      </c>
      <c r="DN55" t="s">
        <v>3</v>
      </c>
      <c r="DO55">
        <v>0</v>
      </c>
    </row>
    <row r="56" spans="1:119" x14ac:dyDescent="0.2">
      <c r="A56">
        <f>ROW(Source!A52)</f>
        <v>52</v>
      </c>
      <c r="B56">
        <v>93060864</v>
      </c>
      <c r="C56">
        <v>93061297</v>
      </c>
      <c r="D56">
        <v>37729879</v>
      </c>
      <c r="E56">
        <v>1</v>
      </c>
      <c r="F56">
        <v>1</v>
      </c>
      <c r="G56">
        <v>1</v>
      </c>
      <c r="H56">
        <v>3</v>
      </c>
      <c r="I56" t="s">
        <v>77</v>
      </c>
      <c r="J56" t="s">
        <v>79</v>
      </c>
      <c r="K56" t="s">
        <v>78</v>
      </c>
      <c r="L56">
        <v>1348</v>
      </c>
      <c r="N56">
        <v>1009</v>
      </c>
      <c r="O56" t="s">
        <v>40</v>
      </c>
      <c r="P56" t="s">
        <v>40</v>
      </c>
      <c r="Q56">
        <v>1000</v>
      </c>
      <c r="W56">
        <v>0</v>
      </c>
      <c r="X56">
        <v>-1121770783</v>
      </c>
      <c r="Y56">
        <f t="shared" si="11"/>
        <v>3.0000000000000001E-5</v>
      </c>
      <c r="AA56">
        <v>163867.51999999999</v>
      </c>
      <c r="AB56">
        <v>0</v>
      </c>
      <c r="AC56">
        <v>0</v>
      </c>
      <c r="AD56">
        <v>0</v>
      </c>
      <c r="AE56">
        <v>9662</v>
      </c>
      <c r="AF56">
        <v>0</v>
      </c>
      <c r="AG56">
        <v>0</v>
      </c>
      <c r="AH56">
        <v>0</v>
      </c>
      <c r="AI56">
        <v>16.96</v>
      </c>
      <c r="AJ56">
        <v>1</v>
      </c>
      <c r="AK56">
        <v>1</v>
      </c>
      <c r="AL56">
        <v>1</v>
      </c>
      <c r="AM56">
        <v>2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3.0000000000000001E-5</v>
      </c>
      <c r="AU56" t="s">
        <v>3</v>
      </c>
      <c r="AV56">
        <v>0</v>
      </c>
      <c r="AW56">
        <v>2</v>
      </c>
      <c r="AX56">
        <v>93061303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V56">
        <v>0</v>
      </c>
      <c r="CW56">
        <v>0</v>
      </c>
      <c r="CX56">
        <f>ROUND(Y56*Source!I52,9)</f>
        <v>3.0000000000000001E-5</v>
      </c>
      <c r="CY56">
        <f t="shared" si="21"/>
        <v>163867.51999999999</v>
      </c>
      <c r="CZ56">
        <f t="shared" si="22"/>
        <v>9662</v>
      </c>
      <c r="DA56">
        <f t="shared" si="23"/>
        <v>16.96</v>
      </c>
      <c r="DB56">
        <f t="shared" si="12"/>
        <v>0.28999999999999998</v>
      </c>
      <c r="DC56">
        <f t="shared" si="13"/>
        <v>0</v>
      </c>
      <c r="DD56" t="s">
        <v>3</v>
      </c>
      <c r="DE56" t="s">
        <v>3</v>
      </c>
      <c r="DF56">
        <f>ROUND(ROUND(AE56*AI56,2)*CX56,2)</f>
        <v>4.92</v>
      </c>
      <c r="DG56">
        <f t="shared" si="24"/>
        <v>0</v>
      </c>
      <c r="DH56">
        <f t="shared" si="25"/>
        <v>0</v>
      </c>
      <c r="DI56">
        <f t="shared" si="14"/>
        <v>0</v>
      </c>
      <c r="DJ56">
        <f t="shared" si="26"/>
        <v>4.92</v>
      </c>
      <c r="DK56">
        <v>0</v>
      </c>
      <c r="DL56" t="s">
        <v>3</v>
      </c>
      <c r="DM56">
        <v>0</v>
      </c>
      <c r="DN56" t="s">
        <v>3</v>
      </c>
      <c r="DO56">
        <v>0</v>
      </c>
    </row>
    <row r="57" spans="1:119" x14ac:dyDescent="0.2">
      <c r="A57">
        <f>ROW(Source!A52)</f>
        <v>52</v>
      </c>
      <c r="B57">
        <v>93060864</v>
      </c>
      <c r="C57">
        <v>93061297</v>
      </c>
      <c r="D57">
        <v>37736859</v>
      </c>
      <c r="E57">
        <v>1</v>
      </c>
      <c r="F57">
        <v>1</v>
      </c>
      <c r="G57">
        <v>1</v>
      </c>
      <c r="H57">
        <v>3</v>
      </c>
      <c r="I57" t="s">
        <v>38</v>
      </c>
      <c r="J57" t="s">
        <v>41</v>
      </c>
      <c r="K57" t="s">
        <v>39</v>
      </c>
      <c r="L57">
        <v>1348</v>
      </c>
      <c r="N57">
        <v>1009</v>
      </c>
      <c r="O57" t="s">
        <v>40</v>
      </c>
      <c r="P57" t="s">
        <v>40</v>
      </c>
      <c r="Q57">
        <v>1000</v>
      </c>
      <c r="W57">
        <v>0</v>
      </c>
      <c r="X57">
        <v>-384985709</v>
      </c>
      <c r="Y57">
        <f t="shared" si="11"/>
        <v>0</v>
      </c>
      <c r="AA57">
        <v>208824.23</v>
      </c>
      <c r="AB57">
        <v>0</v>
      </c>
      <c r="AC57">
        <v>0</v>
      </c>
      <c r="AD57">
        <v>0</v>
      </c>
      <c r="AE57">
        <v>9040.01</v>
      </c>
      <c r="AF57">
        <v>0</v>
      </c>
      <c r="AG57">
        <v>0</v>
      </c>
      <c r="AH57">
        <v>0</v>
      </c>
      <c r="AI57">
        <v>23.1</v>
      </c>
      <c r="AJ57">
        <v>1</v>
      </c>
      <c r="AK57">
        <v>1</v>
      </c>
      <c r="AL57">
        <v>1</v>
      </c>
      <c r="AM57">
        <v>0</v>
      </c>
      <c r="AN57">
        <v>1</v>
      </c>
      <c r="AO57">
        <v>0</v>
      </c>
      <c r="AP57">
        <v>1</v>
      </c>
      <c r="AQ57">
        <v>0</v>
      </c>
      <c r="AR57">
        <v>0</v>
      </c>
      <c r="AS57" t="s">
        <v>3</v>
      </c>
      <c r="AT57">
        <v>0</v>
      </c>
      <c r="AU57" t="s">
        <v>3</v>
      </c>
      <c r="AV57">
        <v>0</v>
      </c>
      <c r="AW57">
        <v>2</v>
      </c>
      <c r="AX57">
        <v>93061304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V57">
        <v>0</v>
      </c>
      <c r="CW57">
        <v>0</v>
      </c>
      <c r="CX57">
        <f>ROUND(Y57*Source!I52,9)</f>
        <v>0</v>
      </c>
      <c r="CY57">
        <f t="shared" si="21"/>
        <v>208824.23</v>
      </c>
      <c r="CZ57">
        <f t="shared" si="22"/>
        <v>9040.01</v>
      </c>
      <c r="DA57">
        <f t="shared" si="23"/>
        <v>23.1</v>
      </c>
      <c r="DB57">
        <f t="shared" si="12"/>
        <v>0</v>
      </c>
      <c r="DC57">
        <f t="shared" si="13"/>
        <v>0</v>
      </c>
      <c r="DD57" t="s">
        <v>3</v>
      </c>
      <c r="DE57" t="s">
        <v>3</v>
      </c>
      <c r="DF57">
        <f>ROUND(ROUND(AE57*AI57,2)*CX57,2)</f>
        <v>0</v>
      </c>
      <c r="DG57">
        <f t="shared" si="24"/>
        <v>0</v>
      </c>
      <c r="DH57">
        <f t="shared" si="25"/>
        <v>0</v>
      </c>
      <c r="DI57">
        <f t="shared" si="14"/>
        <v>0</v>
      </c>
      <c r="DJ57">
        <f t="shared" si="26"/>
        <v>0</v>
      </c>
      <c r="DK57">
        <v>0</v>
      </c>
      <c r="DL57" t="s">
        <v>3</v>
      </c>
      <c r="DM57">
        <v>0</v>
      </c>
      <c r="DN57" t="s">
        <v>3</v>
      </c>
      <c r="DO57">
        <v>0</v>
      </c>
    </row>
    <row r="58" spans="1:119" x14ac:dyDescent="0.2">
      <c r="A58">
        <f>ROW(Source!A52)</f>
        <v>52</v>
      </c>
      <c r="B58">
        <v>93060864</v>
      </c>
      <c r="C58">
        <v>93061297</v>
      </c>
      <c r="D58">
        <v>37729991</v>
      </c>
      <c r="E58">
        <v>1</v>
      </c>
      <c r="F58">
        <v>1</v>
      </c>
      <c r="G58">
        <v>1</v>
      </c>
      <c r="H58">
        <v>3</v>
      </c>
      <c r="I58" t="s">
        <v>81</v>
      </c>
      <c r="J58" t="s">
        <v>83</v>
      </c>
      <c r="K58" t="s">
        <v>82</v>
      </c>
      <c r="L58">
        <v>1346</v>
      </c>
      <c r="N58">
        <v>1009</v>
      </c>
      <c r="O58" t="s">
        <v>62</v>
      </c>
      <c r="P58" t="s">
        <v>62</v>
      </c>
      <c r="Q58">
        <v>1</v>
      </c>
      <c r="W58">
        <v>0</v>
      </c>
      <c r="X58">
        <v>844235703</v>
      </c>
      <c r="Y58">
        <f t="shared" si="11"/>
        <v>0.02</v>
      </c>
      <c r="AA58">
        <v>28.01</v>
      </c>
      <c r="AB58">
        <v>0</v>
      </c>
      <c r="AC58">
        <v>0</v>
      </c>
      <c r="AD58">
        <v>0</v>
      </c>
      <c r="AE58">
        <v>1.82</v>
      </c>
      <c r="AF58">
        <v>0</v>
      </c>
      <c r="AG58">
        <v>0</v>
      </c>
      <c r="AH58">
        <v>0</v>
      </c>
      <c r="AI58">
        <v>15.39</v>
      </c>
      <c r="AJ58">
        <v>1</v>
      </c>
      <c r="AK58">
        <v>1</v>
      </c>
      <c r="AL58">
        <v>1</v>
      </c>
      <c r="AM58">
        <v>2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0.02</v>
      </c>
      <c r="AU58" t="s">
        <v>3</v>
      </c>
      <c r="AV58">
        <v>0</v>
      </c>
      <c r="AW58">
        <v>2</v>
      </c>
      <c r="AX58">
        <v>93061305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V58">
        <v>0</v>
      </c>
      <c r="CW58">
        <v>0</v>
      </c>
      <c r="CX58">
        <f>ROUND(Y58*Source!I52,9)</f>
        <v>0.02</v>
      </c>
      <c r="CY58">
        <f t="shared" si="21"/>
        <v>28.01</v>
      </c>
      <c r="CZ58">
        <f t="shared" si="22"/>
        <v>1.82</v>
      </c>
      <c r="DA58">
        <f t="shared" si="23"/>
        <v>15.39</v>
      </c>
      <c r="DB58">
        <f t="shared" si="12"/>
        <v>0.04</v>
      </c>
      <c r="DC58">
        <f t="shared" si="13"/>
        <v>0</v>
      </c>
      <c r="DD58" t="s">
        <v>3</v>
      </c>
      <c r="DE58" t="s">
        <v>3</v>
      </c>
      <c r="DF58">
        <f>ROUND(ROUND(AE58*AI58,2)*CX58,2)</f>
        <v>0.56000000000000005</v>
      </c>
      <c r="DG58">
        <f t="shared" si="24"/>
        <v>0</v>
      </c>
      <c r="DH58">
        <f t="shared" si="25"/>
        <v>0</v>
      </c>
      <c r="DI58">
        <f t="shared" si="14"/>
        <v>0</v>
      </c>
      <c r="DJ58">
        <f t="shared" si="26"/>
        <v>0.56000000000000005</v>
      </c>
      <c r="DK58">
        <v>0</v>
      </c>
      <c r="DL58" t="s">
        <v>3</v>
      </c>
      <c r="DM58">
        <v>0</v>
      </c>
      <c r="DN58" t="s">
        <v>3</v>
      </c>
      <c r="DO58">
        <v>0</v>
      </c>
    </row>
    <row r="59" spans="1:119" x14ac:dyDescent="0.2">
      <c r="A59">
        <f>ROW(Source!A52)</f>
        <v>52</v>
      </c>
      <c r="B59">
        <v>93060864</v>
      </c>
      <c r="C59">
        <v>93061297</v>
      </c>
      <c r="D59">
        <v>37729892</v>
      </c>
      <c r="E59">
        <v>1</v>
      </c>
      <c r="F59">
        <v>1</v>
      </c>
      <c r="G59">
        <v>1</v>
      </c>
      <c r="H59">
        <v>3</v>
      </c>
      <c r="I59" t="s">
        <v>85</v>
      </c>
      <c r="J59" t="s">
        <v>87</v>
      </c>
      <c r="K59" t="s">
        <v>86</v>
      </c>
      <c r="L59">
        <v>1346</v>
      </c>
      <c r="N59">
        <v>1009</v>
      </c>
      <c r="O59" t="s">
        <v>62</v>
      </c>
      <c r="P59" t="s">
        <v>62</v>
      </c>
      <c r="Q59">
        <v>1</v>
      </c>
      <c r="W59">
        <v>0</v>
      </c>
      <c r="X59">
        <v>-1589564529</v>
      </c>
      <c r="Y59">
        <f t="shared" si="11"/>
        <v>0.1</v>
      </c>
      <c r="AA59">
        <v>238.6</v>
      </c>
      <c r="AB59">
        <v>0</v>
      </c>
      <c r="AC59">
        <v>0</v>
      </c>
      <c r="AD59">
        <v>0</v>
      </c>
      <c r="AE59">
        <v>14.62</v>
      </c>
      <c r="AF59">
        <v>0</v>
      </c>
      <c r="AG59">
        <v>0</v>
      </c>
      <c r="AH59">
        <v>0</v>
      </c>
      <c r="AI59">
        <v>16.32</v>
      </c>
      <c r="AJ59">
        <v>1</v>
      </c>
      <c r="AK59">
        <v>1</v>
      </c>
      <c r="AL59">
        <v>1</v>
      </c>
      <c r="AM59">
        <v>2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0.1</v>
      </c>
      <c r="AU59" t="s">
        <v>3</v>
      </c>
      <c r="AV59">
        <v>0</v>
      </c>
      <c r="AW59">
        <v>2</v>
      </c>
      <c r="AX59">
        <v>93061306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V59">
        <v>0</v>
      </c>
      <c r="CW59">
        <v>0</v>
      </c>
      <c r="CX59">
        <f>ROUND(Y59*Source!I52,9)</f>
        <v>0.1</v>
      </c>
      <c r="CY59">
        <f t="shared" si="21"/>
        <v>238.6</v>
      </c>
      <c r="CZ59">
        <f t="shared" si="22"/>
        <v>14.62</v>
      </c>
      <c r="DA59">
        <f t="shared" si="23"/>
        <v>16.32</v>
      </c>
      <c r="DB59">
        <f t="shared" si="12"/>
        <v>1.46</v>
      </c>
      <c r="DC59">
        <f t="shared" si="13"/>
        <v>0</v>
      </c>
      <c r="DD59" t="s">
        <v>3</v>
      </c>
      <c r="DE59" t="s">
        <v>3</v>
      </c>
      <c r="DF59">
        <f>ROUND(ROUND(AE59*AI59,2)*CX59,2)</f>
        <v>23.86</v>
      </c>
      <c r="DG59">
        <f t="shared" si="24"/>
        <v>0</v>
      </c>
      <c r="DH59">
        <f t="shared" si="25"/>
        <v>0</v>
      </c>
      <c r="DI59">
        <f t="shared" si="14"/>
        <v>0</v>
      </c>
      <c r="DJ59">
        <f t="shared" si="26"/>
        <v>23.86</v>
      </c>
      <c r="DK59">
        <v>0</v>
      </c>
      <c r="DL59" t="s">
        <v>3</v>
      </c>
      <c r="DM59">
        <v>0</v>
      </c>
      <c r="DN59" t="s">
        <v>3</v>
      </c>
      <c r="DO59">
        <v>0</v>
      </c>
    </row>
    <row r="60" spans="1:119" x14ac:dyDescent="0.2">
      <c r="A60">
        <f>ROW(Source!A52)</f>
        <v>52</v>
      </c>
      <c r="B60">
        <v>93060864</v>
      </c>
      <c r="C60">
        <v>93061297</v>
      </c>
      <c r="D60">
        <v>37735757</v>
      </c>
      <c r="E60">
        <v>1</v>
      </c>
      <c r="F60">
        <v>1</v>
      </c>
      <c r="G60">
        <v>1</v>
      </c>
      <c r="H60">
        <v>3</v>
      </c>
      <c r="I60" t="s">
        <v>43</v>
      </c>
      <c r="J60" t="s">
        <v>45</v>
      </c>
      <c r="K60" t="s">
        <v>44</v>
      </c>
      <c r="L60">
        <v>1348</v>
      </c>
      <c r="N60">
        <v>1009</v>
      </c>
      <c r="O60" t="s">
        <v>40</v>
      </c>
      <c r="P60" t="s">
        <v>40</v>
      </c>
      <c r="Q60">
        <v>1000</v>
      </c>
      <c r="W60">
        <v>0</v>
      </c>
      <c r="X60">
        <v>361960925</v>
      </c>
      <c r="Y60">
        <f t="shared" si="11"/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1</v>
      </c>
      <c r="AJ60">
        <v>1</v>
      </c>
      <c r="AK60">
        <v>1</v>
      </c>
      <c r="AL60">
        <v>1</v>
      </c>
      <c r="AM60">
        <v>0</v>
      </c>
      <c r="AN60">
        <v>1</v>
      </c>
      <c r="AO60">
        <v>0</v>
      </c>
      <c r="AP60">
        <v>1</v>
      </c>
      <c r="AQ60">
        <v>0</v>
      </c>
      <c r="AR60">
        <v>0</v>
      </c>
      <c r="AS60" t="s">
        <v>3</v>
      </c>
      <c r="AT60">
        <v>0</v>
      </c>
      <c r="AU60" t="s">
        <v>3</v>
      </c>
      <c r="AV60">
        <v>0</v>
      </c>
      <c r="AW60">
        <v>2</v>
      </c>
      <c r="AX60">
        <v>93061307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V60">
        <v>0</v>
      </c>
      <c r="CW60">
        <v>0</v>
      </c>
      <c r="CX60">
        <f>ROUND(Y60*Source!I52,9)</f>
        <v>0</v>
      </c>
      <c r="CY60">
        <f t="shared" si="21"/>
        <v>0</v>
      </c>
      <c r="CZ60">
        <f t="shared" si="22"/>
        <v>0</v>
      </c>
      <c r="DA60">
        <f t="shared" si="23"/>
        <v>1</v>
      </c>
      <c r="DB60">
        <f t="shared" si="12"/>
        <v>0</v>
      </c>
      <c r="DC60">
        <f t="shared" si="13"/>
        <v>0</v>
      </c>
      <c r="DD60" t="s">
        <v>3</v>
      </c>
      <c r="DE60" t="s">
        <v>3</v>
      </c>
      <c r="DF60">
        <f>ROUND(ROUND(AE60,2)*CX60,2)</f>
        <v>0</v>
      </c>
      <c r="DG60">
        <f t="shared" si="24"/>
        <v>0</v>
      </c>
      <c r="DH60">
        <f t="shared" si="25"/>
        <v>0</v>
      </c>
      <c r="DI60">
        <f t="shared" si="14"/>
        <v>0</v>
      </c>
      <c r="DJ60">
        <f t="shared" si="26"/>
        <v>0</v>
      </c>
      <c r="DK60">
        <v>0</v>
      </c>
      <c r="DL60" t="s">
        <v>3</v>
      </c>
      <c r="DM60">
        <v>0</v>
      </c>
      <c r="DN60" t="s">
        <v>3</v>
      </c>
      <c r="DO60">
        <v>0</v>
      </c>
    </row>
    <row r="61" spans="1:119" x14ac:dyDescent="0.2">
      <c r="A61">
        <f>ROW(Source!A52)</f>
        <v>52</v>
      </c>
      <c r="B61">
        <v>93060864</v>
      </c>
      <c r="C61">
        <v>93061297</v>
      </c>
      <c r="D61">
        <v>37744299</v>
      </c>
      <c r="E61">
        <v>1</v>
      </c>
      <c r="F61">
        <v>1</v>
      </c>
      <c r="G61">
        <v>1</v>
      </c>
      <c r="H61">
        <v>3</v>
      </c>
      <c r="I61" t="s">
        <v>47</v>
      </c>
      <c r="J61" t="s">
        <v>50</v>
      </c>
      <c r="K61" t="s">
        <v>48</v>
      </c>
      <c r="L61">
        <v>1354</v>
      </c>
      <c r="N61">
        <v>1010</v>
      </c>
      <c r="O61" t="s">
        <v>49</v>
      </c>
      <c r="P61" t="s">
        <v>49</v>
      </c>
      <c r="Q61">
        <v>1</v>
      </c>
      <c r="W61">
        <v>0</v>
      </c>
      <c r="X61">
        <v>789151112</v>
      </c>
      <c r="Y61">
        <f t="shared" si="11"/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1</v>
      </c>
      <c r="AJ61">
        <v>1</v>
      </c>
      <c r="AK61">
        <v>1</v>
      </c>
      <c r="AL61">
        <v>1</v>
      </c>
      <c r="AM61">
        <v>0</v>
      </c>
      <c r="AN61">
        <v>1</v>
      </c>
      <c r="AO61">
        <v>0</v>
      </c>
      <c r="AP61">
        <v>1</v>
      </c>
      <c r="AQ61">
        <v>0</v>
      </c>
      <c r="AR61">
        <v>0</v>
      </c>
      <c r="AS61" t="s">
        <v>3</v>
      </c>
      <c r="AT61">
        <v>0</v>
      </c>
      <c r="AU61" t="s">
        <v>3</v>
      </c>
      <c r="AV61">
        <v>0</v>
      </c>
      <c r="AW61">
        <v>2</v>
      </c>
      <c r="AX61">
        <v>93061308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V61">
        <v>0</v>
      </c>
      <c r="CW61">
        <v>0</v>
      </c>
      <c r="CX61">
        <f>ROUND(Y61*Source!I52,9)</f>
        <v>0</v>
      </c>
      <c r="CY61">
        <f t="shared" si="21"/>
        <v>0</v>
      </c>
      <c r="CZ61">
        <f t="shared" si="22"/>
        <v>0</v>
      </c>
      <c r="DA61">
        <f t="shared" si="23"/>
        <v>1</v>
      </c>
      <c r="DB61">
        <f t="shared" si="12"/>
        <v>0</v>
      </c>
      <c r="DC61">
        <f t="shared" si="13"/>
        <v>0</v>
      </c>
      <c r="DD61" t="s">
        <v>3</v>
      </c>
      <c r="DE61" t="s">
        <v>3</v>
      </c>
      <c r="DF61">
        <f>ROUND(ROUND(AE61,2)*CX61,2)</f>
        <v>0</v>
      </c>
      <c r="DG61">
        <f t="shared" si="24"/>
        <v>0</v>
      </c>
      <c r="DH61">
        <f t="shared" si="25"/>
        <v>0</v>
      </c>
      <c r="DI61">
        <f t="shared" si="14"/>
        <v>0</v>
      </c>
      <c r="DJ61">
        <f t="shared" si="26"/>
        <v>0</v>
      </c>
      <c r="DK61">
        <v>0</v>
      </c>
      <c r="DL61" t="s">
        <v>3</v>
      </c>
      <c r="DM61">
        <v>0</v>
      </c>
      <c r="DN61" t="s">
        <v>3</v>
      </c>
      <c r="DO61">
        <v>0</v>
      </c>
    </row>
    <row r="62" spans="1:119" x14ac:dyDescent="0.2">
      <c r="A62">
        <f>ROW(Source!A52)</f>
        <v>52</v>
      </c>
      <c r="B62">
        <v>93060864</v>
      </c>
      <c r="C62">
        <v>93061297</v>
      </c>
      <c r="D62">
        <v>37744290</v>
      </c>
      <c r="E62">
        <v>1</v>
      </c>
      <c r="F62">
        <v>1</v>
      </c>
      <c r="G62">
        <v>1</v>
      </c>
      <c r="H62">
        <v>3</v>
      </c>
      <c r="I62" t="s">
        <v>52</v>
      </c>
      <c r="J62" t="s">
        <v>54</v>
      </c>
      <c r="K62" t="s">
        <v>53</v>
      </c>
      <c r="L62">
        <v>1354</v>
      </c>
      <c r="N62">
        <v>1010</v>
      </c>
      <c r="O62" t="s">
        <v>49</v>
      </c>
      <c r="P62" t="s">
        <v>49</v>
      </c>
      <c r="Q62">
        <v>1</v>
      </c>
      <c r="W62">
        <v>0</v>
      </c>
      <c r="X62">
        <v>-950202787</v>
      </c>
      <c r="Y62">
        <f t="shared" si="11"/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1</v>
      </c>
      <c r="AJ62">
        <v>1</v>
      </c>
      <c r="AK62">
        <v>1</v>
      </c>
      <c r="AL62">
        <v>1</v>
      </c>
      <c r="AM62">
        <v>0</v>
      </c>
      <c r="AN62">
        <v>1</v>
      </c>
      <c r="AO62">
        <v>0</v>
      </c>
      <c r="AP62">
        <v>1</v>
      </c>
      <c r="AQ62">
        <v>0</v>
      </c>
      <c r="AR62">
        <v>0</v>
      </c>
      <c r="AS62" t="s">
        <v>3</v>
      </c>
      <c r="AT62">
        <v>0</v>
      </c>
      <c r="AU62" t="s">
        <v>3</v>
      </c>
      <c r="AV62">
        <v>0</v>
      </c>
      <c r="AW62">
        <v>2</v>
      </c>
      <c r="AX62">
        <v>93061309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V62">
        <v>0</v>
      </c>
      <c r="CW62">
        <v>0</v>
      </c>
      <c r="CX62">
        <f>ROUND(Y62*Source!I52,9)</f>
        <v>0</v>
      </c>
      <c r="CY62">
        <f t="shared" si="21"/>
        <v>0</v>
      </c>
      <c r="CZ62">
        <f t="shared" si="22"/>
        <v>0</v>
      </c>
      <c r="DA62">
        <f t="shared" si="23"/>
        <v>1</v>
      </c>
      <c r="DB62">
        <f t="shared" si="12"/>
        <v>0</v>
      </c>
      <c r="DC62">
        <f t="shared" si="13"/>
        <v>0</v>
      </c>
      <c r="DD62" t="s">
        <v>3</v>
      </c>
      <c r="DE62" t="s">
        <v>3</v>
      </c>
      <c r="DF62">
        <f>ROUND(ROUND(AE62,2)*CX62,2)</f>
        <v>0</v>
      </c>
      <c r="DG62">
        <f t="shared" si="24"/>
        <v>0</v>
      </c>
      <c r="DH62">
        <f t="shared" si="25"/>
        <v>0</v>
      </c>
      <c r="DI62">
        <f t="shared" si="14"/>
        <v>0</v>
      </c>
      <c r="DJ62">
        <f t="shared" si="26"/>
        <v>0</v>
      </c>
      <c r="DK62">
        <v>0</v>
      </c>
      <c r="DL62" t="s">
        <v>3</v>
      </c>
      <c r="DM62">
        <v>0</v>
      </c>
      <c r="DN62" t="s">
        <v>3</v>
      </c>
      <c r="DO62">
        <v>0</v>
      </c>
    </row>
    <row r="63" spans="1:119" x14ac:dyDescent="0.2">
      <c r="A63">
        <f>ROW(Source!A52)</f>
        <v>52</v>
      </c>
      <c r="B63">
        <v>93060864</v>
      </c>
      <c r="C63">
        <v>93061297</v>
      </c>
      <c r="D63">
        <v>37744198</v>
      </c>
      <c r="E63">
        <v>1</v>
      </c>
      <c r="F63">
        <v>1</v>
      </c>
      <c r="G63">
        <v>1</v>
      </c>
      <c r="H63">
        <v>3</v>
      </c>
      <c r="I63" t="s">
        <v>56</v>
      </c>
      <c r="J63" t="s">
        <v>58</v>
      </c>
      <c r="K63" t="s">
        <v>57</v>
      </c>
      <c r="L63">
        <v>1354</v>
      </c>
      <c r="N63">
        <v>1010</v>
      </c>
      <c r="O63" t="s">
        <v>49</v>
      </c>
      <c r="P63" t="s">
        <v>49</v>
      </c>
      <c r="Q63">
        <v>1</v>
      </c>
      <c r="W63">
        <v>0</v>
      </c>
      <c r="X63">
        <v>1139075706</v>
      </c>
      <c r="Y63">
        <f t="shared" si="11"/>
        <v>0.1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1</v>
      </c>
      <c r="AJ63">
        <v>1</v>
      </c>
      <c r="AK63">
        <v>1</v>
      </c>
      <c r="AL63">
        <v>1</v>
      </c>
      <c r="AM63">
        <v>0</v>
      </c>
      <c r="AN63">
        <v>0</v>
      </c>
      <c r="AO63">
        <v>0</v>
      </c>
      <c r="AP63">
        <v>1</v>
      </c>
      <c r="AQ63">
        <v>0</v>
      </c>
      <c r="AR63">
        <v>0</v>
      </c>
      <c r="AS63" t="s">
        <v>3</v>
      </c>
      <c r="AT63">
        <v>0.1</v>
      </c>
      <c r="AU63" t="s">
        <v>3</v>
      </c>
      <c r="AV63">
        <v>0</v>
      </c>
      <c r="AW63">
        <v>2</v>
      </c>
      <c r="AX63">
        <v>93061310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V63">
        <v>0</v>
      </c>
      <c r="CW63">
        <v>0</v>
      </c>
      <c r="CX63">
        <f>ROUND(Y63*Source!I52,9)</f>
        <v>0.1</v>
      </c>
      <c r="CY63">
        <f t="shared" si="21"/>
        <v>0</v>
      </c>
      <c r="CZ63">
        <f t="shared" si="22"/>
        <v>0</v>
      </c>
      <c r="DA63">
        <f t="shared" si="23"/>
        <v>1</v>
      </c>
      <c r="DB63">
        <f t="shared" si="12"/>
        <v>0</v>
      </c>
      <c r="DC63">
        <f t="shared" si="13"/>
        <v>0</v>
      </c>
      <c r="DD63" t="s">
        <v>3</v>
      </c>
      <c r="DE63" t="s">
        <v>3</v>
      </c>
      <c r="DF63">
        <f>ROUND(ROUND(AE63,2)*CX63,2)</f>
        <v>0</v>
      </c>
      <c r="DG63">
        <f t="shared" si="24"/>
        <v>0</v>
      </c>
      <c r="DH63">
        <f t="shared" si="25"/>
        <v>0</v>
      </c>
      <c r="DI63">
        <f t="shared" si="14"/>
        <v>0</v>
      </c>
      <c r="DJ63">
        <f t="shared" si="26"/>
        <v>0</v>
      </c>
      <c r="DK63">
        <v>0</v>
      </c>
      <c r="DL63" t="s">
        <v>3</v>
      </c>
      <c r="DM63">
        <v>0</v>
      </c>
      <c r="DN63" t="s">
        <v>3</v>
      </c>
      <c r="DO63">
        <v>0</v>
      </c>
    </row>
    <row r="64" spans="1:119" x14ac:dyDescent="0.2">
      <c r="A64">
        <f>ROW(Source!A52)</f>
        <v>52</v>
      </c>
      <c r="B64">
        <v>93060864</v>
      </c>
      <c r="C64">
        <v>93061297</v>
      </c>
      <c r="D64">
        <v>37745010</v>
      </c>
      <c r="E64">
        <v>1</v>
      </c>
      <c r="F64">
        <v>1</v>
      </c>
      <c r="G64">
        <v>1</v>
      </c>
      <c r="H64">
        <v>3</v>
      </c>
      <c r="I64" t="s">
        <v>89</v>
      </c>
      <c r="J64" t="s">
        <v>91</v>
      </c>
      <c r="K64" t="s">
        <v>90</v>
      </c>
      <c r="L64">
        <v>1348</v>
      </c>
      <c r="N64">
        <v>1009</v>
      </c>
      <c r="O64" t="s">
        <v>40</v>
      </c>
      <c r="P64" t="s">
        <v>40</v>
      </c>
      <c r="Q64">
        <v>1000</v>
      </c>
      <c r="W64">
        <v>0</v>
      </c>
      <c r="X64">
        <v>911236404</v>
      </c>
      <c r="Y64">
        <f t="shared" si="11"/>
        <v>1E-4</v>
      </c>
      <c r="AA64">
        <v>103140.11</v>
      </c>
      <c r="AB64">
        <v>0</v>
      </c>
      <c r="AC64">
        <v>0</v>
      </c>
      <c r="AD64">
        <v>0</v>
      </c>
      <c r="AE64">
        <v>9550.01</v>
      </c>
      <c r="AF64">
        <v>0</v>
      </c>
      <c r="AG64">
        <v>0</v>
      </c>
      <c r="AH64">
        <v>0</v>
      </c>
      <c r="AI64">
        <v>10.8</v>
      </c>
      <c r="AJ64">
        <v>1</v>
      </c>
      <c r="AK64">
        <v>1</v>
      </c>
      <c r="AL64">
        <v>1</v>
      </c>
      <c r="AM64">
        <v>2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</v>
      </c>
      <c r="AT64">
        <v>1E-4</v>
      </c>
      <c r="AU64" t="s">
        <v>3</v>
      </c>
      <c r="AV64">
        <v>0</v>
      </c>
      <c r="AW64">
        <v>2</v>
      </c>
      <c r="AX64">
        <v>93061311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V64">
        <v>0</v>
      </c>
      <c r="CW64">
        <v>0</v>
      </c>
      <c r="CX64">
        <f>ROUND(Y64*Source!I52,9)</f>
        <v>1E-4</v>
      </c>
      <c r="CY64">
        <f t="shared" si="21"/>
        <v>103140.11</v>
      </c>
      <c r="CZ64">
        <f t="shared" si="22"/>
        <v>9550.01</v>
      </c>
      <c r="DA64">
        <f t="shared" si="23"/>
        <v>10.8</v>
      </c>
      <c r="DB64">
        <f t="shared" si="12"/>
        <v>0.96</v>
      </c>
      <c r="DC64">
        <f t="shared" si="13"/>
        <v>0</v>
      </c>
      <c r="DD64" t="s">
        <v>3</v>
      </c>
      <c r="DE64" t="s">
        <v>3</v>
      </c>
      <c r="DF64">
        <f>ROUND(ROUND(AE64*AI64,2)*CX64,2)</f>
        <v>10.31</v>
      </c>
      <c r="DG64">
        <f t="shared" si="24"/>
        <v>0</v>
      </c>
      <c r="DH64">
        <f t="shared" si="25"/>
        <v>0</v>
      </c>
      <c r="DI64">
        <f t="shared" si="14"/>
        <v>0</v>
      </c>
      <c r="DJ64">
        <f t="shared" si="26"/>
        <v>10.31</v>
      </c>
      <c r="DK64">
        <v>0</v>
      </c>
      <c r="DL64" t="s">
        <v>3</v>
      </c>
      <c r="DM64">
        <v>0</v>
      </c>
      <c r="DN64" t="s">
        <v>3</v>
      </c>
      <c r="DO64">
        <v>0</v>
      </c>
    </row>
    <row r="65" spans="1:119" x14ac:dyDescent="0.2">
      <c r="A65">
        <f>ROW(Source!A52)</f>
        <v>52</v>
      </c>
      <c r="B65">
        <v>93060864</v>
      </c>
      <c r="C65">
        <v>93061297</v>
      </c>
      <c r="D65">
        <v>37750429</v>
      </c>
      <c r="E65">
        <v>1</v>
      </c>
      <c r="F65">
        <v>1</v>
      </c>
      <c r="G65">
        <v>1</v>
      </c>
      <c r="H65">
        <v>3</v>
      </c>
      <c r="I65" t="s">
        <v>106</v>
      </c>
      <c r="J65" t="s">
        <v>108</v>
      </c>
      <c r="K65" t="s">
        <v>107</v>
      </c>
      <c r="L65">
        <v>1346</v>
      </c>
      <c r="N65">
        <v>1009</v>
      </c>
      <c r="O65" t="s">
        <v>62</v>
      </c>
      <c r="P65" t="s">
        <v>62</v>
      </c>
      <c r="Q65">
        <v>1</v>
      </c>
      <c r="W65">
        <v>0</v>
      </c>
      <c r="X65">
        <v>-1695541033</v>
      </c>
      <c r="Y65">
        <f t="shared" ref="Y65:Y96" si="27">AT65</f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1</v>
      </c>
      <c r="AJ65">
        <v>1</v>
      </c>
      <c r="AK65">
        <v>1</v>
      </c>
      <c r="AL65">
        <v>1</v>
      </c>
      <c r="AM65">
        <v>0</v>
      </c>
      <c r="AN65">
        <v>1</v>
      </c>
      <c r="AO65">
        <v>0</v>
      </c>
      <c r="AP65">
        <v>1</v>
      </c>
      <c r="AQ65">
        <v>0</v>
      </c>
      <c r="AR65">
        <v>0</v>
      </c>
      <c r="AS65" t="s">
        <v>3</v>
      </c>
      <c r="AT65">
        <v>0</v>
      </c>
      <c r="AU65" t="s">
        <v>3</v>
      </c>
      <c r="AV65">
        <v>0</v>
      </c>
      <c r="AW65">
        <v>2</v>
      </c>
      <c r="AX65">
        <v>93061312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V65">
        <v>0</v>
      </c>
      <c r="CW65">
        <v>0</v>
      </c>
      <c r="CX65">
        <f>ROUND(Y65*Source!I52,9)</f>
        <v>0</v>
      </c>
      <c r="CY65">
        <f t="shared" si="21"/>
        <v>0</v>
      </c>
      <c r="CZ65">
        <f t="shared" si="22"/>
        <v>0</v>
      </c>
      <c r="DA65">
        <f t="shared" si="23"/>
        <v>1</v>
      </c>
      <c r="DB65">
        <f t="shared" ref="DB65:DB96" si="28">ROUND(ROUND(AT65*CZ65,2),2)</f>
        <v>0</v>
      </c>
      <c r="DC65">
        <f t="shared" ref="DC65:DC96" si="29">ROUND(ROUND(AT65*AG65,2),2)</f>
        <v>0</v>
      </c>
      <c r="DD65" t="s">
        <v>3</v>
      </c>
      <c r="DE65" t="s">
        <v>3</v>
      </c>
      <c r="DF65">
        <f>ROUND(ROUND(AE65,2)*CX65,2)</f>
        <v>0</v>
      </c>
      <c r="DG65">
        <f t="shared" si="24"/>
        <v>0</v>
      </c>
      <c r="DH65">
        <f t="shared" si="25"/>
        <v>0</v>
      </c>
      <c r="DI65">
        <f t="shared" ref="DI65:DI96" si="30">ROUND(ROUND(AH65,2)*CX65,2)</f>
        <v>0</v>
      </c>
      <c r="DJ65">
        <f t="shared" si="26"/>
        <v>0</v>
      </c>
      <c r="DK65">
        <v>0</v>
      </c>
      <c r="DL65" t="s">
        <v>3</v>
      </c>
      <c r="DM65">
        <v>0</v>
      </c>
      <c r="DN65" t="s">
        <v>3</v>
      </c>
      <c r="DO65">
        <v>0</v>
      </c>
    </row>
    <row r="66" spans="1:119" x14ac:dyDescent="0.2">
      <c r="A66">
        <f>ROW(Source!A52)</f>
        <v>52</v>
      </c>
      <c r="B66">
        <v>93060864</v>
      </c>
      <c r="C66">
        <v>93061297</v>
      </c>
      <c r="D66">
        <v>37751168</v>
      </c>
      <c r="E66">
        <v>1</v>
      </c>
      <c r="F66">
        <v>1</v>
      </c>
      <c r="G66">
        <v>1</v>
      </c>
      <c r="H66">
        <v>3</v>
      </c>
      <c r="I66" t="s">
        <v>60</v>
      </c>
      <c r="J66" t="s">
        <v>63</v>
      </c>
      <c r="K66" t="s">
        <v>61</v>
      </c>
      <c r="L66">
        <v>1346</v>
      </c>
      <c r="N66">
        <v>1009</v>
      </c>
      <c r="O66" t="s">
        <v>62</v>
      </c>
      <c r="P66" t="s">
        <v>62</v>
      </c>
      <c r="Q66">
        <v>1</v>
      </c>
      <c r="W66">
        <v>0</v>
      </c>
      <c r="X66">
        <v>-2040775826</v>
      </c>
      <c r="Y66">
        <f t="shared" si="27"/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1</v>
      </c>
      <c r="AL66">
        <v>1</v>
      </c>
      <c r="AM66">
        <v>0</v>
      </c>
      <c r="AN66">
        <v>1</v>
      </c>
      <c r="AO66">
        <v>0</v>
      </c>
      <c r="AP66">
        <v>1</v>
      </c>
      <c r="AQ66">
        <v>0</v>
      </c>
      <c r="AR66">
        <v>0</v>
      </c>
      <c r="AS66" t="s">
        <v>3</v>
      </c>
      <c r="AT66">
        <v>0</v>
      </c>
      <c r="AU66" t="s">
        <v>3</v>
      </c>
      <c r="AV66">
        <v>0</v>
      </c>
      <c r="AW66">
        <v>2</v>
      </c>
      <c r="AX66">
        <v>93061313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V66">
        <v>0</v>
      </c>
      <c r="CW66">
        <v>0</v>
      </c>
      <c r="CX66">
        <f>ROUND(Y66*Source!I52,9)</f>
        <v>0</v>
      </c>
      <c r="CY66">
        <f t="shared" si="21"/>
        <v>0</v>
      </c>
      <c r="CZ66">
        <f t="shared" si="22"/>
        <v>0</v>
      </c>
      <c r="DA66">
        <f t="shared" si="23"/>
        <v>1</v>
      </c>
      <c r="DB66">
        <f t="shared" si="28"/>
        <v>0</v>
      </c>
      <c r="DC66">
        <f t="shared" si="29"/>
        <v>0</v>
      </c>
      <c r="DD66" t="s">
        <v>3</v>
      </c>
      <c r="DE66" t="s">
        <v>3</v>
      </c>
      <c r="DF66">
        <f>ROUND(ROUND(AE66,2)*CX66,2)</f>
        <v>0</v>
      </c>
      <c r="DG66">
        <f t="shared" si="24"/>
        <v>0</v>
      </c>
      <c r="DH66">
        <f t="shared" si="25"/>
        <v>0</v>
      </c>
      <c r="DI66">
        <f t="shared" si="30"/>
        <v>0</v>
      </c>
      <c r="DJ66">
        <f t="shared" si="26"/>
        <v>0</v>
      </c>
      <c r="DK66">
        <v>0</v>
      </c>
      <c r="DL66" t="s">
        <v>3</v>
      </c>
      <c r="DM66">
        <v>0</v>
      </c>
      <c r="DN66" t="s">
        <v>3</v>
      </c>
      <c r="DO66">
        <v>0</v>
      </c>
    </row>
    <row r="67" spans="1:119" x14ac:dyDescent="0.2">
      <c r="A67">
        <f>ROW(Source!A52)</f>
        <v>52</v>
      </c>
      <c r="B67">
        <v>93060864</v>
      </c>
      <c r="C67">
        <v>93061297</v>
      </c>
      <c r="D67">
        <v>37750801</v>
      </c>
      <c r="E67">
        <v>1</v>
      </c>
      <c r="F67">
        <v>1</v>
      </c>
      <c r="G67">
        <v>1</v>
      </c>
      <c r="H67">
        <v>3</v>
      </c>
      <c r="I67" t="s">
        <v>65</v>
      </c>
      <c r="J67" t="s">
        <v>67</v>
      </c>
      <c r="K67" t="s">
        <v>66</v>
      </c>
      <c r="L67">
        <v>1348</v>
      </c>
      <c r="N67">
        <v>1009</v>
      </c>
      <c r="O67" t="s">
        <v>40</v>
      </c>
      <c r="P67" t="s">
        <v>40</v>
      </c>
      <c r="Q67">
        <v>1000</v>
      </c>
      <c r="W67">
        <v>0</v>
      </c>
      <c r="X67">
        <v>-388174517</v>
      </c>
      <c r="Y67">
        <f t="shared" si="27"/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1</v>
      </c>
      <c r="AJ67">
        <v>1</v>
      </c>
      <c r="AK67">
        <v>1</v>
      </c>
      <c r="AL67">
        <v>1</v>
      </c>
      <c r="AM67">
        <v>0</v>
      </c>
      <c r="AN67">
        <v>1</v>
      </c>
      <c r="AO67">
        <v>0</v>
      </c>
      <c r="AP67">
        <v>1</v>
      </c>
      <c r="AQ67">
        <v>0</v>
      </c>
      <c r="AR67">
        <v>0</v>
      </c>
      <c r="AS67" t="s">
        <v>3</v>
      </c>
      <c r="AT67">
        <v>0</v>
      </c>
      <c r="AU67" t="s">
        <v>3</v>
      </c>
      <c r="AV67">
        <v>0</v>
      </c>
      <c r="AW67">
        <v>2</v>
      </c>
      <c r="AX67">
        <v>93061314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V67">
        <v>0</v>
      </c>
      <c r="CW67">
        <v>0</v>
      </c>
      <c r="CX67">
        <f>ROUND(Y67*Source!I52,9)</f>
        <v>0</v>
      </c>
      <c r="CY67">
        <f t="shared" si="21"/>
        <v>0</v>
      </c>
      <c r="CZ67">
        <f t="shared" si="22"/>
        <v>0</v>
      </c>
      <c r="DA67">
        <f t="shared" si="23"/>
        <v>1</v>
      </c>
      <c r="DB67">
        <f t="shared" si="28"/>
        <v>0</v>
      </c>
      <c r="DC67">
        <f t="shared" si="29"/>
        <v>0</v>
      </c>
      <c r="DD67" t="s">
        <v>3</v>
      </c>
      <c r="DE67" t="s">
        <v>3</v>
      </c>
      <c r="DF67">
        <f>ROUND(ROUND(AE67,2)*CX67,2)</f>
        <v>0</v>
      </c>
      <c r="DG67">
        <f t="shared" si="24"/>
        <v>0</v>
      </c>
      <c r="DH67">
        <f t="shared" si="25"/>
        <v>0</v>
      </c>
      <c r="DI67">
        <f t="shared" si="30"/>
        <v>0</v>
      </c>
      <c r="DJ67">
        <f t="shared" si="26"/>
        <v>0</v>
      </c>
      <c r="DK67">
        <v>0</v>
      </c>
      <c r="DL67" t="s">
        <v>3</v>
      </c>
      <c r="DM67">
        <v>0</v>
      </c>
      <c r="DN67" t="s">
        <v>3</v>
      </c>
      <c r="DO67">
        <v>0</v>
      </c>
    </row>
    <row r="68" spans="1:119" x14ac:dyDescent="0.2">
      <c r="A68">
        <f>ROW(Source!A52)</f>
        <v>52</v>
      </c>
      <c r="B68">
        <v>93060864</v>
      </c>
      <c r="C68">
        <v>93061297</v>
      </c>
      <c r="D68">
        <v>37775906</v>
      </c>
      <c r="E68">
        <v>1</v>
      </c>
      <c r="F68">
        <v>1</v>
      </c>
      <c r="G68">
        <v>1</v>
      </c>
      <c r="H68">
        <v>3</v>
      </c>
      <c r="I68" t="s">
        <v>69</v>
      </c>
      <c r="J68" t="s">
        <v>71</v>
      </c>
      <c r="K68" t="s">
        <v>70</v>
      </c>
      <c r="L68">
        <v>1354</v>
      </c>
      <c r="N68">
        <v>1010</v>
      </c>
      <c r="O68" t="s">
        <v>49</v>
      </c>
      <c r="P68" t="s">
        <v>49</v>
      </c>
      <c r="Q68">
        <v>1</v>
      </c>
      <c r="W68">
        <v>0</v>
      </c>
      <c r="X68">
        <v>-744192612</v>
      </c>
      <c r="Y68">
        <f t="shared" si="27"/>
        <v>0</v>
      </c>
      <c r="AA68">
        <v>21465.9</v>
      </c>
      <c r="AB68">
        <v>0</v>
      </c>
      <c r="AC68">
        <v>0</v>
      </c>
      <c r="AD68">
        <v>0</v>
      </c>
      <c r="AE68">
        <v>2074</v>
      </c>
      <c r="AF68">
        <v>0</v>
      </c>
      <c r="AG68">
        <v>0</v>
      </c>
      <c r="AH68">
        <v>0</v>
      </c>
      <c r="AI68">
        <v>10.35</v>
      </c>
      <c r="AJ68">
        <v>1</v>
      </c>
      <c r="AK68">
        <v>1</v>
      </c>
      <c r="AL68">
        <v>1</v>
      </c>
      <c r="AM68">
        <v>0</v>
      </c>
      <c r="AN68">
        <v>1</v>
      </c>
      <c r="AO68">
        <v>0</v>
      </c>
      <c r="AP68">
        <v>1</v>
      </c>
      <c r="AQ68">
        <v>0</v>
      </c>
      <c r="AR68">
        <v>0</v>
      </c>
      <c r="AS68" t="s">
        <v>3</v>
      </c>
      <c r="AT68">
        <v>0</v>
      </c>
      <c r="AU68" t="s">
        <v>3</v>
      </c>
      <c r="AV68">
        <v>0</v>
      </c>
      <c r="AW68">
        <v>2</v>
      </c>
      <c r="AX68">
        <v>93061315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V68">
        <v>0</v>
      </c>
      <c r="CW68">
        <v>0</v>
      </c>
      <c r="CX68">
        <f>ROUND(Y68*Source!I52,9)</f>
        <v>0</v>
      </c>
      <c r="CY68">
        <f t="shared" si="21"/>
        <v>21465.9</v>
      </c>
      <c r="CZ68">
        <f t="shared" si="22"/>
        <v>2074</v>
      </c>
      <c r="DA68">
        <f t="shared" si="23"/>
        <v>10.35</v>
      </c>
      <c r="DB68">
        <f t="shared" si="28"/>
        <v>0</v>
      </c>
      <c r="DC68">
        <f t="shared" si="29"/>
        <v>0</v>
      </c>
      <c r="DD68" t="s">
        <v>3</v>
      </c>
      <c r="DE68" t="s">
        <v>3</v>
      </c>
      <c r="DF68">
        <f>ROUND(ROUND(AE68*AI68,2)*CX68,2)</f>
        <v>0</v>
      </c>
      <c r="DG68">
        <f t="shared" si="24"/>
        <v>0</v>
      </c>
      <c r="DH68">
        <f t="shared" si="25"/>
        <v>0</v>
      </c>
      <c r="DI68">
        <f t="shared" si="30"/>
        <v>0</v>
      </c>
      <c r="DJ68">
        <f t="shared" si="26"/>
        <v>0</v>
      </c>
      <c r="DK68">
        <v>0</v>
      </c>
      <c r="DL68" t="s">
        <v>3</v>
      </c>
      <c r="DM68">
        <v>0</v>
      </c>
      <c r="DN68" t="s">
        <v>3</v>
      </c>
      <c r="DO68">
        <v>0</v>
      </c>
    </row>
    <row r="69" spans="1:119" x14ac:dyDescent="0.2">
      <c r="A69">
        <f>ROW(Source!A52)</f>
        <v>52</v>
      </c>
      <c r="B69">
        <v>93060864</v>
      </c>
      <c r="C69">
        <v>93061297</v>
      </c>
      <c r="D69">
        <v>37792552</v>
      </c>
      <c r="E69">
        <v>1</v>
      </c>
      <c r="F69">
        <v>1</v>
      </c>
      <c r="G69">
        <v>1</v>
      </c>
      <c r="H69">
        <v>3</v>
      </c>
      <c r="I69" t="s">
        <v>93</v>
      </c>
      <c r="J69" t="s">
        <v>95</v>
      </c>
      <c r="K69" t="s">
        <v>94</v>
      </c>
      <c r="L69">
        <v>1354</v>
      </c>
      <c r="N69">
        <v>1010</v>
      </c>
      <c r="O69" t="s">
        <v>49</v>
      </c>
      <c r="P69" t="s">
        <v>49</v>
      </c>
      <c r="Q69">
        <v>1</v>
      </c>
      <c r="W69">
        <v>0</v>
      </c>
      <c r="X69">
        <v>1199042919</v>
      </c>
      <c r="Y69">
        <f t="shared" si="27"/>
        <v>6</v>
      </c>
      <c r="AA69">
        <v>14.45</v>
      </c>
      <c r="AB69">
        <v>0</v>
      </c>
      <c r="AC69">
        <v>0</v>
      </c>
      <c r="AD69">
        <v>0</v>
      </c>
      <c r="AE69">
        <v>6.2</v>
      </c>
      <c r="AF69">
        <v>0</v>
      </c>
      <c r="AG69">
        <v>0</v>
      </c>
      <c r="AH69">
        <v>0</v>
      </c>
      <c r="AI69">
        <v>2.33</v>
      </c>
      <c r="AJ69">
        <v>1</v>
      </c>
      <c r="AK69">
        <v>1</v>
      </c>
      <c r="AL69">
        <v>1</v>
      </c>
      <c r="AM69">
        <v>2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6</v>
      </c>
      <c r="AU69" t="s">
        <v>3</v>
      </c>
      <c r="AV69">
        <v>0</v>
      </c>
      <c r="AW69">
        <v>2</v>
      </c>
      <c r="AX69">
        <v>93061316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V69">
        <v>0</v>
      </c>
      <c r="CW69">
        <v>0</v>
      </c>
      <c r="CX69">
        <f>ROUND(Y69*Source!I52,9)</f>
        <v>6</v>
      </c>
      <c r="CY69">
        <f t="shared" si="21"/>
        <v>14.45</v>
      </c>
      <c r="CZ69">
        <f t="shared" si="22"/>
        <v>6.2</v>
      </c>
      <c r="DA69">
        <f t="shared" si="23"/>
        <v>2.33</v>
      </c>
      <c r="DB69">
        <f t="shared" si="28"/>
        <v>37.200000000000003</v>
      </c>
      <c r="DC69">
        <f t="shared" si="29"/>
        <v>0</v>
      </c>
      <c r="DD69" t="s">
        <v>3</v>
      </c>
      <c r="DE69" t="s">
        <v>3</v>
      </c>
      <c r="DF69">
        <f>ROUND(ROUND(AE69*AI69,2)*CX69,2)</f>
        <v>86.7</v>
      </c>
      <c r="DG69">
        <f t="shared" si="24"/>
        <v>0</v>
      </c>
      <c r="DH69">
        <f t="shared" si="25"/>
        <v>0</v>
      </c>
      <c r="DI69">
        <f t="shared" si="30"/>
        <v>0</v>
      </c>
      <c r="DJ69">
        <f t="shared" si="26"/>
        <v>86.7</v>
      </c>
      <c r="DK69">
        <v>0</v>
      </c>
      <c r="DL69" t="s">
        <v>3</v>
      </c>
      <c r="DM69">
        <v>0</v>
      </c>
      <c r="DN69" t="s">
        <v>3</v>
      </c>
      <c r="DO69">
        <v>0</v>
      </c>
    </row>
    <row r="70" spans="1:119" x14ac:dyDescent="0.2">
      <c r="A70">
        <f>ROW(Source!A62)</f>
        <v>62</v>
      </c>
      <c r="B70">
        <v>93060864</v>
      </c>
      <c r="C70">
        <v>93060999</v>
      </c>
      <c r="D70">
        <v>23134664</v>
      </c>
      <c r="E70">
        <v>1</v>
      </c>
      <c r="F70">
        <v>1</v>
      </c>
      <c r="G70">
        <v>1</v>
      </c>
      <c r="H70">
        <v>1</v>
      </c>
      <c r="I70" t="s">
        <v>485</v>
      </c>
      <c r="J70" t="s">
        <v>3</v>
      </c>
      <c r="K70" t="s">
        <v>486</v>
      </c>
      <c r="L70">
        <v>1369</v>
      </c>
      <c r="N70">
        <v>1013</v>
      </c>
      <c r="O70" t="s">
        <v>464</v>
      </c>
      <c r="P70" t="s">
        <v>464</v>
      </c>
      <c r="Q70">
        <v>1</v>
      </c>
      <c r="W70">
        <v>0</v>
      </c>
      <c r="X70">
        <v>-1578608621</v>
      </c>
      <c r="Y70">
        <f t="shared" si="27"/>
        <v>65.239999999999995</v>
      </c>
      <c r="AA70">
        <v>0</v>
      </c>
      <c r="AB70">
        <v>0</v>
      </c>
      <c r="AC70">
        <v>0</v>
      </c>
      <c r="AD70">
        <v>8.89</v>
      </c>
      <c r="AE70">
        <v>0</v>
      </c>
      <c r="AF70">
        <v>0</v>
      </c>
      <c r="AG70">
        <v>0</v>
      </c>
      <c r="AH70">
        <v>8.89</v>
      </c>
      <c r="AI70">
        <v>1</v>
      </c>
      <c r="AJ70">
        <v>1</v>
      </c>
      <c r="AK70">
        <v>1</v>
      </c>
      <c r="AL70">
        <v>1</v>
      </c>
      <c r="AM70">
        <v>-2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65.239999999999995</v>
      </c>
      <c r="AU70" t="s">
        <v>3</v>
      </c>
      <c r="AV70">
        <v>1</v>
      </c>
      <c r="AW70">
        <v>2</v>
      </c>
      <c r="AX70">
        <v>93061015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U70">
        <f>ROUND(AT70*Source!I62*AH70*AL70,2)</f>
        <v>89.32</v>
      </c>
      <c r="CV70">
        <f>ROUND(Y70*Source!I62,9)</f>
        <v>10.04696</v>
      </c>
      <c r="CW70">
        <v>0</v>
      </c>
      <c r="CX70">
        <f>ROUND(Y70*Source!I62,9)</f>
        <v>10.04696</v>
      </c>
      <c r="CY70">
        <f>AD70</f>
        <v>8.89</v>
      </c>
      <c r="CZ70">
        <f>AH70</f>
        <v>8.89</v>
      </c>
      <c r="DA70">
        <f>AL70</f>
        <v>1</v>
      </c>
      <c r="DB70">
        <f t="shared" si="28"/>
        <v>579.98</v>
      </c>
      <c r="DC70">
        <f t="shared" si="29"/>
        <v>0</v>
      </c>
      <c r="DD70" t="s">
        <v>3</v>
      </c>
      <c r="DE70" t="s">
        <v>3</v>
      </c>
      <c r="DF70">
        <f t="shared" ref="DF70:DF76" si="31">ROUND(ROUND(AE70,2)*CX70,2)</f>
        <v>0</v>
      </c>
      <c r="DG70">
        <f t="shared" si="24"/>
        <v>0</v>
      </c>
      <c r="DH70">
        <f t="shared" si="25"/>
        <v>0</v>
      </c>
      <c r="DI70">
        <f t="shared" si="30"/>
        <v>89.32</v>
      </c>
      <c r="DJ70">
        <f>DI70</f>
        <v>89.32</v>
      </c>
      <c r="DK70">
        <v>0</v>
      </c>
      <c r="DL70" t="s">
        <v>3</v>
      </c>
      <c r="DM70">
        <v>0</v>
      </c>
      <c r="DN70" t="s">
        <v>3</v>
      </c>
      <c r="DO70">
        <v>0</v>
      </c>
    </row>
    <row r="71" spans="1:119" x14ac:dyDescent="0.2">
      <c r="A71">
        <f>ROW(Source!A62)</f>
        <v>62</v>
      </c>
      <c r="B71">
        <v>93060864</v>
      </c>
      <c r="C71">
        <v>93060999</v>
      </c>
      <c r="D71">
        <v>121548</v>
      </c>
      <c r="E71">
        <v>1</v>
      </c>
      <c r="F71">
        <v>1</v>
      </c>
      <c r="G71">
        <v>1</v>
      </c>
      <c r="H71">
        <v>1</v>
      </c>
      <c r="I71" t="s">
        <v>25</v>
      </c>
      <c r="J71" t="s">
        <v>3</v>
      </c>
      <c r="K71" t="s">
        <v>465</v>
      </c>
      <c r="L71">
        <v>608254</v>
      </c>
      <c r="N71">
        <v>1013</v>
      </c>
      <c r="O71" t="s">
        <v>466</v>
      </c>
      <c r="P71" t="s">
        <v>466</v>
      </c>
      <c r="Q71">
        <v>1</v>
      </c>
      <c r="W71">
        <v>0</v>
      </c>
      <c r="X71">
        <v>-185737400</v>
      </c>
      <c r="Y71">
        <f t="shared" si="27"/>
        <v>37.18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1</v>
      </c>
      <c r="AJ71">
        <v>1</v>
      </c>
      <c r="AK71">
        <v>1</v>
      </c>
      <c r="AL71">
        <v>1</v>
      </c>
      <c r="AM71">
        <v>-2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</v>
      </c>
      <c r="AT71">
        <v>37.18</v>
      </c>
      <c r="AU71" t="s">
        <v>3</v>
      </c>
      <c r="AV71">
        <v>2</v>
      </c>
      <c r="AW71">
        <v>2</v>
      </c>
      <c r="AX71">
        <v>93061016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V71">
        <v>0</v>
      </c>
      <c r="CW71">
        <v>0</v>
      </c>
      <c r="CX71">
        <f>ROUND(Y71*Source!I62,9)</f>
        <v>5.7257199999999999</v>
      </c>
      <c r="CY71">
        <f>AD71</f>
        <v>0</v>
      </c>
      <c r="CZ71">
        <f>AH71</f>
        <v>0</v>
      </c>
      <c r="DA71">
        <f>AL71</f>
        <v>1</v>
      </c>
      <c r="DB71">
        <f t="shared" si="28"/>
        <v>0</v>
      </c>
      <c r="DC71">
        <f t="shared" si="29"/>
        <v>0</v>
      </c>
      <c r="DD71" t="s">
        <v>3</v>
      </c>
      <c r="DE71" t="s">
        <v>3</v>
      </c>
      <c r="DF71">
        <f t="shared" si="31"/>
        <v>0</v>
      </c>
      <c r="DG71">
        <f t="shared" si="24"/>
        <v>0</v>
      </c>
      <c r="DH71">
        <f t="shared" si="25"/>
        <v>0</v>
      </c>
      <c r="DI71">
        <f t="shared" si="30"/>
        <v>0</v>
      </c>
      <c r="DJ71">
        <f>DI71</f>
        <v>0</v>
      </c>
      <c r="DK71">
        <v>0</v>
      </c>
      <c r="DL71" t="s">
        <v>3</v>
      </c>
      <c r="DM71">
        <v>0</v>
      </c>
      <c r="DN71" t="s">
        <v>3</v>
      </c>
      <c r="DO71">
        <v>0</v>
      </c>
    </row>
    <row r="72" spans="1:119" x14ac:dyDescent="0.2">
      <c r="A72">
        <f>ROW(Source!A62)</f>
        <v>62</v>
      </c>
      <c r="B72">
        <v>93060864</v>
      </c>
      <c r="C72">
        <v>93060999</v>
      </c>
      <c r="D72">
        <v>37802443</v>
      </c>
      <c r="E72">
        <v>1</v>
      </c>
      <c r="F72">
        <v>1</v>
      </c>
      <c r="G72">
        <v>1</v>
      </c>
      <c r="H72">
        <v>2</v>
      </c>
      <c r="I72" t="s">
        <v>474</v>
      </c>
      <c r="J72" t="s">
        <v>475</v>
      </c>
      <c r="K72" t="s">
        <v>476</v>
      </c>
      <c r="L72">
        <v>1368</v>
      </c>
      <c r="N72">
        <v>1011</v>
      </c>
      <c r="O72" t="s">
        <v>470</v>
      </c>
      <c r="P72" t="s">
        <v>470</v>
      </c>
      <c r="Q72">
        <v>1</v>
      </c>
      <c r="W72">
        <v>0</v>
      </c>
      <c r="X72">
        <v>1447433125</v>
      </c>
      <c r="Y72">
        <f t="shared" si="27"/>
        <v>0.82</v>
      </c>
      <c r="AA72">
        <v>0</v>
      </c>
      <c r="AB72">
        <v>1494.65</v>
      </c>
      <c r="AC72">
        <v>445.16</v>
      </c>
      <c r="AD72">
        <v>0</v>
      </c>
      <c r="AE72">
        <v>0</v>
      </c>
      <c r="AF72">
        <v>124.14</v>
      </c>
      <c r="AG72">
        <v>12.1</v>
      </c>
      <c r="AH72">
        <v>0</v>
      </c>
      <c r="AI72">
        <v>1</v>
      </c>
      <c r="AJ72">
        <v>12.04</v>
      </c>
      <c r="AK72">
        <v>36.79</v>
      </c>
      <c r="AL72">
        <v>1</v>
      </c>
      <c r="AM72">
        <v>2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0.82</v>
      </c>
      <c r="AU72" t="s">
        <v>3</v>
      </c>
      <c r="AV72">
        <v>0</v>
      </c>
      <c r="AW72">
        <v>2</v>
      </c>
      <c r="AX72">
        <v>93061017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V72">
        <v>0</v>
      </c>
      <c r="CW72">
        <f>ROUND(Y72*Source!I62*DO72,9)</f>
        <v>0</v>
      </c>
      <c r="CX72">
        <f>ROUND(Y72*Source!I62,9)</f>
        <v>0.12628</v>
      </c>
      <c r="CY72">
        <f>AB72</f>
        <v>1494.65</v>
      </c>
      <c r="CZ72">
        <f>AF72</f>
        <v>124.14</v>
      </c>
      <c r="DA72">
        <f>AJ72</f>
        <v>12.04</v>
      </c>
      <c r="DB72">
        <f t="shared" si="28"/>
        <v>101.79</v>
      </c>
      <c r="DC72">
        <f t="shared" si="29"/>
        <v>9.92</v>
      </c>
      <c r="DD72" t="s">
        <v>3</v>
      </c>
      <c r="DE72" t="s">
        <v>3</v>
      </c>
      <c r="DF72">
        <f t="shared" si="31"/>
        <v>0</v>
      </c>
      <c r="DG72">
        <f>ROUND(ROUND(AF72*AJ72,2)*CX72,2)</f>
        <v>188.74</v>
      </c>
      <c r="DH72">
        <f>ROUND(ROUND(AG72*AK72,2)*CX72,2)</f>
        <v>56.21</v>
      </c>
      <c r="DI72">
        <f t="shared" si="30"/>
        <v>0</v>
      </c>
      <c r="DJ72">
        <f>DG72</f>
        <v>188.74</v>
      </c>
      <c r="DK72">
        <v>0</v>
      </c>
      <c r="DL72" t="s">
        <v>3</v>
      </c>
      <c r="DM72">
        <v>0</v>
      </c>
      <c r="DN72" t="s">
        <v>3</v>
      </c>
      <c r="DO72">
        <v>0</v>
      </c>
    </row>
    <row r="73" spans="1:119" x14ac:dyDescent="0.2">
      <c r="A73">
        <f>ROW(Source!A62)</f>
        <v>62</v>
      </c>
      <c r="B73">
        <v>93060864</v>
      </c>
      <c r="C73">
        <v>93060999</v>
      </c>
      <c r="D73">
        <v>37802528</v>
      </c>
      <c r="E73">
        <v>1</v>
      </c>
      <c r="F73">
        <v>1</v>
      </c>
      <c r="G73">
        <v>1</v>
      </c>
      <c r="H73">
        <v>2</v>
      </c>
      <c r="I73" t="s">
        <v>487</v>
      </c>
      <c r="J73" t="s">
        <v>488</v>
      </c>
      <c r="K73" t="s">
        <v>489</v>
      </c>
      <c r="L73">
        <v>1368</v>
      </c>
      <c r="N73">
        <v>1011</v>
      </c>
      <c r="O73" t="s">
        <v>470</v>
      </c>
      <c r="P73" t="s">
        <v>470</v>
      </c>
      <c r="Q73">
        <v>1</v>
      </c>
      <c r="W73">
        <v>0</v>
      </c>
      <c r="X73">
        <v>2089876319</v>
      </c>
      <c r="Y73">
        <f t="shared" si="27"/>
        <v>9.76</v>
      </c>
      <c r="AA73">
        <v>0</v>
      </c>
      <c r="AB73">
        <v>6.28</v>
      </c>
      <c r="AC73">
        <v>0</v>
      </c>
      <c r="AD73">
        <v>0</v>
      </c>
      <c r="AE73">
        <v>0</v>
      </c>
      <c r="AF73">
        <v>0.8</v>
      </c>
      <c r="AG73">
        <v>0</v>
      </c>
      <c r="AH73">
        <v>0</v>
      </c>
      <c r="AI73">
        <v>1</v>
      </c>
      <c r="AJ73">
        <v>7.85</v>
      </c>
      <c r="AK73">
        <v>36.79</v>
      </c>
      <c r="AL73">
        <v>1</v>
      </c>
      <c r="AM73">
        <v>2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9.76</v>
      </c>
      <c r="AU73" t="s">
        <v>3</v>
      </c>
      <c r="AV73">
        <v>0</v>
      </c>
      <c r="AW73">
        <v>2</v>
      </c>
      <c r="AX73">
        <v>93061018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V73">
        <v>0</v>
      </c>
      <c r="CW73">
        <f>ROUND(Y73*Source!I62*DO73,9)</f>
        <v>0</v>
      </c>
      <c r="CX73">
        <f>ROUND(Y73*Source!I62,9)</f>
        <v>1.5030399999999999</v>
      </c>
      <c r="CY73">
        <f>AB73</f>
        <v>6.28</v>
      </c>
      <c r="CZ73">
        <f>AF73</f>
        <v>0.8</v>
      </c>
      <c r="DA73">
        <f>AJ73</f>
        <v>7.85</v>
      </c>
      <c r="DB73">
        <f t="shared" si="28"/>
        <v>7.81</v>
      </c>
      <c r="DC73">
        <f t="shared" si="29"/>
        <v>0</v>
      </c>
      <c r="DD73" t="s">
        <v>3</v>
      </c>
      <c r="DE73" t="s">
        <v>3</v>
      </c>
      <c r="DF73">
        <f t="shared" si="31"/>
        <v>0</v>
      </c>
      <c r="DG73">
        <f>ROUND(ROUND(AF73*AJ73,2)*CX73,2)</f>
        <v>9.44</v>
      </c>
      <c r="DH73">
        <f>ROUND(ROUND(AG73*AK73,2)*CX73,2)</f>
        <v>0</v>
      </c>
      <c r="DI73">
        <f t="shared" si="30"/>
        <v>0</v>
      </c>
      <c r="DJ73">
        <f>DG73</f>
        <v>9.44</v>
      </c>
      <c r="DK73">
        <v>0</v>
      </c>
      <c r="DL73" t="s">
        <v>3</v>
      </c>
      <c r="DM73">
        <v>0</v>
      </c>
      <c r="DN73" t="s">
        <v>3</v>
      </c>
      <c r="DO73">
        <v>0</v>
      </c>
    </row>
    <row r="74" spans="1:119" x14ac:dyDescent="0.2">
      <c r="A74">
        <f>ROW(Source!A62)</f>
        <v>62</v>
      </c>
      <c r="B74">
        <v>93060864</v>
      </c>
      <c r="C74">
        <v>93060999</v>
      </c>
      <c r="D74">
        <v>37802547</v>
      </c>
      <c r="E74">
        <v>1</v>
      </c>
      <c r="F74">
        <v>1</v>
      </c>
      <c r="G74">
        <v>1</v>
      </c>
      <c r="H74">
        <v>2</v>
      </c>
      <c r="I74" t="s">
        <v>490</v>
      </c>
      <c r="J74" t="s">
        <v>491</v>
      </c>
      <c r="K74" t="s">
        <v>492</v>
      </c>
      <c r="L74">
        <v>1368</v>
      </c>
      <c r="N74">
        <v>1011</v>
      </c>
      <c r="O74" t="s">
        <v>470</v>
      </c>
      <c r="P74" t="s">
        <v>470</v>
      </c>
      <c r="Q74">
        <v>1</v>
      </c>
      <c r="W74">
        <v>0</v>
      </c>
      <c r="X74">
        <v>-670463686</v>
      </c>
      <c r="Y74">
        <f t="shared" si="27"/>
        <v>11.95</v>
      </c>
      <c r="AA74">
        <v>0</v>
      </c>
      <c r="AB74">
        <v>770.49</v>
      </c>
      <c r="AC74">
        <v>380.78</v>
      </c>
      <c r="AD74">
        <v>0</v>
      </c>
      <c r="AE74">
        <v>0</v>
      </c>
      <c r="AF74">
        <v>81.88</v>
      </c>
      <c r="AG74">
        <v>10.35</v>
      </c>
      <c r="AH74">
        <v>0</v>
      </c>
      <c r="AI74">
        <v>1</v>
      </c>
      <c r="AJ74">
        <v>9.41</v>
      </c>
      <c r="AK74">
        <v>36.79</v>
      </c>
      <c r="AL74">
        <v>1</v>
      </c>
      <c r="AM74">
        <v>2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</v>
      </c>
      <c r="AT74">
        <v>11.95</v>
      </c>
      <c r="AU74" t="s">
        <v>3</v>
      </c>
      <c r="AV74">
        <v>0</v>
      </c>
      <c r="AW74">
        <v>2</v>
      </c>
      <c r="AX74">
        <v>93061019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V74">
        <v>0</v>
      </c>
      <c r="CW74">
        <f>ROUND(Y74*Source!I62*DO74,9)</f>
        <v>0</v>
      </c>
      <c r="CX74">
        <f>ROUND(Y74*Source!I62,9)</f>
        <v>1.8403</v>
      </c>
      <c r="CY74">
        <f>AB74</f>
        <v>770.49</v>
      </c>
      <c r="CZ74">
        <f>AF74</f>
        <v>81.88</v>
      </c>
      <c r="DA74">
        <f>AJ74</f>
        <v>9.41</v>
      </c>
      <c r="DB74">
        <f t="shared" si="28"/>
        <v>978.47</v>
      </c>
      <c r="DC74">
        <f t="shared" si="29"/>
        <v>123.68</v>
      </c>
      <c r="DD74" t="s">
        <v>3</v>
      </c>
      <c r="DE74" t="s">
        <v>3</v>
      </c>
      <c r="DF74">
        <f t="shared" si="31"/>
        <v>0</v>
      </c>
      <c r="DG74">
        <f>ROUND(ROUND(AF74*AJ74,2)*CX74,2)</f>
        <v>1417.93</v>
      </c>
      <c r="DH74">
        <f>ROUND(ROUND(AG74*AK74,2)*CX74,2)</f>
        <v>700.75</v>
      </c>
      <c r="DI74">
        <f t="shared" si="30"/>
        <v>0</v>
      </c>
      <c r="DJ74">
        <f>DG74</f>
        <v>1417.93</v>
      </c>
      <c r="DK74">
        <v>0</v>
      </c>
      <c r="DL74" t="s">
        <v>3</v>
      </c>
      <c r="DM74">
        <v>0</v>
      </c>
      <c r="DN74" t="s">
        <v>3</v>
      </c>
      <c r="DO74">
        <v>0</v>
      </c>
    </row>
    <row r="75" spans="1:119" x14ac:dyDescent="0.2">
      <c r="A75">
        <f>ROW(Source!A62)</f>
        <v>62</v>
      </c>
      <c r="B75">
        <v>93060864</v>
      </c>
      <c r="C75">
        <v>93060999</v>
      </c>
      <c r="D75">
        <v>37802579</v>
      </c>
      <c r="E75">
        <v>1</v>
      </c>
      <c r="F75">
        <v>1</v>
      </c>
      <c r="G75">
        <v>1</v>
      </c>
      <c r="H75">
        <v>2</v>
      </c>
      <c r="I75" t="s">
        <v>493</v>
      </c>
      <c r="J75" t="s">
        <v>494</v>
      </c>
      <c r="K75" t="s">
        <v>495</v>
      </c>
      <c r="L75">
        <v>1368</v>
      </c>
      <c r="N75">
        <v>1011</v>
      </c>
      <c r="O75" t="s">
        <v>470</v>
      </c>
      <c r="P75" t="s">
        <v>470</v>
      </c>
      <c r="Q75">
        <v>1</v>
      </c>
      <c r="W75">
        <v>0</v>
      </c>
      <c r="X75">
        <v>1698075389</v>
      </c>
      <c r="Y75">
        <f t="shared" si="27"/>
        <v>24.41</v>
      </c>
      <c r="AA75">
        <v>0</v>
      </c>
      <c r="AB75">
        <v>926.62</v>
      </c>
      <c r="AC75">
        <v>331.11</v>
      </c>
      <c r="AD75">
        <v>0</v>
      </c>
      <c r="AE75">
        <v>0</v>
      </c>
      <c r="AF75">
        <v>85.64</v>
      </c>
      <c r="AG75">
        <v>9</v>
      </c>
      <c r="AH75">
        <v>0</v>
      </c>
      <c r="AI75">
        <v>1</v>
      </c>
      <c r="AJ75">
        <v>10.82</v>
      </c>
      <c r="AK75">
        <v>36.79</v>
      </c>
      <c r="AL75">
        <v>1</v>
      </c>
      <c r="AM75">
        <v>2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</v>
      </c>
      <c r="AT75">
        <v>24.41</v>
      </c>
      <c r="AU75" t="s">
        <v>3</v>
      </c>
      <c r="AV75">
        <v>0</v>
      </c>
      <c r="AW75">
        <v>2</v>
      </c>
      <c r="AX75">
        <v>93061020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V75">
        <v>0</v>
      </c>
      <c r="CW75">
        <f>ROUND(Y75*Source!I62*DO75,9)</f>
        <v>0</v>
      </c>
      <c r="CX75">
        <f>ROUND(Y75*Source!I62,9)</f>
        <v>3.7591399999999999</v>
      </c>
      <c r="CY75">
        <f>AB75</f>
        <v>926.62</v>
      </c>
      <c r="CZ75">
        <f>AF75</f>
        <v>85.64</v>
      </c>
      <c r="DA75">
        <f>AJ75</f>
        <v>10.82</v>
      </c>
      <c r="DB75">
        <f t="shared" si="28"/>
        <v>2090.4699999999998</v>
      </c>
      <c r="DC75">
        <f t="shared" si="29"/>
        <v>219.69</v>
      </c>
      <c r="DD75" t="s">
        <v>3</v>
      </c>
      <c r="DE75" t="s">
        <v>3</v>
      </c>
      <c r="DF75">
        <f t="shared" si="31"/>
        <v>0</v>
      </c>
      <c r="DG75">
        <f>ROUND(ROUND(AF75*AJ75,2)*CX75,2)</f>
        <v>3483.29</v>
      </c>
      <c r="DH75">
        <f>ROUND(ROUND(AG75*AK75,2)*CX75,2)</f>
        <v>1244.69</v>
      </c>
      <c r="DI75">
        <f t="shared" si="30"/>
        <v>0</v>
      </c>
      <c r="DJ75">
        <f>DG75</f>
        <v>3483.29</v>
      </c>
      <c r="DK75">
        <v>0</v>
      </c>
      <c r="DL75" t="s">
        <v>3</v>
      </c>
      <c r="DM75">
        <v>0</v>
      </c>
      <c r="DN75" t="s">
        <v>3</v>
      </c>
      <c r="DO75">
        <v>0</v>
      </c>
    </row>
    <row r="76" spans="1:119" x14ac:dyDescent="0.2">
      <c r="A76">
        <f>ROW(Source!A62)</f>
        <v>62</v>
      </c>
      <c r="B76">
        <v>93060864</v>
      </c>
      <c r="C76">
        <v>93060999</v>
      </c>
      <c r="D76">
        <v>37804456</v>
      </c>
      <c r="E76">
        <v>1</v>
      </c>
      <c r="F76">
        <v>1</v>
      </c>
      <c r="G76">
        <v>1</v>
      </c>
      <c r="H76">
        <v>2</v>
      </c>
      <c r="I76" t="s">
        <v>482</v>
      </c>
      <c r="J76" t="s">
        <v>483</v>
      </c>
      <c r="K76" t="s">
        <v>484</v>
      </c>
      <c r="L76">
        <v>1368</v>
      </c>
      <c r="N76">
        <v>1011</v>
      </c>
      <c r="O76" t="s">
        <v>470</v>
      </c>
      <c r="P76" t="s">
        <v>470</v>
      </c>
      <c r="Q76">
        <v>1</v>
      </c>
      <c r="W76">
        <v>0</v>
      </c>
      <c r="X76">
        <v>-671646184</v>
      </c>
      <c r="Y76">
        <f t="shared" si="27"/>
        <v>0.33</v>
      </c>
      <c r="AA76">
        <v>0</v>
      </c>
      <c r="AB76">
        <v>1360.8</v>
      </c>
      <c r="AC76">
        <v>380.78</v>
      </c>
      <c r="AD76">
        <v>0</v>
      </c>
      <c r="AE76">
        <v>0</v>
      </c>
      <c r="AF76">
        <v>91.76</v>
      </c>
      <c r="AG76">
        <v>10.35</v>
      </c>
      <c r="AH76">
        <v>0</v>
      </c>
      <c r="AI76">
        <v>1</v>
      </c>
      <c r="AJ76">
        <v>14.83</v>
      </c>
      <c r="AK76">
        <v>36.79</v>
      </c>
      <c r="AL76">
        <v>1</v>
      </c>
      <c r="AM76">
        <v>2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0.33</v>
      </c>
      <c r="AU76" t="s">
        <v>3</v>
      </c>
      <c r="AV76">
        <v>0</v>
      </c>
      <c r="AW76">
        <v>2</v>
      </c>
      <c r="AX76">
        <v>93061021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V76">
        <v>0</v>
      </c>
      <c r="CW76">
        <f>ROUND(Y76*Source!I62*DO76,9)</f>
        <v>0</v>
      </c>
      <c r="CX76">
        <f>ROUND(Y76*Source!I62,9)</f>
        <v>5.0819999999999997E-2</v>
      </c>
      <c r="CY76">
        <f>AB76</f>
        <v>1360.8</v>
      </c>
      <c r="CZ76">
        <f>AF76</f>
        <v>91.76</v>
      </c>
      <c r="DA76">
        <f>AJ76</f>
        <v>14.83</v>
      </c>
      <c r="DB76">
        <f t="shared" si="28"/>
        <v>30.28</v>
      </c>
      <c r="DC76">
        <f t="shared" si="29"/>
        <v>3.42</v>
      </c>
      <c r="DD76" t="s">
        <v>3</v>
      </c>
      <c r="DE76" t="s">
        <v>3</v>
      </c>
      <c r="DF76">
        <f t="shared" si="31"/>
        <v>0</v>
      </c>
      <c r="DG76">
        <f>ROUND(ROUND(AF76*AJ76,2)*CX76,2)</f>
        <v>69.16</v>
      </c>
      <c r="DH76">
        <f>ROUND(ROUND(AG76*AK76,2)*CX76,2)</f>
        <v>19.350000000000001</v>
      </c>
      <c r="DI76">
        <f t="shared" si="30"/>
        <v>0</v>
      </c>
      <c r="DJ76">
        <f>DG76</f>
        <v>69.16</v>
      </c>
      <c r="DK76">
        <v>0</v>
      </c>
      <c r="DL76" t="s">
        <v>3</v>
      </c>
      <c r="DM76">
        <v>0</v>
      </c>
      <c r="DN76" t="s">
        <v>3</v>
      </c>
      <c r="DO76">
        <v>0</v>
      </c>
    </row>
    <row r="77" spans="1:119" x14ac:dyDescent="0.2">
      <c r="A77">
        <f>ROW(Source!A62)</f>
        <v>62</v>
      </c>
      <c r="B77">
        <v>93060864</v>
      </c>
      <c r="C77">
        <v>93060999</v>
      </c>
      <c r="D77">
        <v>37744428</v>
      </c>
      <c r="E77">
        <v>1</v>
      </c>
      <c r="F77">
        <v>1</v>
      </c>
      <c r="G77">
        <v>1</v>
      </c>
      <c r="H77">
        <v>3</v>
      </c>
      <c r="I77" t="s">
        <v>132</v>
      </c>
      <c r="J77" t="s">
        <v>134</v>
      </c>
      <c r="K77" t="s">
        <v>133</v>
      </c>
      <c r="L77">
        <v>1354</v>
      </c>
      <c r="N77">
        <v>1010</v>
      </c>
      <c r="O77" t="s">
        <v>49</v>
      </c>
      <c r="P77" t="s">
        <v>49</v>
      </c>
      <c r="Q77">
        <v>1</v>
      </c>
      <c r="W77">
        <v>0</v>
      </c>
      <c r="X77">
        <v>441757382</v>
      </c>
      <c r="Y77">
        <f t="shared" si="27"/>
        <v>0</v>
      </c>
      <c r="AA77">
        <v>186.24</v>
      </c>
      <c r="AB77">
        <v>0</v>
      </c>
      <c r="AC77">
        <v>0</v>
      </c>
      <c r="AD77">
        <v>0</v>
      </c>
      <c r="AE77">
        <v>112.19</v>
      </c>
      <c r="AF77">
        <v>0</v>
      </c>
      <c r="AG77">
        <v>0</v>
      </c>
      <c r="AH77">
        <v>0</v>
      </c>
      <c r="AI77">
        <v>1.66</v>
      </c>
      <c r="AJ77">
        <v>1</v>
      </c>
      <c r="AK77">
        <v>1</v>
      </c>
      <c r="AL77">
        <v>1</v>
      </c>
      <c r="AM77">
        <v>0</v>
      </c>
      <c r="AN77">
        <v>1</v>
      </c>
      <c r="AO77">
        <v>0</v>
      </c>
      <c r="AP77">
        <v>1</v>
      </c>
      <c r="AQ77">
        <v>0</v>
      </c>
      <c r="AR77">
        <v>0</v>
      </c>
      <c r="AS77" t="s">
        <v>3</v>
      </c>
      <c r="AT77">
        <v>0</v>
      </c>
      <c r="AU77" t="s">
        <v>3</v>
      </c>
      <c r="AV77">
        <v>0</v>
      </c>
      <c r="AW77">
        <v>2</v>
      </c>
      <c r="AX77">
        <v>93061022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V77">
        <v>0</v>
      </c>
      <c r="CW77">
        <v>0</v>
      </c>
      <c r="CX77">
        <f>ROUND(Y77*Source!I62,9)</f>
        <v>0</v>
      </c>
      <c r="CY77">
        <f t="shared" ref="CY77:CY84" si="32">AA77</f>
        <v>186.24</v>
      </c>
      <c r="CZ77">
        <f t="shared" ref="CZ77:CZ84" si="33">AE77</f>
        <v>112.19</v>
      </c>
      <c r="DA77">
        <f t="shared" ref="DA77:DA84" si="34">AI77</f>
        <v>1.66</v>
      </c>
      <c r="DB77">
        <f t="shared" si="28"/>
        <v>0</v>
      </c>
      <c r="DC77">
        <f t="shared" si="29"/>
        <v>0</v>
      </c>
      <c r="DD77" t="s">
        <v>3</v>
      </c>
      <c r="DE77" t="s">
        <v>3</v>
      </c>
      <c r="DF77">
        <f t="shared" ref="DF77:DF82" si="35">ROUND(ROUND(AE77*AI77,2)*CX77,2)</f>
        <v>0</v>
      </c>
      <c r="DG77">
        <f t="shared" ref="DG77:DG86" si="36">ROUND(ROUND(AF77,2)*CX77,2)</f>
        <v>0</v>
      </c>
      <c r="DH77">
        <f t="shared" ref="DH77:DH86" si="37">ROUND(ROUND(AG77,2)*CX77,2)</f>
        <v>0</v>
      </c>
      <c r="DI77">
        <f t="shared" si="30"/>
        <v>0</v>
      </c>
      <c r="DJ77">
        <f t="shared" ref="DJ77:DJ84" si="38">DF77</f>
        <v>0</v>
      </c>
      <c r="DK77">
        <v>0</v>
      </c>
      <c r="DL77" t="s">
        <v>3</v>
      </c>
      <c r="DM77">
        <v>0</v>
      </c>
      <c r="DN77" t="s">
        <v>3</v>
      </c>
      <c r="DO77">
        <v>0</v>
      </c>
    </row>
    <row r="78" spans="1:119" x14ac:dyDescent="0.2">
      <c r="A78">
        <f>ROW(Source!A62)</f>
        <v>62</v>
      </c>
      <c r="B78">
        <v>93060864</v>
      </c>
      <c r="C78">
        <v>93060999</v>
      </c>
      <c r="D78">
        <v>37744517</v>
      </c>
      <c r="E78">
        <v>1</v>
      </c>
      <c r="F78">
        <v>1</v>
      </c>
      <c r="G78">
        <v>1</v>
      </c>
      <c r="H78">
        <v>3</v>
      </c>
      <c r="I78" t="s">
        <v>148</v>
      </c>
      <c r="J78" t="s">
        <v>151</v>
      </c>
      <c r="K78" t="s">
        <v>149</v>
      </c>
      <c r="L78">
        <v>1035</v>
      </c>
      <c r="N78">
        <v>1013</v>
      </c>
      <c r="O78" t="s">
        <v>150</v>
      </c>
      <c r="P78" t="s">
        <v>150</v>
      </c>
      <c r="Q78">
        <v>1</v>
      </c>
      <c r="W78">
        <v>1</v>
      </c>
      <c r="X78">
        <v>-905458714</v>
      </c>
      <c r="Y78">
        <f t="shared" si="27"/>
        <v>-2</v>
      </c>
      <c r="AA78">
        <v>2583.42</v>
      </c>
      <c r="AB78">
        <v>0</v>
      </c>
      <c r="AC78">
        <v>0</v>
      </c>
      <c r="AD78">
        <v>0</v>
      </c>
      <c r="AE78">
        <v>246.04</v>
      </c>
      <c r="AF78">
        <v>0</v>
      </c>
      <c r="AG78">
        <v>0</v>
      </c>
      <c r="AH78">
        <v>0</v>
      </c>
      <c r="AI78">
        <v>10.5</v>
      </c>
      <c r="AJ78">
        <v>1</v>
      </c>
      <c r="AK78">
        <v>1</v>
      </c>
      <c r="AL78">
        <v>1</v>
      </c>
      <c r="AM78">
        <v>2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3</v>
      </c>
      <c r="AT78">
        <v>-2</v>
      </c>
      <c r="AU78" t="s">
        <v>3</v>
      </c>
      <c r="AV78">
        <v>0</v>
      </c>
      <c r="AW78">
        <v>2</v>
      </c>
      <c r="AX78">
        <v>93061023</v>
      </c>
      <c r="AY78">
        <v>1</v>
      </c>
      <c r="AZ78">
        <v>6144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V78">
        <v>0</v>
      </c>
      <c r="CW78">
        <v>0</v>
      </c>
      <c r="CX78">
        <f>ROUND(Y78*Source!I62,9)</f>
        <v>-0.308</v>
      </c>
      <c r="CY78">
        <f t="shared" si="32"/>
        <v>2583.42</v>
      </c>
      <c r="CZ78">
        <f t="shared" si="33"/>
        <v>246.04</v>
      </c>
      <c r="DA78">
        <f t="shared" si="34"/>
        <v>10.5</v>
      </c>
      <c r="DB78">
        <f t="shared" si="28"/>
        <v>-492.08</v>
      </c>
      <c r="DC78">
        <f t="shared" si="29"/>
        <v>0</v>
      </c>
      <c r="DD78" t="s">
        <v>3</v>
      </c>
      <c r="DE78" t="s">
        <v>3</v>
      </c>
      <c r="DF78">
        <f t="shared" si="35"/>
        <v>-795.69</v>
      </c>
      <c r="DG78">
        <f t="shared" si="36"/>
        <v>0</v>
      </c>
      <c r="DH78">
        <f t="shared" si="37"/>
        <v>0</v>
      </c>
      <c r="DI78">
        <f t="shared" si="30"/>
        <v>0</v>
      </c>
      <c r="DJ78">
        <f t="shared" si="38"/>
        <v>-795.69</v>
      </c>
      <c r="DK78">
        <v>0</v>
      </c>
      <c r="DL78" t="s">
        <v>3</v>
      </c>
      <c r="DM78">
        <v>0</v>
      </c>
      <c r="DN78" t="s">
        <v>3</v>
      </c>
      <c r="DO78">
        <v>0</v>
      </c>
    </row>
    <row r="79" spans="1:119" x14ac:dyDescent="0.2">
      <c r="A79">
        <f>ROW(Source!A62)</f>
        <v>62</v>
      </c>
      <c r="B79">
        <v>93060864</v>
      </c>
      <c r="C79">
        <v>93060999</v>
      </c>
      <c r="D79">
        <v>37744519</v>
      </c>
      <c r="E79">
        <v>1</v>
      </c>
      <c r="F79">
        <v>1</v>
      </c>
      <c r="G79">
        <v>1</v>
      </c>
      <c r="H79">
        <v>3</v>
      </c>
      <c r="I79" t="s">
        <v>153</v>
      </c>
      <c r="J79" t="s">
        <v>155</v>
      </c>
      <c r="K79" t="s">
        <v>154</v>
      </c>
      <c r="L79">
        <v>1035</v>
      </c>
      <c r="N79">
        <v>1013</v>
      </c>
      <c r="O79" t="s">
        <v>150</v>
      </c>
      <c r="P79" t="s">
        <v>150</v>
      </c>
      <c r="Q79">
        <v>1</v>
      </c>
      <c r="W79">
        <v>1</v>
      </c>
      <c r="X79">
        <v>302349934</v>
      </c>
      <c r="Y79">
        <f t="shared" si="27"/>
        <v>-29</v>
      </c>
      <c r="AA79">
        <v>1797.81</v>
      </c>
      <c r="AB79">
        <v>0</v>
      </c>
      <c r="AC79">
        <v>0</v>
      </c>
      <c r="AD79">
        <v>0</v>
      </c>
      <c r="AE79">
        <v>171.22</v>
      </c>
      <c r="AF79">
        <v>0</v>
      </c>
      <c r="AG79">
        <v>0</v>
      </c>
      <c r="AH79">
        <v>0</v>
      </c>
      <c r="AI79">
        <v>10.5</v>
      </c>
      <c r="AJ79">
        <v>1</v>
      </c>
      <c r="AK79">
        <v>1</v>
      </c>
      <c r="AL79">
        <v>1</v>
      </c>
      <c r="AM79">
        <v>2</v>
      </c>
      <c r="AN79">
        <v>0</v>
      </c>
      <c r="AO79">
        <v>1</v>
      </c>
      <c r="AP79">
        <v>1</v>
      </c>
      <c r="AQ79">
        <v>0</v>
      </c>
      <c r="AR79">
        <v>0</v>
      </c>
      <c r="AS79" t="s">
        <v>3</v>
      </c>
      <c r="AT79">
        <v>-29</v>
      </c>
      <c r="AU79" t="s">
        <v>3</v>
      </c>
      <c r="AV79">
        <v>0</v>
      </c>
      <c r="AW79">
        <v>2</v>
      </c>
      <c r="AX79">
        <v>93061024</v>
      </c>
      <c r="AY79">
        <v>1</v>
      </c>
      <c r="AZ79">
        <v>6144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V79">
        <v>0</v>
      </c>
      <c r="CW79">
        <v>0</v>
      </c>
      <c r="CX79">
        <f>ROUND(Y79*Source!I62,9)</f>
        <v>-4.4660000000000002</v>
      </c>
      <c r="CY79">
        <f t="shared" si="32"/>
        <v>1797.81</v>
      </c>
      <c r="CZ79">
        <f t="shared" si="33"/>
        <v>171.22</v>
      </c>
      <c r="DA79">
        <f t="shared" si="34"/>
        <v>10.5</v>
      </c>
      <c r="DB79">
        <f t="shared" si="28"/>
        <v>-4965.38</v>
      </c>
      <c r="DC79">
        <f t="shared" si="29"/>
        <v>0</v>
      </c>
      <c r="DD79" t="s">
        <v>3</v>
      </c>
      <c r="DE79" t="s">
        <v>3</v>
      </c>
      <c r="DF79">
        <f t="shared" si="35"/>
        <v>-8029.02</v>
      </c>
      <c r="DG79">
        <f t="shared" si="36"/>
        <v>0</v>
      </c>
      <c r="DH79">
        <f t="shared" si="37"/>
        <v>0</v>
      </c>
      <c r="DI79">
        <f t="shared" si="30"/>
        <v>0</v>
      </c>
      <c r="DJ79">
        <f t="shared" si="38"/>
        <v>-8029.02</v>
      </c>
      <c r="DK79">
        <v>0</v>
      </c>
      <c r="DL79" t="s">
        <v>3</v>
      </c>
      <c r="DM79">
        <v>0</v>
      </c>
      <c r="DN79" t="s">
        <v>3</v>
      </c>
      <c r="DO79">
        <v>0</v>
      </c>
    </row>
    <row r="80" spans="1:119" x14ac:dyDescent="0.2">
      <c r="A80">
        <f>ROW(Source!A62)</f>
        <v>62</v>
      </c>
      <c r="B80">
        <v>93060864</v>
      </c>
      <c r="C80">
        <v>93060999</v>
      </c>
      <c r="D80">
        <v>37744572</v>
      </c>
      <c r="E80">
        <v>1</v>
      </c>
      <c r="F80">
        <v>1</v>
      </c>
      <c r="G80">
        <v>1</v>
      </c>
      <c r="H80">
        <v>3</v>
      </c>
      <c r="I80" t="s">
        <v>136</v>
      </c>
      <c r="J80" t="s">
        <v>138</v>
      </c>
      <c r="K80" t="s">
        <v>137</v>
      </c>
      <c r="L80">
        <v>1354</v>
      </c>
      <c r="N80">
        <v>1010</v>
      </c>
      <c r="O80" t="s">
        <v>49</v>
      </c>
      <c r="P80" t="s">
        <v>49</v>
      </c>
      <c r="Q80">
        <v>1</v>
      </c>
      <c r="W80">
        <v>0</v>
      </c>
      <c r="X80">
        <v>311139946</v>
      </c>
      <c r="Y80">
        <f t="shared" si="27"/>
        <v>0</v>
      </c>
      <c r="AA80">
        <v>11.58</v>
      </c>
      <c r="AB80">
        <v>0</v>
      </c>
      <c r="AC80">
        <v>0</v>
      </c>
      <c r="AD80">
        <v>0</v>
      </c>
      <c r="AE80">
        <v>1.97</v>
      </c>
      <c r="AF80">
        <v>0</v>
      </c>
      <c r="AG80">
        <v>0</v>
      </c>
      <c r="AH80">
        <v>0</v>
      </c>
      <c r="AI80">
        <v>5.88</v>
      </c>
      <c r="AJ80">
        <v>1</v>
      </c>
      <c r="AK80">
        <v>1</v>
      </c>
      <c r="AL80">
        <v>1</v>
      </c>
      <c r="AM80">
        <v>0</v>
      </c>
      <c r="AN80">
        <v>1</v>
      </c>
      <c r="AO80">
        <v>0</v>
      </c>
      <c r="AP80">
        <v>1</v>
      </c>
      <c r="AQ80">
        <v>0</v>
      </c>
      <c r="AR80">
        <v>0</v>
      </c>
      <c r="AS80" t="s">
        <v>3</v>
      </c>
      <c r="AT80">
        <v>0</v>
      </c>
      <c r="AU80" t="s">
        <v>3</v>
      </c>
      <c r="AV80">
        <v>0</v>
      </c>
      <c r="AW80">
        <v>2</v>
      </c>
      <c r="AX80">
        <v>93061025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V80">
        <v>0</v>
      </c>
      <c r="CW80">
        <v>0</v>
      </c>
      <c r="CX80">
        <f>ROUND(Y80*Source!I62,9)</f>
        <v>0</v>
      </c>
      <c r="CY80">
        <f t="shared" si="32"/>
        <v>11.58</v>
      </c>
      <c r="CZ80">
        <f t="shared" si="33"/>
        <v>1.97</v>
      </c>
      <c r="DA80">
        <f t="shared" si="34"/>
        <v>5.88</v>
      </c>
      <c r="DB80">
        <f t="shared" si="28"/>
        <v>0</v>
      </c>
      <c r="DC80">
        <f t="shared" si="29"/>
        <v>0</v>
      </c>
      <c r="DD80" t="s">
        <v>3</v>
      </c>
      <c r="DE80" t="s">
        <v>3</v>
      </c>
      <c r="DF80">
        <f t="shared" si="35"/>
        <v>0</v>
      </c>
      <c r="DG80">
        <f t="shared" si="36"/>
        <v>0</v>
      </c>
      <c r="DH80">
        <f t="shared" si="37"/>
        <v>0</v>
      </c>
      <c r="DI80">
        <f t="shared" si="30"/>
        <v>0</v>
      </c>
      <c r="DJ80">
        <f t="shared" si="38"/>
        <v>0</v>
      </c>
      <c r="DK80">
        <v>0</v>
      </c>
      <c r="DL80" t="s">
        <v>3</v>
      </c>
      <c r="DM80">
        <v>0</v>
      </c>
      <c r="DN80" t="s">
        <v>3</v>
      </c>
      <c r="DO80">
        <v>0</v>
      </c>
    </row>
    <row r="81" spans="1:119" x14ac:dyDescent="0.2">
      <c r="A81">
        <f>ROW(Source!A62)</f>
        <v>62</v>
      </c>
      <c r="B81">
        <v>93060864</v>
      </c>
      <c r="C81">
        <v>93060999</v>
      </c>
      <c r="D81">
        <v>37744528</v>
      </c>
      <c r="E81">
        <v>1</v>
      </c>
      <c r="F81">
        <v>1</v>
      </c>
      <c r="G81">
        <v>1</v>
      </c>
      <c r="H81">
        <v>3</v>
      </c>
      <c r="I81" t="s">
        <v>157</v>
      </c>
      <c r="J81" t="s">
        <v>159</v>
      </c>
      <c r="K81" t="s">
        <v>158</v>
      </c>
      <c r="L81">
        <v>1354</v>
      </c>
      <c r="N81">
        <v>1010</v>
      </c>
      <c r="O81" t="s">
        <v>49</v>
      </c>
      <c r="P81" t="s">
        <v>49</v>
      </c>
      <c r="Q81">
        <v>1</v>
      </c>
      <c r="W81">
        <v>1</v>
      </c>
      <c r="X81">
        <v>1653037008</v>
      </c>
      <c r="Y81">
        <f t="shared" si="27"/>
        <v>-1.8</v>
      </c>
      <c r="AA81">
        <v>4384.0200000000004</v>
      </c>
      <c r="AB81">
        <v>0</v>
      </c>
      <c r="AC81">
        <v>0</v>
      </c>
      <c r="AD81">
        <v>0</v>
      </c>
      <c r="AE81">
        <v>957.21</v>
      </c>
      <c r="AF81">
        <v>0</v>
      </c>
      <c r="AG81">
        <v>0</v>
      </c>
      <c r="AH81">
        <v>0</v>
      </c>
      <c r="AI81">
        <v>4.58</v>
      </c>
      <c r="AJ81">
        <v>1</v>
      </c>
      <c r="AK81">
        <v>1</v>
      </c>
      <c r="AL81">
        <v>1</v>
      </c>
      <c r="AM81">
        <v>2</v>
      </c>
      <c r="AN81">
        <v>0</v>
      </c>
      <c r="AO81">
        <v>1</v>
      </c>
      <c r="AP81">
        <v>1</v>
      </c>
      <c r="AQ81">
        <v>0</v>
      </c>
      <c r="AR81">
        <v>0</v>
      </c>
      <c r="AS81" t="s">
        <v>3</v>
      </c>
      <c r="AT81">
        <v>-1.8</v>
      </c>
      <c r="AU81" t="s">
        <v>3</v>
      </c>
      <c r="AV81">
        <v>0</v>
      </c>
      <c r="AW81">
        <v>2</v>
      </c>
      <c r="AX81">
        <v>93061026</v>
      </c>
      <c r="AY81">
        <v>1</v>
      </c>
      <c r="AZ81">
        <v>6144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V81">
        <v>0</v>
      </c>
      <c r="CW81">
        <v>0</v>
      </c>
      <c r="CX81">
        <f>ROUND(Y81*Source!I62,9)</f>
        <v>-0.2772</v>
      </c>
      <c r="CY81">
        <f t="shared" si="32"/>
        <v>4384.0200000000004</v>
      </c>
      <c r="CZ81">
        <f t="shared" si="33"/>
        <v>957.21</v>
      </c>
      <c r="DA81">
        <f t="shared" si="34"/>
        <v>4.58</v>
      </c>
      <c r="DB81">
        <f t="shared" si="28"/>
        <v>-1722.98</v>
      </c>
      <c r="DC81">
        <f t="shared" si="29"/>
        <v>0</v>
      </c>
      <c r="DD81" t="s">
        <v>3</v>
      </c>
      <c r="DE81" t="s">
        <v>3</v>
      </c>
      <c r="DF81">
        <f t="shared" si="35"/>
        <v>-1215.25</v>
      </c>
      <c r="DG81">
        <f t="shared" si="36"/>
        <v>0</v>
      </c>
      <c r="DH81">
        <f t="shared" si="37"/>
        <v>0</v>
      </c>
      <c r="DI81">
        <f t="shared" si="30"/>
        <v>0</v>
      </c>
      <c r="DJ81">
        <f t="shared" si="38"/>
        <v>-1215.25</v>
      </c>
      <c r="DK81">
        <v>0</v>
      </c>
      <c r="DL81" t="s">
        <v>3</v>
      </c>
      <c r="DM81">
        <v>0</v>
      </c>
      <c r="DN81" t="s">
        <v>3</v>
      </c>
      <c r="DO81">
        <v>0</v>
      </c>
    </row>
    <row r="82" spans="1:119" x14ac:dyDescent="0.2">
      <c r="A82">
        <f>ROW(Source!A62)</f>
        <v>62</v>
      </c>
      <c r="B82">
        <v>93060864</v>
      </c>
      <c r="C82">
        <v>93060999</v>
      </c>
      <c r="D82">
        <v>37744532</v>
      </c>
      <c r="E82">
        <v>1</v>
      </c>
      <c r="F82">
        <v>1</v>
      </c>
      <c r="G82">
        <v>1</v>
      </c>
      <c r="H82">
        <v>3</v>
      </c>
      <c r="I82" t="s">
        <v>161</v>
      </c>
      <c r="J82" t="s">
        <v>163</v>
      </c>
      <c r="K82" t="s">
        <v>162</v>
      </c>
      <c r="L82">
        <v>1354</v>
      </c>
      <c r="N82">
        <v>1010</v>
      </c>
      <c r="O82" t="s">
        <v>49</v>
      </c>
      <c r="P82" t="s">
        <v>49</v>
      </c>
      <c r="Q82">
        <v>1</v>
      </c>
      <c r="W82">
        <v>1</v>
      </c>
      <c r="X82">
        <v>-1356523667</v>
      </c>
      <c r="Y82">
        <f t="shared" si="27"/>
        <v>-62</v>
      </c>
      <c r="AA82">
        <v>19.09</v>
      </c>
      <c r="AB82">
        <v>0</v>
      </c>
      <c r="AC82">
        <v>0</v>
      </c>
      <c r="AD82">
        <v>0</v>
      </c>
      <c r="AE82">
        <v>5.91</v>
      </c>
      <c r="AF82">
        <v>0</v>
      </c>
      <c r="AG82">
        <v>0</v>
      </c>
      <c r="AH82">
        <v>0</v>
      </c>
      <c r="AI82">
        <v>3.23</v>
      </c>
      <c r="AJ82">
        <v>1</v>
      </c>
      <c r="AK82">
        <v>1</v>
      </c>
      <c r="AL82">
        <v>1</v>
      </c>
      <c r="AM82">
        <v>2</v>
      </c>
      <c r="AN82">
        <v>0</v>
      </c>
      <c r="AO82">
        <v>1</v>
      </c>
      <c r="AP82">
        <v>1</v>
      </c>
      <c r="AQ82">
        <v>0</v>
      </c>
      <c r="AR82">
        <v>0</v>
      </c>
      <c r="AS82" t="s">
        <v>3</v>
      </c>
      <c r="AT82">
        <v>-62</v>
      </c>
      <c r="AU82" t="s">
        <v>3</v>
      </c>
      <c r="AV82">
        <v>0</v>
      </c>
      <c r="AW82">
        <v>2</v>
      </c>
      <c r="AX82">
        <v>93061027</v>
      </c>
      <c r="AY82">
        <v>1</v>
      </c>
      <c r="AZ82">
        <v>6144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V82">
        <v>0</v>
      </c>
      <c r="CW82">
        <v>0</v>
      </c>
      <c r="CX82">
        <f>ROUND(Y82*Source!I62,9)</f>
        <v>-9.548</v>
      </c>
      <c r="CY82">
        <f t="shared" si="32"/>
        <v>19.09</v>
      </c>
      <c r="CZ82">
        <f t="shared" si="33"/>
        <v>5.91</v>
      </c>
      <c r="DA82">
        <f t="shared" si="34"/>
        <v>3.23</v>
      </c>
      <c r="DB82">
        <f t="shared" si="28"/>
        <v>-366.42</v>
      </c>
      <c r="DC82">
        <f t="shared" si="29"/>
        <v>0</v>
      </c>
      <c r="DD82" t="s">
        <v>3</v>
      </c>
      <c r="DE82" t="s">
        <v>3</v>
      </c>
      <c r="DF82">
        <f t="shared" si="35"/>
        <v>-182.27</v>
      </c>
      <c r="DG82">
        <f t="shared" si="36"/>
        <v>0</v>
      </c>
      <c r="DH82">
        <f t="shared" si="37"/>
        <v>0</v>
      </c>
      <c r="DI82">
        <f t="shared" si="30"/>
        <v>0</v>
      </c>
      <c r="DJ82">
        <f t="shared" si="38"/>
        <v>-182.27</v>
      </c>
      <c r="DK82">
        <v>0</v>
      </c>
      <c r="DL82" t="s">
        <v>3</v>
      </c>
      <c r="DM82">
        <v>0</v>
      </c>
      <c r="DN82" t="s">
        <v>3</v>
      </c>
      <c r="DO82">
        <v>0</v>
      </c>
    </row>
    <row r="83" spans="1:119" x14ac:dyDescent="0.2">
      <c r="A83">
        <f>ROW(Source!A62)</f>
        <v>62</v>
      </c>
      <c r="B83">
        <v>93060864</v>
      </c>
      <c r="C83">
        <v>93060999</v>
      </c>
      <c r="D83">
        <v>37783484</v>
      </c>
      <c r="E83">
        <v>1</v>
      </c>
      <c r="F83">
        <v>1</v>
      </c>
      <c r="G83">
        <v>1</v>
      </c>
      <c r="H83">
        <v>3</v>
      </c>
      <c r="I83" t="s">
        <v>140</v>
      </c>
      <c r="J83" t="s">
        <v>142</v>
      </c>
      <c r="K83" t="s">
        <v>141</v>
      </c>
      <c r="L83">
        <v>1477</v>
      </c>
      <c r="N83">
        <v>1013</v>
      </c>
      <c r="O83" t="s">
        <v>128</v>
      </c>
      <c r="P83" t="s">
        <v>130</v>
      </c>
      <c r="Q83">
        <v>1</v>
      </c>
      <c r="W83">
        <v>0</v>
      </c>
      <c r="X83">
        <v>-320022887</v>
      </c>
      <c r="Y83">
        <f t="shared" si="27"/>
        <v>1.02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1</v>
      </c>
      <c r="AJ83">
        <v>1</v>
      </c>
      <c r="AK83">
        <v>1</v>
      </c>
      <c r="AL83">
        <v>1</v>
      </c>
      <c r="AM83">
        <v>0</v>
      </c>
      <c r="AN83">
        <v>0</v>
      </c>
      <c r="AO83">
        <v>0</v>
      </c>
      <c r="AP83">
        <v>1</v>
      </c>
      <c r="AQ83">
        <v>0</v>
      </c>
      <c r="AR83">
        <v>0</v>
      </c>
      <c r="AS83" t="s">
        <v>3</v>
      </c>
      <c r="AT83">
        <v>1.02</v>
      </c>
      <c r="AU83" t="s">
        <v>3</v>
      </c>
      <c r="AV83">
        <v>0</v>
      </c>
      <c r="AW83">
        <v>2</v>
      </c>
      <c r="AX83">
        <v>93061028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V83">
        <v>0</v>
      </c>
      <c r="CW83">
        <v>0</v>
      </c>
      <c r="CX83">
        <f>ROUND(Y83*Source!I62,9)</f>
        <v>0.15708</v>
      </c>
      <c r="CY83">
        <f t="shared" si="32"/>
        <v>0</v>
      </c>
      <c r="CZ83">
        <f t="shared" si="33"/>
        <v>0</v>
      </c>
      <c r="DA83">
        <f t="shared" si="34"/>
        <v>1</v>
      </c>
      <c r="DB83">
        <f t="shared" si="28"/>
        <v>0</v>
      </c>
      <c r="DC83">
        <f t="shared" si="29"/>
        <v>0</v>
      </c>
      <c r="DD83" t="s">
        <v>3</v>
      </c>
      <c r="DE83" t="s">
        <v>3</v>
      </c>
      <c r="DF83">
        <f>ROUND(ROUND(AE83,2)*CX83,2)</f>
        <v>0</v>
      </c>
      <c r="DG83">
        <f t="shared" si="36"/>
        <v>0</v>
      </c>
      <c r="DH83">
        <f t="shared" si="37"/>
        <v>0</v>
      </c>
      <c r="DI83">
        <f t="shared" si="30"/>
        <v>0</v>
      </c>
      <c r="DJ83">
        <f t="shared" si="38"/>
        <v>0</v>
      </c>
      <c r="DK83">
        <v>0</v>
      </c>
      <c r="DL83" t="s">
        <v>3</v>
      </c>
      <c r="DM83">
        <v>0</v>
      </c>
      <c r="DN83" t="s">
        <v>3</v>
      </c>
      <c r="DO83">
        <v>0</v>
      </c>
    </row>
    <row r="84" spans="1:119" x14ac:dyDescent="0.2">
      <c r="A84">
        <f>ROW(Source!A62)</f>
        <v>62</v>
      </c>
      <c r="B84">
        <v>93060864</v>
      </c>
      <c r="C84">
        <v>93060999</v>
      </c>
      <c r="D84">
        <v>37792547</v>
      </c>
      <c r="E84">
        <v>1</v>
      </c>
      <c r="F84">
        <v>1</v>
      </c>
      <c r="G84">
        <v>1</v>
      </c>
      <c r="H84">
        <v>3</v>
      </c>
      <c r="I84" t="s">
        <v>144</v>
      </c>
      <c r="J84" t="s">
        <v>146</v>
      </c>
      <c r="K84" t="s">
        <v>145</v>
      </c>
      <c r="L84">
        <v>1354</v>
      </c>
      <c r="N84">
        <v>1010</v>
      </c>
      <c r="O84" t="s">
        <v>49</v>
      </c>
      <c r="P84" t="s">
        <v>49</v>
      </c>
      <c r="Q84">
        <v>1</v>
      </c>
      <c r="W84">
        <v>0</v>
      </c>
      <c r="X84">
        <v>-34592575</v>
      </c>
      <c r="Y84">
        <f t="shared" si="27"/>
        <v>0</v>
      </c>
      <c r="AA84">
        <v>46.58</v>
      </c>
      <c r="AB84">
        <v>0</v>
      </c>
      <c r="AC84">
        <v>0</v>
      </c>
      <c r="AD84">
        <v>0</v>
      </c>
      <c r="AE84">
        <v>20.98</v>
      </c>
      <c r="AF84">
        <v>0</v>
      </c>
      <c r="AG84">
        <v>0</v>
      </c>
      <c r="AH84">
        <v>0</v>
      </c>
      <c r="AI84">
        <v>2.2200000000000002</v>
      </c>
      <c r="AJ84">
        <v>1</v>
      </c>
      <c r="AK84">
        <v>1</v>
      </c>
      <c r="AL84">
        <v>1</v>
      </c>
      <c r="AM84">
        <v>0</v>
      </c>
      <c r="AN84">
        <v>1</v>
      </c>
      <c r="AO84">
        <v>0</v>
      </c>
      <c r="AP84">
        <v>1</v>
      </c>
      <c r="AQ84">
        <v>0</v>
      </c>
      <c r="AR84">
        <v>0</v>
      </c>
      <c r="AS84" t="s">
        <v>3</v>
      </c>
      <c r="AT84">
        <v>0</v>
      </c>
      <c r="AU84" t="s">
        <v>3</v>
      </c>
      <c r="AV84">
        <v>0</v>
      </c>
      <c r="AW84">
        <v>2</v>
      </c>
      <c r="AX84">
        <v>93061029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V84">
        <v>0</v>
      </c>
      <c r="CW84">
        <v>0</v>
      </c>
      <c r="CX84">
        <f>ROUND(Y84*Source!I62,9)</f>
        <v>0</v>
      </c>
      <c r="CY84">
        <f t="shared" si="32"/>
        <v>46.58</v>
      </c>
      <c r="CZ84">
        <f t="shared" si="33"/>
        <v>20.98</v>
      </c>
      <c r="DA84">
        <f t="shared" si="34"/>
        <v>2.2200000000000002</v>
      </c>
      <c r="DB84">
        <f t="shared" si="28"/>
        <v>0</v>
      </c>
      <c r="DC84">
        <f t="shared" si="29"/>
        <v>0</v>
      </c>
      <c r="DD84" t="s">
        <v>3</v>
      </c>
      <c r="DE84" t="s">
        <v>3</v>
      </c>
      <c r="DF84">
        <f>ROUND(ROUND(AE84*AI84,2)*CX84,2)</f>
        <v>0</v>
      </c>
      <c r="DG84">
        <f t="shared" si="36"/>
        <v>0</v>
      </c>
      <c r="DH84">
        <f t="shared" si="37"/>
        <v>0</v>
      </c>
      <c r="DI84">
        <f t="shared" si="30"/>
        <v>0</v>
      </c>
      <c r="DJ84">
        <f t="shared" si="38"/>
        <v>0</v>
      </c>
      <c r="DK84">
        <v>0</v>
      </c>
      <c r="DL84" t="s">
        <v>3</v>
      </c>
      <c r="DM84">
        <v>0</v>
      </c>
      <c r="DN84" t="s">
        <v>3</v>
      </c>
      <c r="DO84">
        <v>0</v>
      </c>
    </row>
    <row r="85" spans="1:119" x14ac:dyDescent="0.2">
      <c r="A85">
        <f>ROW(Source!A71)</f>
        <v>71</v>
      </c>
      <c r="B85">
        <v>93060864</v>
      </c>
      <c r="C85">
        <v>93061381</v>
      </c>
      <c r="D85">
        <v>23351341</v>
      </c>
      <c r="E85">
        <v>1</v>
      </c>
      <c r="F85">
        <v>1</v>
      </c>
      <c r="G85">
        <v>1</v>
      </c>
      <c r="H85">
        <v>1</v>
      </c>
      <c r="I85" t="s">
        <v>496</v>
      </c>
      <c r="J85" t="s">
        <v>3</v>
      </c>
      <c r="K85" t="s">
        <v>497</v>
      </c>
      <c r="L85">
        <v>1369</v>
      </c>
      <c r="N85">
        <v>1013</v>
      </c>
      <c r="O85" t="s">
        <v>464</v>
      </c>
      <c r="P85" t="s">
        <v>464</v>
      </c>
      <c r="Q85">
        <v>1</v>
      </c>
      <c r="W85">
        <v>0</v>
      </c>
      <c r="X85">
        <v>1903430866</v>
      </c>
      <c r="Y85">
        <f t="shared" si="27"/>
        <v>53.04</v>
      </c>
      <c r="AA85">
        <v>0</v>
      </c>
      <c r="AB85">
        <v>0</v>
      </c>
      <c r="AC85">
        <v>0</v>
      </c>
      <c r="AD85">
        <v>8.7899999999999991</v>
      </c>
      <c r="AE85">
        <v>0</v>
      </c>
      <c r="AF85">
        <v>0</v>
      </c>
      <c r="AG85">
        <v>0</v>
      </c>
      <c r="AH85">
        <v>8.7899999999999991</v>
      </c>
      <c r="AI85">
        <v>1</v>
      </c>
      <c r="AJ85">
        <v>1</v>
      </c>
      <c r="AK85">
        <v>1</v>
      </c>
      <c r="AL85">
        <v>1</v>
      </c>
      <c r="AM85">
        <v>-2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</v>
      </c>
      <c r="AT85">
        <v>53.04</v>
      </c>
      <c r="AU85" t="s">
        <v>3</v>
      </c>
      <c r="AV85">
        <v>1</v>
      </c>
      <c r="AW85">
        <v>2</v>
      </c>
      <c r="AX85">
        <v>93061382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U85">
        <f>ROUND(AT85*Source!I71*AH85*AL85,2)</f>
        <v>79.260000000000005</v>
      </c>
      <c r="CV85">
        <f>ROUND(Y85*Source!I71,9)</f>
        <v>9.0167999999999999</v>
      </c>
      <c r="CW85">
        <v>0</v>
      </c>
      <c r="CX85">
        <f>ROUND(Y85*Source!I71,9)</f>
        <v>9.0167999999999999</v>
      </c>
      <c r="CY85">
        <f>AD85</f>
        <v>8.7899999999999991</v>
      </c>
      <c r="CZ85">
        <f>AH85</f>
        <v>8.7899999999999991</v>
      </c>
      <c r="DA85">
        <f>AL85</f>
        <v>1</v>
      </c>
      <c r="DB85">
        <f t="shared" si="28"/>
        <v>466.22</v>
      </c>
      <c r="DC85">
        <f t="shared" si="29"/>
        <v>0</v>
      </c>
      <c r="DD85" t="s">
        <v>3</v>
      </c>
      <c r="DE85" t="s">
        <v>3</v>
      </c>
      <c r="DF85">
        <f>ROUND(ROUND(AE85,2)*CX85,2)</f>
        <v>0</v>
      </c>
      <c r="DG85">
        <f t="shared" si="36"/>
        <v>0</v>
      </c>
      <c r="DH85">
        <f t="shared" si="37"/>
        <v>0</v>
      </c>
      <c r="DI85">
        <f t="shared" si="30"/>
        <v>79.260000000000005</v>
      </c>
      <c r="DJ85">
        <f>DI85</f>
        <v>79.260000000000005</v>
      </c>
      <c r="DK85">
        <v>0</v>
      </c>
      <c r="DL85" t="s">
        <v>3</v>
      </c>
      <c r="DM85">
        <v>0</v>
      </c>
      <c r="DN85" t="s">
        <v>3</v>
      </c>
      <c r="DO85">
        <v>0</v>
      </c>
    </row>
    <row r="86" spans="1:119" x14ac:dyDescent="0.2">
      <c r="A86">
        <f>ROW(Source!A71)</f>
        <v>71</v>
      </c>
      <c r="B86">
        <v>93060864</v>
      </c>
      <c r="C86">
        <v>93061381</v>
      </c>
      <c r="D86">
        <v>121548</v>
      </c>
      <c r="E86">
        <v>1</v>
      </c>
      <c r="F86">
        <v>1</v>
      </c>
      <c r="G86">
        <v>1</v>
      </c>
      <c r="H86">
        <v>1</v>
      </c>
      <c r="I86" t="s">
        <v>25</v>
      </c>
      <c r="J86" t="s">
        <v>3</v>
      </c>
      <c r="K86" t="s">
        <v>465</v>
      </c>
      <c r="L86">
        <v>608254</v>
      </c>
      <c r="N86">
        <v>1013</v>
      </c>
      <c r="O86" t="s">
        <v>466</v>
      </c>
      <c r="P86" t="s">
        <v>466</v>
      </c>
      <c r="Q86">
        <v>1</v>
      </c>
      <c r="W86">
        <v>0</v>
      </c>
      <c r="X86">
        <v>-185737400</v>
      </c>
      <c r="Y86">
        <f t="shared" si="27"/>
        <v>1.1599999999999999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M86">
        <v>-2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</v>
      </c>
      <c r="AT86">
        <v>1.1599999999999999</v>
      </c>
      <c r="AU86" t="s">
        <v>3</v>
      </c>
      <c r="AV86">
        <v>2</v>
      </c>
      <c r="AW86">
        <v>2</v>
      </c>
      <c r="AX86">
        <v>93061383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V86">
        <v>0</v>
      </c>
      <c r="CW86">
        <v>0</v>
      </c>
      <c r="CX86">
        <f>ROUND(Y86*Source!I71,9)</f>
        <v>0.19719999999999999</v>
      </c>
      <c r="CY86">
        <f>AD86</f>
        <v>0</v>
      </c>
      <c r="CZ86">
        <f>AH86</f>
        <v>0</v>
      </c>
      <c r="DA86">
        <f>AL86</f>
        <v>1</v>
      </c>
      <c r="DB86">
        <f t="shared" si="28"/>
        <v>0</v>
      </c>
      <c r="DC86">
        <f t="shared" si="29"/>
        <v>0</v>
      </c>
      <c r="DD86" t="s">
        <v>3</v>
      </c>
      <c r="DE86" t="s">
        <v>3</v>
      </c>
      <c r="DF86">
        <f>ROUND(ROUND(AE86,2)*CX86,2)</f>
        <v>0</v>
      </c>
      <c r="DG86">
        <f t="shared" si="36"/>
        <v>0</v>
      </c>
      <c r="DH86">
        <f t="shared" si="37"/>
        <v>0</v>
      </c>
      <c r="DI86">
        <f t="shared" si="30"/>
        <v>0</v>
      </c>
      <c r="DJ86">
        <f>DI86</f>
        <v>0</v>
      </c>
      <c r="DK86">
        <v>0</v>
      </c>
      <c r="DL86" t="s">
        <v>3</v>
      </c>
      <c r="DM86">
        <v>0</v>
      </c>
      <c r="DN86" t="s">
        <v>3</v>
      </c>
      <c r="DO86">
        <v>0</v>
      </c>
    </row>
    <row r="87" spans="1:119" x14ac:dyDescent="0.2">
      <c r="A87">
        <f>ROW(Source!A71)</f>
        <v>71</v>
      </c>
      <c r="B87">
        <v>93060864</v>
      </c>
      <c r="C87">
        <v>93061381</v>
      </c>
      <c r="D87">
        <v>37802432</v>
      </c>
      <c r="E87">
        <v>1</v>
      </c>
      <c r="F87">
        <v>1</v>
      </c>
      <c r="G87">
        <v>1</v>
      </c>
      <c r="H87">
        <v>2</v>
      </c>
      <c r="I87" t="s">
        <v>498</v>
      </c>
      <c r="J87" t="s">
        <v>499</v>
      </c>
      <c r="K87" t="s">
        <v>500</v>
      </c>
      <c r="L87">
        <v>1368</v>
      </c>
      <c r="N87">
        <v>1011</v>
      </c>
      <c r="O87" t="s">
        <v>470</v>
      </c>
      <c r="P87" t="s">
        <v>470</v>
      </c>
      <c r="Q87">
        <v>1</v>
      </c>
      <c r="W87">
        <v>0</v>
      </c>
      <c r="X87">
        <v>-1424728221</v>
      </c>
      <c r="Y87">
        <f t="shared" si="27"/>
        <v>1.1599999999999999</v>
      </c>
      <c r="AA87">
        <v>0</v>
      </c>
      <c r="AB87">
        <v>1512.86</v>
      </c>
      <c r="AC87">
        <v>445.16</v>
      </c>
      <c r="AD87">
        <v>0</v>
      </c>
      <c r="AE87">
        <v>0</v>
      </c>
      <c r="AF87">
        <v>138.54</v>
      </c>
      <c r="AG87">
        <v>12.1</v>
      </c>
      <c r="AH87">
        <v>0</v>
      </c>
      <c r="AI87">
        <v>1</v>
      </c>
      <c r="AJ87">
        <v>10.92</v>
      </c>
      <c r="AK87">
        <v>36.79</v>
      </c>
      <c r="AL87">
        <v>1</v>
      </c>
      <c r="AM87">
        <v>2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1.1599999999999999</v>
      </c>
      <c r="AU87" t="s">
        <v>3</v>
      </c>
      <c r="AV87">
        <v>0</v>
      </c>
      <c r="AW87">
        <v>2</v>
      </c>
      <c r="AX87">
        <v>93061384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V87">
        <v>0</v>
      </c>
      <c r="CW87">
        <f>ROUND(Y87*Source!I71*DO87,9)</f>
        <v>0</v>
      </c>
      <c r="CX87">
        <f>ROUND(Y87*Source!I71,9)</f>
        <v>0.19719999999999999</v>
      </c>
      <c r="CY87">
        <f>AB87</f>
        <v>1512.86</v>
      </c>
      <c r="CZ87">
        <f>AF87</f>
        <v>138.54</v>
      </c>
      <c r="DA87">
        <f>AJ87</f>
        <v>10.92</v>
      </c>
      <c r="DB87">
        <f t="shared" si="28"/>
        <v>160.71</v>
      </c>
      <c r="DC87">
        <f t="shared" si="29"/>
        <v>14.04</v>
      </c>
      <c r="DD87" t="s">
        <v>3</v>
      </c>
      <c r="DE87" t="s">
        <v>3</v>
      </c>
      <c r="DF87">
        <f>ROUND(ROUND(AE87,2)*CX87,2)</f>
        <v>0</v>
      </c>
      <c r="DG87">
        <f>ROUND(ROUND(AF87*AJ87,2)*CX87,2)</f>
        <v>298.33999999999997</v>
      </c>
      <c r="DH87">
        <f>ROUND(ROUND(AG87*AK87,2)*CX87,2)</f>
        <v>87.79</v>
      </c>
      <c r="DI87">
        <f t="shared" si="30"/>
        <v>0</v>
      </c>
      <c r="DJ87">
        <f>DG87</f>
        <v>298.33999999999997</v>
      </c>
      <c r="DK87">
        <v>0</v>
      </c>
      <c r="DL87" t="s">
        <v>3</v>
      </c>
      <c r="DM87">
        <v>0</v>
      </c>
      <c r="DN87" t="s">
        <v>3</v>
      </c>
      <c r="DO87">
        <v>0</v>
      </c>
    </row>
    <row r="88" spans="1:119" x14ac:dyDescent="0.2">
      <c r="A88">
        <f>ROW(Source!A71)</f>
        <v>71</v>
      </c>
      <c r="B88">
        <v>93060864</v>
      </c>
      <c r="C88">
        <v>93061381</v>
      </c>
      <c r="D88">
        <v>37804456</v>
      </c>
      <c r="E88">
        <v>1</v>
      </c>
      <c r="F88">
        <v>1</v>
      </c>
      <c r="G88">
        <v>1</v>
      </c>
      <c r="H88">
        <v>2</v>
      </c>
      <c r="I88" t="s">
        <v>482</v>
      </c>
      <c r="J88" t="s">
        <v>483</v>
      </c>
      <c r="K88" t="s">
        <v>484</v>
      </c>
      <c r="L88">
        <v>1368</v>
      </c>
      <c r="N88">
        <v>1011</v>
      </c>
      <c r="O88" t="s">
        <v>470</v>
      </c>
      <c r="P88" t="s">
        <v>470</v>
      </c>
      <c r="Q88">
        <v>1</v>
      </c>
      <c r="W88">
        <v>0</v>
      </c>
      <c r="X88">
        <v>-671646184</v>
      </c>
      <c r="Y88">
        <f t="shared" si="27"/>
        <v>1.1599999999999999</v>
      </c>
      <c r="AA88">
        <v>0</v>
      </c>
      <c r="AB88">
        <v>1360.8</v>
      </c>
      <c r="AC88">
        <v>380.78</v>
      </c>
      <c r="AD88">
        <v>0</v>
      </c>
      <c r="AE88">
        <v>0</v>
      </c>
      <c r="AF88">
        <v>91.76</v>
      </c>
      <c r="AG88">
        <v>10.35</v>
      </c>
      <c r="AH88">
        <v>0</v>
      </c>
      <c r="AI88">
        <v>1</v>
      </c>
      <c r="AJ88">
        <v>14.83</v>
      </c>
      <c r="AK88">
        <v>36.79</v>
      </c>
      <c r="AL88">
        <v>1</v>
      </c>
      <c r="AM88">
        <v>2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3</v>
      </c>
      <c r="AT88">
        <v>1.1599999999999999</v>
      </c>
      <c r="AU88" t="s">
        <v>3</v>
      </c>
      <c r="AV88">
        <v>0</v>
      </c>
      <c r="AW88">
        <v>2</v>
      </c>
      <c r="AX88">
        <v>93061385</v>
      </c>
      <c r="AY88">
        <v>1</v>
      </c>
      <c r="AZ88">
        <v>0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V88">
        <v>0</v>
      </c>
      <c r="CW88">
        <f>ROUND(Y88*Source!I71*DO88,9)</f>
        <v>0</v>
      </c>
      <c r="CX88">
        <f>ROUND(Y88*Source!I71,9)</f>
        <v>0.19719999999999999</v>
      </c>
      <c r="CY88">
        <f>AB88</f>
        <v>1360.8</v>
      </c>
      <c r="CZ88">
        <f>AF88</f>
        <v>91.76</v>
      </c>
      <c r="DA88">
        <f>AJ88</f>
        <v>14.83</v>
      </c>
      <c r="DB88">
        <f t="shared" si="28"/>
        <v>106.44</v>
      </c>
      <c r="DC88">
        <f t="shared" si="29"/>
        <v>12.01</v>
      </c>
      <c r="DD88" t="s">
        <v>3</v>
      </c>
      <c r="DE88" t="s">
        <v>3</v>
      </c>
      <c r="DF88">
        <f>ROUND(ROUND(AE88,2)*CX88,2)</f>
        <v>0</v>
      </c>
      <c r="DG88">
        <f>ROUND(ROUND(AF88*AJ88,2)*CX88,2)</f>
        <v>268.35000000000002</v>
      </c>
      <c r="DH88">
        <f>ROUND(ROUND(AG88*AK88,2)*CX88,2)</f>
        <v>75.09</v>
      </c>
      <c r="DI88">
        <f t="shared" si="30"/>
        <v>0</v>
      </c>
      <c r="DJ88">
        <f>DG88</f>
        <v>268.35000000000002</v>
      </c>
      <c r="DK88">
        <v>0</v>
      </c>
      <c r="DL88" t="s">
        <v>3</v>
      </c>
      <c r="DM88">
        <v>0</v>
      </c>
      <c r="DN88" t="s">
        <v>3</v>
      </c>
      <c r="DO88">
        <v>0</v>
      </c>
    </row>
    <row r="89" spans="1:119" x14ac:dyDescent="0.2">
      <c r="A89">
        <f>ROW(Source!A71)</f>
        <v>71</v>
      </c>
      <c r="B89">
        <v>93060864</v>
      </c>
      <c r="C89">
        <v>93061381</v>
      </c>
      <c r="D89">
        <v>37730059</v>
      </c>
      <c r="E89">
        <v>1</v>
      </c>
      <c r="F89">
        <v>1</v>
      </c>
      <c r="G89">
        <v>1</v>
      </c>
      <c r="H89">
        <v>3</v>
      </c>
      <c r="I89" t="s">
        <v>501</v>
      </c>
      <c r="J89" t="s">
        <v>502</v>
      </c>
      <c r="K89" t="s">
        <v>503</v>
      </c>
      <c r="L89">
        <v>1348</v>
      </c>
      <c r="N89">
        <v>1009</v>
      </c>
      <c r="O89" t="s">
        <v>40</v>
      </c>
      <c r="P89" t="s">
        <v>40</v>
      </c>
      <c r="Q89">
        <v>1000</v>
      </c>
      <c r="W89">
        <v>0</v>
      </c>
      <c r="X89">
        <v>2021107626</v>
      </c>
      <c r="Y89">
        <f t="shared" si="27"/>
        <v>3.3E-4</v>
      </c>
      <c r="AA89">
        <v>197920.8</v>
      </c>
      <c r="AB89">
        <v>0</v>
      </c>
      <c r="AC89">
        <v>0</v>
      </c>
      <c r="AD89">
        <v>0</v>
      </c>
      <c r="AE89">
        <v>20790</v>
      </c>
      <c r="AF89">
        <v>0</v>
      </c>
      <c r="AG89">
        <v>0</v>
      </c>
      <c r="AH89">
        <v>0</v>
      </c>
      <c r="AI89">
        <v>9.52</v>
      </c>
      <c r="AJ89">
        <v>1</v>
      </c>
      <c r="AK89">
        <v>1</v>
      </c>
      <c r="AL89">
        <v>1</v>
      </c>
      <c r="AM89">
        <v>2</v>
      </c>
      <c r="AN89">
        <v>0</v>
      </c>
      <c r="AO89">
        <v>1</v>
      </c>
      <c r="AP89">
        <v>1</v>
      </c>
      <c r="AQ89">
        <v>0</v>
      </c>
      <c r="AR89">
        <v>0</v>
      </c>
      <c r="AS89" t="s">
        <v>3</v>
      </c>
      <c r="AT89">
        <v>3.3E-4</v>
      </c>
      <c r="AU89" t="s">
        <v>3</v>
      </c>
      <c r="AV89">
        <v>0</v>
      </c>
      <c r="AW89">
        <v>2</v>
      </c>
      <c r="AX89">
        <v>93061386</v>
      </c>
      <c r="AY89">
        <v>1</v>
      </c>
      <c r="AZ89">
        <v>0</v>
      </c>
      <c r="BA89">
        <v>89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V89">
        <v>0</v>
      </c>
      <c r="CW89">
        <v>0</v>
      </c>
      <c r="CX89">
        <f>ROUND(Y89*Source!I71,9)</f>
        <v>5.6100000000000002E-5</v>
      </c>
      <c r="CY89">
        <f t="shared" ref="CY89:CY96" si="39">AA89</f>
        <v>197920.8</v>
      </c>
      <c r="CZ89">
        <f t="shared" ref="CZ89:CZ96" si="40">AE89</f>
        <v>20790</v>
      </c>
      <c r="DA89">
        <f t="shared" ref="DA89:DA96" si="41">AI89</f>
        <v>9.52</v>
      </c>
      <c r="DB89">
        <f t="shared" si="28"/>
        <v>6.86</v>
      </c>
      <c r="DC89">
        <f t="shared" si="29"/>
        <v>0</v>
      </c>
      <c r="DD89" t="s">
        <v>3</v>
      </c>
      <c r="DE89" t="s">
        <v>3</v>
      </c>
      <c r="DF89">
        <f t="shared" ref="DF89:DF95" si="42">ROUND(ROUND(AE89*AI89,2)*CX89,2)</f>
        <v>11.1</v>
      </c>
      <c r="DG89">
        <f t="shared" ref="DG89:DG98" si="43">ROUND(ROUND(AF89,2)*CX89,2)</f>
        <v>0</v>
      </c>
      <c r="DH89">
        <f t="shared" ref="DH89:DH98" si="44">ROUND(ROUND(AG89,2)*CX89,2)</f>
        <v>0</v>
      </c>
      <c r="DI89">
        <f t="shared" si="30"/>
        <v>0</v>
      </c>
      <c r="DJ89">
        <f t="shared" ref="DJ89:DJ96" si="45">DF89</f>
        <v>11.1</v>
      </c>
      <c r="DK89">
        <v>0</v>
      </c>
      <c r="DL89" t="s">
        <v>3</v>
      </c>
      <c r="DM89">
        <v>0</v>
      </c>
      <c r="DN89" t="s">
        <v>3</v>
      </c>
      <c r="DO89">
        <v>0</v>
      </c>
    </row>
    <row r="90" spans="1:119" x14ac:dyDescent="0.2">
      <c r="A90">
        <f>ROW(Source!A71)</f>
        <v>71</v>
      </c>
      <c r="B90">
        <v>93060864</v>
      </c>
      <c r="C90">
        <v>93061381</v>
      </c>
      <c r="D90">
        <v>37733519</v>
      </c>
      <c r="E90">
        <v>1</v>
      </c>
      <c r="F90">
        <v>1</v>
      </c>
      <c r="G90">
        <v>1</v>
      </c>
      <c r="H90">
        <v>3</v>
      </c>
      <c r="I90" t="s">
        <v>504</v>
      </c>
      <c r="J90" t="s">
        <v>505</v>
      </c>
      <c r="K90" t="s">
        <v>506</v>
      </c>
      <c r="L90">
        <v>1348</v>
      </c>
      <c r="N90">
        <v>1009</v>
      </c>
      <c r="O90" t="s">
        <v>40</v>
      </c>
      <c r="P90" t="s">
        <v>40</v>
      </c>
      <c r="Q90">
        <v>1000</v>
      </c>
      <c r="W90">
        <v>0</v>
      </c>
      <c r="X90">
        <v>-1491922584</v>
      </c>
      <c r="Y90">
        <f t="shared" si="27"/>
        <v>1.4E-3</v>
      </c>
      <c r="AA90">
        <v>39748.379999999997</v>
      </c>
      <c r="AB90">
        <v>0</v>
      </c>
      <c r="AC90">
        <v>0</v>
      </c>
      <c r="AD90">
        <v>0</v>
      </c>
      <c r="AE90">
        <v>4522</v>
      </c>
      <c r="AF90">
        <v>0</v>
      </c>
      <c r="AG90">
        <v>0</v>
      </c>
      <c r="AH90">
        <v>0</v>
      </c>
      <c r="AI90">
        <v>8.7899999999999991</v>
      </c>
      <c r="AJ90">
        <v>1</v>
      </c>
      <c r="AK90">
        <v>1</v>
      </c>
      <c r="AL90">
        <v>1</v>
      </c>
      <c r="AM90">
        <v>2</v>
      </c>
      <c r="AN90">
        <v>0</v>
      </c>
      <c r="AO90">
        <v>1</v>
      </c>
      <c r="AP90">
        <v>1</v>
      </c>
      <c r="AQ90">
        <v>0</v>
      </c>
      <c r="AR90">
        <v>0</v>
      </c>
      <c r="AS90" t="s">
        <v>3</v>
      </c>
      <c r="AT90">
        <v>1.4E-3</v>
      </c>
      <c r="AU90" t="s">
        <v>3</v>
      </c>
      <c r="AV90">
        <v>0</v>
      </c>
      <c r="AW90">
        <v>2</v>
      </c>
      <c r="AX90">
        <v>93061387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V90">
        <v>0</v>
      </c>
      <c r="CW90">
        <v>0</v>
      </c>
      <c r="CX90">
        <f>ROUND(Y90*Source!I71,9)</f>
        <v>2.3800000000000001E-4</v>
      </c>
      <c r="CY90">
        <f t="shared" si="39"/>
        <v>39748.379999999997</v>
      </c>
      <c r="CZ90">
        <f t="shared" si="40"/>
        <v>4522</v>
      </c>
      <c r="DA90">
        <f t="shared" si="41"/>
        <v>8.7899999999999991</v>
      </c>
      <c r="DB90">
        <f t="shared" si="28"/>
        <v>6.33</v>
      </c>
      <c r="DC90">
        <f t="shared" si="29"/>
        <v>0</v>
      </c>
      <c r="DD90" t="s">
        <v>3</v>
      </c>
      <c r="DE90" t="s">
        <v>3</v>
      </c>
      <c r="DF90">
        <f t="shared" si="42"/>
        <v>9.4600000000000009</v>
      </c>
      <c r="DG90">
        <f t="shared" si="43"/>
        <v>0</v>
      </c>
      <c r="DH90">
        <f t="shared" si="44"/>
        <v>0</v>
      </c>
      <c r="DI90">
        <f t="shared" si="30"/>
        <v>0</v>
      </c>
      <c r="DJ90">
        <f t="shared" si="45"/>
        <v>9.4600000000000009</v>
      </c>
      <c r="DK90">
        <v>0</v>
      </c>
      <c r="DL90" t="s">
        <v>3</v>
      </c>
      <c r="DM90">
        <v>0</v>
      </c>
      <c r="DN90" t="s">
        <v>3</v>
      </c>
      <c r="DO90">
        <v>0</v>
      </c>
    </row>
    <row r="91" spans="1:119" x14ac:dyDescent="0.2">
      <c r="A91">
        <f>ROW(Source!A71)</f>
        <v>71</v>
      </c>
      <c r="B91">
        <v>93060864</v>
      </c>
      <c r="C91">
        <v>93061381</v>
      </c>
      <c r="D91">
        <v>37730303</v>
      </c>
      <c r="E91">
        <v>1</v>
      </c>
      <c r="F91">
        <v>1</v>
      </c>
      <c r="G91">
        <v>1</v>
      </c>
      <c r="H91">
        <v>3</v>
      </c>
      <c r="I91" t="s">
        <v>507</v>
      </c>
      <c r="J91" t="s">
        <v>508</v>
      </c>
      <c r="K91" t="s">
        <v>509</v>
      </c>
      <c r="L91">
        <v>1348</v>
      </c>
      <c r="N91">
        <v>1009</v>
      </c>
      <c r="O91" t="s">
        <v>40</v>
      </c>
      <c r="P91" t="s">
        <v>40</v>
      </c>
      <c r="Q91">
        <v>1000</v>
      </c>
      <c r="W91">
        <v>0</v>
      </c>
      <c r="X91">
        <v>1308476329</v>
      </c>
      <c r="Y91">
        <f t="shared" si="27"/>
        <v>9.8999999999999999E-4</v>
      </c>
      <c r="AA91">
        <v>44062.2</v>
      </c>
      <c r="AB91">
        <v>0</v>
      </c>
      <c r="AC91">
        <v>0</v>
      </c>
      <c r="AD91">
        <v>0</v>
      </c>
      <c r="AE91">
        <v>1820</v>
      </c>
      <c r="AF91">
        <v>0</v>
      </c>
      <c r="AG91">
        <v>0</v>
      </c>
      <c r="AH91">
        <v>0</v>
      </c>
      <c r="AI91">
        <v>24.21</v>
      </c>
      <c r="AJ91">
        <v>1</v>
      </c>
      <c r="AK91">
        <v>1</v>
      </c>
      <c r="AL91">
        <v>1</v>
      </c>
      <c r="AM91">
        <v>2</v>
      </c>
      <c r="AN91">
        <v>0</v>
      </c>
      <c r="AO91">
        <v>1</v>
      </c>
      <c r="AP91">
        <v>1</v>
      </c>
      <c r="AQ91">
        <v>0</v>
      </c>
      <c r="AR91">
        <v>0</v>
      </c>
      <c r="AS91" t="s">
        <v>3</v>
      </c>
      <c r="AT91">
        <v>9.8999999999999999E-4</v>
      </c>
      <c r="AU91" t="s">
        <v>3</v>
      </c>
      <c r="AV91">
        <v>0</v>
      </c>
      <c r="AW91">
        <v>2</v>
      </c>
      <c r="AX91">
        <v>93061388</v>
      </c>
      <c r="AY91">
        <v>1</v>
      </c>
      <c r="AZ91">
        <v>0</v>
      </c>
      <c r="BA91">
        <v>91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V91">
        <v>0</v>
      </c>
      <c r="CW91">
        <v>0</v>
      </c>
      <c r="CX91">
        <f>ROUND(Y91*Source!I71,9)</f>
        <v>1.683E-4</v>
      </c>
      <c r="CY91">
        <f t="shared" si="39"/>
        <v>44062.2</v>
      </c>
      <c r="CZ91">
        <f t="shared" si="40"/>
        <v>1820</v>
      </c>
      <c r="DA91">
        <f t="shared" si="41"/>
        <v>24.21</v>
      </c>
      <c r="DB91">
        <f t="shared" si="28"/>
        <v>1.8</v>
      </c>
      <c r="DC91">
        <f t="shared" si="29"/>
        <v>0</v>
      </c>
      <c r="DD91" t="s">
        <v>3</v>
      </c>
      <c r="DE91" t="s">
        <v>3</v>
      </c>
      <c r="DF91">
        <f t="shared" si="42"/>
        <v>7.42</v>
      </c>
      <c r="DG91">
        <f t="shared" si="43"/>
        <v>0</v>
      </c>
      <c r="DH91">
        <f t="shared" si="44"/>
        <v>0</v>
      </c>
      <c r="DI91">
        <f t="shared" si="30"/>
        <v>0</v>
      </c>
      <c r="DJ91">
        <f t="shared" si="45"/>
        <v>7.42</v>
      </c>
      <c r="DK91">
        <v>0</v>
      </c>
      <c r="DL91" t="s">
        <v>3</v>
      </c>
      <c r="DM91">
        <v>0</v>
      </c>
      <c r="DN91" t="s">
        <v>3</v>
      </c>
      <c r="DO91">
        <v>0</v>
      </c>
    </row>
    <row r="92" spans="1:119" x14ac:dyDescent="0.2">
      <c r="A92">
        <f>ROW(Source!A71)</f>
        <v>71</v>
      </c>
      <c r="B92">
        <v>93060864</v>
      </c>
      <c r="C92">
        <v>93061381</v>
      </c>
      <c r="D92">
        <v>37732563</v>
      </c>
      <c r="E92">
        <v>1</v>
      </c>
      <c r="F92">
        <v>1</v>
      </c>
      <c r="G92">
        <v>1</v>
      </c>
      <c r="H92">
        <v>3</v>
      </c>
      <c r="I92" t="s">
        <v>510</v>
      </c>
      <c r="J92" t="s">
        <v>511</v>
      </c>
      <c r="K92" t="s">
        <v>512</v>
      </c>
      <c r="L92">
        <v>1346</v>
      </c>
      <c r="N92">
        <v>1009</v>
      </c>
      <c r="O92" t="s">
        <v>62</v>
      </c>
      <c r="P92" t="s">
        <v>62</v>
      </c>
      <c r="Q92">
        <v>1</v>
      </c>
      <c r="W92">
        <v>0</v>
      </c>
      <c r="X92">
        <v>1831350124</v>
      </c>
      <c r="Y92">
        <f t="shared" si="27"/>
        <v>0.08</v>
      </c>
      <c r="AA92">
        <v>137.36000000000001</v>
      </c>
      <c r="AB92">
        <v>0</v>
      </c>
      <c r="AC92">
        <v>0</v>
      </c>
      <c r="AD92">
        <v>0</v>
      </c>
      <c r="AE92">
        <v>29.04</v>
      </c>
      <c r="AF92">
        <v>0</v>
      </c>
      <c r="AG92">
        <v>0</v>
      </c>
      <c r="AH92">
        <v>0</v>
      </c>
      <c r="AI92">
        <v>4.7300000000000004</v>
      </c>
      <c r="AJ92">
        <v>1</v>
      </c>
      <c r="AK92">
        <v>1</v>
      </c>
      <c r="AL92">
        <v>1</v>
      </c>
      <c r="AM92">
        <v>2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3</v>
      </c>
      <c r="AT92">
        <v>0.08</v>
      </c>
      <c r="AU92" t="s">
        <v>3</v>
      </c>
      <c r="AV92">
        <v>0</v>
      </c>
      <c r="AW92">
        <v>2</v>
      </c>
      <c r="AX92">
        <v>93061389</v>
      </c>
      <c r="AY92">
        <v>1</v>
      </c>
      <c r="AZ92">
        <v>0</v>
      </c>
      <c r="BA92">
        <v>92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V92">
        <v>0</v>
      </c>
      <c r="CW92">
        <v>0</v>
      </c>
      <c r="CX92">
        <f>ROUND(Y92*Source!I71,9)</f>
        <v>1.3599999999999999E-2</v>
      </c>
      <c r="CY92">
        <f t="shared" si="39"/>
        <v>137.36000000000001</v>
      </c>
      <c r="CZ92">
        <f t="shared" si="40"/>
        <v>29.04</v>
      </c>
      <c r="DA92">
        <f t="shared" si="41"/>
        <v>4.7300000000000004</v>
      </c>
      <c r="DB92">
        <f t="shared" si="28"/>
        <v>2.3199999999999998</v>
      </c>
      <c r="DC92">
        <f t="shared" si="29"/>
        <v>0</v>
      </c>
      <c r="DD92" t="s">
        <v>3</v>
      </c>
      <c r="DE92" t="s">
        <v>3</v>
      </c>
      <c r="DF92">
        <f t="shared" si="42"/>
        <v>1.87</v>
      </c>
      <c r="DG92">
        <f t="shared" si="43"/>
        <v>0</v>
      </c>
      <c r="DH92">
        <f t="shared" si="44"/>
        <v>0</v>
      </c>
      <c r="DI92">
        <f t="shared" si="30"/>
        <v>0</v>
      </c>
      <c r="DJ92">
        <f t="shared" si="45"/>
        <v>1.87</v>
      </c>
      <c r="DK92">
        <v>0</v>
      </c>
      <c r="DL92" t="s">
        <v>3</v>
      </c>
      <c r="DM92">
        <v>0</v>
      </c>
      <c r="DN92" t="s">
        <v>3</v>
      </c>
      <c r="DO92">
        <v>0</v>
      </c>
    </row>
    <row r="93" spans="1:119" x14ac:dyDescent="0.2">
      <c r="A93">
        <f>ROW(Source!A71)</f>
        <v>71</v>
      </c>
      <c r="B93">
        <v>93060864</v>
      </c>
      <c r="C93">
        <v>93061381</v>
      </c>
      <c r="D93">
        <v>37733044</v>
      </c>
      <c r="E93">
        <v>1</v>
      </c>
      <c r="F93">
        <v>1</v>
      </c>
      <c r="G93">
        <v>1</v>
      </c>
      <c r="H93">
        <v>3</v>
      </c>
      <c r="I93" t="s">
        <v>513</v>
      </c>
      <c r="J93" t="s">
        <v>514</v>
      </c>
      <c r="K93" t="s">
        <v>515</v>
      </c>
      <c r="L93">
        <v>1346</v>
      </c>
      <c r="N93">
        <v>1009</v>
      </c>
      <c r="O93" t="s">
        <v>62</v>
      </c>
      <c r="P93" t="s">
        <v>62</v>
      </c>
      <c r="Q93">
        <v>1</v>
      </c>
      <c r="W93">
        <v>0</v>
      </c>
      <c r="X93">
        <v>-572780356</v>
      </c>
      <c r="Y93">
        <f t="shared" si="27"/>
        <v>0.4</v>
      </c>
      <c r="AA93">
        <v>610.70000000000005</v>
      </c>
      <c r="AB93">
        <v>0</v>
      </c>
      <c r="AC93">
        <v>0</v>
      </c>
      <c r="AD93">
        <v>0</v>
      </c>
      <c r="AE93">
        <v>31</v>
      </c>
      <c r="AF93">
        <v>0</v>
      </c>
      <c r="AG93">
        <v>0</v>
      </c>
      <c r="AH93">
        <v>0</v>
      </c>
      <c r="AI93">
        <v>19.7</v>
      </c>
      <c r="AJ93">
        <v>1</v>
      </c>
      <c r="AK93">
        <v>1</v>
      </c>
      <c r="AL93">
        <v>1</v>
      </c>
      <c r="AM93">
        <v>2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</v>
      </c>
      <c r="AT93">
        <v>0.4</v>
      </c>
      <c r="AU93" t="s">
        <v>3</v>
      </c>
      <c r="AV93">
        <v>0</v>
      </c>
      <c r="AW93">
        <v>2</v>
      </c>
      <c r="AX93">
        <v>93061390</v>
      </c>
      <c r="AY93">
        <v>1</v>
      </c>
      <c r="AZ93">
        <v>0</v>
      </c>
      <c r="BA93">
        <v>93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V93">
        <v>0</v>
      </c>
      <c r="CW93">
        <v>0</v>
      </c>
      <c r="CX93">
        <f>ROUND(Y93*Source!I71,9)</f>
        <v>6.8000000000000005E-2</v>
      </c>
      <c r="CY93">
        <f t="shared" si="39"/>
        <v>610.70000000000005</v>
      </c>
      <c r="CZ93">
        <f t="shared" si="40"/>
        <v>31</v>
      </c>
      <c r="DA93">
        <f t="shared" si="41"/>
        <v>19.7</v>
      </c>
      <c r="DB93">
        <f t="shared" si="28"/>
        <v>12.4</v>
      </c>
      <c r="DC93">
        <f t="shared" si="29"/>
        <v>0</v>
      </c>
      <c r="DD93" t="s">
        <v>3</v>
      </c>
      <c r="DE93" t="s">
        <v>3</v>
      </c>
      <c r="DF93">
        <f t="shared" si="42"/>
        <v>41.53</v>
      </c>
      <c r="DG93">
        <f t="shared" si="43"/>
        <v>0</v>
      </c>
      <c r="DH93">
        <f t="shared" si="44"/>
        <v>0</v>
      </c>
      <c r="DI93">
        <f t="shared" si="30"/>
        <v>0</v>
      </c>
      <c r="DJ93">
        <f t="shared" si="45"/>
        <v>41.53</v>
      </c>
      <c r="DK93">
        <v>0</v>
      </c>
      <c r="DL93" t="s">
        <v>3</v>
      </c>
      <c r="DM93">
        <v>0</v>
      </c>
      <c r="DN93" t="s">
        <v>3</v>
      </c>
      <c r="DO93">
        <v>0</v>
      </c>
    </row>
    <row r="94" spans="1:119" x14ac:dyDescent="0.2">
      <c r="A94">
        <f>ROW(Source!A71)</f>
        <v>71</v>
      </c>
      <c r="B94">
        <v>93060864</v>
      </c>
      <c r="C94">
        <v>93061381</v>
      </c>
      <c r="D94">
        <v>37737061</v>
      </c>
      <c r="E94">
        <v>1</v>
      </c>
      <c r="F94">
        <v>1</v>
      </c>
      <c r="G94">
        <v>1</v>
      </c>
      <c r="H94">
        <v>3</v>
      </c>
      <c r="I94" t="s">
        <v>516</v>
      </c>
      <c r="J94" t="s">
        <v>517</v>
      </c>
      <c r="K94" t="s">
        <v>518</v>
      </c>
      <c r="L94">
        <v>1355</v>
      </c>
      <c r="N94">
        <v>1010</v>
      </c>
      <c r="O94" t="s">
        <v>519</v>
      </c>
      <c r="P94" t="s">
        <v>519</v>
      </c>
      <c r="Q94">
        <v>100</v>
      </c>
      <c r="W94">
        <v>0</v>
      </c>
      <c r="X94">
        <v>2122249271</v>
      </c>
      <c r="Y94">
        <f t="shared" si="27"/>
        <v>0.32</v>
      </c>
      <c r="AA94">
        <v>363.13</v>
      </c>
      <c r="AB94">
        <v>0</v>
      </c>
      <c r="AC94">
        <v>0</v>
      </c>
      <c r="AD94">
        <v>0</v>
      </c>
      <c r="AE94">
        <v>87.29</v>
      </c>
      <c r="AF94">
        <v>0</v>
      </c>
      <c r="AG94">
        <v>0</v>
      </c>
      <c r="AH94">
        <v>0</v>
      </c>
      <c r="AI94">
        <v>4.16</v>
      </c>
      <c r="AJ94">
        <v>1</v>
      </c>
      <c r="AK94">
        <v>1</v>
      </c>
      <c r="AL94">
        <v>1</v>
      </c>
      <c r="AM94">
        <v>2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0.32</v>
      </c>
      <c r="AU94" t="s">
        <v>3</v>
      </c>
      <c r="AV94">
        <v>0</v>
      </c>
      <c r="AW94">
        <v>2</v>
      </c>
      <c r="AX94">
        <v>93061391</v>
      </c>
      <c r="AY94">
        <v>1</v>
      </c>
      <c r="AZ94">
        <v>0</v>
      </c>
      <c r="BA94">
        <v>94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V94">
        <v>0</v>
      </c>
      <c r="CW94">
        <v>0</v>
      </c>
      <c r="CX94">
        <f>ROUND(Y94*Source!I71,9)</f>
        <v>5.4399999999999997E-2</v>
      </c>
      <c r="CY94">
        <f t="shared" si="39"/>
        <v>363.13</v>
      </c>
      <c r="CZ94">
        <f t="shared" si="40"/>
        <v>87.29</v>
      </c>
      <c r="DA94">
        <f t="shared" si="41"/>
        <v>4.16</v>
      </c>
      <c r="DB94">
        <f t="shared" si="28"/>
        <v>27.93</v>
      </c>
      <c r="DC94">
        <f t="shared" si="29"/>
        <v>0</v>
      </c>
      <c r="DD94" t="s">
        <v>3</v>
      </c>
      <c r="DE94" t="s">
        <v>3</v>
      </c>
      <c r="DF94">
        <f t="shared" si="42"/>
        <v>19.75</v>
      </c>
      <c r="DG94">
        <f t="shared" si="43"/>
        <v>0</v>
      </c>
      <c r="DH94">
        <f t="shared" si="44"/>
        <v>0</v>
      </c>
      <c r="DI94">
        <f t="shared" si="30"/>
        <v>0</v>
      </c>
      <c r="DJ94">
        <f t="shared" si="45"/>
        <v>19.75</v>
      </c>
      <c r="DK94">
        <v>0</v>
      </c>
      <c r="DL94" t="s">
        <v>3</v>
      </c>
      <c r="DM94">
        <v>0</v>
      </c>
      <c r="DN94" t="s">
        <v>3</v>
      </c>
      <c r="DO94">
        <v>0</v>
      </c>
    </row>
    <row r="95" spans="1:119" x14ac:dyDescent="0.2">
      <c r="A95">
        <f>ROW(Source!A71)</f>
        <v>71</v>
      </c>
      <c r="B95">
        <v>93060864</v>
      </c>
      <c r="C95">
        <v>93061381</v>
      </c>
      <c r="D95">
        <v>37777026</v>
      </c>
      <c r="E95">
        <v>1</v>
      </c>
      <c r="F95">
        <v>1</v>
      </c>
      <c r="G95">
        <v>1</v>
      </c>
      <c r="H95">
        <v>3</v>
      </c>
      <c r="I95" t="s">
        <v>520</v>
      </c>
      <c r="J95" t="s">
        <v>521</v>
      </c>
      <c r="K95" t="s">
        <v>522</v>
      </c>
      <c r="L95">
        <v>1348</v>
      </c>
      <c r="N95">
        <v>1009</v>
      </c>
      <c r="O95" t="s">
        <v>40</v>
      </c>
      <c r="P95" t="s">
        <v>40</v>
      </c>
      <c r="Q95">
        <v>1000</v>
      </c>
      <c r="W95">
        <v>0</v>
      </c>
      <c r="X95">
        <v>-1829182015</v>
      </c>
      <c r="Y95">
        <f t="shared" si="27"/>
        <v>2.1000000000000001E-2</v>
      </c>
      <c r="AA95">
        <v>4649.97</v>
      </c>
      <c r="AB95">
        <v>0</v>
      </c>
      <c r="AC95">
        <v>0</v>
      </c>
      <c r="AD95">
        <v>0</v>
      </c>
      <c r="AE95">
        <v>729.98</v>
      </c>
      <c r="AF95">
        <v>0</v>
      </c>
      <c r="AG95">
        <v>0</v>
      </c>
      <c r="AH95">
        <v>0</v>
      </c>
      <c r="AI95">
        <v>6.37</v>
      </c>
      <c r="AJ95">
        <v>1</v>
      </c>
      <c r="AK95">
        <v>1</v>
      </c>
      <c r="AL95">
        <v>1</v>
      </c>
      <c r="AM95">
        <v>2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2.1000000000000001E-2</v>
      </c>
      <c r="AU95" t="s">
        <v>3</v>
      </c>
      <c r="AV95">
        <v>0</v>
      </c>
      <c r="AW95">
        <v>2</v>
      </c>
      <c r="AX95">
        <v>93061392</v>
      </c>
      <c r="AY95">
        <v>1</v>
      </c>
      <c r="AZ95">
        <v>0</v>
      </c>
      <c r="BA95">
        <v>95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V95">
        <v>0</v>
      </c>
      <c r="CW95">
        <v>0</v>
      </c>
      <c r="CX95">
        <f>ROUND(Y95*Source!I71,9)</f>
        <v>3.5699999999999998E-3</v>
      </c>
      <c r="CY95">
        <f t="shared" si="39"/>
        <v>4649.97</v>
      </c>
      <c r="CZ95">
        <f t="shared" si="40"/>
        <v>729.98</v>
      </c>
      <c r="DA95">
        <f t="shared" si="41"/>
        <v>6.37</v>
      </c>
      <c r="DB95">
        <f t="shared" si="28"/>
        <v>15.33</v>
      </c>
      <c r="DC95">
        <f t="shared" si="29"/>
        <v>0</v>
      </c>
      <c r="DD95" t="s">
        <v>3</v>
      </c>
      <c r="DE95" t="s">
        <v>3</v>
      </c>
      <c r="DF95">
        <f t="shared" si="42"/>
        <v>16.600000000000001</v>
      </c>
      <c r="DG95">
        <f t="shared" si="43"/>
        <v>0</v>
      </c>
      <c r="DH95">
        <f t="shared" si="44"/>
        <v>0</v>
      </c>
      <c r="DI95">
        <f t="shared" si="30"/>
        <v>0</v>
      </c>
      <c r="DJ95">
        <f t="shared" si="45"/>
        <v>16.600000000000001</v>
      </c>
      <c r="DK95">
        <v>0</v>
      </c>
      <c r="DL95" t="s">
        <v>3</v>
      </c>
      <c r="DM95">
        <v>0</v>
      </c>
      <c r="DN95" t="s">
        <v>3</v>
      </c>
      <c r="DO95">
        <v>0</v>
      </c>
    </row>
    <row r="96" spans="1:119" x14ac:dyDescent="0.2">
      <c r="A96">
        <f>ROW(Source!A71)</f>
        <v>71</v>
      </c>
      <c r="B96">
        <v>93060864</v>
      </c>
      <c r="C96">
        <v>93061381</v>
      </c>
      <c r="D96">
        <v>37801918</v>
      </c>
      <c r="E96">
        <v>1</v>
      </c>
      <c r="F96">
        <v>1</v>
      </c>
      <c r="G96">
        <v>1</v>
      </c>
      <c r="H96">
        <v>3</v>
      </c>
      <c r="I96" t="s">
        <v>523</v>
      </c>
      <c r="J96" t="s">
        <v>524</v>
      </c>
      <c r="K96" t="s">
        <v>525</v>
      </c>
      <c r="L96">
        <v>1374</v>
      </c>
      <c r="N96">
        <v>1013</v>
      </c>
      <c r="O96" t="s">
        <v>526</v>
      </c>
      <c r="P96" t="s">
        <v>526</v>
      </c>
      <c r="Q96">
        <v>1</v>
      </c>
      <c r="W96">
        <v>0</v>
      </c>
      <c r="X96">
        <v>2131831278</v>
      </c>
      <c r="Y96">
        <f t="shared" si="27"/>
        <v>9.32</v>
      </c>
      <c r="AA96">
        <v>1</v>
      </c>
      <c r="AB96">
        <v>0</v>
      </c>
      <c r="AC96">
        <v>0</v>
      </c>
      <c r="AD96">
        <v>0</v>
      </c>
      <c r="AE96">
        <v>1</v>
      </c>
      <c r="AF96">
        <v>0</v>
      </c>
      <c r="AG96">
        <v>0</v>
      </c>
      <c r="AH96">
        <v>0</v>
      </c>
      <c r="AI96">
        <v>1</v>
      </c>
      <c r="AJ96">
        <v>1</v>
      </c>
      <c r="AK96">
        <v>1</v>
      </c>
      <c r="AL96">
        <v>1</v>
      </c>
      <c r="AM96">
        <v>-2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9.32</v>
      </c>
      <c r="AU96" t="s">
        <v>3</v>
      </c>
      <c r="AV96">
        <v>0</v>
      </c>
      <c r="AW96">
        <v>2</v>
      </c>
      <c r="AX96">
        <v>93061393</v>
      </c>
      <c r="AY96">
        <v>1</v>
      </c>
      <c r="AZ96">
        <v>0</v>
      </c>
      <c r="BA96">
        <v>96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V96">
        <v>0</v>
      </c>
      <c r="CW96">
        <v>0</v>
      </c>
      <c r="CX96">
        <f>ROUND(Y96*Source!I71,9)</f>
        <v>1.5844</v>
      </c>
      <c r="CY96">
        <f t="shared" si="39"/>
        <v>1</v>
      </c>
      <c r="CZ96">
        <f t="shared" si="40"/>
        <v>1</v>
      </c>
      <c r="DA96">
        <f t="shared" si="41"/>
        <v>1</v>
      </c>
      <c r="DB96">
        <f t="shared" si="28"/>
        <v>9.32</v>
      </c>
      <c r="DC96">
        <f t="shared" si="29"/>
        <v>0</v>
      </c>
      <c r="DD96" t="s">
        <v>3</v>
      </c>
      <c r="DE96" t="s">
        <v>3</v>
      </c>
      <c r="DF96">
        <f>ROUND(ROUND(AE96,2)*CX96,2)</f>
        <v>1.58</v>
      </c>
      <c r="DG96">
        <f t="shared" si="43"/>
        <v>0</v>
      </c>
      <c r="DH96">
        <f t="shared" si="44"/>
        <v>0</v>
      </c>
      <c r="DI96">
        <f t="shared" si="30"/>
        <v>0</v>
      </c>
      <c r="DJ96">
        <f t="shared" si="45"/>
        <v>1.58</v>
      </c>
      <c r="DK96">
        <v>0</v>
      </c>
      <c r="DL96" t="s">
        <v>3</v>
      </c>
      <c r="DM96">
        <v>0</v>
      </c>
      <c r="DN96" t="s">
        <v>3</v>
      </c>
      <c r="DO96">
        <v>0</v>
      </c>
    </row>
    <row r="97" spans="1:119" x14ac:dyDescent="0.2">
      <c r="A97">
        <f>ROW(Source!A72)</f>
        <v>72</v>
      </c>
      <c r="B97">
        <v>93060864</v>
      </c>
      <c r="C97">
        <v>93061038</v>
      </c>
      <c r="D97">
        <v>23129536</v>
      </c>
      <c r="E97">
        <v>1</v>
      </c>
      <c r="F97">
        <v>1</v>
      </c>
      <c r="G97">
        <v>1</v>
      </c>
      <c r="H97">
        <v>1</v>
      </c>
      <c r="I97" t="s">
        <v>477</v>
      </c>
      <c r="J97" t="s">
        <v>3</v>
      </c>
      <c r="K97" t="s">
        <v>478</v>
      </c>
      <c r="L97">
        <v>1369</v>
      </c>
      <c r="N97">
        <v>1013</v>
      </c>
      <c r="O97" t="s">
        <v>464</v>
      </c>
      <c r="P97" t="s">
        <v>464</v>
      </c>
      <c r="Q97">
        <v>1</v>
      </c>
      <c r="W97">
        <v>0</v>
      </c>
      <c r="X97">
        <v>1663406391</v>
      </c>
      <c r="Y97">
        <f t="shared" ref="Y97:Y128" si="46">AT97</f>
        <v>4.29</v>
      </c>
      <c r="AA97">
        <v>0</v>
      </c>
      <c r="AB97">
        <v>0</v>
      </c>
      <c r="AC97">
        <v>0</v>
      </c>
      <c r="AD97">
        <v>8.2799999999999994</v>
      </c>
      <c r="AE97">
        <v>0</v>
      </c>
      <c r="AF97">
        <v>0</v>
      </c>
      <c r="AG97">
        <v>0</v>
      </c>
      <c r="AH97">
        <v>8.2799999999999994</v>
      </c>
      <c r="AI97">
        <v>1</v>
      </c>
      <c r="AJ97">
        <v>1</v>
      </c>
      <c r="AK97">
        <v>1</v>
      </c>
      <c r="AL97">
        <v>1</v>
      </c>
      <c r="AM97">
        <v>-2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4.29</v>
      </c>
      <c r="AU97" t="s">
        <v>3</v>
      </c>
      <c r="AV97">
        <v>1</v>
      </c>
      <c r="AW97">
        <v>2</v>
      </c>
      <c r="AX97">
        <v>93061053</v>
      </c>
      <c r="AY97">
        <v>1</v>
      </c>
      <c r="AZ97">
        <v>0</v>
      </c>
      <c r="BA97">
        <v>97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U97">
        <f>ROUND(AT97*Source!I72*AH97*AL97,2)</f>
        <v>35.520000000000003</v>
      </c>
      <c r="CV97">
        <f>ROUND(Y97*Source!I72,9)</f>
        <v>4.29</v>
      </c>
      <c r="CW97">
        <v>0</v>
      </c>
      <c r="CX97">
        <f>ROUND(Y97*Source!I72,9)</f>
        <v>4.29</v>
      </c>
      <c r="CY97">
        <f>AD97</f>
        <v>8.2799999999999994</v>
      </c>
      <c r="CZ97">
        <f>AH97</f>
        <v>8.2799999999999994</v>
      </c>
      <c r="DA97">
        <f>AL97</f>
        <v>1</v>
      </c>
      <c r="DB97">
        <f t="shared" ref="DB97:DB128" si="47">ROUND(ROUND(AT97*CZ97,2),2)</f>
        <v>35.520000000000003</v>
      </c>
      <c r="DC97">
        <f t="shared" ref="DC97:DC128" si="48">ROUND(ROUND(AT97*AG97,2),2)</f>
        <v>0</v>
      </c>
      <c r="DD97" t="s">
        <v>3</v>
      </c>
      <c r="DE97" t="s">
        <v>3</v>
      </c>
      <c r="DF97">
        <f>ROUND(ROUND(AE97,2)*CX97,2)</f>
        <v>0</v>
      </c>
      <c r="DG97">
        <f t="shared" si="43"/>
        <v>0</v>
      </c>
      <c r="DH97">
        <f t="shared" si="44"/>
        <v>0</v>
      </c>
      <c r="DI97">
        <f t="shared" ref="DI97:DI128" si="49">ROUND(ROUND(AH97,2)*CX97,2)</f>
        <v>35.520000000000003</v>
      </c>
      <c r="DJ97">
        <f>DI97</f>
        <v>35.520000000000003</v>
      </c>
      <c r="DK97">
        <v>0</v>
      </c>
      <c r="DL97" t="s">
        <v>3</v>
      </c>
      <c r="DM97">
        <v>0</v>
      </c>
      <c r="DN97" t="s">
        <v>3</v>
      </c>
      <c r="DO97">
        <v>0</v>
      </c>
    </row>
    <row r="98" spans="1:119" x14ac:dyDescent="0.2">
      <c r="A98">
        <f>ROW(Source!A72)</f>
        <v>72</v>
      </c>
      <c r="B98">
        <v>93060864</v>
      </c>
      <c r="C98">
        <v>93061038</v>
      </c>
      <c r="D98">
        <v>121548</v>
      </c>
      <c r="E98">
        <v>1</v>
      </c>
      <c r="F98">
        <v>1</v>
      </c>
      <c r="G98">
        <v>1</v>
      </c>
      <c r="H98">
        <v>1</v>
      </c>
      <c r="I98" t="s">
        <v>25</v>
      </c>
      <c r="J98" t="s">
        <v>3</v>
      </c>
      <c r="K98" t="s">
        <v>465</v>
      </c>
      <c r="L98">
        <v>608254</v>
      </c>
      <c r="N98">
        <v>1013</v>
      </c>
      <c r="O98" t="s">
        <v>466</v>
      </c>
      <c r="P98" t="s">
        <v>466</v>
      </c>
      <c r="Q98">
        <v>1</v>
      </c>
      <c r="W98">
        <v>0</v>
      </c>
      <c r="X98">
        <v>-185737400</v>
      </c>
      <c r="Y98">
        <f t="shared" si="46"/>
        <v>0.97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1</v>
      </c>
      <c r="AJ98">
        <v>1</v>
      </c>
      <c r="AK98">
        <v>1</v>
      </c>
      <c r="AL98">
        <v>1</v>
      </c>
      <c r="AM98">
        <v>-2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0.97</v>
      </c>
      <c r="AU98" t="s">
        <v>3</v>
      </c>
      <c r="AV98">
        <v>2</v>
      </c>
      <c r="AW98">
        <v>2</v>
      </c>
      <c r="AX98">
        <v>93061054</v>
      </c>
      <c r="AY98">
        <v>1</v>
      </c>
      <c r="AZ98">
        <v>0</v>
      </c>
      <c r="BA98">
        <v>98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V98">
        <v>0</v>
      </c>
      <c r="CW98">
        <v>0</v>
      </c>
      <c r="CX98">
        <f>ROUND(Y98*Source!I72,9)</f>
        <v>0.97</v>
      </c>
      <c r="CY98">
        <f>AD98</f>
        <v>0</v>
      </c>
      <c r="CZ98">
        <f>AH98</f>
        <v>0</v>
      </c>
      <c r="DA98">
        <f>AL98</f>
        <v>1</v>
      </c>
      <c r="DB98">
        <f t="shared" si="47"/>
        <v>0</v>
      </c>
      <c r="DC98">
        <f t="shared" si="48"/>
        <v>0</v>
      </c>
      <c r="DD98" t="s">
        <v>3</v>
      </c>
      <c r="DE98" t="s">
        <v>3</v>
      </c>
      <c r="DF98">
        <f>ROUND(ROUND(AE98,2)*CX98,2)</f>
        <v>0</v>
      </c>
      <c r="DG98">
        <f t="shared" si="43"/>
        <v>0</v>
      </c>
      <c r="DH98">
        <f t="shared" si="44"/>
        <v>0</v>
      </c>
      <c r="DI98">
        <f t="shared" si="49"/>
        <v>0</v>
      </c>
      <c r="DJ98">
        <f>DI98</f>
        <v>0</v>
      </c>
      <c r="DK98">
        <v>0</v>
      </c>
      <c r="DL98" t="s">
        <v>3</v>
      </c>
      <c r="DM98">
        <v>0</v>
      </c>
      <c r="DN98" t="s">
        <v>3</v>
      </c>
      <c r="DO98">
        <v>0</v>
      </c>
    </row>
    <row r="99" spans="1:119" x14ac:dyDescent="0.2">
      <c r="A99">
        <f>ROW(Source!A72)</f>
        <v>72</v>
      </c>
      <c r="B99">
        <v>93060864</v>
      </c>
      <c r="C99">
        <v>93061038</v>
      </c>
      <c r="D99">
        <v>37802579</v>
      </c>
      <c r="E99">
        <v>1</v>
      </c>
      <c r="F99">
        <v>1</v>
      </c>
      <c r="G99">
        <v>1</v>
      </c>
      <c r="H99">
        <v>2</v>
      </c>
      <c r="I99" t="s">
        <v>493</v>
      </c>
      <c r="J99" t="s">
        <v>494</v>
      </c>
      <c r="K99" t="s">
        <v>495</v>
      </c>
      <c r="L99">
        <v>1368</v>
      </c>
      <c r="N99">
        <v>1011</v>
      </c>
      <c r="O99" t="s">
        <v>470</v>
      </c>
      <c r="P99" t="s">
        <v>470</v>
      </c>
      <c r="Q99">
        <v>1</v>
      </c>
      <c r="W99">
        <v>0</v>
      </c>
      <c r="X99">
        <v>1698075389</v>
      </c>
      <c r="Y99">
        <f t="shared" si="46"/>
        <v>0.97</v>
      </c>
      <c r="AA99">
        <v>0</v>
      </c>
      <c r="AB99">
        <v>926.62</v>
      </c>
      <c r="AC99">
        <v>331.11</v>
      </c>
      <c r="AD99">
        <v>0</v>
      </c>
      <c r="AE99">
        <v>0</v>
      </c>
      <c r="AF99">
        <v>85.64</v>
      </c>
      <c r="AG99">
        <v>9</v>
      </c>
      <c r="AH99">
        <v>0</v>
      </c>
      <c r="AI99">
        <v>1</v>
      </c>
      <c r="AJ99">
        <v>10.82</v>
      </c>
      <c r="AK99">
        <v>36.79</v>
      </c>
      <c r="AL99">
        <v>1</v>
      </c>
      <c r="AM99">
        <v>2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</v>
      </c>
      <c r="AT99">
        <v>0.97</v>
      </c>
      <c r="AU99" t="s">
        <v>3</v>
      </c>
      <c r="AV99">
        <v>0</v>
      </c>
      <c r="AW99">
        <v>2</v>
      </c>
      <c r="AX99">
        <v>93061055</v>
      </c>
      <c r="AY99">
        <v>1</v>
      </c>
      <c r="AZ99">
        <v>0</v>
      </c>
      <c r="BA99">
        <v>99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V99">
        <v>0</v>
      </c>
      <c r="CW99">
        <f>ROUND(Y99*Source!I72*DO99,9)</f>
        <v>0</v>
      </c>
      <c r="CX99">
        <f>ROUND(Y99*Source!I72,9)</f>
        <v>0.97</v>
      </c>
      <c r="CY99">
        <f>AB99</f>
        <v>926.62</v>
      </c>
      <c r="CZ99">
        <f>AF99</f>
        <v>85.64</v>
      </c>
      <c r="DA99">
        <f>AJ99</f>
        <v>10.82</v>
      </c>
      <c r="DB99">
        <f t="shared" si="47"/>
        <v>83.07</v>
      </c>
      <c r="DC99">
        <f t="shared" si="48"/>
        <v>8.73</v>
      </c>
      <c r="DD99" t="s">
        <v>3</v>
      </c>
      <c r="DE99" t="s">
        <v>3</v>
      </c>
      <c r="DF99">
        <f>ROUND(ROUND(AE99,2)*CX99,2)</f>
        <v>0</v>
      </c>
      <c r="DG99">
        <f>ROUND(ROUND(AF99*AJ99,2)*CX99,2)</f>
        <v>898.82</v>
      </c>
      <c r="DH99">
        <f>ROUND(ROUND(AG99*AK99,2)*CX99,2)</f>
        <v>321.18</v>
      </c>
      <c r="DI99">
        <f t="shared" si="49"/>
        <v>0</v>
      </c>
      <c r="DJ99">
        <f>DG99</f>
        <v>898.82</v>
      </c>
      <c r="DK99">
        <v>0</v>
      </c>
      <c r="DL99" t="s">
        <v>3</v>
      </c>
      <c r="DM99">
        <v>0</v>
      </c>
      <c r="DN99" t="s">
        <v>3</v>
      </c>
      <c r="DO99">
        <v>0</v>
      </c>
    </row>
    <row r="100" spans="1:119" x14ac:dyDescent="0.2">
      <c r="A100">
        <f>ROW(Source!A72)</f>
        <v>72</v>
      </c>
      <c r="B100">
        <v>93060864</v>
      </c>
      <c r="C100">
        <v>93061038</v>
      </c>
      <c r="D100">
        <v>37804456</v>
      </c>
      <c r="E100">
        <v>1</v>
      </c>
      <c r="F100">
        <v>1</v>
      </c>
      <c r="G100">
        <v>1</v>
      </c>
      <c r="H100">
        <v>2</v>
      </c>
      <c r="I100" t="s">
        <v>482</v>
      </c>
      <c r="J100" t="s">
        <v>483</v>
      </c>
      <c r="K100" t="s">
        <v>484</v>
      </c>
      <c r="L100">
        <v>1368</v>
      </c>
      <c r="N100">
        <v>1011</v>
      </c>
      <c r="O100" t="s">
        <v>470</v>
      </c>
      <c r="P100" t="s">
        <v>470</v>
      </c>
      <c r="Q100">
        <v>1</v>
      </c>
      <c r="W100">
        <v>0</v>
      </c>
      <c r="X100">
        <v>-671646184</v>
      </c>
      <c r="Y100">
        <f t="shared" si="46"/>
        <v>0.22</v>
      </c>
      <c r="AA100">
        <v>0</v>
      </c>
      <c r="AB100">
        <v>1360.8</v>
      </c>
      <c r="AC100">
        <v>380.78</v>
      </c>
      <c r="AD100">
        <v>0</v>
      </c>
      <c r="AE100">
        <v>0</v>
      </c>
      <c r="AF100">
        <v>91.76</v>
      </c>
      <c r="AG100">
        <v>10.35</v>
      </c>
      <c r="AH100">
        <v>0</v>
      </c>
      <c r="AI100">
        <v>1</v>
      </c>
      <c r="AJ100">
        <v>14.83</v>
      </c>
      <c r="AK100">
        <v>36.79</v>
      </c>
      <c r="AL100">
        <v>1</v>
      </c>
      <c r="AM100">
        <v>2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0.22</v>
      </c>
      <c r="AU100" t="s">
        <v>3</v>
      </c>
      <c r="AV100">
        <v>0</v>
      </c>
      <c r="AW100">
        <v>2</v>
      </c>
      <c r="AX100">
        <v>93061056</v>
      </c>
      <c r="AY100">
        <v>1</v>
      </c>
      <c r="AZ100">
        <v>0</v>
      </c>
      <c r="BA100">
        <v>100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V100">
        <v>0</v>
      </c>
      <c r="CW100">
        <f>ROUND(Y100*Source!I72*DO100,9)</f>
        <v>0</v>
      </c>
      <c r="CX100">
        <f>ROUND(Y100*Source!I72,9)</f>
        <v>0.22</v>
      </c>
      <c r="CY100">
        <f>AB100</f>
        <v>1360.8</v>
      </c>
      <c r="CZ100">
        <f>AF100</f>
        <v>91.76</v>
      </c>
      <c r="DA100">
        <f>AJ100</f>
        <v>14.83</v>
      </c>
      <c r="DB100">
        <f t="shared" si="47"/>
        <v>20.190000000000001</v>
      </c>
      <c r="DC100">
        <f t="shared" si="48"/>
        <v>2.2799999999999998</v>
      </c>
      <c r="DD100" t="s">
        <v>3</v>
      </c>
      <c r="DE100" t="s">
        <v>3</v>
      </c>
      <c r="DF100">
        <f>ROUND(ROUND(AE100,2)*CX100,2)</f>
        <v>0</v>
      </c>
      <c r="DG100">
        <f>ROUND(ROUND(AF100*AJ100,2)*CX100,2)</f>
        <v>299.38</v>
      </c>
      <c r="DH100">
        <f>ROUND(ROUND(AG100*AK100,2)*CX100,2)</f>
        <v>83.77</v>
      </c>
      <c r="DI100">
        <f t="shared" si="49"/>
        <v>0</v>
      </c>
      <c r="DJ100">
        <f>DG100</f>
        <v>299.38</v>
      </c>
      <c r="DK100">
        <v>0</v>
      </c>
      <c r="DL100" t="s">
        <v>3</v>
      </c>
      <c r="DM100">
        <v>0</v>
      </c>
      <c r="DN100" t="s">
        <v>3</v>
      </c>
      <c r="DO100">
        <v>0</v>
      </c>
    </row>
    <row r="101" spans="1:119" x14ac:dyDescent="0.2">
      <c r="A101">
        <f>ROW(Source!A72)</f>
        <v>72</v>
      </c>
      <c r="B101">
        <v>93060864</v>
      </c>
      <c r="C101">
        <v>93061038</v>
      </c>
      <c r="D101">
        <v>37729879</v>
      </c>
      <c r="E101">
        <v>1</v>
      </c>
      <c r="F101">
        <v>1</v>
      </c>
      <c r="G101">
        <v>1</v>
      </c>
      <c r="H101">
        <v>3</v>
      </c>
      <c r="I101" t="s">
        <v>77</v>
      </c>
      <c r="J101" t="s">
        <v>79</v>
      </c>
      <c r="K101" t="s">
        <v>78</v>
      </c>
      <c r="L101">
        <v>1348</v>
      </c>
      <c r="N101">
        <v>1009</v>
      </c>
      <c r="O101" t="s">
        <v>40</v>
      </c>
      <c r="P101" t="s">
        <v>40</v>
      </c>
      <c r="Q101">
        <v>1000</v>
      </c>
      <c r="W101">
        <v>1</v>
      </c>
      <c r="X101">
        <v>-1121770783</v>
      </c>
      <c r="Y101">
        <f t="shared" si="46"/>
        <v>-3.0000000000000001E-5</v>
      </c>
      <c r="AA101">
        <v>163867.51999999999</v>
      </c>
      <c r="AB101">
        <v>0</v>
      </c>
      <c r="AC101">
        <v>0</v>
      </c>
      <c r="AD101">
        <v>0</v>
      </c>
      <c r="AE101">
        <v>9662</v>
      </c>
      <c r="AF101">
        <v>0</v>
      </c>
      <c r="AG101">
        <v>0</v>
      </c>
      <c r="AH101">
        <v>0</v>
      </c>
      <c r="AI101">
        <v>16.96</v>
      </c>
      <c r="AJ101">
        <v>1</v>
      </c>
      <c r="AK101">
        <v>1</v>
      </c>
      <c r="AL101">
        <v>1</v>
      </c>
      <c r="AM101">
        <v>2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</v>
      </c>
      <c r="AT101">
        <v>-3.0000000000000001E-5</v>
      </c>
      <c r="AU101" t="s">
        <v>3</v>
      </c>
      <c r="AV101">
        <v>0</v>
      </c>
      <c r="AW101">
        <v>2</v>
      </c>
      <c r="AX101">
        <v>93061057</v>
      </c>
      <c r="AY101">
        <v>1</v>
      </c>
      <c r="AZ101">
        <v>6144</v>
      </c>
      <c r="BA101">
        <v>101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V101">
        <v>0</v>
      </c>
      <c r="CW101">
        <v>0</v>
      </c>
      <c r="CX101">
        <f>ROUND(Y101*Source!I72,9)</f>
        <v>-3.0000000000000001E-5</v>
      </c>
      <c r="CY101">
        <f t="shared" ref="CY101:CY110" si="50">AA101</f>
        <v>163867.51999999999</v>
      </c>
      <c r="CZ101">
        <f t="shared" ref="CZ101:CZ110" si="51">AE101</f>
        <v>9662</v>
      </c>
      <c r="DA101">
        <f t="shared" ref="DA101:DA110" si="52">AI101</f>
        <v>16.96</v>
      </c>
      <c r="DB101">
        <f t="shared" si="47"/>
        <v>-0.28999999999999998</v>
      </c>
      <c r="DC101">
        <f t="shared" si="48"/>
        <v>0</v>
      </c>
      <c r="DD101" t="s">
        <v>3</v>
      </c>
      <c r="DE101" t="s">
        <v>3</v>
      </c>
      <c r="DF101">
        <f>ROUND(ROUND(AE101*AI101,2)*CX101,2)</f>
        <v>-4.92</v>
      </c>
      <c r="DG101">
        <f t="shared" ref="DG101:DG111" si="53">ROUND(ROUND(AF101,2)*CX101,2)</f>
        <v>0</v>
      </c>
      <c r="DH101">
        <f t="shared" ref="DH101:DH111" si="54">ROUND(ROUND(AG101,2)*CX101,2)</f>
        <v>0</v>
      </c>
      <c r="DI101">
        <f t="shared" si="49"/>
        <v>0</v>
      </c>
      <c r="DJ101">
        <f t="shared" ref="DJ101:DJ110" si="55">DF101</f>
        <v>-4.92</v>
      </c>
      <c r="DK101">
        <v>0</v>
      </c>
      <c r="DL101" t="s">
        <v>3</v>
      </c>
      <c r="DM101">
        <v>0</v>
      </c>
      <c r="DN101" t="s">
        <v>3</v>
      </c>
      <c r="DO101">
        <v>0</v>
      </c>
    </row>
    <row r="102" spans="1:119" x14ac:dyDescent="0.2">
      <c r="A102">
        <f>ROW(Source!A72)</f>
        <v>72</v>
      </c>
      <c r="B102">
        <v>93060864</v>
      </c>
      <c r="C102">
        <v>93061038</v>
      </c>
      <c r="D102">
        <v>37729917</v>
      </c>
      <c r="E102">
        <v>1</v>
      </c>
      <c r="F102">
        <v>1</v>
      </c>
      <c r="G102">
        <v>1</v>
      </c>
      <c r="H102">
        <v>3</v>
      </c>
      <c r="I102" t="s">
        <v>186</v>
      </c>
      <c r="J102" t="s">
        <v>188</v>
      </c>
      <c r="K102" t="s">
        <v>187</v>
      </c>
      <c r="L102">
        <v>1348</v>
      </c>
      <c r="N102">
        <v>1009</v>
      </c>
      <c r="O102" t="s">
        <v>40</v>
      </c>
      <c r="P102" t="s">
        <v>40</v>
      </c>
      <c r="Q102">
        <v>1000</v>
      </c>
      <c r="W102">
        <v>1</v>
      </c>
      <c r="X102">
        <v>-31802417</v>
      </c>
      <c r="Y102">
        <f t="shared" si="46"/>
        <v>-3.0000000000000001E-5</v>
      </c>
      <c r="AA102">
        <v>82470.789999999994</v>
      </c>
      <c r="AB102">
        <v>0</v>
      </c>
      <c r="AC102">
        <v>0</v>
      </c>
      <c r="AD102">
        <v>0</v>
      </c>
      <c r="AE102">
        <v>6667</v>
      </c>
      <c r="AF102">
        <v>0</v>
      </c>
      <c r="AG102">
        <v>0</v>
      </c>
      <c r="AH102">
        <v>0</v>
      </c>
      <c r="AI102">
        <v>12.37</v>
      </c>
      <c r="AJ102">
        <v>1</v>
      </c>
      <c r="AK102">
        <v>1</v>
      </c>
      <c r="AL102">
        <v>1</v>
      </c>
      <c r="AM102">
        <v>2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3</v>
      </c>
      <c r="AT102">
        <v>-3.0000000000000001E-5</v>
      </c>
      <c r="AU102" t="s">
        <v>3</v>
      </c>
      <c r="AV102">
        <v>0</v>
      </c>
      <c r="AW102">
        <v>2</v>
      </c>
      <c r="AX102">
        <v>93061058</v>
      </c>
      <c r="AY102">
        <v>1</v>
      </c>
      <c r="AZ102">
        <v>6144</v>
      </c>
      <c r="BA102">
        <v>102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V102">
        <v>0</v>
      </c>
      <c r="CW102">
        <v>0</v>
      </c>
      <c r="CX102">
        <f>ROUND(Y102*Source!I72,9)</f>
        <v>-3.0000000000000001E-5</v>
      </c>
      <c r="CY102">
        <f t="shared" si="50"/>
        <v>82470.789999999994</v>
      </c>
      <c r="CZ102">
        <f t="shared" si="51"/>
        <v>6667</v>
      </c>
      <c r="DA102">
        <f t="shared" si="52"/>
        <v>12.37</v>
      </c>
      <c r="DB102">
        <f t="shared" si="47"/>
        <v>-0.2</v>
      </c>
      <c r="DC102">
        <f t="shared" si="48"/>
        <v>0</v>
      </c>
      <c r="DD102" t="s">
        <v>3</v>
      </c>
      <c r="DE102" t="s">
        <v>3</v>
      </c>
      <c r="DF102">
        <f>ROUND(ROUND(AE102*AI102,2)*CX102,2)</f>
        <v>-2.4700000000000002</v>
      </c>
      <c r="DG102">
        <f t="shared" si="53"/>
        <v>0</v>
      </c>
      <c r="DH102">
        <f t="shared" si="54"/>
        <v>0</v>
      </c>
      <c r="DI102">
        <f t="shared" si="49"/>
        <v>0</v>
      </c>
      <c r="DJ102">
        <f t="shared" si="55"/>
        <v>-2.4700000000000002</v>
      </c>
      <c r="DK102">
        <v>0</v>
      </c>
      <c r="DL102" t="s">
        <v>3</v>
      </c>
      <c r="DM102">
        <v>0</v>
      </c>
      <c r="DN102" t="s">
        <v>3</v>
      </c>
      <c r="DO102">
        <v>0</v>
      </c>
    </row>
    <row r="103" spans="1:119" x14ac:dyDescent="0.2">
      <c r="A103">
        <f>ROW(Source!A72)</f>
        <v>72</v>
      </c>
      <c r="B103">
        <v>93060864</v>
      </c>
      <c r="C103">
        <v>93061038</v>
      </c>
      <c r="D103">
        <v>37736859</v>
      </c>
      <c r="E103">
        <v>1</v>
      </c>
      <c r="F103">
        <v>1</v>
      </c>
      <c r="G103">
        <v>1</v>
      </c>
      <c r="H103">
        <v>3</v>
      </c>
      <c r="I103" t="s">
        <v>38</v>
      </c>
      <c r="J103" t="s">
        <v>41</v>
      </c>
      <c r="K103" t="s">
        <v>39</v>
      </c>
      <c r="L103">
        <v>1348</v>
      </c>
      <c r="N103">
        <v>1009</v>
      </c>
      <c r="O103" t="s">
        <v>40</v>
      </c>
      <c r="P103" t="s">
        <v>40</v>
      </c>
      <c r="Q103">
        <v>1000</v>
      </c>
      <c r="W103">
        <v>0</v>
      </c>
      <c r="X103">
        <v>-384985709</v>
      </c>
      <c r="Y103">
        <f t="shared" si="46"/>
        <v>0</v>
      </c>
      <c r="AA103">
        <v>208824.23</v>
      </c>
      <c r="AB103">
        <v>0</v>
      </c>
      <c r="AC103">
        <v>0</v>
      </c>
      <c r="AD103">
        <v>0</v>
      </c>
      <c r="AE103">
        <v>9040.01</v>
      </c>
      <c r="AF103">
        <v>0</v>
      </c>
      <c r="AG103">
        <v>0</v>
      </c>
      <c r="AH103">
        <v>0</v>
      </c>
      <c r="AI103">
        <v>23.1</v>
      </c>
      <c r="AJ103">
        <v>1</v>
      </c>
      <c r="AK103">
        <v>1</v>
      </c>
      <c r="AL103">
        <v>1</v>
      </c>
      <c r="AM103">
        <v>0</v>
      </c>
      <c r="AN103">
        <v>1</v>
      </c>
      <c r="AO103">
        <v>0</v>
      </c>
      <c r="AP103">
        <v>1</v>
      </c>
      <c r="AQ103">
        <v>0</v>
      </c>
      <c r="AR103">
        <v>0</v>
      </c>
      <c r="AS103" t="s">
        <v>3</v>
      </c>
      <c r="AT103">
        <v>0</v>
      </c>
      <c r="AU103" t="s">
        <v>3</v>
      </c>
      <c r="AV103">
        <v>0</v>
      </c>
      <c r="AW103">
        <v>2</v>
      </c>
      <c r="AX103">
        <v>93061059</v>
      </c>
      <c r="AY103">
        <v>1</v>
      </c>
      <c r="AZ103">
        <v>0</v>
      </c>
      <c r="BA103">
        <v>103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V103">
        <v>0</v>
      </c>
      <c r="CW103">
        <v>0</v>
      </c>
      <c r="CX103">
        <f>ROUND(Y103*Source!I72,9)</f>
        <v>0</v>
      </c>
      <c r="CY103">
        <f t="shared" si="50"/>
        <v>208824.23</v>
      </c>
      <c r="CZ103">
        <f t="shared" si="51"/>
        <v>9040.01</v>
      </c>
      <c r="DA103">
        <f t="shared" si="52"/>
        <v>23.1</v>
      </c>
      <c r="DB103">
        <f t="shared" si="47"/>
        <v>0</v>
      </c>
      <c r="DC103">
        <f t="shared" si="48"/>
        <v>0</v>
      </c>
      <c r="DD103" t="s">
        <v>3</v>
      </c>
      <c r="DE103" t="s">
        <v>3</v>
      </c>
      <c r="DF103">
        <f>ROUND(ROUND(AE103*AI103,2)*CX103,2)</f>
        <v>0</v>
      </c>
      <c r="DG103">
        <f t="shared" si="53"/>
        <v>0</v>
      </c>
      <c r="DH103">
        <f t="shared" si="54"/>
        <v>0</v>
      </c>
      <c r="DI103">
        <f t="shared" si="49"/>
        <v>0</v>
      </c>
      <c r="DJ103">
        <f t="shared" si="55"/>
        <v>0</v>
      </c>
      <c r="DK103">
        <v>0</v>
      </c>
      <c r="DL103" t="s">
        <v>3</v>
      </c>
      <c r="DM103">
        <v>0</v>
      </c>
      <c r="DN103" t="s">
        <v>3</v>
      </c>
      <c r="DO103">
        <v>0</v>
      </c>
    </row>
    <row r="104" spans="1:119" x14ac:dyDescent="0.2">
      <c r="A104">
        <f>ROW(Source!A72)</f>
        <v>72</v>
      </c>
      <c r="B104">
        <v>93060864</v>
      </c>
      <c r="C104">
        <v>93061038</v>
      </c>
      <c r="D104">
        <v>37729991</v>
      </c>
      <c r="E104">
        <v>1</v>
      </c>
      <c r="F104">
        <v>1</v>
      </c>
      <c r="G104">
        <v>1</v>
      </c>
      <c r="H104">
        <v>3</v>
      </c>
      <c r="I104" t="s">
        <v>81</v>
      </c>
      <c r="J104" t="s">
        <v>83</v>
      </c>
      <c r="K104" t="s">
        <v>82</v>
      </c>
      <c r="L104">
        <v>1346</v>
      </c>
      <c r="N104">
        <v>1009</v>
      </c>
      <c r="O104" t="s">
        <v>62</v>
      </c>
      <c r="P104" t="s">
        <v>62</v>
      </c>
      <c r="Q104">
        <v>1</v>
      </c>
      <c r="W104">
        <v>1</v>
      </c>
      <c r="X104">
        <v>844235703</v>
      </c>
      <c r="Y104">
        <f t="shared" si="46"/>
        <v>-0.02</v>
      </c>
      <c r="AA104">
        <v>28.01</v>
      </c>
      <c r="AB104">
        <v>0</v>
      </c>
      <c r="AC104">
        <v>0</v>
      </c>
      <c r="AD104">
        <v>0</v>
      </c>
      <c r="AE104">
        <v>1.82</v>
      </c>
      <c r="AF104">
        <v>0</v>
      </c>
      <c r="AG104">
        <v>0</v>
      </c>
      <c r="AH104">
        <v>0</v>
      </c>
      <c r="AI104">
        <v>15.39</v>
      </c>
      <c r="AJ104">
        <v>1</v>
      </c>
      <c r="AK104">
        <v>1</v>
      </c>
      <c r="AL104">
        <v>1</v>
      </c>
      <c r="AM104">
        <v>2</v>
      </c>
      <c r="AN104">
        <v>0</v>
      </c>
      <c r="AO104">
        <v>1</v>
      </c>
      <c r="AP104">
        <v>1</v>
      </c>
      <c r="AQ104">
        <v>0</v>
      </c>
      <c r="AR104">
        <v>0</v>
      </c>
      <c r="AS104" t="s">
        <v>3</v>
      </c>
      <c r="AT104">
        <v>-0.02</v>
      </c>
      <c r="AU104" t="s">
        <v>3</v>
      </c>
      <c r="AV104">
        <v>0</v>
      </c>
      <c r="AW104">
        <v>2</v>
      </c>
      <c r="AX104">
        <v>93061060</v>
      </c>
      <c r="AY104">
        <v>1</v>
      </c>
      <c r="AZ104">
        <v>6144</v>
      </c>
      <c r="BA104">
        <v>104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V104">
        <v>0</v>
      </c>
      <c r="CW104">
        <v>0</v>
      </c>
      <c r="CX104">
        <f>ROUND(Y104*Source!I72,9)</f>
        <v>-0.02</v>
      </c>
      <c r="CY104">
        <f t="shared" si="50"/>
        <v>28.01</v>
      </c>
      <c r="CZ104">
        <f t="shared" si="51"/>
        <v>1.82</v>
      </c>
      <c r="DA104">
        <f t="shared" si="52"/>
        <v>15.39</v>
      </c>
      <c r="DB104">
        <f t="shared" si="47"/>
        <v>-0.04</v>
      </c>
      <c r="DC104">
        <f t="shared" si="48"/>
        <v>0</v>
      </c>
      <c r="DD104" t="s">
        <v>3</v>
      </c>
      <c r="DE104" t="s">
        <v>3</v>
      </c>
      <c r="DF104">
        <f>ROUND(ROUND(AE104*AI104,2)*CX104,2)</f>
        <v>-0.56000000000000005</v>
      </c>
      <c r="DG104">
        <f t="shared" si="53"/>
        <v>0</v>
      </c>
      <c r="DH104">
        <f t="shared" si="54"/>
        <v>0</v>
      </c>
      <c r="DI104">
        <f t="shared" si="49"/>
        <v>0</v>
      </c>
      <c r="DJ104">
        <f t="shared" si="55"/>
        <v>-0.56000000000000005</v>
      </c>
      <c r="DK104">
        <v>0</v>
      </c>
      <c r="DL104" t="s">
        <v>3</v>
      </c>
      <c r="DM104">
        <v>0</v>
      </c>
      <c r="DN104" t="s">
        <v>3</v>
      </c>
      <c r="DO104">
        <v>0</v>
      </c>
    </row>
    <row r="105" spans="1:119" x14ac:dyDescent="0.2">
      <c r="A105">
        <f>ROW(Source!A72)</f>
        <v>72</v>
      </c>
      <c r="B105">
        <v>93060864</v>
      </c>
      <c r="C105">
        <v>93061038</v>
      </c>
      <c r="D105">
        <v>37729892</v>
      </c>
      <c r="E105">
        <v>1</v>
      </c>
      <c r="F105">
        <v>1</v>
      </c>
      <c r="G105">
        <v>1</v>
      </c>
      <c r="H105">
        <v>3</v>
      </c>
      <c r="I105" t="s">
        <v>85</v>
      </c>
      <c r="J105" t="s">
        <v>87</v>
      </c>
      <c r="K105" t="s">
        <v>86</v>
      </c>
      <c r="L105">
        <v>1346</v>
      </c>
      <c r="N105">
        <v>1009</v>
      </c>
      <c r="O105" t="s">
        <v>62</v>
      </c>
      <c r="P105" t="s">
        <v>62</v>
      </c>
      <c r="Q105">
        <v>1</v>
      </c>
      <c r="W105">
        <v>1</v>
      </c>
      <c r="X105">
        <v>-1589564529</v>
      </c>
      <c r="Y105">
        <f t="shared" si="46"/>
        <v>-0.1</v>
      </c>
      <c r="AA105">
        <v>238.6</v>
      </c>
      <c r="AB105">
        <v>0</v>
      </c>
      <c r="AC105">
        <v>0</v>
      </c>
      <c r="AD105">
        <v>0</v>
      </c>
      <c r="AE105">
        <v>14.62</v>
      </c>
      <c r="AF105">
        <v>0</v>
      </c>
      <c r="AG105">
        <v>0</v>
      </c>
      <c r="AH105">
        <v>0</v>
      </c>
      <c r="AI105">
        <v>16.32</v>
      </c>
      <c r="AJ105">
        <v>1</v>
      </c>
      <c r="AK105">
        <v>1</v>
      </c>
      <c r="AL105">
        <v>1</v>
      </c>
      <c r="AM105">
        <v>2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-0.1</v>
      </c>
      <c r="AU105" t="s">
        <v>3</v>
      </c>
      <c r="AV105">
        <v>0</v>
      </c>
      <c r="AW105">
        <v>2</v>
      </c>
      <c r="AX105">
        <v>93061061</v>
      </c>
      <c r="AY105">
        <v>1</v>
      </c>
      <c r="AZ105">
        <v>6144</v>
      </c>
      <c r="BA105">
        <v>105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V105">
        <v>0</v>
      </c>
      <c r="CW105">
        <v>0</v>
      </c>
      <c r="CX105">
        <f>ROUND(Y105*Source!I72,9)</f>
        <v>-0.1</v>
      </c>
      <c r="CY105">
        <f t="shared" si="50"/>
        <v>238.6</v>
      </c>
      <c r="CZ105">
        <f t="shared" si="51"/>
        <v>14.62</v>
      </c>
      <c r="DA105">
        <f t="shared" si="52"/>
        <v>16.32</v>
      </c>
      <c r="DB105">
        <f t="shared" si="47"/>
        <v>-1.46</v>
      </c>
      <c r="DC105">
        <f t="shared" si="48"/>
        <v>0</v>
      </c>
      <c r="DD105" t="s">
        <v>3</v>
      </c>
      <c r="DE105" t="s">
        <v>3</v>
      </c>
      <c r="DF105">
        <f>ROUND(ROUND(AE105*AI105,2)*CX105,2)</f>
        <v>-23.86</v>
      </c>
      <c r="DG105">
        <f t="shared" si="53"/>
        <v>0</v>
      </c>
      <c r="DH105">
        <f t="shared" si="54"/>
        <v>0</v>
      </c>
      <c r="DI105">
        <f t="shared" si="49"/>
        <v>0</v>
      </c>
      <c r="DJ105">
        <f t="shared" si="55"/>
        <v>-23.86</v>
      </c>
      <c r="DK105">
        <v>0</v>
      </c>
      <c r="DL105" t="s">
        <v>3</v>
      </c>
      <c r="DM105">
        <v>0</v>
      </c>
      <c r="DN105" t="s">
        <v>3</v>
      </c>
      <c r="DO105">
        <v>0</v>
      </c>
    </row>
    <row r="106" spans="1:119" x14ac:dyDescent="0.2">
      <c r="A106">
        <f>ROW(Source!A72)</f>
        <v>72</v>
      </c>
      <c r="B106">
        <v>93060864</v>
      </c>
      <c r="C106">
        <v>93061038</v>
      </c>
      <c r="D106">
        <v>37735757</v>
      </c>
      <c r="E106">
        <v>1</v>
      </c>
      <c r="F106">
        <v>1</v>
      </c>
      <c r="G106">
        <v>1</v>
      </c>
      <c r="H106">
        <v>3</v>
      </c>
      <c r="I106" t="s">
        <v>43</v>
      </c>
      <c r="J106" t="s">
        <v>45</v>
      </c>
      <c r="K106" t="s">
        <v>44</v>
      </c>
      <c r="L106">
        <v>1348</v>
      </c>
      <c r="N106">
        <v>1009</v>
      </c>
      <c r="O106" t="s">
        <v>40</v>
      </c>
      <c r="P106" t="s">
        <v>40</v>
      </c>
      <c r="Q106">
        <v>1000</v>
      </c>
      <c r="W106">
        <v>0</v>
      </c>
      <c r="X106">
        <v>361960925</v>
      </c>
      <c r="Y106">
        <f t="shared" si="46"/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1</v>
      </c>
      <c r="AJ106">
        <v>1</v>
      </c>
      <c r="AK106">
        <v>1</v>
      </c>
      <c r="AL106">
        <v>1</v>
      </c>
      <c r="AM106">
        <v>0</v>
      </c>
      <c r="AN106">
        <v>1</v>
      </c>
      <c r="AO106">
        <v>0</v>
      </c>
      <c r="AP106">
        <v>1</v>
      </c>
      <c r="AQ106">
        <v>0</v>
      </c>
      <c r="AR106">
        <v>0</v>
      </c>
      <c r="AS106" t="s">
        <v>3</v>
      </c>
      <c r="AT106">
        <v>0</v>
      </c>
      <c r="AU106" t="s">
        <v>3</v>
      </c>
      <c r="AV106">
        <v>0</v>
      </c>
      <c r="AW106">
        <v>2</v>
      </c>
      <c r="AX106">
        <v>93061062</v>
      </c>
      <c r="AY106">
        <v>1</v>
      </c>
      <c r="AZ106">
        <v>0</v>
      </c>
      <c r="BA106">
        <v>106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V106">
        <v>0</v>
      </c>
      <c r="CW106">
        <v>0</v>
      </c>
      <c r="CX106">
        <f>ROUND(Y106*Source!I72,9)</f>
        <v>0</v>
      </c>
      <c r="CY106">
        <f t="shared" si="50"/>
        <v>0</v>
      </c>
      <c r="CZ106">
        <f t="shared" si="51"/>
        <v>0</v>
      </c>
      <c r="DA106">
        <f t="shared" si="52"/>
        <v>1</v>
      </c>
      <c r="DB106">
        <f t="shared" si="47"/>
        <v>0</v>
      </c>
      <c r="DC106">
        <f t="shared" si="48"/>
        <v>0</v>
      </c>
      <c r="DD106" t="s">
        <v>3</v>
      </c>
      <c r="DE106" t="s">
        <v>3</v>
      </c>
      <c r="DF106">
        <f>ROUND(ROUND(AE106,2)*CX106,2)</f>
        <v>0</v>
      </c>
      <c r="DG106">
        <f t="shared" si="53"/>
        <v>0</v>
      </c>
      <c r="DH106">
        <f t="shared" si="54"/>
        <v>0</v>
      </c>
      <c r="DI106">
        <f t="shared" si="49"/>
        <v>0</v>
      </c>
      <c r="DJ106">
        <f t="shared" si="55"/>
        <v>0</v>
      </c>
      <c r="DK106">
        <v>0</v>
      </c>
      <c r="DL106" t="s">
        <v>3</v>
      </c>
      <c r="DM106">
        <v>0</v>
      </c>
      <c r="DN106" t="s">
        <v>3</v>
      </c>
      <c r="DO106">
        <v>0</v>
      </c>
    </row>
    <row r="107" spans="1:119" x14ac:dyDescent="0.2">
      <c r="A107">
        <f>ROW(Source!A72)</f>
        <v>72</v>
      </c>
      <c r="B107">
        <v>93060864</v>
      </c>
      <c r="C107">
        <v>93061038</v>
      </c>
      <c r="D107">
        <v>37744299</v>
      </c>
      <c r="E107">
        <v>1</v>
      </c>
      <c r="F107">
        <v>1</v>
      </c>
      <c r="G107">
        <v>1</v>
      </c>
      <c r="H107">
        <v>3</v>
      </c>
      <c r="I107" t="s">
        <v>47</v>
      </c>
      <c r="J107" t="s">
        <v>50</v>
      </c>
      <c r="K107" t="s">
        <v>48</v>
      </c>
      <c r="L107">
        <v>1354</v>
      </c>
      <c r="N107">
        <v>1010</v>
      </c>
      <c r="O107" t="s">
        <v>49</v>
      </c>
      <c r="P107" t="s">
        <v>49</v>
      </c>
      <c r="Q107">
        <v>1</v>
      </c>
      <c r="W107">
        <v>0</v>
      </c>
      <c r="X107">
        <v>789151112</v>
      </c>
      <c r="Y107">
        <f t="shared" si="46"/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1</v>
      </c>
      <c r="AJ107">
        <v>1</v>
      </c>
      <c r="AK107">
        <v>1</v>
      </c>
      <c r="AL107">
        <v>1</v>
      </c>
      <c r="AM107">
        <v>0</v>
      </c>
      <c r="AN107">
        <v>1</v>
      </c>
      <c r="AO107">
        <v>0</v>
      </c>
      <c r="AP107">
        <v>1</v>
      </c>
      <c r="AQ107">
        <v>0</v>
      </c>
      <c r="AR107">
        <v>0</v>
      </c>
      <c r="AS107" t="s">
        <v>3</v>
      </c>
      <c r="AT107">
        <v>0</v>
      </c>
      <c r="AU107" t="s">
        <v>3</v>
      </c>
      <c r="AV107">
        <v>0</v>
      </c>
      <c r="AW107">
        <v>2</v>
      </c>
      <c r="AX107">
        <v>93061063</v>
      </c>
      <c r="AY107">
        <v>1</v>
      </c>
      <c r="AZ107">
        <v>0</v>
      </c>
      <c r="BA107">
        <v>107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V107">
        <v>0</v>
      </c>
      <c r="CW107">
        <v>0</v>
      </c>
      <c r="CX107">
        <f>ROUND(Y107*Source!I72,9)</f>
        <v>0</v>
      </c>
      <c r="CY107">
        <f t="shared" si="50"/>
        <v>0</v>
      </c>
      <c r="CZ107">
        <f t="shared" si="51"/>
        <v>0</v>
      </c>
      <c r="DA107">
        <f t="shared" si="52"/>
        <v>1</v>
      </c>
      <c r="DB107">
        <f t="shared" si="47"/>
        <v>0</v>
      </c>
      <c r="DC107">
        <f t="shared" si="48"/>
        <v>0</v>
      </c>
      <c r="DD107" t="s">
        <v>3</v>
      </c>
      <c r="DE107" t="s">
        <v>3</v>
      </c>
      <c r="DF107">
        <f>ROUND(ROUND(AE107,2)*CX107,2)</f>
        <v>0</v>
      </c>
      <c r="DG107">
        <f t="shared" si="53"/>
        <v>0</v>
      </c>
      <c r="DH107">
        <f t="shared" si="54"/>
        <v>0</v>
      </c>
      <c r="DI107">
        <f t="shared" si="49"/>
        <v>0</v>
      </c>
      <c r="DJ107">
        <f t="shared" si="55"/>
        <v>0</v>
      </c>
      <c r="DK107">
        <v>0</v>
      </c>
      <c r="DL107" t="s">
        <v>3</v>
      </c>
      <c r="DM107">
        <v>0</v>
      </c>
      <c r="DN107" t="s">
        <v>3</v>
      </c>
      <c r="DO107">
        <v>0</v>
      </c>
    </row>
    <row r="108" spans="1:119" x14ac:dyDescent="0.2">
      <c r="A108">
        <f>ROW(Source!A72)</f>
        <v>72</v>
      </c>
      <c r="B108">
        <v>93060864</v>
      </c>
      <c r="C108">
        <v>93061038</v>
      </c>
      <c r="D108">
        <v>37745010</v>
      </c>
      <c r="E108">
        <v>1</v>
      </c>
      <c r="F108">
        <v>1</v>
      </c>
      <c r="G108">
        <v>1</v>
      </c>
      <c r="H108">
        <v>3</v>
      </c>
      <c r="I108" t="s">
        <v>89</v>
      </c>
      <c r="J108" t="s">
        <v>91</v>
      </c>
      <c r="K108" t="s">
        <v>90</v>
      </c>
      <c r="L108">
        <v>1348</v>
      </c>
      <c r="N108">
        <v>1009</v>
      </c>
      <c r="O108" t="s">
        <v>40</v>
      </c>
      <c r="P108" t="s">
        <v>40</v>
      </c>
      <c r="Q108">
        <v>1000</v>
      </c>
      <c r="W108">
        <v>1</v>
      </c>
      <c r="X108">
        <v>911236404</v>
      </c>
      <c r="Y108">
        <f t="shared" si="46"/>
        <v>-1E-4</v>
      </c>
      <c r="AA108">
        <v>103140.11</v>
      </c>
      <c r="AB108">
        <v>0</v>
      </c>
      <c r="AC108">
        <v>0</v>
      </c>
      <c r="AD108">
        <v>0</v>
      </c>
      <c r="AE108">
        <v>9550.01</v>
      </c>
      <c r="AF108">
        <v>0</v>
      </c>
      <c r="AG108">
        <v>0</v>
      </c>
      <c r="AH108">
        <v>0</v>
      </c>
      <c r="AI108">
        <v>10.8</v>
      </c>
      <c r="AJ108">
        <v>1</v>
      </c>
      <c r="AK108">
        <v>1</v>
      </c>
      <c r="AL108">
        <v>1</v>
      </c>
      <c r="AM108">
        <v>2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</v>
      </c>
      <c r="AT108">
        <v>-1E-4</v>
      </c>
      <c r="AU108" t="s">
        <v>3</v>
      </c>
      <c r="AV108">
        <v>0</v>
      </c>
      <c r="AW108">
        <v>2</v>
      </c>
      <c r="AX108">
        <v>93061064</v>
      </c>
      <c r="AY108">
        <v>1</v>
      </c>
      <c r="AZ108">
        <v>6144</v>
      </c>
      <c r="BA108">
        <v>108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V108">
        <v>0</v>
      </c>
      <c r="CW108">
        <v>0</v>
      </c>
      <c r="CX108">
        <f>ROUND(Y108*Source!I72,9)</f>
        <v>-1E-4</v>
      </c>
      <c r="CY108">
        <f t="shared" si="50"/>
        <v>103140.11</v>
      </c>
      <c r="CZ108">
        <f t="shared" si="51"/>
        <v>9550.01</v>
      </c>
      <c r="DA108">
        <f t="shared" si="52"/>
        <v>10.8</v>
      </c>
      <c r="DB108">
        <f t="shared" si="47"/>
        <v>-0.96</v>
      </c>
      <c r="DC108">
        <f t="shared" si="48"/>
        <v>0</v>
      </c>
      <c r="DD108" t="s">
        <v>3</v>
      </c>
      <c r="DE108" t="s">
        <v>3</v>
      </c>
      <c r="DF108">
        <f>ROUND(ROUND(AE108*AI108,2)*CX108,2)</f>
        <v>-10.31</v>
      </c>
      <c r="DG108">
        <f t="shared" si="53"/>
        <v>0</v>
      </c>
      <c r="DH108">
        <f t="shared" si="54"/>
        <v>0</v>
      </c>
      <c r="DI108">
        <f t="shared" si="49"/>
        <v>0</v>
      </c>
      <c r="DJ108">
        <f t="shared" si="55"/>
        <v>-10.31</v>
      </c>
      <c r="DK108">
        <v>0</v>
      </c>
      <c r="DL108" t="s">
        <v>3</v>
      </c>
      <c r="DM108">
        <v>0</v>
      </c>
      <c r="DN108" t="s">
        <v>3</v>
      </c>
      <c r="DO108">
        <v>0</v>
      </c>
    </row>
    <row r="109" spans="1:119" x14ac:dyDescent="0.2">
      <c r="A109">
        <f>ROW(Source!A72)</f>
        <v>72</v>
      </c>
      <c r="B109">
        <v>93060864</v>
      </c>
      <c r="C109">
        <v>93061038</v>
      </c>
      <c r="D109">
        <v>37750429</v>
      </c>
      <c r="E109">
        <v>1</v>
      </c>
      <c r="F109">
        <v>1</v>
      </c>
      <c r="G109">
        <v>1</v>
      </c>
      <c r="H109">
        <v>3</v>
      </c>
      <c r="I109" t="s">
        <v>106</v>
      </c>
      <c r="J109" t="s">
        <v>108</v>
      </c>
      <c r="K109" t="s">
        <v>107</v>
      </c>
      <c r="L109">
        <v>1346</v>
      </c>
      <c r="N109">
        <v>1009</v>
      </c>
      <c r="O109" t="s">
        <v>62</v>
      </c>
      <c r="P109" t="s">
        <v>62</v>
      </c>
      <c r="Q109">
        <v>1</v>
      </c>
      <c r="W109">
        <v>0</v>
      </c>
      <c r="X109">
        <v>-1695541033</v>
      </c>
      <c r="Y109">
        <f t="shared" si="46"/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</v>
      </c>
      <c r="AJ109">
        <v>1</v>
      </c>
      <c r="AK109">
        <v>1</v>
      </c>
      <c r="AL109">
        <v>1</v>
      </c>
      <c r="AM109">
        <v>0</v>
      </c>
      <c r="AN109">
        <v>1</v>
      </c>
      <c r="AO109">
        <v>0</v>
      </c>
      <c r="AP109">
        <v>1</v>
      </c>
      <c r="AQ109">
        <v>0</v>
      </c>
      <c r="AR109">
        <v>0</v>
      </c>
      <c r="AS109" t="s">
        <v>3</v>
      </c>
      <c r="AT109">
        <v>0</v>
      </c>
      <c r="AU109" t="s">
        <v>3</v>
      </c>
      <c r="AV109">
        <v>0</v>
      </c>
      <c r="AW109">
        <v>2</v>
      </c>
      <c r="AX109">
        <v>93061065</v>
      </c>
      <c r="AY109">
        <v>1</v>
      </c>
      <c r="AZ109">
        <v>0</v>
      </c>
      <c r="BA109">
        <v>109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V109">
        <v>0</v>
      </c>
      <c r="CW109">
        <v>0</v>
      </c>
      <c r="CX109">
        <f>ROUND(Y109*Source!I72,9)</f>
        <v>0</v>
      </c>
      <c r="CY109">
        <f t="shared" si="50"/>
        <v>0</v>
      </c>
      <c r="CZ109">
        <f t="shared" si="51"/>
        <v>0</v>
      </c>
      <c r="DA109">
        <f t="shared" si="52"/>
        <v>1</v>
      </c>
      <c r="DB109">
        <f t="shared" si="47"/>
        <v>0</v>
      </c>
      <c r="DC109">
        <f t="shared" si="48"/>
        <v>0</v>
      </c>
      <c r="DD109" t="s">
        <v>3</v>
      </c>
      <c r="DE109" t="s">
        <v>3</v>
      </c>
      <c r="DF109">
        <f>ROUND(ROUND(AE109,2)*CX109,2)</f>
        <v>0</v>
      </c>
      <c r="DG109">
        <f t="shared" si="53"/>
        <v>0</v>
      </c>
      <c r="DH109">
        <f t="shared" si="54"/>
        <v>0</v>
      </c>
      <c r="DI109">
        <f t="shared" si="49"/>
        <v>0</v>
      </c>
      <c r="DJ109">
        <f t="shared" si="55"/>
        <v>0</v>
      </c>
      <c r="DK109">
        <v>0</v>
      </c>
      <c r="DL109" t="s">
        <v>3</v>
      </c>
      <c r="DM109">
        <v>0</v>
      </c>
      <c r="DN109" t="s">
        <v>3</v>
      </c>
      <c r="DO109">
        <v>0</v>
      </c>
    </row>
    <row r="110" spans="1:119" x14ac:dyDescent="0.2">
      <c r="A110">
        <f>ROW(Source!A72)</f>
        <v>72</v>
      </c>
      <c r="B110">
        <v>93060864</v>
      </c>
      <c r="C110">
        <v>93061038</v>
      </c>
      <c r="D110">
        <v>37751168</v>
      </c>
      <c r="E110">
        <v>1</v>
      </c>
      <c r="F110">
        <v>1</v>
      </c>
      <c r="G110">
        <v>1</v>
      </c>
      <c r="H110">
        <v>3</v>
      </c>
      <c r="I110" t="s">
        <v>60</v>
      </c>
      <c r="J110" t="s">
        <v>63</v>
      </c>
      <c r="K110" t="s">
        <v>61</v>
      </c>
      <c r="L110">
        <v>1346</v>
      </c>
      <c r="N110">
        <v>1009</v>
      </c>
      <c r="O110" t="s">
        <v>62</v>
      </c>
      <c r="P110" t="s">
        <v>62</v>
      </c>
      <c r="Q110">
        <v>1</v>
      </c>
      <c r="W110">
        <v>0</v>
      </c>
      <c r="X110">
        <v>-2040775826</v>
      </c>
      <c r="Y110">
        <f t="shared" si="46"/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1</v>
      </c>
      <c r="AJ110">
        <v>1</v>
      </c>
      <c r="AK110">
        <v>1</v>
      </c>
      <c r="AL110">
        <v>1</v>
      </c>
      <c r="AM110">
        <v>0</v>
      </c>
      <c r="AN110">
        <v>1</v>
      </c>
      <c r="AO110">
        <v>0</v>
      </c>
      <c r="AP110">
        <v>1</v>
      </c>
      <c r="AQ110">
        <v>0</v>
      </c>
      <c r="AR110">
        <v>0</v>
      </c>
      <c r="AS110" t="s">
        <v>3</v>
      </c>
      <c r="AT110">
        <v>0</v>
      </c>
      <c r="AU110" t="s">
        <v>3</v>
      </c>
      <c r="AV110">
        <v>0</v>
      </c>
      <c r="AW110">
        <v>2</v>
      </c>
      <c r="AX110">
        <v>93061066</v>
      </c>
      <c r="AY110">
        <v>1</v>
      </c>
      <c r="AZ110">
        <v>0</v>
      </c>
      <c r="BA110">
        <v>110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V110">
        <v>0</v>
      </c>
      <c r="CW110">
        <v>0</v>
      </c>
      <c r="CX110">
        <f>ROUND(Y110*Source!I72,9)</f>
        <v>0</v>
      </c>
      <c r="CY110">
        <f t="shared" si="50"/>
        <v>0</v>
      </c>
      <c r="CZ110">
        <f t="shared" si="51"/>
        <v>0</v>
      </c>
      <c r="DA110">
        <f t="shared" si="52"/>
        <v>1</v>
      </c>
      <c r="DB110">
        <f t="shared" si="47"/>
        <v>0</v>
      </c>
      <c r="DC110">
        <f t="shared" si="48"/>
        <v>0</v>
      </c>
      <c r="DD110" t="s">
        <v>3</v>
      </c>
      <c r="DE110" t="s">
        <v>3</v>
      </c>
      <c r="DF110">
        <f>ROUND(ROUND(AE110,2)*CX110,2)</f>
        <v>0</v>
      </c>
      <c r="DG110">
        <f t="shared" si="53"/>
        <v>0</v>
      </c>
      <c r="DH110">
        <f t="shared" si="54"/>
        <v>0</v>
      </c>
      <c r="DI110">
        <f t="shared" si="49"/>
        <v>0</v>
      </c>
      <c r="DJ110">
        <f t="shared" si="55"/>
        <v>0</v>
      </c>
      <c r="DK110">
        <v>0</v>
      </c>
      <c r="DL110" t="s">
        <v>3</v>
      </c>
      <c r="DM110">
        <v>0</v>
      </c>
      <c r="DN110" t="s">
        <v>3</v>
      </c>
      <c r="DO110">
        <v>0</v>
      </c>
    </row>
    <row r="111" spans="1:119" x14ac:dyDescent="0.2">
      <c r="A111">
        <f>ROW(Source!A83)</f>
        <v>83</v>
      </c>
      <c r="B111">
        <v>93060864</v>
      </c>
      <c r="C111">
        <v>93061077</v>
      </c>
      <c r="D111">
        <v>23135014</v>
      </c>
      <c r="E111">
        <v>1</v>
      </c>
      <c r="F111">
        <v>1</v>
      </c>
      <c r="G111">
        <v>1</v>
      </c>
      <c r="H111">
        <v>1</v>
      </c>
      <c r="I111" t="s">
        <v>527</v>
      </c>
      <c r="J111" t="s">
        <v>3</v>
      </c>
      <c r="K111" t="s">
        <v>528</v>
      </c>
      <c r="L111">
        <v>1369</v>
      </c>
      <c r="N111">
        <v>1013</v>
      </c>
      <c r="O111" t="s">
        <v>464</v>
      </c>
      <c r="P111" t="s">
        <v>464</v>
      </c>
      <c r="Q111">
        <v>1</v>
      </c>
      <c r="W111">
        <v>0</v>
      </c>
      <c r="X111">
        <v>-883932286</v>
      </c>
      <c r="Y111">
        <f t="shared" si="46"/>
        <v>1.8</v>
      </c>
      <c r="AA111">
        <v>0</v>
      </c>
      <c r="AB111">
        <v>0</v>
      </c>
      <c r="AC111">
        <v>0</v>
      </c>
      <c r="AD111">
        <v>7.9</v>
      </c>
      <c r="AE111">
        <v>0</v>
      </c>
      <c r="AF111">
        <v>0</v>
      </c>
      <c r="AG111">
        <v>0</v>
      </c>
      <c r="AH111">
        <v>7.9</v>
      </c>
      <c r="AI111">
        <v>1</v>
      </c>
      <c r="AJ111">
        <v>1</v>
      </c>
      <c r="AK111">
        <v>1</v>
      </c>
      <c r="AL111">
        <v>1</v>
      </c>
      <c r="AM111">
        <v>-2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</v>
      </c>
      <c r="AT111">
        <v>1.8</v>
      </c>
      <c r="AU111" t="s">
        <v>3</v>
      </c>
      <c r="AV111">
        <v>1</v>
      </c>
      <c r="AW111">
        <v>2</v>
      </c>
      <c r="AX111">
        <v>93061083</v>
      </c>
      <c r="AY111">
        <v>1</v>
      </c>
      <c r="AZ111">
        <v>0</v>
      </c>
      <c r="BA111">
        <v>111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U111">
        <f>ROUND(AT111*Source!I83*AH111*AL111,2)</f>
        <v>60.01</v>
      </c>
      <c r="CV111">
        <f>ROUND(Y111*Source!I83,9)</f>
        <v>7.5960000000000001</v>
      </c>
      <c r="CW111">
        <v>0</v>
      </c>
      <c r="CX111">
        <f>ROUND(Y111*Source!I83,9)</f>
        <v>7.5960000000000001</v>
      </c>
      <c r="CY111">
        <f>AD111</f>
        <v>7.9</v>
      </c>
      <c r="CZ111">
        <f>AH111</f>
        <v>7.9</v>
      </c>
      <c r="DA111">
        <f>AL111</f>
        <v>1</v>
      </c>
      <c r="DB111">
        <f t="shared" si="47"/>
        <v>14.22</v>
      </c>
      <c r="DC111">
        <f t="shared" si="48"/>
        <v>0</v>
      </c>
      <c r="DD111" t="s">
        <v>3</v>
      </c>
      <c r="DE111" t="s">
        <v>3</v>
      </c>
      <c r="DF111">
        <f>ROUND(ROUND(AE111,2)*CX111,2)</f>
        <v>0</v>
      </c>
      <c r="DG111">
        <f t="shared" si="53"/>
        <v>0</v>
      </c>
      <c r="DH111">
        <f t="shared" si="54"/>
        <v>0</v>
      </c>
      <c r="DI111">
        <f t="shared" si="49"/>
        <v>60.01</v>
      </c>
      <c r="DJ111">
        <f>DI111</f>
        <v>60.01</v>
      </c>
      <c r="DK111">
        <v>0</v>
      </c>
      <c r="DL111" t="s">
        <v>3</v>
      </c>
      <c r="DM111">
        <v>0</v>
      </c>
      <c r="DN111" t="s">
        <v>3</v>
      </c>
      <c r="DO111">
        <v>0</v>
      </c>
    </row>
    <row r="112" spans="1:119" x14ac:dyDescent="0.2">
      <c r="A112">
        <f>ROW(Source!A83)</f>
        <v>83</v>
      </c>
      <c r="B112">
        <v>93060864</v>
      </c>
      <c r="C112">
        <v>93061077</v>
      </c>
      <c r="D112">
        <v>37802644</v>
      </c>
      <c r="E112">
        <v>1</v>
      </c>
      <c r="F112">
        <v>1</v>
      </c>
      <c r="G112">
        <v>1</v>
      </c>
      <c r="H112">
        <v>2</v>
      </c>
      <c r="I112" t="s">
        <v>529</v>
      </c>
      <c r="J112" t="s">
        <v>530</v>
      </c>
      <c r="K112" t="s">
        <v>531</v>
      </c>
      <c r="L112">
        <v>1368</v>
      </c>
      <c r="N112">
        <v>1011</v>
      </c>
      <c r="O112" t="s">
        <v>470</v>
      </c>
      <c r="P112" t="s">
        <v>470</v>
      </c>
      <c r="Q112">
        <v>1</v>
      </c>
      <c r="W112">
        <v>0</v>
      </c>
      <c r="X112">
        <v>1153725797</v>
      </c>
      <c r="Y112">
        <f t="shared" si="46"/>
        <v>0.5</v>
      </c>
      <c r="AA112">
        <v>0</v>
      </c>
      <c r="AB112">
        <v>465.06</v>
      </c>
      <c r="AC112">
        <v>0</v>
      </c>
      <c r="AD112">
        <v>0</v>
      </c>
      <c r="AE112">
        <v>0</v>
      </c>
      <c r="AF112">
        <v>14.14</v>
      </c>
      <c r="AG112">
        <v>0</v>
      </c>
      <c r="AH112">
        <v>0</v>
      </c>
      <c r="AI112">
        <v>1</v>
      </c>
      <c r="AJ112">
        <v>32.89</v>
      </c>
      <c r="AK112">
        <v>36.79</v>
      </c>
      <c r="AL112">
        <v>1</v>
      </c>
      <c r="AM112">
        <v>2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</v>
      </c>
      <c r="AT112">
        <v>0.5</v>
      </c>
      <c r="AU112" t="s">
        <v>3</v>
      </c>
      <c r="AV112">
        <v>0</v>
      </c>
      <c r="AW112">
        <v>2</v>
      </c>
      <c r="AX112">
        <v>93061084</v>
      </c>
      <c r="AY112">
        <v>1</v>
      </c>
      <c r="AZ112">
        <v>0</v>
      </c>
      <c r="BA112">
        <v>112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V112">
        <v>0</v>
      </c>
      <c r="CW112">
        <f>ROUND(Y112*Source!I83*DO112,9)</f>
        <v>0</v>
      </c>
      <c r="CX112">
        <f>ROUND(Y112*Source!I83,9)</f>
        <v>2.11</v>
      </c>
      <c r="CY112">
        <f>AB112</f>
        <v>465.06</v>
      </c>
      <c r="CZ112">
        <f>AF112</f>
        <v>14.14</v>
      </c>
      <c r="DA112">
        <f>AJ112</f>
        <v>32.89</v>
      </c>
      <c r="DB112">
        <f t="shared" si="47"/>
        <v>7.07</v>
      </c>
      <c r="DC112">
        <f t="shared" si="48"/>
        <v>0</v>
      </c>
      <c r="DD112" t="s">
        <v>3</v>
      </c>
      <c r="DE112" t="s">
        <v>3</v>
      </c>
      <c r="DF112">
        <f>ROUND(ROUND(AE112,2)*CX112,2)</f>
        <v>0</v>
      </c>
      <c r="DG112">
        <f>ROUND(ROUND(AF112*AJ112,2)*CX112,2)</f>
        <v>981.28</v>
      </c>
      <c r="DH112">
        <f>ROUND(ROUND(AG112*AK112,2)*CX112,2)</f>
        <v>0</v>
      </c>
      <c r="DI112">
        <f t="shared" si="49"/>
        <v>0</v>
      </c>
      <c r="DJ112">
        <f>DG112</f>
        <v>981.28</v>
      </c>
      <c r="DK112">
        <v>0</v>
      </c>
      <c r="DL112" t="s">
        <v>3</v>
      </c>
      <c r="DM112">
        <v>0</v>
      </c>
      <c r="DN112" t="s">
        <v>3</v>
      </c>
      <c r="DO112">
        <v>0</v>
      </c>
    </row>
    <row r="113" spans="1:119" x14ac:dyDescent="0.2">
      <c r="A113">
        <f>ROW(Source!A83)</f>
        <v>83</v>
      </c>
      <c r="B113">
        <v>93060864</v>
      </c>
      <c r="C113">
        <v>93061077</v>
      </c>
      <c r="D113">
        <v>37804456</v>
      </c>
      <c r="E113">
        <v>1</v>
      </c>
      <c r="F113">
        <v>1</v>
      </c>
      <c r="G113">
        <v>1</v>
      </c>
      <c r="H113">
        <v>2</v>
      </c>
      <c r="I113" t="s">
        <v>482</v>
      </c>
      <c r="J113" t="s">
        <v>483</v>
      </c>
      <c r="K113" t="s">
        <v>484</v>
      </c>
      <c r="L113">
        <v>1368</v>
      </c>
      <c r="N113">
        <v>1011</v>
      </c>
      <c r="O113" t="s">
        <v>470</v>
      </c>
      <c r="P113" t="s">
        <v>470</v>
      </c>
      <c r="Q113">
        <v>1</v>
      </c>
      <c r="W113">
        <v>0</v>
      </c>
      <c r="X113">
        <v>-671646184</v>
      </c>
      <c r="Y113">
        <f t="shared" si="46"/>
        <v>0.1</v>
      </c>
      <c r="AA113">
        <v>0</v>
      </c>
      <c r="AB113">
        <v>1360.8</v>
      </c>
      <c r="AC113">
        <v>380.78</v>
      </c>
      <c r="AD113">
        <v>0</v>
      </c>
      <c r="AE113">
        <v>0</v>
      </c>
      <c r="AF113">
        <v>91.76</v>
      </c>
      <c r="AG113">
        <v>10.35</v>
      </c>
      <c r="AH113">
        <v>0</v>
      </c>
      <c r="AI113">
        <v>1</v>
      </c>
      <c r="AJ113">
        <v>14.83</v>
      </c>
      <c r="AK113">
        <v>36.79</v>
      </c>
      <c r="AL113">
        <v>1</v>
      </c>
      <c r="AM113">
        <v>2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</v>
      </c>
      <c r="AT113">
        <v>0.1</v>
      </c>
      <c r="AU113" t="s">
        <v>3</v>
      </c>
      <c r="AV113">
        <v>0</v>
      </c>
      <c r="AW113">
        <v>2</v>
      </c>
      <c r="AX113">
        <v>93061085</v>
      </c>
      <c r="AY113">
        <v>1</v>
      </c>
      <c r="AZ113">
        <v>0</v>
      </c>
      <c r="BA113">
        <v>113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V113">
        <v>0</v>
      </c>
      <c r="CW113">
        <f>ROUND(Y113*Source!I83*DO113,9)</f>
        <v>0</v>
      </c>
      <c r="CX113">
        <f>ROUND(Y113*Source!I83,9)</f>
        <v>0.42199999999999999</v>
      </c>
      <c r="CY113">
        <f>AB113</f>
        <v>1360.8</v>
      </c>
      <c r="CZ113">
        <f>AF113</f>
        <v>91.76</v>
      </c>
      <c r="DA113">
        <f>AJ113</f>
        <v>14.83</v>
      </c>
      <c r="DB113">
        <f t="shared" si="47"/>
        <v>9.18</v>
      </c>
      <c r="DC113">
        <f t="shared" si="48"/>
        <v>1.04</v>
      </c>
      <c r="DD113" t="s">
        <v>3</v>
      </c>
      <c r="DE113" t="s">
        <v>3</v>
      </c>
      <c r="DF113">
        <f>ROUND(ROUND(AE113,2)*CX113,2)</f>
        <v>0</v>
      </c>
      <c r="DG113">
        <f>ROUND(ROUND(AF113*AJ113,2)*CX113,2)</f>
        <v>574.26</v>
      </c>
      <c r="DH113">
        <f>ROUND(ROUND(AG113*AK113,2)*CX113,2)</f>
        <v>160.69</v>
      </c>
      <c r="DI113">
        <f t="shared" si="49"/>
        <v>0</v>
      </c>
      <c r="DJ113">
        <f>DG113</f>
        <v>574.26</v>
      </c>
      <c r="DK113">
        <v>0</v>
      </c>
      <c r="DL113" t="s">
        <v>3</v>
      </c>
      <c r="DM113">
        <v>0</v>
      </c>
      <c r="DN113" t="s">
        <v>3</v>
      </c>
      <c r="DO113">
        <v>0</v>
      </c>
    </row>
    <row r="114" spans="1:119" x14ac:dyDescent="0.2">
      <c r="A114">
        <f>ROW(Source!A83)</f>
        <v>83</v>
      </c>
      <c r="B114">
        <v>93060864</v>
      </c>
      <c r="C114">
        <v>93061077</v>
      </c>
      <c r="D114">
        <v>37736609</v>
      </c>
      <c r="E114">
        <v>1</v>
      </c>
      <c r="F114">
        <v>1</v>
      </c>
      <c r="G114">
        <v>1</v>
      </c>
      <c r="H114">
        <v>3</v>
      </c>
      <c r="I114" t="s">
        <v>199</v>
      </c>
      <c r="J114" t="s">
        <v>201</v>
      </c>
      <c r="K114" t="s">
        <v>200</v>
      </c>
      <c r="L114">
        <v>1348</v>
      </c>
      <c r="N114">
        <v>1009</v>
      </c>
      <c r="O114" t="s">
        <v>40</v>
      </c>
      <c r="P114" t="s">
        <v>40</v>
      </c>
      <c r="Q114">
        <v>1000</v>
      </c>
      <c r="W114">
        <v>1</v>
      </c>
      <c r="X114">
        <v>1483167196</v>
      </c>
      <c r="Y114">
        <f t="shared" si="46"/>
        <v>-1.2E-4</v>
      </c>
      <c r="AA114">
        <v>119730</v>
      </c>
      <c r="AB114">
        <v>0</v>
      </c>
      <c r="AC114">
        <v>0</v>
      </c>
      <c r="AD114">
        <v>0</v>
      </c>
      <c r="AE114">
        <v>9750</v>
      </c>
      <c r="AF114">
        <v>0</v>
      </c>
      <c r="AG114">
        <v>0</v>
      </c>
      <c r="AH114">
        <v>0</v>
      </c>
      <c r="AI114">
        <v>12.28</v>
      </c>
      <c r="AJ114">
        <v>1</v>
      </c>
      <c r="AK114">
        <v>1</v>
      </c>
      <c r="AL114">
        <v>1</v>
      </c>
      <c r="AM114">
        <v>2</v>
      </c>
      <c r="AN114">
        <v>0</v>
      </c>
      <c r="AO114">
        <v>1</v>
      </c>
      <c r="AP114">
        <v>1</v>
      </c>
      <c r="AQ114">
        <v>0</v>
      </c>
      <c r="AR114">
        <v>0</v>
      </c>
      <c r="AS114" t="s">
        <v>3</v>
      </c>
      <c r="AT114">
        <v>-1.2E-4</v>
      </c>
      <c r="AU114" t="s">
        <v>3</v>
      </c>
      <c r="AV114">
        <v>0</v>
      </c>
      <c r="AW114">
        <v>2</v>
      </c>
      <c r="AX114">
        <v>93061086</v>
      </c>
      <c r="AY114">
        <v>1</v>
      </c>
      <c r="AZ114">
        <v>6144</v>
      </c>
      <c r="BA114">
        <v>114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V114">
        <v>0</v>
      </c>
      <c r="CW114">
        <v>0</v>
      </c>
      <c r="CX114">
        <f>ROUND(Y114*Source!I83,9)</f>
        <v>-5.0639999999999995E-4</v>
      </c>
      <c r="CY114">
        <f>AA114</f>
        <v>119730</v>
      </c>
      <c r="CZ114">
        <f>AE114</f>
        <v>9750</v>
      </c>
      <c r="DA114">
        <f>AI114</f>
        <v>12.28</v>
      </c>
      <c r="DB114">
        <f t="shared" si="47"/>
        <v>-1.17</v>
      </c>
      <c r="DC114">
        <f t="shared" si="48"/>
        <v>0</v>
      </c>
      <c r="DD114" t="s">
        <v>3</v>
      </c>
      <c r="DE114" t="s">
        <v>3</v>
      </c>
      <c r="DF114">
        <f>ROUND(ROUND(AE114*AI114,2)*CX114,2)</f>
        <v>-60.63</v>
      </c>
      <c r="DG114">
        <f>ROUND(ROUND(AF114,2)*CX114,2)</f>
        <v>0</v>
      </c>
      <c r="DH114">
        <f>ROUND(ROUND(AG114,2)*CX114,2)</f>
        <v>0</v>
      </c>
      <c r="DI114">
        <f t="shared" si="49"/>
        <v>0</v>
      </c>
      <c r="DJ114">
        <f>DF114</f>
        <v>-60.63</v>
      </c>
      <c r="DK114">
        <v>0</v>
      </c>
      <c r="DL114" t="s">
        <v>3</v>
      </c>
      <c r="DM114">
        <v>0</v>
      </c>
      <c r="DN114" t="s">
        <v>3</v>
      </c>
      <c r="DO114">
        <v>0</v>
      </c>
    </row>
    <row r="115" spans="1:119" x14ac:dyDescent="0.2">
      <c r="A115">
        <f>ROW(Source!A83)</f>
        <v>83</v>
      </c>
      <c r="B115">
        <v>93060864</v>
      </c>
      <c r="C115">
        <v>93061077</v>
      </c>
      <c r="D115">
        <v>37735757</v>
      </c>
      <c r="E115">
        <v>1</v>
      </c>
      <c r="F115">
        <v>1</v>
      </c>
      <c r="G115">
        <v>1</v>
      </c>
      <c r="H115">
        <v>3</v>
      </c>
      <c r="I115" t="s">
        <v>43</v>
      </c>
      <c r="J115" t="s">
        <v>45</v>
      </c>
      <c r="K115" t="s">
        <v>44</v>
      </c>
      <c r="L115">
        <v>1348</v>
      </c>
      <c r="N115">
        <v>1009</v>
      </c>
      <c r="O115" t="s">
        <v>40</v>
      </c>
      <c r="P115" t="s">
        <v>40</v>
      </c>
      <c r="Q115">
        <v>1000</v>
      </c>
      <c r="W115">
        <v>0</v>
      </c>
      <c r="X115">
        <v>361960925</v>
      </c>
      <c r="Y115">
        <f t="shared" si="46"/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1</v>
      </c>
      <c r="AJ115">
        <v>1</v>
      </c>
      <c r="AK115">
        <v>1</v>
      </c>
      <c r="AL115">
        <v>1</v>
      </c>
      <c r="AM115">
        <v>0</v>
      </c>
      <c r="AN115">
        <v>1</v>
      </c>
      <c r="AO115">
        <v>0</v>
      </c>
      <c r="AP115">
        <v>1</v>
      </c>
      <c r="AQ115">
        <v>0</v>
      </c>
      <c r="AR115">
        <v>0</v>
      </c>
      <c r="AS115" t="s">
        <v>3</v>
      </c>
      <c r="AT115">
        <v>0</v>
      </c>
      <c r="AU115" t="s">
        <v>3</v>
      </c>
      <c r="AV115">
        <v>0</v>
      </c>
      <c r="AW115">
        <v>2</v>
      </c>
      <c r="AX115">
        <v>93061087</v>
      </c>
      <c r="AY115">
        <v>1</v>
      </c>
      <c r="AZ115">
        <v>0</v>
      </c>
      <c r="BA115">
        <v>115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V115">
        <v>0</v>
      </c>
      <c r="CW115">
        <v>0</v>
      </c>
      <c r="CX115">
        <f>ROUND(Y115*Source!I83,9)</f>
        <v>0</v>
      </c>
      <c r="CY115">
        <f>AA115</f>
        <v>0</v>
      </c>
      <c r="CZ115">
        <f>AE115</f>
        <v>0</v>
      </c>
      <c r="DA115">
        <f>AI115</f>
        <v>1</v>
      </c>
      <c r="DB115">
        <f t="shared" si="47"/>
        <v>0</v>
      </c>
      <c r="DC115">
        <f t="shared" si="48"/>
        <v>0</v>
      </c>
      <c r="DD115" t="s">
        <v>3</v>
      </c>
      <c r="DE115" t="s">
        <v>3</v>
      </c>
      <c r="DF115">
        <f t="shared" ref="DF115:DF122" si="56">ROUND(ROUND(AE115,2)*CX115,2)</f>
        <v>0</v>
      </c>
      <c r="DG115">
        <f>ROUND(ROUND(AF115,2)*CX115,2)</f>
        <v>0</v>
      </c>
      <c r="DH115">
        <f>ROUND(ROUND(AG115,2)*CX115,2)</f>
        <v>0</v>
      </c>
      <c r="DI115">
        <f t="shared" si="49"/>
        <v>0</v>
      </c>
      <c r="DJ115">
        <f>DF115</f>
        <v>0</v>
      </c>
      <c r="DK115">
        <v>0</v>
      </c>
      <c r="DL115" t="s">
        <v>3</v>
      </c>
      <c r="DM115">
        <v>0</v>
      </c>
      <c r="DN115" t="s">
        <v>3</v>
      </c>
      <c r="DO115">
        <v>0</v>
      </c>
    </row>
    <row r="116" spans="1:119" x14ac:dyDescent="0.2">
      <c r="A116">
        <f>ROW(Source!A86)</f>
        <v>86</v>
      </c>
      <c r="B116">
        <v>93060864</v>
      </c>
      <c r="C116">
        <v>93061528</v>
      </c>
      <c r="D116">
        <v>23355901</v>
      </c>
      <c r="E116">
        <v>1</v>
      </c>
      <c r="F116">
        <v>1</v>
      </c>
      <c r="G116">
        <v>1</v>
      </c>
      <c r="H116">
        <v>1</v>
      </c>
      <c r="I116" t="s">
        <v>532</v>
      </c>
      <c r="J116" t="s">
        <v>3</v>
      </c>
      <c r="K116" t="s">
        <v>533</v>
      </c>
      <c r="L116">
        <v>1369</v>
      </c>
      <c r="N116">
        <v>1013</v>
      </c>
      <c r="O116" t="s">
        <v>464</v>
      </c>
      <c r="P116" t="s">
        <v>464</v>
      </c>
      <c r="Q116">
        <v>1</v>
      </c>
      <c r="W116">
        <v>0</v>
      </c>
      <c r="X116">
        <v>1915132312</v>
      </c>
      <c r="Y116">
        <f t="shared" si="46"/>
        <v>2.37</v>
      </c>
      <c r="AA116">
        <v>0</v>
      </c>
      <c r="AB116">
        <v>0</v>
      </c>
      <c r="AC116">
        <v>0</v>
      </c>
      <c r="AD116">
        <v>9.27</v>
      </c>
      <c r="AE116">
        <v>0</v>
      </c>
      <c r="AF116">
        <v>0</v>
      </c>
      <c r="AG116">
        <v>0</v>
      </c>
      <c r="AH116">
        <v>9.27</v>
      </c>
      <c r="AI116">
        <v>1</v>
      </c>
      <c r="AJ116">
        <v>1</v>
      </c>
      <c r="AK116">
        <v>1</v>
      </c>
      <c r="AL116">
        <v>1</v>
      </c>
      <c r="AM116">
        <v>-2</v>
      </c>
      <c r="AN116">
        <v>0</v>
      </c>
      <c r="AO116">
        <v>1</v>
      </c>
      <c r="AP116">
        <v>1</v>
      </c>
      <c r="AQ116">
        <v>0</v>
      </c>
      <c r="AR116">
        <v>0</v>
      </c>
      <c r="AS116" t="s">
        <v>3</v>
      </c>
      <c r="AT116">
        <v>2.37</v>
      </c>
      <c r="AU116" t="s">
        <v>3</v>
      </c>
      <c r="AV116">
        <v>1</v>
      </c>
      <c r="AW116">
        <v>2</v>
      </c>
      <c r="AX116">
        <v>93061529</v>
      </c>
      <c r="AY116">
        <v>1</v>
      </c>
      <c r="AZ116">
        <v>0</v>
      </c>
      <c r="BA116">
        <v>116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U116">
        <f>ROUND(AT116*Source!I86*AH116*AL116,2)</f>
        <v>21.97</v>
      </c>
      <c r="CV116">
        <f>ROUND(Y116*Source!I86,9)</f>
        <v>2.37</v>
      </c>
      <c r="CW116">
        <v>0</v>
      </c>
      <c r="CX116">
        <f>ROUND(Y116*Source!I86,9)</f>
        <v>2.37</v>
      </c>
      <c r="CY116">
        <f>AD116</f>
        <v>9.27</v>
      </c>
      <c r="CZ116">
        <f>AH116</f>
        <v>9.27</v>
      </c>
      <c r="DA116">
        <f>AL116</f>
        <v>1</v>
      </c>
      <c r="DB116">
        <f t="shared" si="47"/>
        <v>21.97</v>
      </c>
      <c r="DC116">
        <f t="shared" si="48"/>
        <v>0</v>
      </c>
      <c r="DD116" t="s">
        <v>3</v>
      </c>
      <c r="DE116" t="s">
        <v>3</v>
      </c>
      <c r="DF116">
        <f t="shared" si="56"/>
        <v>0</v>
      </c>
      <c r="DG116">
        <f>ROUND(ROUND(AF116,2)*CX116,2)</f>
        <v>0</v>
      </c>
      <c r="DH116">
        <f>ROUND(ROUND(AG116,2)*CX116,2)</f>
        <v>0</v>
      </c>
      <c r="DI116">
        <f t="shared" si="49"/>
        <v>21.97</v>
      </c>
      <c r="DJ116">
        <f>DI116</f>
        <v>21.97</v>
      </c>
      <c r="DK116">
        <v>0</v>
      </c>
      <c r="DL116" t="s">
        <v>3</v>
      </c>
      <c r="DM116">
        <v>0</v>
      </c>
      <c r="DN116" t="s">
        <v>3</v>
      </c>
      <c r="DO116">
        <v>0</v>
      </c>
    </row>
    <row r="117" spans="1:119" x14ac:dyDescent="0.2">
      <c r="A117">
        <f>ROW(Source!A86)</f>
        <v>86</v>
      </c>
      <c r="B117">
        <v>93060864</v>
      </c>
      <c r="C117">
        <v>93061528</v>
      </c>
      <c r="D117">
        <v>121548</v>
      </c>
      <c r="E117">
        <v>1</v>
      </c>
      <c r="F117">
        <v>1</v>
      </c>
      <c r="G117">
        <v>1</v>
      </c>
      <c r="H117">
        <v>1</v>
      </c>
      <c r="I117" t="s">
        <v>25</v>
      </c>
      <c r="J117" t="s">
        <v>3</v>
      </c>
      <c r="K117" t="s">
        <v>465</v>
      </c>
      <c r="L117">
        <v>608254</v>
      </c>
      <c r="N117">
        <v>1013</v>
      </c>
      <c r="O117" t="s">
        <v>466</v>
      </c>
      <c r="P117" t="s">
        <v>466</v>
      </c>
      <c r="Q117">
        <v>1</v>
      </c>
      <c r="W117">
        <v>0</v>
      </c>
      <c r="X117">
        <v>-185737400</v>
      </c>
      <c r="Y117">
        <f t="shared" si="46"/>
        <v>0.28999999999999998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1</v>
      </c>
      <c r="AJ117">
        <v>1</v>
      </c>
      <c r="AK117">
        <v>1</v>
      </c>
      <c r="AL117">
        <v>1</v>
      </c>
      <c r="AM117">
        <v>-2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</v>
      </c>
      <c r="AT117">
        <v>0.28999999999999998</v>
      </c>
      <c r="AU117" t="s">
        <v>3</v>
      </c>
      <c r="AV117">
        <v>2</v>
      </c>
      <c r="AW117">
        <v>2</v>
      </c>
      <c r="AX117">
        <v>93061530</v>
      </c>
      <c r="AY117">
        <v>1</v>
      </c>
      <c r="AZ117">
        <v>0</v>
      </c>
      <c r="BA117">
        <v>117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V117">
        <v>0</v>
      </c>
      <c r="CW117">
        <v>0</v>
      </c>
      <c r="CX117">
        <f>ROUND(Y117*Source!I86,9)</f>
        <v>0.28999999999999998</v>
      </c>
      <c r="CY117">
        <f>AD117</f>
        <v>0</v>
      </c>
      <c r="CZ117">
        <f>AH117</f>
        <v>0</v>
      </c>
      <c r="DA117">
        <f>AL117</f>
        <v>1</v>
      </c>
      <c r="DB117">
        <f t="shared" si="47"/>
        <v>0</v>
      </c>
      <c r="DC117">
        <f t="shared" si="48"/>
        <v>0</v>
      </c>
      <c r="DD117" t="s">
        <v>3</v>
      </c>
      <c r="DE117" t="s">
        <v>3</v>
      </c>
      <c r="DF117">
        <f t="shared" si="56"/>
        <v>0</v>
      </c>
      <c r="DG117">
        <f>ROUND(ROUND(AF117,2)*CX117,2)</f>
        <v>0</v>
      </c>
      <c r="DH117">
        <f>ROUND(ROUND(AG117,2)*CX117,2)</f>
        <v>0</v>
      </c>
      <c r="DI117">
        <f t="shared" si="49"/>
        <v>0</v>
      </c>
      <c r="DJ117">
        <f>DI117</f>
        <v>0</v>
      </c>
      <c r="DK117">
        <v>0</v>
      </c>
      <c r="DL117" t="s">
        <v>3</v>
      </c>
      <c r="DM117">
        <v>0</v>
      </c>
      <c r="DN117" t="s">
        <v>3</v>
      </c>
      <c r="DO117">
        <v>0</v>
      </c>
    </row>
    <row r="118" spans="1:119" x14ac:dyDescent="0.2">
      <c r="A118">
        <f>ROW(Source!A86)</f>
        <v>86</v>
      </c>
      <c r="B118">
        <v>93060864</v>
      </c>
      <c r="C118">
        <v>93061528</v>
      </c>
      <c r="D118">
        <v>37802432</v>
      </c>
      <c r="E118">
        <v>1</v>
      </c>
      <c r="F118">
        <v>1</v>
      </c>
      <c r="G118">
        <v>1</v>
      </c>
      <c r="H118">
        <v>2</v>
      </c>
      <c r="I118" t="s">
        <v>498</v>
      </c>
      <c r="J118" t="s">
        <v>499</v>
      </c>
      <c r="K118" t="s">
        <v>500</v>
      </c>
      <c r="L118">
        <v>1368</v>
      </c>
      <c r="N118">
        <v>1011</v>
      </c>
      <c r="O118" t="s">
        <v>470</v>
      </c>
      <c r="P118" t="s">
        <v>470</v>
      </c>
      <c r="Q118">
        <v>1</v>
      </c>
      <c r="W118">
        <v>0</v>
      </c>
      <c r="X118">
        <v>-1424728221</v>
      </c>
      <c r="Y118">
        <f t="shared" si="46"/>
        <v>7.0000000000000007E-2</v>
      </c>
      <c r="AA118">
        <v>0</v>
      </c>
      <c r="AB118">
        <v>1512.86</v>
      </c>
      <c r="AC118">
        <v>445.16</v>
      </c>
      <c r="AD118">
        <v>0</v>
      </c>
      <c r="AE118">
        <v>0</v>
      </c>
      <c r="AF118">
        <v>138.54</v>
      </c>
      <c r="AG118">
        <v>12.1</v>
      </c>
      <c r="AH118">
        <v>0</v>
      </c>
      <c r="AI118">
        <v>1</v>
      </c>
      <c r="AJ118">
        <v>10.92</v>
      </c>
      <c r="AK118">
        <v>36.79</v>
      </c>
      <c r="AL118">
        <v>1</v>
      </c>
      <c r="AM118">
        <v>2</v>
      </c>
      <c r="AN118">
        <v>0</v>
      </c>
      <c r="AO118">
        <v>1</v>
      </c>
      <c r="AP118">
        <v>1</v>
      </c>
      <c r="AQ118">
        <v>0</v>
      </c>
      <c r="AR118">
        <v>0</v>
      </c>
      <c r="AS118" t="s">
        <v>3</v>
      </c>
      <c r="AT118">
        <v>7.0000000000000007E-2</v>
      </c>
      <c r="AU118" t="s">
        <v>3</v>
      </c>
      <c r="AV118">
        <v>0</v>
      </c>
      <c r="AW118">
        <v>2</v>
      </c>
      <c r="AX118">
        <v>93061531</v>
      </c>
      <c r="AY118">
        <v>1</v>
      </c>
      <c r="AZ118">
        <v>0</v>
      </c>
      <c r="BA118">
        <v>118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V118">
        <v>0</v>
      </c>
      <c r="CW118">
        <f>ROUND(Y118*Source!I86*DO118,9)</f>
        <v>0</v>
      </c>
      <c r="CX118">
        <f>ROUND(Y118*Source!I86,9)</f>
        <v>7.0000000000000007E-2</v>
      </c>
      <c r="CY118">
        <f>AB118</f>
        <v>1512.86</v>
      </c>
      <c r="CZ118">
        <f>AF118</f>
        <v>138.54</v>
      </c>
      <c r="DA118">
        <f>AJ118</f>
        <v>10.92</v>
      </c>
      <c r="DB118">
        <f t="shared" si="47"/>
        <v>9.6999999999999993</v>
      </c>
      <c r="DC118">
        <f t="shared" si="48"/>
        <v>0.85</v>
      </c>
      <c r="DD118" t="s">
        <v>3</v>
      </c>
      <c r="DE118" t="s">
        <v>3</v>
      </c>
      <c r="DF118">
        <f t="shared" si="56"/>
        <v>0</v>
      </c>
      <c r="DG118">
        <f>ROUND(ROUND(AF118*AJ118,2)*CX118,2)</f>
        <v>105.9</v>
      </c>
      <c r="DH118">
        <f>ROUND(ROUND(AG118*AK118,2)*CX118,2)</f>
        <v>31.16</v>
      </c>
      <c r="DI118">
        <f t="shared" si="49"/>
        <v>0</v>
      </c>
      <c r="DJ118">
        <f>DG118</f>
        <v>105.9</v>
      </c>
      <c r="DK118">
        <v>0</v>
      </c>
      <c r="DL118" t="s">
        <v>3</v>
      </c>
      <c r="DM118">
        <v>0</v>
      </c>
      <c r="DN118" t="s">
        <v>3</v>
      </c>
      <c r="DO118">
        <v>0</v>
      </c>
    </row>
    <row r="119" spans="1:119" x14ac:dyDescent="0.2">
      <c r="A119">
        <f>ROW(Source!A86)</f>
        <v>86</v>
      </c>
      <c r="B119">
        <v>93060864</v>
      </c>
      <c r="C119">
        <v>93061528</v>
      </c>
      <c r="D119">
        <v>37802657</v>
      </c>
      <c r="E119">
        <v>1</v>
      </c>
      <c r="F119">
        <v>1</v>
      </c>
      <c r="G119">
        <v>1</v>
      </c>
      <c r="H119">
        <v>2</v>
      </c>
      <c r="I119" t="s">
        <v>534</v>
      </c>
      <c r="J119" t="s">
        <v>535</v>
      </c>
      <c r="K119" t="s">
        <v>536</v>
      </c>
      <c r="L119">
        <v>1368</v>
      </c>
      <c r="N119">
        <v>1011</v>
      </c>
      <c r="O119" t="s">
        <v>470</v>
      </c>
      <c r="P119" t="s">
        <v>470</v>
      </c>
      <c r="Q119">
        <v>1</v>
      </c>
      <c r="W119">
        <v>0</v>
      </c>
      <c r="X119">
        <v>1084334125</v>
      </c>
      <c r="Y119">
        <f t="shared" si="46"/>
        <v>0.71</v>
      </c>
      <c r="AA119">
        <v>0</v>
      </c>
      <c r="AB119">
        <v>55.87</v>
      </c>
      <c r="AC119">
        <v>0</v>
      </c>
      <c r="AD119">
        <v>0</v>
      </c>
      <c r="AE119">
        <v>0</v>
      </c>
      <c r="AF119">
        <v>7.55</v>
      </c>
      <c r="AG119">
        <v>0</v>
      </c>
      <c r="AH119">
        <v>0</v>
      </c>
      <c r="AI119">
        <v>1</v>
      </c>
      <c r="AJ119">
        <v>7.4</v>
      </c>
      <c r="AK119">
        <v>36.79</v>
      </c>
      <c r="AL119">
        <v>1</v>
      </c>
      <c r="AM119">
        <v>2</v>
      </c>
      <c r="AN119">
        <v>0</v>
      </c>
      <c r="AO119">
        <v>1</v>
      </c>
      <c r="AP119">
        <v>1</v>
      </c>
      <c r="AQ119">
        <v>0</v>
      </c>
      <c r="AR119">
        <v>0</v>
      </c>
      <c r="AS119" t="s">
        <v>3</v>
      </c>
      <c r="AT119">
        <v>0.71</v>
      </c>
      <c r="AU119" t="s">
        <v>3</v>
      </c>
      <c r="AV119">
        <v>0</v>
      </c>
      <c r="AW119">
        <v>2</v>
      </c>
      <c r="AX119">
        <v>93061532</v>
      </c>
      <c r="AY119">
        <v>1</v>
      </c>
      <c r="AZ119">
        <v>0</v>
      </c>
      <c r="BA119">
        <v>119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V119">
        <v>0</v>
      </c>
      <c r="CW119">
        <f>ROUND(Y119*Source!I86*DO119,9)</f>
        <v>0</v>
      </c>
      <c r="CX119">
        <f>ROUND(Y119*Source!I86,9)</f>
        <v>0.71</v>
      </c>
      <c r="CY119">
        <f>AB119</f>
        <v>55.87</v>
      </c>
      <c r="CZ119">
        <f>AF119</f>
        <v>7.55</v>
      </c>
      <c r="DA119">
        <f>AJ119</f>
        <v>7.4</v>
      </c>
      <c r="DB119">
        <f t="shared" si="47"/>
        <v>5.36</v>
      </c>
      <c r="DC119">
        <f t="shared" si="48"/>
        <v>0</v>
      </c>
      <c r="DD119" t="s">
        <v>3</v>
      </c>
      <c r="DE119" t="s">
        <v>3</v>
      </c>
      <c r="DF119">
        <f t="shared" si="56"/>
        <v>0</v>
      </c>
      <c r="DG119">
        <f>ROUND(ROUND(AF119*AJ119,2)*CX119,2)</f>
        <v>39.67</v>
      </c>
      <c r="DH119">
        <f>ROUND(ROUND(AG119*AK119,2)*CX119,2)</f>
        <v>0</v>
      </c>
      <c r="DI119">
        <f t="shared" si="49"/>
        <v>0</v>
      </c>
      <c r="DJ119">
        <f>DG119</f>
        <v>39.67</v>
      </c>
      <c r="DK119">
        <v>0</v>
      </c>
      <c r="DL119" t="s">
        <v>3</v>
      </c>
      <c r="DM119">
        <v>0</v>
      </c>
      <c r="DN119" t="s">
        <v>3</v>
      </c>
      <c r="DO119">
        <v>0</v>
      </c>
    </row>
    <row r="120" spans="1:119" x14ac:dyDescent="0.2">
      <c r="A120">
        <f>ROW(Source!A86)</f>
        <v>86</v>
      </c>
      <c r="B120">
        <v>93060864</v>
      </c>
      <c r="C120">
        <v>93061528</v>
      </c>
      <c r="D120">
        <v>37802699</v>
      </c>
      <c r="E120">
        <v>1</v>
      </c>
      <c r="F120">
        <v>1</v>
      </c>
      <c r="G120">
        <v>1</v>
      </c>
      <c r="H120">
        <v>2</v>
      </c>
      <c r="I120" t="s">
        <v>537</v>
      </c>
      <c r="J120" t="s">
        <v>538</v>
      </c>
      <c r="K120" t="s">
        <v>539</v>
      </c>
      <c r="L120">
        <v>1368</v>
      </c>
      <c r="N120">
        <v>1011</v>
      </c>
      <c r="O120" t="s">
        <v>470</v>
      </c>
      <c r="P120" t="s">
        <v>470</v>
      </c>
      <c r="Q120">
        <v>1</v>
      </c>
      <c r="W120">
        <v>0</v>
      </c>
      <c r="X120">
        <v>2133576372</v>
      </c>
      <c r="Y120">
        <f t="shared" si="46"/>
        <v>0.22</v>
      </c>
      <c r="AA120">
        <v>0</v>
      </c>
      <c r="AB120">
        <v>926.33</v>
      </c>
      <c r="AC120">
        <v>331.11</v>
      </c>
      <c r="AD120">
        <v>0</v>
      </c>
      <c r="AE120">
        <v>0</v>
      </c>
      <c r="AF120">
        <v>59.38</v>
      </c>
      <c r="AG120">
        <v>9</v>
      </c>
      <c r="AH120">
        <v>0</v>
      </c>
      <c r="AI120">
        <v>1</v>
      </c>
      <c r="AJ120">
        <v>15.6</v>
      </c>
      <c r="AK120">
        <v>36.79</v>
      </c>
      <c r="AL120">
        <v>1</v>
      </c>
      <c r="AM120">
        <v>2</v>
      </c>
      <c r="AN120">
        <v>0</v>
      </c>
      <c r="AO120">
        <v>1</v>
      </c>
      <c r="AP120">
        <v>1</v>
      </c>
      <c r="AQ120">
        <v>0</v>
      </c>
      <c r="AR120">
        <v>0</v>
      </c>
      <c r="AS120" t="s">
        <v>3</v>
      </c>
      <c r="AT120">
        <v>0.22</v>
      </c>
      <c r="AU120" t="s">
        <v>3</v>
      </c>
      <c r="AV120">
        <v>0</v>
      </c>
      <c r="AW120">
        <v>2</v>
      </c>
      <c r="AX120">
        <v>93061533</v>
      </c>
      <c r="AY120">
        <v>1</v>
      </c>
      <c r="AZ120">
        <v>0</v>
      </c>
      <c r="BA120">
        <v>120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V120">
        <v>0</v>
      </c>
      <c r="CW120">
        <f>ROUND(Y120*Source!I86*DO120,9)</f>
        <v>0</v>
      </c>
      <c r="CX120">
        <f>ROUND(Y120*Source!I86,9)</f>
        <v>0.22</v>
      </c>
      <c r="CY120">
        <f>AB120</f>
        <v>926.33</v>
      </c>
      <c r="CZ120">
        <f>AF120</f>
        <v>59.38</v>
      </c>
      <c r="DA120">
        <f>AJ120</f>
        <v>15.6</v>
      </c>
      <c r="DB120">
        <f t="shared" si="47"/>
        <v>13.06</v>
      </c>
      <c r="DC120">
        <f t="shared" si="48"/>
        <v>1.98</v>
      </c>
      <c r="DD120" t="s">
        <v>3</v>
      </c>
      <c r="DE120" t="s">
        <v>3</v>
      </c>
      <c r="DF120">
        <f t="shared" si="56"/>
        <v>0</v>
      </c>
      <c r="DG120">
        <f>ROUND(ROUND(AF120*AJ120,2)*CX120,2)</f>
        <v>203.79</v>
      </c>
      <c r="DH120">
        <f>ROUND(ROUND(AG120*AK120,2)*CX120,2)</f>
        <v>72.84</v>
      </c>
      <c r="DI120">
        <f t="shared" si="49"/>
        <v>0</v>
      </c>
      <c r="DJ120">
        <f>DG120</f>
        <v>203.79</v>
      </c>
      <c r="DK120">
        <v>0</v>
      </c>
      <c r="DL120" t="s">
        <v>3</v>
      </c>
      <c r="DM120">
        <v>0</v>
      </c>
      <c r="DN120" t="s">
        <v>3</v>
      </c>
      <c r="DO120">
        <v>0</v>
      </c>
    </row>
    <row r="121" spans="1:119" x14ac:dyDescent="0.2">
      <c r="A121">
        <f>ROW(Source!A86)</f>
        <v>86</v>
      </c>
      <c r="B121">
        <v>93060864</v>
      </c>
      <c r="C121">
        <v>93061528</v>
      </c>
      <c r="D121">
        <v>37802924</v>
      </c>
      <c r="E121">
        <v>1</v>
      </c>
      <c r="F121">
        <v>1</v>
      </c>
      <c r="G121">
        <v>1</v>
      </c>
      <c r="H121">
        <v>2</v>
      </c>
      <c r="I121" t="s">
        <v>540</v>
      </c>
      <c r="J121" t="s">
        <v>541</v>
      </c>
      <c r="K121" t="s">
        <v>542</v>
      </c>
      <c r="L121">
        <v>1368</v>
      </c>
      <c r="N121">
        <v>1011</v>
      </c>
      <c r="O121" t="s">
        <v>470</v>
      </c>
      <c r="P121" t="s">
        <v>470</v>
      </c>
      <c r="Q121">
        <v>1</v>
      </c>
      <c r="W121">
        <v>0</v>
      </c>
      <c r="X121">
        <v>-1306724444</v>
      </c>
      <c r="Y121">
        <f t="shared" si="46"/>
        <v>0.22</v>
      </c>
      <c r="AA121">
        <v>0</v>
      </c>
      <c r="AB121">
        <v>26.68</v>
      </c>
      <c r="AC121">
        <v>0</v>
      </c>
      <c r="AD121">
        <v>0</v>
      </c>
      <c r="AE121">
        <v>0</v>
      </c>
      <c r="AF121">
        <v>3.15</v>
      </c>
      <c r="AG121">
        <v>0</v>
      </c>
      <c r="AH121">
        <v>0</v>
      </c>
      <c r="AI121">
        <v>1</v>
      </c>
      <c r="AJ121">
        <v>8.4700000000000006</v>
      </c>
      <c r="AK121">
        <v>36.79</v>
      </c>
      <c r="AL121">
        <v>1</v>
      </c>
      <c r="AM121">
        <v>2</v>
      </c>
      <c r="AN121">
        <v>0</v>
      </c>
      <c r="AO121">
        <v>1</v>
      </c>
      <c r="AP121">
        <v>1</v>
      </c>
      <c r="AQ121">
        <v>0</v>
      </c>
      <c r="AR121">
        <v>0</v>
      </c>
      <c r="AS121" t="s">
        <v>3</v>
      </c>
      <c r="AT121">
        <v>0.22</v>
      </c>
      <c r="AU121" t="s">
        <v>3</v>
      </c>
      <c r="AV121">
        <v>0</v>
      </c>
      <c r="AW121">
        <v>2</v>
      </c>
      <c r="AX121">
        <v>93061534</v>
      </c>
      <c r="AY121">
        <v>1</v>
      </c>
      <c r="AZ121">
        <v>0</v>
      </c>
      <c r="BA121">
        <v>121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V121">
        <v>0</v>
      </c>
      <c r="CW121">
        <f>ROUND(Y121*Source!I86*DO121,9)</f>
        <v>0</v>
      </c>
      <c r="CX121">
        <f>ROUND(Y121*Source!I86,9)</f>
        <v>0.22</v>
      </c>
      <c r="CY121">
        <f>AB121</f>
        <v>26.68</v>
      </c>
      <c r="CZ121">
        <f>AF121</f>
        <v>3.15</v>
      </c>
      <c r="DA121">
        <f>AJ121</f>
        <v>8.4700000000000006</v>
      </c>
      <c r="DB121">
        <f t="shared" si="47"/>
        <v>0.69</v>
      </c>
      <c r="DC121">
        <f t="shared" si="48"/>
        <v>0</v>
      </c>
      <c r="DD121" t="s">
        <v>3</v>
      </c>
      <c r="DE121" t="s">
        <v>3</v>
      </c>
      <c r="DF121">
        <f t="shared" si="56"/>
        <v>0</v>
      </c>
      <c r="DG121">
        <f>ROUND(ROUND(AF121*AJ121,2)*CX121,2)</f>
        <v>5.87</v>
      </c>
      <c r="DH121">
        <f>ROUND(ROUND(AG121*AK121,2)*CX121,2)</f>
        <v>0</v>
      </c>
      <c r="DI121">
        <f t="shared" si="49"/>
        <v>0</v>
      </c>
      <c r="DJ121">
        <f>DG121</f>
        <v>5.87</v>
      </c>
      <c r="DK121">
        <v>0</v>
      </c>
      <c r="DL121" t="s">
        <v>3</v>
      </c>
      <c r="DM121">
        <v>0</v>
      </c>
      <c r="DN121" t="s">
        <v>3</v>
      </c>
      <c r="DO121">
        <v>0</v>
      </c>
    </row>
    <row r="122" spans="1:119" x14ac:dyDescent="0.2">
      <c r="A122">
        <f>ROW(Source!A86)</f>
        <v>86</v>
      </c>
      <c r="B122">
        <v>93060864</v>
      </c>
      <c r="C122">
        <v>93061528</v>
      </c>
      <c r="D122">
        <v>37804456</v>
      </c>
      <c r="E122">
        <v>1</v>
      </c>
      <c r="F122">
        <v>1</v>
      </c>
      <c r="G122">
        <v>1</v>
      </c>
      <c r="H122">
        <v>2</v>
      </c>
      <c r="I122" t="s">
        <v>482</v>
      </c>
      <c r="J122" t="s">
        <v>483</v>
      </c>
      <c r="K122" t="s">
        <v>484</v>
      </c>
      <c r="L122">
        <v>1368</v>
      </c>
      <c r="N122">
        <v>1011</v>
      </c>
      <c r="O122" t="s">
        <v>470</v>
      </c>
      <c r="P122" t="s">
        <v>470</v>
      </c>
      <c r="Q122">
        <v>1</v>
      </c>
      <c r="W122">
        <v>0</v>
      </c>
      <c r="X122">
        <v>-671646184</v>
      </c>
      <c r="Y122">
        <f t="shared" si="46"/>
        <v>7.0000000000000007E-2</v>
      </c>
      <c r="AA122">
        <v>0</v>
      </c>
      <c r="AB122">
        <v>1360.8</v>
      </c>
      <c r="AC122">
        <v>380.78</v>
      </c>
      <c r="AD122">
        <v>0</v>
      </c>
      <c r="AE122">
        <v>0</v>
      </c>
      <c r="AF122">
        <v>91.76</v>
      </c>
      <c r="AG122">
        <v>10.35</v>
      </c>
      <c r="AH122">
        <v>0</v>
      </c>
      <c r="AI122">
        <v>1</v>
      </c>
      <c r="AJ122">
        <v>14.83</v>
      </c>
      <c r="AK122">
        <v>36.79</v>
      </c>
      <c r="AL122">
        <v>1</v>
      </c>
      <c r="AM122">
        <v>2</v>
      </c>
      <c r="AN122">
        <v>0</v>
      </c>
      <c r="AO122">
        <v>1</v>
      </c>
      <c r="AP122">
        <v>1</v>
      </c>
      <c r="AQ122">
        <v>0</v>
      </c>
      <c r="AR122">
        <v>0</v>
      </c>
      <c r="AS122" t="s">
        <v>3</v>
      </c>
      <c r="AT122">
        <v>7.0000000000000007E-2</v>
      </c>
      <c r="AU122" t="s">
        <v>3</v>
      </c>
      <c r="AV122">
        <v>0</v>
      </c>
      <c r="AW122">
        <v>2</v>
      </c>
      <c r="AX122">
        <v>93061535</v>
      </c>
      <c r="AY122">
        <v>1</v>
      </c>
      <c r="AZ122">
        <v>0</v>
      </c>
      <c r="BA122">
        <v>122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V122">
        <v>0</v>
      </c>
      <c r="CW122">
        <f>ROUND(Y122*Source!I86*DO122,9)</f>
        <v>0</v>
      </c>
      <c r="CX122">
        <f>ROUND(Y122*Source!I86,9)</f>
        <v>7.0000000000000007E-2</v>
      </c>
      <c r="CY122">
        <f>AB122</f>
        <v>1360.8</v>
      </c>
      <c r="CZ122">
        <f>AF122</f>
        <v>91.76</v>
      </c>
      <c r="DA122">
        <f>AJ122</f>
        <v>14.83</v>
      </c>
      <c r="DB122">
        <f t="shared" si="47"/>
        <v>6.42</v>
      </c>
      <c r="DC122">
        <f t="shared" si="48"/>
        <v>0.72</v>
      </c>
      <c r="DD122" t="s">
        <v>3</v>
      </c>
      <c r="DE122" t="s">
        <v>3</v>
      </c>
      <c r="DF122">
        <f t="shared" si="56"/>
        <v>0</v>
      </c>
      <c r="DG122">
        <f>ROUND(ROUND(AF122*AJ122,2)*CX122,2)</f>
        <v>95.26</v>
      </c>
      <c r="DH122">
        <f>ROUND(ROUND(AG122*AK122,2)*CX122,2)</f>
        <v>26.65</v>
      </c>
      <c r="DI122">
        <f t="shared" si="49"/>
        <v>0</v>
      </c>
      <c r="DJ122">
        <f>DG122</f>
        <v>95.26</v>
      </c>
      <c r="DK122">
        <v>0</v>
      </c>
      <c r="DL122" t="s">
        <v>3</v>
      </c>
      <c r="DM122">
        <v>0</v>
      </c>
      <c r="DN122" t="s">
        <v>3</v>
      </c>
      <c r="DO122">
        <v>0</v>
      </c>
    </row>
    <row r="123" spans="1:119" x14ac:dyDescent="0.2">
      <c r="A123">
        <f>ROW(Source!A86)</f>
        <v>86</v>
      </c>
      <c r="B123">
        <v>93060864</v>
      </c>
      <c r="C123">
        <v>93061528</v>
      </c>
      <c r="D123">
        <v>37736610</v>
      </c>
      <c r="E123">
        <v>1</v>
      </c>
      <c r="F123">
        <v>1</v>
      </c>
      <c r="G123">
        <v>1</v>
      </c>
      <c r="H123">
        <v>3</v>
      </c>
      <c r="I123" t="s">
        <v>543</v>
      </c>
      <c r="J123" t="s">
        <v>544</v>
      </c>
      <c r="K123" t="s">
        <v>545</v>
      </c>
      <c r="L123">
        <v>1346</v>
      </c>
      <c r="N123">
        <v>1009</v>
      </c>
      <c r="O123" t="s">
        <v>62</v>
      </c>
      <c r="P123" t="s">
        <v>62</v>
      </c>
      <c r="Q123">
        <v>1</v>
      </c>
      <c r="W123">
        <v>0</v>
      </c>
      <c r="X123">
        <v>-347328291</v>
      </c>
      <c r="Y123">
        <f t="shared" si="46"/>
        <v>0.1</v>
      </c>
      <c r="AA123">
        <v>121.82</v>
      </c>
      <c r="AB123">
        <v>0</v>
      </c>
      <c r="AC123">
        <v>0</v>
      </c>
      <c r="AD123">
        <v>0</v>
      </c>
      <c r="AE123">
        <v>12.65</v>
      </c>
      <c r="AF123">
        <v>0</v>
      </c>
      <c r="AG123">
        <v>0</v>
      </c>
      <c r="AH123">
        <v>0</v>
      </c>
      <c r="AI123">
        <v>9.6300000000000008</v>
      </c>
      <c r="AJ123">
        <v>1</v>
      </c>
      <c r="AK123">
        <v>1</v>
      </c>
      <c r="AL123">
        <v>1</v>
      </c>
      <c r="AM123">
        <v>2</v>
      </c>
      <c r="AN123">
        <v>0</v>
      </c>
      <c r="AO123">
        <v>1</v>
      </c>
      <c r="AP123">
        <v>1</v>
      </c>
      <c r="AQ123">
        <v>0</v>
      </c>
      <c r="AR123">
        <v>0</v>
      </c>
      <c r="AS123" t="s">
        <v>3</v>
      </c>
      <c r="AT123">
        <v>0.1</v>
      </c>
      <c r="AU123" t="s">
        <v>3</v>
      </c>
      <c r="AV123">
        <v>0</v>
      </c>
      <c r="AW123">
        <v>2</v>
      </c>
      <c r="AX123">
        <v>93061536</v>
      </c>
      <c r="AY123">
        <v>1</v>
      </c>
      <c r="AZ123">
        <v>0</v>
      </c>
      <c r="BA123">
        <v>123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V123">
        <v>0</v>
      </c>
      <c r="CW123">
        <v>0</v>
      </c>
      <c r="CX123">
        <f>ROUND(Y123*Source!I86,9)</f>
        <v>0.1</v>
      </c>
      <c r="CY123">
        <f>AA123</f>
        <v>121.82</v>
      </c>
      <c r="CZ123">
        <f>AE123</f>
        <v>12.65</v>
      </c>
      <c r="DA123">
        <f>AI123</f>
        <v>9.6300000000000008</v>
      </c>
      <c r="DB123">
        <f t="shared" si="47"/>
        <v>1.27</v>
      </c>
      <c r="DC123">
        <f t="shared" si="48"/>
        <v>0</v>
      </c>
      <c r="DD123" t="s">
        <v>3</v>
      </c>
      <c r="DE123" t="s">
        <v>3</v>
      </c>
      <c r="DF123">
        <f>ROUND(ROUND(AE123*AI123,2)*CX123,2)</f>
        <v>12.18</v>
      </c>
      <c r="DG123">
        <f t="shared" ref="DG123:DG128" si="57">ROUND(ROUND(AF123,2)*CX123,2)</f>
        <v>0</v>
      </c>
      <c r="DH123">
        <f t="shared" ref="DH123:DH128" si="58">ROUND(ROUND(AG123,2)*CX123,2)</f>
        <v>0</v>
      </c>
      <c r="DI123">
        <f t="shared" si="49"/>
        <v>0</v>
      </c>
      <c r="DJ123">
        <f>DF123</f>
        <v>12.18</v>
      </c>
      <c r="DK123">
        <v>0</v>
      </c>
      <c r="DL123" t="s">
        <v>3</v>
      </c>
      <c r="DM123">
        <v>0</v>
      </c>
      <c r="DN123" t="s">
        <v>3</v>
      </c>
      <c r="DO123">
        <v>0</v>
      </c>
    </row>
    <row r="124" spans="1:119" x14ac:dyDescent="0.2">
      <c r="A124">
        <f>ROW(Source!A86)</f>
        <v>86</v>
      </c>
      <c r="B124">
        <v>93060864</v>
      </c>
      <c r="C124">
        <v>93061528</v>
      </c>
      <c r="D124">
        <v>37736858</v>
      </c>
      <c r="E124">
        <v>1</v>
      </c>
      <c r="F124">
        <v>1</v>
      </c>
      <c r="G124">
        <v>1</v>
      </c>
      <c r="H124">
        <v>3</v>
      </c>
      <c r="I124" t="s">
        <v>546</v>
      </c>
      <c r="J124" t="s">
        <v>547</v>
      </c>
      <c r="K124" t="s">
        <v>39</v>
      </c>
      <c r="L124">
        <v>1346</v>
      </c>
      <c r="N124">
        <v>1009</v>
      </c>
      <c r="O124" t="s">
        <v>62</v>
      </c>
      <c r="P124" t="s">
        <v>62</v>
      </c>
      <c r="Q124">
        <v>1</v>
      </c>
      <c r="W124">
        <v>0</v>
      </c>
      <c r="X124">
        <v>-1815671160</v>
      </c>
      <c r="Y124">
        <f t="shared" si="46"/>
        <v>0.1</v>
      </c>
      <c r="AA124">
        <v>288.5</v>
      </c>
      <c r="AB124">
        <v>0</v>
      </c>
      <c r="AC124">
        <v>0</v>
      </c>
      <c r="AD124">
        <v>0</v>
      </c>
      <c r="AE124">
        <v>9.49</v>
      </c>
      <c r="AF124">
        <v>0</v>
      </c>
      <c r="AG124">
        <v>0</v>
      </c>
      <c r="AH124">
        <v>0</v>
      </c>
      <c r="AI124">
        <v>30.4</v>
      </c>
      <c r="AJ124">
        <v>1</v>
      </c>
      <c r="AK124">
        <v>1</v>
      </c>
      <c r="AL124">
        <v>1</v>
      </c>
      <c r="AM124">
        <v>2</v>
      </c>
      <c r="AN124">
        <v>0</v>
      </c>
      <c r="AO124">
        <v>1</v>
      </c>
      <c r="AP124">
        <v>1</v>
      </c>
      <c r="AQ124">
        <v>0</v>
      </c>
      <c r="AR124">
        <v>0</v>
      </c>
      <c r="AS124" t="s">
        <v>3</v>
      </c>
      <c r="AT124">
        <v>0.1</v>
      </c>
      <c r="AU124" t="s">
        <v>3</v>
      </c>
      <c r="AV124">
        <v>0</v>
      </c>
      <c r="AW124">
        <v>2</v>
      </c>
      <c r="AX124">
        <v>93061537</v>
      </c>
      <c r="AY124">
        <v>1</v>
      </c>
      <c r="AZ124">
        <v>0</v>
      </c>
      <c r="BA124">
        <v>124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V124">
        <v>0</v>
      </c>
      <c r="CW124">
        <v>0</v>
      </c>
      <c r="CX124">
        <f>ROUND(Y124*Source!I86,9)</f>
        <v>0.1</v>
      </c>
      <c r="CY124">
        <f>AA124</f>
        <v>288.5</v>
      </c>
      <c r="CZ124">
        <f>AE124</f>
        <v>9.49</v>
      </c>
      <c r="DA124">
        <f>AI124</f>
        <v>30.4</v>
      </c>
      <c r="DB124">
        <f t="shared" si="47"/>
        <v>0.95</v>
      </c>
      <c r="DC124">
        <f t="shared" si="48"/>
        <v>0</v>
      </c>
      <c r="DD124" t="s">
        <v>3</v>
      </c>
      <c r="DE124" t="s">
        <v>3</v>
      </c>
      <c r="DF124">
        <f>ROUND(ROUND(AE124*AI124,2)*CX124,2)</f>
        <v>28.85</v>
      </c>
      <c r="DG124">
        <f t="shared" si="57"/>
        <v>0</v>
      </c>
      <c r="DH124">
        <f t="shared" si="58"/>
        <v>0</v>
      </c>
      <c r="DI124">
        <f t="shared" si="49"/>
        <v>0</v>
      </c>
      <c r="DJ124">
        <f>DF124</f>
        <v>28.85</v>
      </c>
      <c r="DK124">
        <v>0</v>
      </c>
      <c r="DL124" t="s">
        <v>3</v>
      </c>
      <c r="DM124">
        <v>0</v>
      </c>
      <c r="DN124" t="s">
        <v>3</v>
      </c>
      <c r="DO124">
        <v>0</v>
      </c>
    </row>
    <row r="125" spans="1:119" x14ac:dyDescent="0.2">
      <c r="A125">
        <f>ROW(Source!A86)</f>
        <v>86</v>
      </c>
      <c r="B125">
        <v>93060864</v>
      </c>
      <c r="C125">
        <v>93061528</v>
      </c>
      <c r="D125">
        <v>37732563</v>
      </c>
      <c r="E125">
        <v>1</v>
      </c>
      <c r="F125">
        <v>1</v>
      </c>
      <c r="G125">
        <v>1</v>
      </c>
      <c r="H125">
        <v>3</v>
      </c>
      <c r="I125" t="s">
        <v>510</v>
      </c>
      <c r="J125" t="s">
        <v>511</v>
      </c>
      <c r="K125" t="s">
        <v>512</v>
      </c>
      <c r="L125">
        <v>1346</v>
      </c>
      <c r="N125">
        <v>1009</v>
      </c>
      <c r="O125" t="s">
        <v>62</v>
      </c>
      <c r="P125" t="s">
        <v>62</v>
      </c>
      <c r="Q125">
        <v>1</v>
      </c>
      <c r="W125">
        <v>0</v>
      </c>
      <c r="X125">
        <v>1831350124</v>
      </c>
      <c r="Y125">
        <f t="shared" si="46"/>
        <v>0.02</v>
      </c>
      <c r="AA125">
        <v>137.36000000000001</v>
      </c>
      <c r="AB125">
        <v>0</v>
      </c>
      <c r="AC125">
        <v>0</v>
      </c>
      <c r="AD125">
        <v>0</v>
      </c>
      <c r="AE125">
        <v>29.04</v>
      </c>
      <c r="AF125">
        <v>0</v>
      </c>
      <c r="AG125">
        <v>0</v>
      </c>
      <c r="AH125">
        <v>0</v>
      </c>
      <c r="AI125">
        <v>4.7300000000000004</v>
      </c>
      <c r="AJ125">
        <v>1</v>
      </c>
      <c r="AK125">
        <v>1</v>
      </c>
      <c r="AL125">
        <v>1</v>
      </c>
      <c r="AM125">
        <v>2</v>
      </c>
      <c r="AN125">
        <v>0</v>
      </c>
      <c r="AO125">
        <v>1</v>
      </c>
      <c r="AP125">
        <v>1</v>
      </c>
      <c r="AQ125">
        <v>0</v>
      </c>
      <c r="AR125">
        <v>0</v>
      </c>
      <c r="AS125" t="s">
        <v>3</v>
      </c>
      <c r="AT125">
        <v>0.02</v>
      </c>
      <c r="AU125" t="s">
        <v>3</v>
      </c>
      <c r="AV125">
        <v>0</v>
      </c>
      <c r="AW125">
        <v>2</v>
      </c>
      <c r="AX125">
        <v>93061538</v>
      </c>
      <c r="AY125">
        <v>1</v>
      </c>
      <c r="AZ125">
        <v>0</v>
      </c>
      <c r="BA125">
        <v>125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V125">
        <v>0</v>
      </c>
      <c r="CW125">
        <v>0</v>
      </c>
      <c r="CX125">
        <f>ROUND(Y125*Source!I86,9)</f>
        <v>0.02</v>
      </c>
      <c r="CY125">
        <f>AA125</f>
        <v>137.36000000000001</v>
      </c>
      <c r="CZ125">
        <f>AE125</f>
        <v>29.04</v>
      </c>
      <c r="DA125">
        <f>AI125</f>
        <v>4.7300000000000004</v>
      </c>
      <c r="DB125">
        <f t="shared" si="47"/>
        <v>0.57999999999999996</v>
      </c>
      <c r="DC125">
        <f t="shared" si="48"/>
        <v>0</v>
      </c>
      <c r="DD125" t="s">
        <v>3</v>
      </c>
      <c r="DE125" t="s">
        <v>3</v>
      </c>
      <c r="DF125">
        <f>ROUND(ROUND(AE125*AI125,2)*CX125,2)</f>
        <v>2.75</v>
      </c>
      <c r="DG125">
        <f t="shared" si="57"/>
        <v>0</v>
      </c>
      <c r="DH125">
        <f t="shared" si="58"/>
        <v>0</v>
      </c>
      <c r="DI125">
        <f t="shared" si="49"/>
        <v>0</v>
      </c>
      <c r="DJ125">
        <f>DF125</f>
        <v>2.75</v>
      </c>
      <c r="DK125">
        <v>0</v>
      </c>
      <c r="DL125" t="s">
        <v>3</v>
      </c>
      <c r="DM125">
        <v>0</v>
      </c>
      <c r="DN125" t="s">
        <v>3</v>
      </c>
      <c r="DO125">
        <v>0</v>
      </c>
    </row>
    <row r="126" spans="1:119" x14ac:dyDescent="0.2">
      <c r="A126">
        <f>ROW(Source!A86)</f>
        <v>86</v>
      </c>
      <c r="B126">
        <v>93060864</v>
      </c>
      <c r="C126">
        <v>93061528</v>
      </c>
      <c r="D126">
        <v>37801918</v>
      </c>
      <c r="E126">
        <v>1</v>
      </c>
      <c r="F126">
        <v>1</v>
      </c>
      <c r="G126">
        <v>1</v>
      </c>
      <c r="H126">
        <v>3</v>
      </c>
      <c r="I126" t="s">
        <v>523</v>
      </c>
      <c r="J126" t="s">
        <v>524</v>
      </c>
      <c r="K126" t="s">
        <v>525</v>
      </c>
      <c r="L126">
        <v>1374</v>
      </c>
      <c r="N126">
        <v>1013</v>
      </c>
      <c r="O126" t="s">
        <v>526</v>
      </c>
      <c r="P126" t="s">
        <v>526</v>
      </c>
      <c r="Q126">
        <v>1</v>
      </c>
      <c r="W126">
        <v>0</v>
      </c>
      <c r="X126">
        <v>2131831278</v>
      </c>
      <c r="Y126">
        <f t="shared" si="46"/>
        <v>0.44</v>
      </c>
      <c r="AA126">
        <v>1</v>
      </c>
      <c r="AB126">
        <v>0</v>
      </c>
      <c r="AC126">
        <v>0</v>
      </c>
      <c r="AD126">
        <v>0</v>
      </c>
      <c r="AE126">
        <v>1</v>
      </c>
      <c r="AF126">
        <v>0</v>
      </c>
      <c r="AG126">
        <v>0</v>
      </c>
      <c r="AH126">
        <v>0</v>
      </c>
      <c r="AI126">
        <v>1</v>
      </c>
      <c r="AJ126">
        <v>1</v>
      </c>
      <c r="AK126">
        <v>1</v>
      </c>
      <c r="AL126">
        <v>1</v>
      </c>
      <c r="AM126">
        <v>-2</v>
      </c>
      <c r="AN126">
        <v>0</v>
      </c>
      <c r="AO126">
        <v>1</v>
      </c>
      <c r="AP126">
        <v>1</v>
      </c>
      <c r="AQ126">
        <v>0</v>
      </c>
      <c r="AR126">
        <v>0</v>
      </c>
      <c r="AS126" t="s">
        <v>3</v>
      </c>
      <c r="AT126">
        <v>0.44</v>
      </c>
      <c r="AU126" t="s">
        <v>3</v>
      </c>
      <c r="AV126">
        <v>0</v>
      </c>
      <c r="AW126">
        <v>2</v>
      </c>
      <c r="AX126">
        <v>93061539</v>
      </c>
      <c r="AY126">
        <v>1</v>
      </c>
      <c r="AZ126">
        <v>0</v>
      </c>
      <c r="BA126">
        <v>126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V126">
        <v>0</v>
      </c>
      <c r="CW126">
        <v>0</v>
      </c>
      <c r="CX126">
        <f>ROUND(Y126*Source!I86,9)</f>
        <v>0.44</v>
      </c>
      <c r="CY126">
        <f>AA126</f>
        <v>1</v>
      </c>
      <c r="CZ126">
        <f>AE126</f>
        <v>1</v>
      </c>
      <c r="DA126">
        <f>AI126</f>
        <v>1</v>
      </c>
      <c r="DB126">
        <f t="shared" si="47"/>
        <v>0.44</v>
      </c>
      <c r="DC126">
        <f t="shared" si="48"/>
        <v>0</v>
      </c>
      <c r="DD126" t="s">
        <v>3</v>
      </c>
      <c r="DE126" t="s">
        <v>3</v>
      </c>
      <c r="DF126">
        <f>ROUND(ROUND(AE126,2)*CX126,2)</f>
        <v>0.44</v>
      </c>
      <c r="DG126">
        <f t="shared" si="57"/>
        <v>0</v>
      </c>
      <c r="DH126">
        <f t="shared" si="58"/>
        <v>0</v>
      </c>
      <c r="DI126">
        <f t="shared" si="49"/>
        <v>0</v>
      </c>
      <c r="DJ126">
        <f>DF126</f>
        <v>0.44</v>
      </c>
      <c r="DK126">
        <v>0</v>
      </c>
      <c r="DL126" t="s">
        <v>3</v>
      </c>
      <c r="DM126">
        <v>0</v>
      </c>
      <c r="DN126" t="s">
        <v>3</v>
      </c>
      <c r="DO126">
        <v>0</v>
      </c>
    </row>
    <row r="127" spans="1:119" x14ac:dyDescent="0.2">
      <c r="A127">
        <f>ROW(Source!A87)</f>
        <v>87</v>
      </c>
      <c r="B127">
        <v>93060864</v>
      </c>
      <c r="C127">
        <v>93061540</v>
      </c>
      <c r="D127">
        <v>23351395</v>
      </c>
      <c r="E127">
        <v>1</v>
      </c>
      <c r="F127">
        <v>1</v>
      </c>
      <c r="G127">
        <v>1</v>
      </c>
      <c r="H127">
        <v>1</v>
      </c>
      <c r="I127" t="s">
        <v>548</v>
      </c>
      <c r="J127" t="s">
        <v>3</v>
      </c>
      <c r="K127" t="s">
        <v>549</v>
      </c>
      <c r="L127">
        <v>1369</v>
      </c>
      <c r="N127">
        <v>1013</v>
      </c>
      <c r="O127" t="s">
        <v>464</v>
      </c>
      <c r="P127" t="s">
        <v>464</v>
      </c>
      <c r="Q127">
        <v>1</v>
      </c>
      <c r="W127">
        <v>0</v>
      </c>
      <c r="X127">
        <v>1072260845</v>
      </c>
      <c r="Y127">
        <f t="shared" si="46"/>
        <v>1.1299999999999999</v>
      </c>
      <c r="AA127">
        <v>0</v>
      </c>
      <c r="AB127">
        <v>0</v>
      </c>
      <c r="AC127">
        <v>0</v>
      </c>
      <c r="AD127">
        <v>8.99</v>
      </c>
      <c r="AE127">
        <v>0</v>
      </c>
      <c r="AF127">
        <v>0</v>
      </c>
      <c r="AG127">
        <v>0</v>
      </c>
      <c r="AH127">
        <v>8.99</v>
      </c>
      <c r="AI127">
        <v>1</v>
      </c>
      <c r="AJ127">
        <v>1</v>
      </c>
      <c r="AK127">
        <v>1</v>
      </c>
      <c r="AL127">
        <v>1</v>
      </c>
      <c r="AM127">
        <v>-2</v>
      </c>
      <c r="AN127">
        <v>0</v>
      </c>
      <c r="AO127">
        <v>1</v>
      </c>
      <c r="AP127">
        <v>1</v>
      </c>
      <c r="AQ127">
        <v>0</v>
      </c>
      <c r="AR127">
        <v>0</v>
      </c>
      <c r="AS127" t="s">
        <v>3</v>
      </c>
      <c r="AT127">
        <v>1.1299999999999999</v>
      </c>
      <c r="AU127" t="s">
        <v>3</v>
      </c>
      <c r="AV127">
        <v>1</v>
      </c>
      <c r="AW127">
        <v>2</v>
      </c>
      <c r="AX127">
        <v>93061617</v>
      </c>
      <c r="AY127">
        <v>1</v>
      </c>
      <c r="AZ127">
        <v>0</v>
      </c>
      <c r="BA127">
        <v>127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U127">
        <f>ROUND(AT127*Source!I87*AH127*AL127,2)</f>
        <v>10.16</v>
      </c>
      <c r="CV127">
        <f>ROUND(Y127*Source!I87,9)</f>
        <v>1.1299999999999999</v>
      </c>
      <c r="CW127">
        <v>0</v>
      </c>
      <c r="CX127">
        <f>ROUND(Y127*Source!I87,9)</f>
        <v>1.1299999999999999</v>
      </c>
      <c r="CY127">
        <f>AD127</f>
        <v>8.99</v>
      </c>
      <c r="CZ127">
        <f>AH127</f>
        <v>8.99</v>
      </c>
      <c r="DA127">
        <f>AL127</f>
        <v>1</v>
      </c>
      <c r="DB127">
        <f t="shared" si="47"/>
        <v>10.16</v>
      </c>
      <c r="DC127">
        <f t="shared" si="48"/>
        <v>0</v>
      </c>
      <c r="DD127" t="s">
        <v>3</v>
      </c>
      <c r="DE127" t="s">
        <v>3</v>
      </c>
      <c r="DF127">
        <f>ROUND(ROUND(AE127,2)*CX127,2)</f>
        <v>0</v>
      </c>
      <c r="DG127">
        <f t="shared" si="57"/>
        <v>0</v>
      </c>
      <c r="DH127">
        <f t="shared" si="58"/>
        <v>0</v>
      </c>
      <c r="DI127">
        <f t="shared" si="49"/>
        <v>10.16</v>
      </c>
      <c r="DJ127">
        <f>DI127</f>
        <v>10.16</v>
      </c>
      <c r="DK127">
        <v>0</v>
      </c>
      <c r="DL127" t="s">
        <v>3</v>
      </c>
      <c r="DM127">
        <v>0</v>
      </c>
      <c r="DN127" t="s">
        <v>3</v>
      </c>
      <c r="DO127">
        <v>0</v>
      </c>
    </row>
    <row r="128" spans="1:119" x14ac:dyDescent="0.2">
      <c r="A128">
        <f>ROW(Source!A87)</f>
        <v>87</v>
      </c>
      <c r="B128">
        <v>93060864</v>
      </c>
      <c r="C128">
        <v>93061540</v>
      </c>
      <c r="D128">
        <v>121548</v>
      </c>
      <c r="E128">
        <v>1</v>
      </c>
      <c r="F128">
        <v>1</v>
      </c>
      <c r="G128">
        <v>1</v>
      </c>
      <c r="H128">
        <v>1</v>
      </c>
      <c r="I128" t="s">
        <v>25</v>
      </c>
      <c r="J128" t="s">
        <v>3</v>
      </c>
      <c r="K128" t="s">
        <v>465</v>
      </c>
      <c r="L128">
        <v>608254</v>
      </c>
      <c r="N128">
        <v>1013</v>
      </c>
      <c r="O128" t="s">
        <v>466</v>
      </c>
      <c r="P128" t="s">
        <v>466</v>
      </c>
      <c r="Q128">
        <v>1</v>
      </c>
      <c r="W128">
        <v>0</v>
      </c>
      <c r="X128">
        <v>-185737400</v>
      </c>
      <c r="Y128">
        <f t="shared" si="46"/>
        <v>0.08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1</v>
      </c>
      <c r="AJ128">
        <v>1</v>
      </c>
      <c r="AK128">
        <v>1</v>
      </c>
      <c r="AL128">
        <v>1</v>
      </c>
      <c r="AM128">
        <v>-2</v>
      </c>
      <c r="AN128">
        <v>0</v>
      </c>
      <c r="AO128">
        <v>1</v>
      </c>
      <c r="AP128">
        <v>1</v>
      </c>
      <c r="AQ128">
        <v>0</v>
      </c>
      <c r="AR128">
        <v>0</v>
      </c>
      <c r="AS128" t="s">
        <v>3</v>
      </c>
      <c r="AT128">
        <v>0.08</v>
      </c>
      <c r="AU128" t="s">
        <v>3</v>
      </c>
      <c r="AV128">
        <v>2</v>
      </c>
      <c r="AW128">
        <v>2</v>
      </c>
      <c r="AX128">
        <v>93061618</v>
      </c>
      <c r="AY128">
        <v>1</v>
      </c>
      <c r="AZ128">
        <v>0</v>
      </c>
      <c r="BA128">
        <v>128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V128">
        <v>0</v>
      </c>
      <c r="CW128">
        <v>0</v>
      </c>
      <c r="CX128">
        <f>ROUND(Y128*Source!I87,9)</f>
        <v>0.08</v>
      </c>
      <c r="CY128">
        <f>AD128</f>
        <v>0</v>
      </c>
      <c r="CZ128">
        <f>AH128</f>
        <v>0</v>
      </c>
      <c r="DA128">
        <f>AL128</f>
        <v>1</v>
      </c>
      <c r="DB128">
        <f t="shared" si="47"/>
        <v>0</v>
      </c>
      <c r="DC128">
        <f t="shared" si="48"/>
        <v>0</v>
      </c>
      <c r="DD128" t="s">
        <v>3</v>
      </c>
      <c r="DE128" t="s">
        <v>3</v>
      </c>
      <c r="DF128">
        <f>ROUND(ROUND(AE128,2)*CX128,2)</f>
        <v>0</v>
      </c>
      <c r="DG128">
        <f t="shared" si="57"/>
        <v>0</v>
      </c>
      <c r="DH128">
        <f t="shared" si="58"/>
        <v>0</v>
      </c>
      <c r="DI128">
        <f t="shared" si="49"/>
        <v>0</v>
      </c>
      <c r="DJ128">
        <f>DI128</f>
        <v>0</v>
      </c>
      <c r="DK128">
        <v>0</v>
      </c>
      <c r="DL128" t="s">
        <v>3</v>
      </c>
      <c r="DM128">
        <v>0</v>
      </c>
      <c r="DN128" t="s">
        <v>3</v>
      </c>
      <c r="DO128">
        <v>0</v>
      </c>
    </row>
    <row r="129" spans="1:119" x14ac:dyDescent="0.2">
      <c r="A129">
        <f>ROW(Source!A87)</f>
        <v>87</v>
      </c>
      <c r="B129">
        <v>93060864</v>
      </c>
      <c r="C129">
        <v>93061540</v>
      </c>
      <c r="D129">
        <v>37802432</v>
      </c>
      <c r="E129">
        <v>1</v>
      </c>
      <c r="F129">
        <v>1</v>
      </c>
      <c r="G129">
        <v>1</v>
      </c>
      <c r="H129">
        <v>2</v>
      </c>
      <c r="I129" t="s">
        <v>498</v>
      </c>
      <c r="J129" t="s">
        <v>499</v>
      </c>
      <c r="K129" t="s">
        <v>500</v>
      </c>
      <c r="L129">
        <v>1368</v>
      </c>
      <c r="N129">
        <v>1011</v>
      </c>
      <c r="O129" t="s">
        <v>470</v>
      </c>
      <c r="P129" t="s">
        <v>470</v>
      </c>
      <c r="Q129">
        <v>1</v>
      </c>
      <c r="W129">
        <v>0</v>
      </c>
      <c r="X129">
        <v>-1424728221</v>
      </c>
      <c r="Y129">
        <f t="shared" ref="Y129:Y156" si="59">AT129</f>
        <v>0.08</v>
      </c>
      <c r="AA129">
        <v>0</v>
      </c>
      <c r="AB129">
        <v>1512.86</v>
      </c>
      <c r="AC129">
        <v>445.16</v>
      </c>
      <c r="AD129">
        <v>0</v>
      </c>
      <c r="AE129">
        <v>0</v>
      </c>
      <c r="AF129">
        <v>138.54</v>
      </c>
      <c r="AG129">
        <v>12.1</v>
      </c>
      <c r="AH129">
        <v>0</v>
      </c>
      <c r="AI129">
        <v>1</v>
      </c>
      <c r="AJ129">
        <v>10.92</v>
      </c>
      <c r="AK129">
        <v>36.79</v>
      </c>
      <c r="AL129">
        <v>1</v>
      </c>
      <c r="AM129">
        <v>2</v>
      </c>
      <c r="AN129">
        <v>0</v>
      </c>
      <c r="AO129">
        <v>1</v>
      </c>
      <c r="AP129">
        <v>1</v>
      </c>
      <c r="AQ129">
        <v>0</v>
      </c>
      <c r="AR129">
        <v>0</v>
      </c>
      <c r="AS129" t="s">
        <v>3</v>
      </c>
      <c r="AT129">
        <v>0.08</v>
      </c>
      <c r="AU129" t="s">
        <v>3</v>
      </c>
      <c r="AV129">
        <v>0</v>
      </c>
      <c r="AW129">
        <v>2</v>
      </c>
      <c r="AX129">
        <v>93061619</v>
      </c>
      <c r="AY129">
        <v>1</v>
      </c>
      <c r="AZ129">
        <v>0</v>
      </c>
      <c r="BA129">
        <v>129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V129">
        <v>0</v>
      </c>
      <c r="CW129">
        <f>ROUND(Y129*Source!I87*DO129,9)</f>
        <v>0</v>
      </c>
      <c r="CX129">
        <f>ROUND(Y129*Source!I87,9)</f>
        <v>0.08</v>
      </c>
      <c r="CY129">
        <f>AB129</f>
        <v>1512.86</v>
      </c>
      <c r="CZ129">
        <f>AF129</f>
        <v>138.54</v>
      </c>
      <c r="DA129">
        <f>AJ129</f>
        <v>10.92</v>
      </c>
      <c r="DB129">
        <f t="shared" ref="DB129:DB156" si="60">ROUND(ROUND(AT129*CZ129,2),2)</f>
        <v>11.08</v>
      </c>
      <c r="DC129">
        <f t="shared" ref="DC129:DC156" si="61">ROUND(ROUND(AT129*AG129,2),2)</f>
        <v>0.97</v>
      </c>
      <c r="DD129" t="s">
        <v>3</v>
      </c>
      <c r="DE129" t="s">
        <v>3</v>
      </c>
      <c r="DF129">
        <f>ROUND(ROUND(AE129,2)*CX129,2)</f>
        <v>0</v>
      </c>
      <c r="DG129">
        <f>ROUND(ROUND(AF129*AJ129,2)*CX129,2)</f>
        <v>121.03</v>
      </c>
      <c r="DH129">
        <f>ROUND(ROUND(AG129*AK129,2)*CX129,2)</f>
        <v>35.61</v>
      </c>
      <c r="DI129">
        <f t="shared" ref="DI129:DI156" si="62">ROUND(ROUND(AH129,2)*CX129,2)</f>
        <v>0</v>
      </c>
      <c r="DJ129">
        <f>DG129</f>
        <v>121.03</v>
      </c>
      <c r="DK129">
        <v>0</v>
      </c>
      <c r="DL129" t="s">
        <v>3</v>
      </c>
      <c r="DM129">
        <v>0</v>
      </c>
      <c r="DN129" t="s">
        <v>3</v>
      </c>
      <c r="DO129">
        <v>0</v>
      </c>
    </row>
    <row r="130" spans="1:119" x14ac:dyDescent="0.2">
      <c r="A130">
        <f>ROW(Source!A87)</f>
        <v>87</v>
      </c>
      <c r="B130">
        <v>93060864</v>
      </c>
      <c r="C130">
        <v>93061540</v>
      </c>
      <c r="D130">
        <v>37804456</v>
      </c>
      <c r="E130">
        <v>1</v>
      </c>
      <c r="F130">
        <v>1</v>
      </c>
      <c r="G130">
        <v>1</v>
      </c>
      <c r="H130">
        <v>2</v>
      </c>
      <c r="I130" t="s">
        <v>482</v>
      </c>
      <c r="J130" t="s">
        <v>483</v>
      </c>
      <c r="K130" t="s">
        <v>484</v>
      </c>
      <c r="L130">
        <v>1368</v>
      </c>
      <c r="N130">
        <v>1011</v>
      </c>
      <c r="O130" t="s">
        <v>470</v>
      </c>
      <c r="P130" t="s">
        <v>470</v>
      </c>
      <c r="Q130">
        <v>1</v>
      </c>
      <c r="W130">
        <v>0</v>
      </c>
      <c r="X130">
        <v>-671646184</v>
      </c>
      <c r="Y130">
        <f t="shared" si="59"/>
        <v>0.08</v>
      </c>
      <c r="AA130">
        <v>0</v>
      </c>
      <c r="AB130">
        <v>1360.8</v>
      </c>
      <c r="AC130">
        <v>380.78</v>
      </c>
      <c r="AD130">
        <v>0</v>
      </c>
      <c r="AE130">
        <v>0</v>
      </c>
      <c r="AF130">
        <v>91.76</v>
      </c>
      <c r="AG130">
        <v>10.35</v>
      </c>
      <c r="AH130">
        <v>0</v>
      </c>
      <c r="AI130">
        <v>1</v>
      </c>
      <c r="AJ130">
        <v>14.83</v>
      </c>
      <c r="AK130">
        <v>36.79</v>
      </c>
      <c r="AL130">
        <v>1</v>
      </c>
      <c r="AM130">
        <v>2</v>
      </c>
      <c r="AN130">
        <v>0</v>
      </c>
      <c r="AO130">
        <v>1</v>
      </c>
      <c r="AP130">
        <v>1</v>
      </c>
      <c r="AQ130">
        <v>0</v>
      </c>
      <c r="AR130">
        <v>0</v>
      </c>
      <c r="AS130" t="s">
        <v>3</v>
      </c>
      <c r="AT130">
        <v>0.08</v>
      </c>
      <c r="AU130" t="s">
        <v>3</v>
      </c>
      <c r="AV130">
        <v>0</v>
      </c>
      <c r="AW130">
        <v>2</v>
      </c>
      <c r="AX130">
        <v>93061620</v>
      </c>
      <c r="AY130">
        <v>1</v>
      </c>
      <c r="AZ130">
        <v>0</v>
      </c>
      <c r="BA130">
        <v>130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V130">
        <v>0</v>
      </c>
      <c r="CW130">
        <f>ROUND(Y130*Source!I87*DO130,9)</f>
        <v>0</v>
      </c>
      <c r="CX130">
        <f>ROUND(Y130*Source!I87,9)</f>
        <v>0.08</v>
      </c>
      <c r="CY130">
        <f>AB130</f>
        <v>1360.8</v>
      </c>
      <c r="CZ130">
        <f>AF130</f>
        <v>91.76</v>
      </c>
      <c r="DA130">
        <f>AJ130</f>
        <v>14.83</v>
      </c>
      <c r="DB130">
        <f t="shared" si="60"/>
        <v>7.34</v>
      </c>
      <c r="DC130">
        <f t="shared" si="61"/>
        <v>0.83</v>
      </c>
      <c r="DD130" t="s">
        <v>3</v>
      </c>
      <c r="DE130" t="s">
        <v>3</v>
      </c>
      <c r="DF130">
        <f>ROUND(ROUND(AE130,2)*CX130,2)</f>
        <v>0</v>
      </c>
      <c r="DG130">
        <f>ROUND(ROUND(AF130*AJ130,2)*CX130,2)</f>
        <v>108.86</v>
      </c>
      <c r="DH130">
        <f>ROUND(ROUND(AG130*AK130,2)*CX130,2)</f>
        <v>30.46</v>
      </c>
      <c r="DI130">
        <f t="shared" si="62"/>
        <v>0</v>
      </c>
      <c r="DJ130">
        <f>DG130</f>
        <v>108.86</v>
      </c>
      <c r="DK130">
        <v>0</v>
      </c>
      <c r="DL130" t="s">
        <v>3</v>
      </c>
      <c r="DM130">
        <v>0</v>
      </c>
      <c r="DN130" t="s">
        <v>3</v>
      </c>
      <c r="DO130">
        <v>0</v>
      </c>
    </row>
    <row r="131" spans="1:119" x14ac:dyDescent="0.2">
      <c r="A131">
        <f>ROW(Source!A87)</f>
        <v>87</v>
      </c>
      <c r="B131">
        <v>93060864</v>
      </c>
      <c r="C131">
        <v>93061540</v>
      </c>
      <c r="D131">
        <v>37736858</v>
      </c>
      <c r="E131">
        <v>1</v>
      </c>
      <c r="F131">
        <v>1</v>
      </c>
      <c r="G131">
        <v>1</v>
      </c>
      <c r="H131">
        <v>3</v>
      </c>
      <c r="I131" t="s">
        <v>546</v>
      </c>
      <c r="J131" t="s">
        <v>547</v>
      </c>
      <c r="K131" t="s">
        <v>39</v>
      </c>
      <c r="L131">
        <v>1346</v>
      </c>
      <c r="N131">
        <v>1009</v>
      </c>
      <c r="O131" t="s">
        <v>62</v>
      </c>
      <c r="P131" t="s">
        <v>62</v>
      </c>
      <c r="Q131">
        <v>1</v>
      </c>
      <c r="W131">
        <v>0</v>
      </c>
      <c r="X131">
        <v>-1815671160</v>
      </c>
      <c r="Y131">
        <f t="shared" si="59"/>
        <v>0.04</v>
      </c>
      <c r="AA131">
        <v>288.5</v>
      </c>
      <c r="AB131">
        <v>0</v>
      </c>
      <c r="AC131">
        <v>0</v>
      </c>
      <c r="AD131">
        <v>0</v>
      </c>
      <c r="AE131">
        <v>9.49</v>
      </c>
      <c r="AF131">
        <v>0</v>
      </c>
      <c r="AG131">
        <v>0</v>
      </c>
      <c r="AH131">
        <v>0</v>
      </c>
      <c r="AI131">
        <v>30.4</v>
      </c>
      <c r="AJ131">
        <v>1</v>
      </c>
      <c r="AK131">
        <v>1</v>
      </c>
      <c r="AL131">
        <v>1</v>
      </c>
      <c r="AM131">
        <v>2</v>
      </c>
      <c r="AN131">
        <v>0</v>
      </c>
      <c r="AO131">
        <v>1</v>
      </c>
      <c r="AP131">
        <v>1</v>
      </c>
      <c r="AQ131">
        <v>0</v>
      </c>
      <c r="AR131">
        <v>0</v>
      </c>
      <c r="AS131" t="s">
        <v>3</v>
      </c>
      <c r="AT131">
        <v>0.04</v>
      </c>
      <c r="AU131" t="s">
        <v>3</v>
      </c>
      <c r="AV131">
        <v>0</v>
      </c>
      <c r="AW131">
        <v>2</v>
      </c>
      <c r="AX131">
        <v>93061621</v>
      </c>
      <c r="AY131">
        <v>1</v>
      </c>
      <c r="AZ131">
        <v>0</v>
      </c>
      <c r="BA131">
        <v>131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V131">
        <v>0</v>
      </c>
      <c r="CW131">
        <v>0</v>
      </c>
      <c r="CX131">
        <f>ROUND(Y131*Source!I87,9)</f>
        <v>0.04</v>
      </c>
      <c r="CY131">
        <f>AA131</f>
        <v>288.5</v>
      </c>
      <c r="CZ131">
        <f>AE131</f>
        <v>9.49</v>
      </c>
      <c r="DA131">
        <f>AI131</f>
        <v>30.4</v>
      </c>
      <c r="DB131">
        <f t="shared" si="60"/>
        <v>0.38</v>
      </c>
      <c r="DC131">
        <f t="shared" si="61"/>
        <v>0</v>
      </c>
      <c r="DD131" t="s">
        <v>3</v>
      </c>
      <c r="DE131" t="s">
        <v>3</v>
      </c>
      <c r="DF131">
        <f>ROUND(ROUND(AE131*AI131,2)*CX131,2)</f>
        <v>11.54</v>
      </c>
      <c r="DG131">
        <f>ROUND(ROUND(AF131,2)*CX131,2)</f>
        <v>0</v>
      </c>
      <c r="DH131">
        <f>ROUND(ROUND(AG131,2)*CX131,2)</f>
        <v>0</v>
      </c>
      <c r="DI131">
        <f t="shared" si="62"/>
        <v>0</v>
      </c>
      <c r="DJ131">
        <f>DF131</f>
        <v>11.54</v>
      </c>
      <c r="DK131">
        <v>0</v>
      </c>
      <c r="DL131" t="s">
        <v>3</v>
      </c>
      <c r="DM131">
        <v>0</v>
      </c>
      <c r="DN131" t="s">
        <v>3</v>
      </c>
      <c r="DO131">
        <v>0</v>
      </c>
    </row>
    <row r="132" spans="1:119" x14ac:dyDescent="0.2">
      <c r="A132">
        <f>ROW(Source!A87)</f>
        <v>87</v>
      </c>
      <c r="B132">
        <v>93060864</v>
      </c>
      <c r="C132">
        <v>93061540</v>
      </c>
      <c r="D132">
        <v>37801918</v>
      </c>
      <c r="E132">
        <v>1</v>
      </c>
      <c r="F132">
        <v>1</v>
      </c>
      <c r="G132">
        <v>1</v>
      </c>
      <c r="H132">
        <v>3</v>
      </c>
      <c r="I132" t="s">
        <v>523</v>
      </c>
      <c r="J132" t="s">
        <v>524</v>
      </c>
      <c r="K132" t="s">
        <v>525</v>
      </c>
      <c r="L132">
        <v>1374</v>
      </c>
      <c r="N132">
        <v>1013</v>
      </c>
      <c r="O132" t="s">
        <v>526</v>
      </c>
      <c r="P132" t="s">
        <v>526</v>
      </c>
      <c r="Q132">
        <v>1</v>
      </c>
      <c r="W132">
        <v>0</v>
      </c>
      <c r="X132">
        <v>2131831278</v>
      </c>
      <c r="Y132">
        <f t="shared" si="59"/>
        <v>0.2</v>
      </c>
      <c r="AA132">
        <v>1</v>
      </c>
      <c r="AB132">
        <v>0</v>
      </c>
      <c r="AC132">
        <v>0</v>
      </c>
      <c r="AD132">
        <v>0</v>
      </c>
      <c r="AE132">
        <v>1</v>
      </c>
      <c r="AF132">
        <v>0</v>
      </c>
      <c r="AG132">
        <v>0</v>
      </c>
      <c r="AH132">
        <v>0</v>
      </c>
      <c r="AI132">
        <v>1</v>
      </c>
      <c r="AJ132">
        <v>1</v>
      </c>
      <c r="AK132">
        <v>1</v>
      </c>
      <c r="AL132">
        <v>1</v>
      </c>
      <c r="AM132">
        <v>-2</v>
      </c>
      <c r="AN132">
        <v>0</v>
      </c>
      <c r="AO132">
        <v>1</v>
      </c>
      <c r="AP132">
        <v>1</v>
      </c>
      <c r="AQ132">
        <v>0</v>
      </c>
      <c r="AR132">
        <v>0</v>
      </c>
      <c r="AS132" t="s">
        <v>3</v>
      </c>
      <c r="AT132">
        <v>0.2</v>
      </c>
      <c r="AU132" t="s">
        <v>3</v>
      </c>
      <c r="AV132">
        <v>0</v>
      </c>
      <c r="AW132">
        <v>2</v>
      </c>
      <c r="AX132">
        <v>93061622</v>
      </c>
      <c r="AY132">
        <v>1</v>
      </c>
      <c r="AZ132">
        <v>0</v>
      </c>
      <c r="BA132">
        <v>132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V132">
        <v>0</v>
      </c>
      <c r="CW132">
        <v>0</v>
      </c>
      <c r="CX132">
        <f>ROUND(Y132*Source!I87,9)</f>
        <v>0.2</v>
      </c>
      <c r="CY132">
        <f>AA132</f>
        <v>1</v>
      </c>
      <c r="CZ132">
        <f>AE132</f>
        <v>1</v>
      </c>
      <c r="DA132">
        <f>AI132</f>
        <v>1</v>
      </c>
      <c r="DB132">
        <f t="shared" si="60"/>
        <v>0.2</v>
      </c>
      <c r="DC132">
        <f t="shared" si="61"/>
        <v>0</v>
      </c>
      <c r="DD132" t="s">
        <v>3</v>
      </c>
      <c r="DE132" t="s">
        <v>3</v>
      </c>
      <c r="DF132">
        <f t="shared" ref="DF132:DF138" si="63">ROUND(ROUND(AE132,2)*CX132,2)</f>
        <v>0.2</v>
      </c>
      <c r="DG132">
        <f>ROUND(ROUND(AF132,2)*CX132,2)</f>
        <v>0</v>
      </c>
      <c r="DH132">
        <f>ROUND(ROUND(AG132,2)*CX132,2)</f>
        <v>0</v>
      </c>
      <c r="DI132">
        <f t="shared" si="62"/>
        <v>0</v>
      </c>
      <c r="DJ132">
        <f>DF132</f>
        <v>0.2</v>
      </c>
      <c r="DK132">
        <v>0</v>
      </c>
      <c r="DL132" t="s">
        <v>3</v>
      </c>
      <c r="DM132">
        <v>0</v>
      </c>
      <c r="DN132" t="s">
        <v>3</v>
      </c>
      <c r="DO132">
        <v>0</v>
      </c>
    </row>
    <row r="133" spans="1:119" x14ac:dyDescent="0.2">
      <c r="A133">
        <f>ROW(Source!A88)</f>
        <v>88</v>
      </c>
      <c r="B133">
        <v>93060864</v>
      </c>
      <c r="C133">
        <v>93061638</v>
      </c>
      <c r="D133">
        <v>23361051</v>
      </c>
      <c r="E133">
        <v>1</v>
      </c>
      <c r="F133">
        <v>1</v>
      </c>
      <c r="G133">
        <v>1</v>
      </c>
      <c r="H133">
        <v>1</v>
      </c>
      <c r="I133" t="s">
        <v>550</v>
      </c>
      <c r="J133" t="s">
        <v>3</v>
      </c>
      <c r="K133" t="s">
        <v>551</v>
      </c>
      <c r="L133">
        <v>1369</v>
      </c>
      <c r="N133">
        <v>1013</v>
      </c>
      <c r="O133" t="s">
        <v>464</v>
      </c>
      <c r="P133" t="s">
        <v>464</v>
      </c>
      <c r="Q133">
        <v>1</v>
      </c>
      <c r="W133">
        <v>0</v>
      </c>
      <c r="X133">
        <v>-1129067609</v>
      </c>
      <c r="Y133">
        <f t="shared" si="59"/>
        <v>4.1500000000000004</v>
      </c>
      <c r="AA133">
        <v>0</v>
      </c>
      <c r="AB133">
        <v>0</v>
      </c>
      <c r="AC133">
        <v>0</v>
      </c>
      <c r="AD133">
        <v>9.9499999999999993</v>
      </c>
      <c r="AE133">
        <v>0</v>
      </c>
      <c r="AF133">
        <v>0</v>
      </c>
      <c r="AG133">
        <v>0</v>
      </c>
      <c r="AH133">
        <v>9.9499999999999993</v>
      </c>
      <c r="AI133">
        <v>1</v>
      </c>
      <c r="AJ133">
        <v>1</v>
      </c>
      <c r="AK133">
        <v>1</v>
      </c>
      <c r="AL133">
        <v>1</v>
      </c>
      <c r="AM133">
        <v>-2</v>
      </c>
      <c r="AN133">
        <v>0</v>
      </c>
      <c r="AO133">
        <v>1</v>
      </c>
      <c r="AP133">
        <v>1</v>
      </c>
      <c r="AQ133">
        <v>0</v>
      </c>
      <c r="AR133">
        <v>0</v>
      </c>
      <c r="AS133" t="s">
        <v>3</v>
      </c>
      <c r="AT133">
        <v>4.1500000000000004</v>
      </c>
      <c r="AU133" t="s">
        <v>3</v>
      </c>
      <c r="AV133">
        <v>1</v>
      </c>
      <c r="AW133">
        <v>2</v>
      </c>
      <c r="AX133">
        <v>93061639</v>
      </c>
      <c r="AY133">
        <v>1</v>
      </c>
      <c r="AZ133">
        <v>0</v>
      </c>
      <c r="BA133">
        <v>133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U133">
        <f>ROUND(AT133*Source!I88*AH133*AL133,2)</f>
        <v>41.29</v>
      </c>
      <c r="CV133">
        <f>ROUND(Y133*Source!I88,9)</f>
        <v>4.1500000000000004</v>
      </c>
      <c r="CW133">
        <v>0</v>
      </c>
      <c r="CX133">
        <f>ROUND(Y133*Source!I88,9)</f>
        <v>4.1500000000000004</v>
      </c>
      <c r="CY133">
        <f>AD133</f>
        <v>9.9499999999999993</v>
      </c>
      <c r="CZ133">
        <f>AH133</f>
        <v>9.9499999999999993</v>
      </c>
      <c r="DA133">
        <f>AL133</f>
        <v>1</v>
      </c>
      <c r="DB133">
        <f t="shared" si="60"/>
        <v>41.29</v>
      </c>
      <c r="DC133">
        <f t="shared" si="61"/>
        <v>0</v>
      </c>
      <c r="DD133" t="s">
        <v>3</v>
      </c>
      <c r="DE133" t="s">
        <v>3</v>
      </c>
      <c r="DF133">
        <f t="shared" si="63"/>
        <v>0</v>
      </c>
      <c r="DG133">
        <f>ROUND(ROUND(AF133,2)*CX133,2)</f>
        <v>0</v>
      </c>
      <c r="DH133">
        <f>ROUND(ROUND(AG133,2)*CX133,2)</f>
        <v>0</v>
      </c>
      <c r="DI133">
        <f t="shared" si="62"/>
        <v>41.29</v>
      </c>
      <c r="DJ133">
        <f>DI133</f>
        <v>41.29</v>
      </c>
      <c r="DK133">
        <v>0</v>
      </c>
      <c r="DL133" t="s">
        <v>3</v>
      </c>
      <c r="DM133">
        <v>0</v>
      </c>
      <c r="DN133" t="s">
        <v>3</v>
      </c>
      <c r="DO133">
        <v>0</v>
      </c>
    </row>
    <row r="134" spans="1:119" x14ac:dyDescent="0.2">
      <c r="A134">
        <f>ROW(Source!A88)</f>
        <v>88</v>
      </c>
      <c r="B134">
        <v>93060864</v>
      </c>
      <c r="C134">
        <v>93061638</v>
      </c>
      <c r="D134">
        <v>121548</v>
      </c>
      <c r="E134">
        <v>1</v>
      </c>
      <c r="F134">
        <v>1</v>
      </c>
      <c r="G134">
        <v>1</v>
      </c>
      <c r="H134">
        <v>1</v>
      </c>
      <c r="I134" t="s">
        <v>25</v>
      </c>
      <c r="J134" t="s">
        <v>3</v>
      </c>
      <c r="K134" t="s">
        <v>465</v>
      </c>
      <c r="L134">
        <v>608254</v>
      </c>
      <c r="N134">
        <v>1013</v>
      </c>
      <c r="O134" t="s">
        <v>466</v>
      </c>
      <c r="P134" t="s">
        <v>466</v>
      </c>
      <c r="Q134">
        <v>1</v>
      </c>
      <c r="W134">
        <v>0</v>
      </c>
      <c r="X134">
        <v>-185737400</v>
      </c>
      <c r="Y134">
        <f t="shared" si="59"/>
        <v>0.01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1</v>
      </c>
      <c r="AJ134">
        <v>1</v>
      </c>
      <c r="AK134">
        <v>1</v>
      </c>
      <c r="AL134">
        <v>1</v>
      </c>
      <c r="AM134">
        <v>-2</v>
      </c>
      <c r="AN134">
        <v>0</v>
      </c>
      <c r="AO134">
        <v>1</v>
      </c>
      <c r="AP134">
        <v>1</v>
      </c>
      <c r="AQ134">
        <v>0</v>
      </c>
      <c r="AR134">
        <v>0</v>
      </c>
      <c r="AS134" t="s">
        <v>3</v>
      </c>
      <c r="AT134">
        <v>0.01</v>
      </c>
      <c r="AU134" t="s">
        <v>3</v>
      </c>
      <c r="AV134">
        <v>2</v>
      </c>
      <c r="AW134">
        <v>2</v>
      </c>
      <c r="AX134">
        <v>93061640</v>
      </c>
      <c r="AY134">
        <v>1</v>
      </c>
      <c r="AZ134">
        <v>0</v>
      </c>
      <c r="BA134">
        <v>134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V134">
        <v>0</v>
      </c>
      <c r="CW134">
        <v>0</v>
      </c>
      <c r="CX134">
        <f>ROUND(Y134*Source!I88,9)</f>
        <v>0.01</v>
      </c>
      <c r="CY134">
        <f>AD134</f>
        <v>0</v>
      </c>
      <c r="CZ134">
        <f>AH134</f>
        <v>0</v>
      </c>
      <c r="DA134">
        <f>AL134</f>
        <v>1</v>
      </c>
      <c r="DB134">
        <f t="shared" si="60"/>
        <v>0</v>
      </c>
      <c r="DC134">
        <f t="shared" si="61"/>
        <v>0</v>
      </c>
      <c r="DD134" t="s">
        <v>3</v>
      </c>
      <c r="DE134" t="s">
        <v>3</v>
      </c>
      <c r="DF134">
        <f t="shared" si="63"/>
        <v>0</v>
      </c>
      <c r="DG134">
        <f>ROUND(ROUND(AF134,2)*CX134,2)</f>
        <v>0</v>
      </c>
      <c r="DH134">
        <f>ROUND(ROUND(AG134,2)*CX134,2)</f>
        <v>0</v>
      </c>
      <c r="DI134">
        <f t="shared" si="62"/>
        <v>0</v>
      </c>
      <c r="DJ134">
        <f>DI134</f>
        <v>0</v>
      </c>
      <c r="DK134">
        <v>0</v>
      </c>
      <c r="DL134" t="s">
        <v>3</v>
      </c>
      <c r="DM134">
        <v>0</v>
      </c>
      <c r="DN134" t="s">
        <v>3</v>
      </c>
      <c r="DO134">
        <v>0</v>
      </c>
    </row>
    <row r="135" spans="1:119" x14ac:dyDescent="0.2">
      <c r="A135">
        <f>ROW(Source!A88)</f>
        <v>88</v>
      </c>
      <c r="B135">
        <v>93060864</v>
      </c>
      <c r="C135">
        <v>93061638</v>
      </c>
      <c r="D135">
        <v>37802432</v>
      </c>
      <c r="E135">
        <v>1</v>
      </c>
      <c r="F135">
        <v>1</v>
      </c>
      <c r="G135">
        <v>1</v>
      </c>
      <c r="H135">
        <v>2</v>
      </c>
      <c r="I135" t="s">
        <v>498</v>
      </c>
      <c r="J135" t="s">
        <v>499</v>
      </c>
      <c r="K135" t="s">
        <v>500</v>
      </c>
      <c r="L135">
        <v>1368</v>
      </c>
      <c r="N135">
        <v>1011</v>
      </c>
      <c r="O135" t="s">
        <v>470</v>
      </c>
      <c r="P135" t="s">
        <v>470</v>
      </c>
      <c r="Q135">
        <v>1</v>
      </c>
      <c r="W135">
        <v>0</v>
      </c>
      <c r="X135">
        <v>-1424728221</v>
      </c>
      <c r="Y135">
        <f t="shared" si="59"/>
        <v>0.01</v>
      </c>
      <c r="AA135">
        <v>0</v>
      </c>
      <c r="AB135">
        <v>1512.86</v>
      </c>
      <c r="AC135">
        <v>445.16</v>
      </c>
      <c r="AD135">
        <v>0</v>
      </c>
      <c r="AE135">
        <v>0</v>
      </c>
      <c r="AF135">
        <v>138.54</v>
      </c>
      <c r="AG135">
        <v>12.1</v>
      </c>
      <c r="AH135">
        <v>0</v>
      </c>
      <c r="AI135">
        <v>1</v>
      </c>
      <c r="AJ135">
        <v>10.92</v>
      </c>
      <c r="AK135">
        <v>36.79</v>
      </c>
      <c r="AL135">
        <v>1</v>
      </c>
      <c r="AM135">
        <v>2</v>
      </c>
      <c r="AN135">
        <v>0</v>
      </c>
      <c r="AO135">
        <v>1</v>
      </c>
      <c r="AP135">
        <v>1</v>
      </c>
      <c r="AQ135">
        <v>0</v>
      </c>
      <c r="AR135">
        <v>0</v>
      </c>
      <c r="AS135" t="s">
        <v>3</v>
      </c>
      <c r="AT135">
        <v>0.01</v>
      </c>
      <c r="AU135" t="s">
        <v>3</v>
      </c>
      <c r="AV135">
        <v>0</v>
      </c>
      <c r="AW135">
        <v>2</v>
      </c>
      <c r="AX135">
        <v>93061641</v>
      </c>
      <c r="AY135">
        <v>1</v>
      </c>
      <c r="AZ135">
        <v>0</v>
      </c>
      <c r="BA135">
        <v>135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V135">
        <v>0</v>
      </c>
      <c r="CW135">
        <f>ROUND(Y135*Source!I88*DO135,9)</f>
        <v>0</v>
      </c>
      <c r="CX135">
        <f>ROUND(Y135*Source!I88,9)</f>
        <v>0.01</v>
      </c>
      <c r="CY135">
        <f>AB135</f>
        <v>1512.86</v>
      </c>
      <c r="CZ135">
        <f>AF135</f>
        <v>138.54</v>
      </c>
      <c r="DA135">
        <f>AJ135</f>
        <v>10.92</v>
      </c>
      <c r="DB135">
        <f t="shared" si="60"/>
        <v>1.39</v>
      </c>
      <c r="DC135">
        <f t="shared" si="61"/>
        <v>0.12</v>
      </c>
      <c r="DD135" t="s">
        <v>3</v>
      </c>
      <c r="DE135" t="s">
        <v>3</v>
      </c>
      <c r="DF135">
        <f t="shared" si="63"/>
        <v>0</v>
      </c>
      <c r="DG135">
        <f>ROUND(ROUND(AF135*AJ135,2)*CX135,2)</f>
        <v>15.13</v>
      </c>
      <c r="DH135">
        <f>ROUND(ROUND(AG135*AK135,2)*CX135,2)</f>
        <v>4.45</v>
      </c>
      <c r="DI135">
        <f t="shared" si="62"/>
        <v>0</v>
      </c>
      <c r="DJ135">
        <f>DG135</f>
        <v>15.13</v>
      </c>
      <c r="DK135">
        <v>0</v>
      </c>
      <c r="DL135" t="s">
        <v>3</v>
      </c>
      <c r="DM135">
        <v>0</v>
      </c>
      <c r="DN135" t="s">
        <v>3</v>
      </c>
      <c r="DO135">
        <v>0</v>
      </c>
    </row>
    <row r="136" spans="1:119" x14ac:dyDescent="0.2">
      <c r="A136">
        <f>ROW(Source!A88)</f>
        <v>88</v>
      </c>
      <c r="B136">
        <v>93060864</v>
      </c>
      <c r="C136">
        <v>93061638</v>
      </c>
      <c r="D136">
        <v>37804065</v>
      </c>
      <c r="E136">
        <v>1</v>
      </c>
      <c r="F136">
        <v>1</v>
      </c>
      <c r="G136">
        <v>1</v>
      </c>
      <c r="H136">
        <v>2</v>
      </c>
      <c r="I136" t="s">
        <v>552</v>
      </c>
      <c r="J136" t="s">
        <v>553</v>
      </c>
      <c r="K136" t="s">
        <v>554</v>
      </c>
      <c r="L136">
        <v>1368</v>
      </c>
      <c r="N136">
        <v>1011</v>
      </c>
      <c r="O136" t="s">
        <v>470</v>
      </c>
      <c r="P136" t="s">
        <v>470</v>
      </c>
      <c r="Q136">
        <v>1</v>
      </c>
      <c r="W136">
        <v>0</v>
      </c>
      <c r="X136">
        <v>835824343</v>
      </c>
      <c r="Y136">
        <f t="shared" si="59"/>
        <v>0.38</v>
      </c>
      <c r="AA136">
        <v>0</v>
      </c>
      <c r="AB136">
        <v>12.49</v>
      </c>
      <c r="AC136">
        <v>0</v>
      </c>
      <c r="AD136">
        <v>0</v>
      </c>
      <c r="AE136">
        <v>0</v>
      </c>
      <c r="AF136">
        <v>2.15</v>
      </c>
      <c r="AG136">
        <v>0</v>
      </c>
      <c r="AH136">
        <v>0</v>
      </c>
      <c r="AI136">
        <v>1</v>
      </c>
      <c r="AJ136">
        <v>5.81</v>
      </c>
      <c r="AK136">
        <v>36.79</v>
      </c>
      <c r="AL136">
        <v>1</v>
      </c>
      <c r="AM136">
        <v>2</v>
      </c>
      <c r="AN136">
        <v>0</v>
      </c>
      <c r="AO136">
        <v>1</v>
      </c>
      <c r="AP136">
        <v>1</v>
      </c>
      <c r="AQ136">
        <v>0</v>
      </c>
      <c r="AR136">
        <v>0</v>
      </c>
      <c r="AS136" t="s">
        <v>3</v>
      </c>
      <c r="AT136">
        <v>0.38</v>
      </c>
      <c r="AU136" t="s">
        <v>3</v>
      </c>
      <c r="AV136">
        <v>0</v>
      </c>
      <c r="AW136">
        <v>2</v>
      </c>
      <c r="AX136">
        <v>93061642</v>
      </c>
      <c r="AY136">
        <v>1</v>
      </c>
      <c r="AZ136">
        <v>0</v>
      </c>
      <c r="BA136">
        <v>136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V136">
        <v>0</v>
      </c>
      <c r="CW136">
        <f>ROUND(Y136*Source!I88*DO136,9)</f>
        <v>0</v>
      </c>
      <c r="CX136">
        <f>ROUND(Y136*Source!I88,9)</f>
        <v>0.38</v>
      </c>
      <c r="CY136">
        <f>AB136</f>
        <v>12.49</v>
      </c>
      <c r="CZ136">
        <f>AF136</f>
        <v>2.15</v>
      </c>
      <c r="DA136">
        <f>AJ136</f>
        <v>5.81</v>
      </c>
      <c r="DB136">
        <f t="shared" si="60"/>
        <v>0.82</v>
      </c>
      <c r="DC136">
        <f t="shared" si="61"/>
        <v>0</v>
      </c>
      <c r="DD136" t="s">
        <v>3</v>
      </c>
      <c r="DE136" t="s">
        <v>3</v>
      </c>
      <c r="DF136">
        <f t="shared" si="63"/>
        <v>0</v>
      </c>
      <c r="DG136">
        <f>ROUND(ROUND(AF136*AJ136,2)*CX136,2)</f>
        <v>4.75</v>
      </c>
      <c r="DH136">
        <f>ROUND(ROUND(AG136*AK136,2)*CX136,2)</f>
        <v>0</v>
      </c>
      <c r="DI136">
        <f t="shared" si="62"/>
        <v>0</v>
      </c>
      <c r="DJ136">
        <f>DG136</f>
        <v>4.75</v>
      </c>
      <c r="DK136">
        <v>0</v>
      </c>
      <c r="DL136" t="s">
        <v>3</v>
      </c>
      <c r="DM136">
        <v>0</v>
      </c>
      <c r="DN136" t="s">
        <v>3</v>
      </c>
      <c r="DO136">
        <v>0</v>
      </c>
    </row>
    <row r="137" spans="1:119" x14ac:dyDescent="0.2">
      <c r="A137">
        <f>ROW(Source!A88)</f>
        <v>88</v>
      </c>
      <c r="B137">
        <v>93060864</v>
      </c>
      <c r="C137">
        <v>93061638</v>
      </c>
      <c r="D137">
        <v>37804238</v>
      </c>
      <c r="E137">
        <v>1</v>
      </c>
      <c r="F137">
        <v>1</v>
      </c>
      <c r="G137">
        <v>1</v>
      </c>
      <c r="H137">
        <v>2</v>
      </c>
      <c r="I137" t="s">
        <v>555</v>
      </c>
      <c r="J137" t="s">
        <v>556</v>
      </c>
      <c r="K137" t="s">
        <v>557</v>
      </c>
      <c r="L137">
        <v>1368</v>
      </c>
      <c r="N137">
        <v>1011</v>
      </c>
      <c r="O137" t="s">
        <v>470</v>
      </c>
      <c r="P137" t="s">
        <v>470</v>
      </c>
      <c r="Q137">
        <v>1</v>
      </c>
      <c r="W137">
        <v>0</v>
      </c>
      <c r="X137">
        <v>849415336</v>
      </c>
      <c r="Y137">
        <f t="shared" si="59"/>
        <v>0.38</v>
      </c>
      <c r="AA137">
        <v>0</v>
      </c>
      <c r="AB137">
        <v>11.09</v>
      </c>
      <c r="AC137">
        <v>0</v>
      </c>
      <c r="AD137">
        <v>0</v>
      </c>
      <c r="AE137">
        <v>0</v>
      </c>
      <c r="AF137">
        <v>1.2</v>
      </c>
      <c r="AG137">
        <v>0</v>
      </c>
      <c r="AH137">
        <v>0</v>
      </c>
      <c r="AI137">
        <v>1</v>
      </c>
      <c r="AJ137">
        <v>9.24</v>
      </c>
      <c r="AK137">
        <v>36.79</v>
      </c>
      <c r="AL137">
        <v>1</v>
      </c>
      <c r="AM137">
        <v>2</v>
      </c>
      <c r="AN137">
        <v>0</v>
      </c>
      <c r="AO137">
        <v>1</v>
      </c>
      <c r="AP137">
        <v>1</v>
      </c>
      <c r="AQ137">
        <v>0</v>
      </c>
      <c r="AR137">
        <v>0</v>
      </c>
      <c r="AS137" t="s">
        <v>3</v>
      </c>
      <c r="AT137">
        <v>0.38</v>
      </c>
      <c r="AU137" t="s">
        <v>3</v>
      </c>
      <c r="AV137">
        <v>0</v>
      </c>
      <c r="AW137">
        <v>2</v>
      </c>
      <c r="AX137">
        <v>93061643</v>
      </c>
      <c r="AY137">
        <v>1</v>
      </c>
      <c r="AZ137">
        <v>0</v>
      </c>
      <c r="BA137">
        <v>137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V137">
        <v>0</v>
      </c>
      <c r="CW137">
        <f>ROUND(Y137*Source!I88*DO137,9)</f>
        <v>0</v>
      </c>
      <c r="CX137">
        <f>ROUND(Y137*Source!I88,9)</f>
        <v>0.38</v>
      </c>
      <c r="CY137">
        <f>AB137</f>
        <v>11.09</v>
      </c>
      <c r="CZ137">
        <f>AF137</f>
        <v>1.2</v>
      </c>
      <c r="DA137">
        <f>AJ137</f>
        <v>9.24</v>
      </c>
      <c r="DB137">
        <f t="shared" si="60"/>
        <v>0.46</v>
      </c>
      <c r="DC137">
        <f t="shared" si="61"/>
        <v>0</v>
      </c>
      <c r="DD137" t="s">
        <v>3</v>
      </c>
      <c r="DE137" t="s">
        <v>3</v>
      </c>
      <c r="DF137">
        <f t="shared" si="63"/>
        <v>0</v>
      </c>
      <c r="DG137">
        <f>ROUND(ROUND(AF137*AJ137,2)*CX137,2)</f>
        <v>4.21</v>
      </c>
      <c r="DH137">
        <f>ROUND(ROUND(AG137*AK137,2)*CX137,2)</f>
        <v>0</v>
      </c>
      <c r="DI137">
        <f t="shared" si="62"/>
        <v>0</v>
      </c>
      <c r="DJ137">
        <f>DG137</f>
        <v>4.21</v>
      </c>
      <c r="DK137">
        <v>0</v>
      </c>
      <c r="DL137" t="s">
        <v>3</v>
      </c>
      <c r="DM137">
        <v>0</v>
      </c>
      <c r="DN137" t="s">
        <v>3</v>
      </c>
      <c r="DO137">
        <v>0</v>
      </c>
    </row>
    <row r="138" spans="1:119" x14ac:dyDescent="0.2">
      <c r="A138">
        <f>ROW(Source!A88)</f>
        <v>88</v>
      </c>
      <c r="B138">
        <v>93060864</v>
      </c>
      <c r="C138">
        <v>93061638</v>
      </c>
      <c r="D138">
        <v>37804456</v>
      </c>
      <c r="E138">
        <v>1</v>
      </c>
      <c r="F138">
        <v>1</v>
      </c>
      <c r="G138">
        <v>1</v>
      </c>
      <c r="H138">
        <v>2</v>
      </c>
      <c r="I138" t="s">
        <v>482</v>
      </c>
      <c r="J138" t="s">
        <v>483</v>
      </c>
      <c r="K138" t="s">
        <v>484</v>
      </c>
      <c r="L138">
        <v>1368</v>
      </c>
      <c r="N138">
        <v>1011</v>
      </c>
      <c r="O138" t="s">
        <v>470</v>
      </c>
      <c r="P138" t="s">
        <v>470</v>
      </c>
      <c r="Q138">
        <v>1</v>
      </c>
      <c r="W138">
        <v>0</v>
      </c>
      <c r="X138">
        <v>-671646184</v>
      </c>
      <c r="Y138">
        <f t="shared" si="59"/>
        <v>0.01</v>
      </c>
      <c r="AA138">
        <v>0</v>
      </c>
      <c r="AB138">
        <v>1360.8</v>
      </c>
      <c r="AC138">
        <v>380.78</v>
      </c>
      <c r="AD138">
        <v>0</v>
      </c>
      <c r="AE138">
        <v>0</v>
      </c>
      <c r="AF138">
        <v>91.76</v>
      </c>
      <c r="AG138">
        <v>10.35</v>
      </c>
      <c r="AH138">
        <v>0</v>
      </c>
      <c r="AI138">
        <v>1</v>
      </c>
      <c r="AJ138">
        <v>14.83</v>
      </c>
      <c r="AK138">
        <v>36.79</v>
      </c>
      <c r="AL138">
        <v>1</v>
      </c>
      <c r="AM138">
        <v>2</v>
      </c>
      <c r="AN138">
        <v>0</v>
      </c>
      <c r="AO138">
        <v>1</v>
      </c>
      <c r="AP138">
        <v>1</v>
      </c>
      <c r="AQ138">
        <v>0</v>
      </c>
      <c r="AR138">
        <v>0</v>
      </c>
      <c r="AS138" t="s">
        <v>3</v>
      </c>
      <c r="AT138">
        <v>0.01</v>
      </c>
      <c r="AU138" t="s">
        <v>3</v>
      </c>
      <c r="AV138">
        <v>0</v>
      </c>
      <c r="AW138">
        <v>2</v>
      </c>
      <c r="AX138">
        <v>93061644</v>
      </c>
      <c r="AY138">
        <v>1</v>
      </c>
      <c r="AZ138">
        <v>0</v>
      </c>
      <c r="BA138">
        <v>138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V138">
        <v>0</v>
      </c>
      <c r="CW138">
        <f>ROUND(Y138*Source!I88*DO138,9)</f>
        <v>0</v>
      </c>
      <c r="CX138">
        <f>ROUND(Y138*Source!I88,9)</f>
        <v>0.01</v>
      </c>
      <c r="CY138">
        <f>AB138</f>
        <v>1360.8</v>
      </c>
      <c r="CZ138">
        <f>AF138</f>
        <v>91.76</v>
      </c>
      <c r="DA138">
        <f>AJ138</f>
        <v>14.83</v>
      </c>
      <c r="DB138">
        <f t="shared" si="60"/>
        <v>0.92</v>
      </c>
      <c r="DC138">
        <f t="shared" si="61"/>
        <v>0.1</v>
      </c>
      <c r="DD138" t="s">
        <v>3</v>
      </c>
      <c r="DE138" t="s">
        <v>3</v>
      </c>
      <c r="DF138">
        <f t="shared" si="63"/>
        <v>0</v>
      </c>
      <c r="DG138">
        <f>ROUND(ROUND(AF138*AJ138,2)*CX138,2)</f>
        <v>13.61</v>
      </c>
      <c r="DH138">
        <f>ROUND(ROUND(AG138*AK138,2)*CX138,2)</f>
        <v>3.81</v>
      </c>
      <c r="DI138">
        <f t="shared" si="62"/>
        <v>0</v>
      </c>
      <c r="DJ138">
        <f>DG138</f>
        <v>13.61</v>
      </c>
      <c r="DK138">
        <v>0</v>
      </c>
      <c r="DL138" t="s">
        <v>3</v>
      </c>
      <c r="DM138">
        <v>0</v>
      </c>
      <c r="DN138" t="s">
        <v>3</v>
      </c>
      <c r="DO138">
        <v>0</v>
      </c>
    </row>
    <row r="139" spans="1:119" x14ac:dyDescent="0.2">
      <c r="A139">
        <f>ROW(Source!A88)</f>
        <v>88</v>
      </c>
      <c r="B139">
        <v>93060864</v>
      </c>
      <c r="C139">
        <v>93061638</v>
      </c>
      <c r="D139">
        <v>37732720</v>
      </c>
      <c r="E139">
        <v>1</v>
      </c>
      <c r="F139">
        <v>1</v>
      </c>
      <c r="G139">
        <v>1</v>
      </c>
      <c r="H139">
        <v>3</v>
      </c>
      <c r="I139" t="s">
        <v>558</v>
      </c>
      <c r="J139" t="s">
        <v>559</v>
      </c>
      <c r="K139" t="s">
        <v>560</v>
      </c>
      <c r="L139">
        <v>1346</v>
      </c>
      <c r="N139">
        <v>1009</v>
      </c>
      <c r="O139" t="s">
        <v>62</v>
      </c>
      <c r="P139" t="s">
        <v>62</v>
      </c>
      <c r="Q139">
        <v>1</v>
      </c>
      <c r="W139">
        <v>0</v>
      </c>
      <c r="X139">
        <v>938698368</v>
      </c>
      <c r="Y139">
        <f t="shared" si="59"/>
        <v>2.9000000000000001E-2</v>
      </c>
      <c r="AA139">
        <v>313.77</v>
      </c>
      <c r="AB139">
        <v>0</v>
      </c>
      <c r="AC139">
        <v>0</v>
      </c>
      <c r="AD139">
        <v>0</v>
      </c>
      <c r="AE139">
        <v>36.4</v>
      </c>
      <c r="AF139">
        <v>0</v>
      </c>
      <c r="AG139">
        <v>0</v>
      </c>
      <c r="AH139">
        <v>0</v>
      </c>
      <c r="AI139">
        <v>8.6199999999999992</v>
      </c>
      <c r="AJ139">
        <v>1</v>
      </c>
      <c r="AK139">
        <v>1</v>
      </c>
      <c r="AL139">
        <v>1</v>
      </c>
      <c r="AM139">
        <v>2</v>
      </c>
      <c r="AN139">
        <v>0</v>
      </c>
      <c r="AO139">
        <v>1</v>
      </c>
      <c r="AP139">
        <v>1</v>
      </c>
      <c r="AQ139">
        <v>0</v>
      </c>
      <c r="AR139">
        <v>0</v>
      </c>
      <c r="AS139" t="s">
        <v>3</v>
      </c>
      <c r="AT139">
        <v>2.9000000000000001E-2</v>
      </c>
      <c r="AU139" t="s">
        <v>3</v>
      </c>
      <c r="AV139">
        <v>0</v>
      </c>
      <c r="AW139">
        <v>2</v>
      </c>
      <c r="AX139">
        <v>93061645</v>
      </c>
      <c r="AY139">
        <v>1</v>
      </c>
      <c r="AZ139">
        <v>0</v>
      </c>
      <c r="BA139">
        <v>139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V139">
        <v>0</v>
      </c>
      <c r="CW139">
        <v>0</v>
      </c>
      <c r="CX139">
        <f>ROUND(Y139*Source!I88,9)</f>
        <v>2.9000000000000001E-2</v>
      </c>
      <c r="CY139">
        <f t="shared" ref="CY139:CY146" si="64">AA139</f>
        <v>313.77</v>
      </c>
      <c r="CZ139">
        <f t="shared" ref="CZ139:CZ146" si="65">AE139</f>
        <v>36.4</v>
      </c>
      <c r="DA139">
        <f t="shared" ref="DA139:DA146" si="66">AI139</f>
        <v>8.6199999999999992</v>
      </c>
      <c r="DB139">
        <f t="shared" si="60"/>
        <v>1.06</v>
      </c>
      <c r="DC139">
        <f t="shared" si="61"/>
        <v>0</v>
      </c>
      <c r="DD139" t="s">
        <v>3</v>
      </c>
      <c r="DE139" t="s">
        <v>3</v>
      </c>
      <c r="DF139">
        <f t="shared" ref="DF139:DF145" si="67">ROUND(ROUND(AE139*AI139,2)*CX139,2)</f>
        <v>9.1</v>
      </c>
      <c r="DG139">
        <f t="shared" ref="DG139:DG156" si="68">ROUND(ROUND(AF139,2)*CX139,2)</f>
        <v>0</v>
      </c>
      <c r="DH139">
        <f t="shared" ref="DH139:DH156" si="69">ROUND(ROUND(AG139,2)*CX139,2)</f>
        <v>0</v>
      </c>
      <c r="DI139">
        <f t="shared" si="62"/>
        <v>0</v>
      </c>
      <c r="DJ139">
        <f t="shared" ref="DJ139:DJ146" si="70">DF139</f>
        <v>9.1</v>
      </c>
      <c r="DK139">
        <v>0</v>
      </c>
      <c r="DL139" t="s">
        <v>3</v>
      </c>
      <c r="DM139">
        <v>0</v>
      </c>
      <c r="DN139" t="s">
        <v>3</v>
      </c>
      <c r="DO139">
        <v>0</v>
      </c>
    </row>
    <row r="140" spans="1:119" x14ac:dyDescent="0.2">
      <c r="A140">
        <f>ROW(Source!A88)</f>
        <v>88</v>
      </c>
      <c r="B140">
        <v>93060864</v>
      </c>
      <c r="C140">
        <v>93061638</v>
      </c>
      <c r="D140">
        <v>37730377</v>
      </c>
      <c r="E140">
        <v>1</v>
      </c>
      <c r="F140">
        <v>1</v>
      </c>
      <c r="G140">
        <v>1</v>
      </c>
      <c r="H140">
        <v>3</v>
      </c>
      <c r="I140" t="s">
        <v>561</v>
      </c>
      <c r="J140" t="s">
        <v>562</v>
      </c>
      <c r="K140" t="s">
        <v>563</v>
      </c>
      <c r="L140">
        <v>1346</v>
      </c>
      <c r="N140">
        <v>1009</v>
      </c>
      <c r="O140" t="s">
        <v>62</v>
      </c>
      <c r="P140" t="s">
        <v>62</v>
      </c>
      <c r="Q140">
        <v>1</v>
      </c>
      <c r="W140">
        <v>0</v>
      </c>
      <c r="X140">
        <v>166379540</v>
      </c>
      <c r="Y140">
        <f t="shared" si="59"/>
        <v>8.0000000000000002E-3</v>
      </c>
      <c r="AA140">
        <v>187.71</v>
      </c>
      <c r="AB140">
        <v>0</v>
      </c>
      <c r="AC140">
        <v>0</v>
      </c>
      <c r="AD140">
        <v>0</v>
      </c>
      <c r="AE140">
        <v>11.46</v>
      </c>
      <c r="AF140">
        <v>0</v>
      </c>
      <c r="AG140">
        <v>0</v>
      </c>
      <c r="AH140">
        <v>0</v>
      </c>
      <c r="AI140">
        <v>16.38</v>
      </c>
      <c r="AJ140">
        <v>1</v>
      </c>
      <c r="AK140">
        <v>1</v>
      </c>
      <c r="AL140">
        <v>1</v>
      </c>
      <c r="AM140">
        <v>2</v>
      </c>
      <c r="AN140">
        <v>0</v>
      </c>
      <c r="AO140">
        <v>1</v>
      </c>
      <c r="AP140">
        <v>1</v>
      </c>
      <c r="AQ140">
        <v>0</v>
      </c>
      <c r="AR140">
        <v>0</v>
      </c>
      <c r="AS140" t="s">
        <v>3</v>
      </c>
      <c r="AT140">
        <v>8.0000000000000002E-3</v>
      </c>
      <c r="AU140" t="s">
        <v>3</v>
      </c>
      <c r="AV140">
        <v>0</v>
      </c>
      <c r="AW140">
        <v>2</v>
      </c>
      <c r="AX140">
        <v>93061646</v>
      </c>
      <c r="AY140">
        <v>1</v>
      </c>
      <c r="AZ140">
        <v>0</v>
      </c>
      <c r="BA140">
        <v>140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V140">
        <v>0</v>
      </c>
      <c r="CW140">
        <v>0</v>
      </c>
      <c r="CX140">
        <f>ROUND(Y140*Source!I88,9)</f>
        <v>8.0000000000000002E-3</v>
      </c>
      <c r="CY140">
        <f t="shared" si="64"/>
        <v>187.71</v>
      </c>
      <c r="CZ140">
        <f t="shared" si="65"/>
        <v>11.46</v>
      </c>
      <c r="DA140">
        <f t="shared" si="66"/>
        <v>16.38</v>
      </c>
      <c r="DB140">
        <f t="shared" si="60"/>
        <v>0.09</v>
      </c>
      <c r="DC140">
        <f t="shared" si="61"/>
        <v>0</v>
      </c>
      <c r="DD140" t="s">
        <v>3</v>
      </c>
      <c r="DE140" t="s">
        <v>3</v>
      </c>
      <c r="DF140">
        <f t="shared" si="67"/>
        <v>1.5</v>
      </c>
      <c r="DG140">
        <f t="shared" si="68"/>
        <v>0</v>
      </c>
      <c r="DH140">
        <f t="shared" si="69"/>
        <v>0</v>
      </c>
      <c r="DI140">
        <f t="shared" si="62"/>
        <v>0</v>
      </c>
      <c r="DJ140">
        <f t="shared" si="70"/>
        <v>1.5</v>
      </c>
      <c r="DK140">
        <v>0</v>
      </c>
      <c r="DL140" t="s">
        <v>3</v>
      </c>
      <c r="DM140">
        <v>0</v>
      </c>
      <c r="DN140" t="s">
        <v>3</v>
      </c>
      <c r="DO140">
        <v>0</v>
      </c>
    </row>
    <row r="141" spans="1:119" x14ac:dyDescent="0.2">
      <c r="A141">
        <f>ROW(Source!A88)</f>
        <v>88</v>
      </c>
      <c r="B141">
        <v>93060864</v>
      </c>
      <c r="C141">
        <v>93061638</v>
      </c>
      <c r="D141">
        <v>37736858</v>
      </c>
      <c r="E141">
        <v>1</v>
      </c>
      <c r="F141">
        <v>1</v>
      </c>
      <c r="G141">
        <v>1</v>
      </c>
      <c r="H141">
        <v>3</v>
      </c>
      <c r="I141" t="s">
        <v>546</v>
      </c>
      <c r="J141" t="s">
        <v>547</v>
      </c>
      <c r="K141" t="s">
        <v>39</v>
      </c>
      <c r="L141">
        <v>1346</v>
      </c>
      <c r="N141">
        <v>1009</v>
      </c>
      <c r="O141" t="s">
        <v>62</v>
      </c>
      <c r="P141" t="s">
        <v>62</v>
      </c>
      <c r="Q141">
        <v>1</v>
      </c>
      <c r="W141">
        <v>0</v>
      </c>
      <c r="X141">
        <v>-1815671160</v>
      </c>
      <c r="Y141">
        <f t="shared" si="59"/>
        <v>0.57499999999999996</v>
      </c>
      <c r="AA141">
        <v>288.5</v>
      </c>
      <c r="AB141">
        <v>0</v>
      </c>
      <c r="AC141">
        <v>0</v>
      </c>
      <c r="AD141">
        <v>0</v>
      </c>
      <c r="AE141">
        <v>9.49</v>
      </c>
      <c r="AF141">
        <v>0</v>
      </c>
      <c r="AG141">
        <v>0</v>
      </c>
      <c r="AH141">
        <v>0</v>
      </c>
      <c r="AI141">
        <v>30.4</v>
      </c>
      <c r="AJ141">
        <v>1</v>
      </c>
      <c r="AK141">
        <v>1</v>
      </c>
      <c r="AL141">
        <v>1</v>
      </c>
      <c r="AM141">
        <v>2</v>
      </c>
      <c r="AN141">
        <v>0</v>
      </c>
      <c r="AO141">
        <v>1</v>
      </c>
      <c r="AP141">
        <v>1</v>
      </c>
      <c r="AQ141">
        <v>0</v>
      </c>
      <c r="AR141">
        <v>0</v>
      </c>
      <c r="AS141" t="s">
        <v>3</v>
      </c>
      <c r="AT141">
        <v>0.57499999999999996</v>
      </c>
      <c r="AU141" t="s">
        <v>3</v>
      </c>
      <c r="AV141">
        <v>0</v>
      </c>
      <c r="AW141">
        <v>2</v>
      </c>
      <c r="AX141">
        <v>93061647</v>
      </c>
      <c r="AY141">
        <v>1</v>
      </c>
      <c r="AZ141">
        <v>0</v>
      </c>
      <c r="BA141">
        <v>141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V141">
        <v>0</v>
      </c>
      <c r="CW141">
        <v>0</v>
      </c>
      <c r="CX141">
        <f>ROUND(Y141*Source!I88,9)</f>
        <v>0.57499999999999996</v>
      </c>
      <c r="CY141">
        <f t="shared" si="64"/>
        <v>288.5</v>
      </c>
      <c r="CZ141">
        <f t="shared" si="65"/>
        <v>9.49</v>
      </c>
      <c r="DA141">
        <f t="shared" si="66"/>
        <v>30.4</v>
      </c>
      <c r="DB141">
        <f t="shared" si="60"/>
        <v>5.46</v>
      </c>
      <c r="DC141">
        <f t="shared" si="61"/>
        <v>0</v>
      </c>
      <c r="DD141" t="s">
        <v>3</v>
      </c>
      <c r="DE141" t="s">
        <v>3</v>
      </c>
      <c r="DF141">
        <f t="shared" si="67"/>
        <v>165.89</v>
      </c>
      <c r="DG141">
        <f t="shared" si="68"/>
        <v>0</v>
      </c>
      <c r="DH141">
        <f t="shared" si="69"/>
        <v>0</v>
      </c>
      <c r="DI141">
        <f t="shared" si="62"/>
        <v>0</v>
      </c>
      <c r="DJ141">
        <f t="shared" si="70"/>
        <v>165.89</v>
      </c>
      <c r="DK141">
        <v>0</v>
      </c>
      <c r="DL141" t="s">
        <v>3</v>
      </c>
      <c r="DM141">
        <v>0</v>
      </c>
      <c r="DN141" t="s">
        <v>3</v>
      </c>
      <c r="DO141">
        <v>0</v>
      </c>
    </row>
    <row r="142" spans="1:119" x14ac:dyDescent="0.2">
      <c r="A142">
        <f>ROW(Source!A88)</f>
        <v>88</v>
      </c>
      <c r="B142">
        <v>93060864</v>
      </c>
      <c r="C142">
        <v>93061638</v>
      </c>
      <c r="D142">
        <v>37732563</v>
      </c>
      <c r="E142">
        <v>1</v>
      </c>
      <c r="F142">
        <v>1</v>
      </c>
      <c r="G142">
        <v>1</v>
      </c>
      <c r="H142">
        <v>3</v>
      </c>
      <c r="I142" t="s">
        <v>510</v>
      </c>
      <c r="J142" t="s">
        <v>511</v>
      </c>
      <c r="K142" t="s">
        <v>512</v>
      </c>
      <c r="L142">
        <v>1346</v>
      </c>
      <c r="N142">
        <v>1009</v>
      </c>
      <c r="O142" t="s">
        <v>62</v>
      </c>
      <c r="P142" t="s">
        <v>62</v>
      </c>
      <c r="Q142">
        <v>1</v>
      </c>
      <c r="W142">
        <v>0</v>
      </c>
      <c r="X142">
        <v>1831350124</v>
      </c>
      <c r="Y142">
        <f t="shared" si="59"/>
        <v>0.09</v>
      </c>
      <c r="AA142">
        <v>137.36000000000001</v>
      </c>
      <c r="AB142">
        <v>0</v>
      </c>
      <c r="AC142">
        <v>0</v>
      </c>
      <c r="AD142">
        <v>0</v>
      </c>
      <c r="AE142">
        <v>29.04</v>
      </c>
      <c r="AF142">
        <v>0</v>
      </c>
      <c r="AG142">
        <v>0</v>
      </c>
      <c r="AH142">
        <v>0</v>
      </c>
      <c r="AI142">
        <v>4.7300000000000004</v>
      </c>
      <c r="AJ142">
        <v>1</v>
      </c>
      <c r="AK142">
        <v>1</v>
      </c>
      <c r="AL142">
        <v>1</v>
      </c>
      <c r="AM142">
        <v>2</v>
      </c>
      <c r="AN142">
        <v>0</v>
      </c>
      <c r="AO142">
        <v>1</v>
      </c>
      <c r="AP142">
        <v>1</v>
      </c>
      <c r="AQ142">
        <v>0</v>
      </c>
      <c r="AR142">
        <v>0</v>
      </c>
      <c r="AS142" t="s">
        <v>3</v>
      </c>
      <c r="AT142">
        <v>0.09</v>
      </c>
      <c r="AU142" t="s">
        <v>3</v>
      </c>
      <c r="AV142">
        <v>0</v>
      </c>
      <c r="AW142">
        <v>2</v>
      </c>
      <c r="AX142">
        <v>93061648</v>
      </c>
      <c r="AY142">
        <v>1</v>
      </c>
      <c r="AZ142">
        <v>0</v>
      </c>
      <c r="BA142">
        <v>142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V142">
        <v>0</v>
      </c>
      <c r="CW142">
        <v>0</v>
      </c>
      <c r="CX142">
        <f>ROUND(Y142*Source!I88,9)</f>
        <v>0.09</v>
      </c>
      <c r="CY142">
        <f t="shared" si="64"/>
        <v>137.36000000000001</v>
      </c>
      <c r="CZ142">
        <f t="shared" si="65"/>
        <v>29.04</v>
      </c>
      <c r="DA142">
        <f t="shared" si="66"/>
        <v>4.7300000000000004</v>
      </c>
      <c r="DB142">
        <f t="shared" si="60"/>
        <v>2.61</v>
      </c>
      <c r="DC142">
        <f t="shared" si="61"/>
        <v>0</v>
      </c>
      <c r="DD142" t="s">
        <v>3</v>
      </c>
      <c r="DE142" t="s">
        <v>3</v>
      </c>
      <c r="DF142">
        <f t="shared" si="67"/>
        <v>12.36</v>
      </c>
      <c r="DG142">
        <f t="shared" si="68"/>
        <v>0</v>
      </c>
      <c r="DH142">
        <f t="shared" si="69"/>
        <v>0</v>
      </c>
      <c r="DI142">
        <f t="shared" si="62"/>
        <v>0</v>
      </c>
      <c r="DJ142">
        <f t="shared" si="70"/>
        <v>12.36</v>
      </c>
      <c r="DK142">
        <v>0</v>
      </c>
      <c r="DL142" t="s">
        <v>3</v>
      </c>
      <c r="DM142">
        <v>0</v>
      </c>
      <c r="DN142" t="s">
        <v>3</v>
      </c>
      <c r="DO142">
        <v>0</v>
      </c>
    </row>
    <row r="143" spans="1:119" x14ac:dyDescent="0.2">
      <c r="A143">
        <f>ROW(Source!A88)</f>
        <v>88</v>
      </c>
      <c r="B143">
        <v>93060864</v>
      </c>
      <c r="C143">
        <v>93061638</v>
      </c>
      <c r="D143">
        <v>37730094</v>
      </c>
      <c r="E143">
        <v>1</v>
      </c>
      <c r="F143">
        <v>1</v>
      </c>
      <c r="G143">
        <v>1</v>
      </c>
      <c r="H143">
        <v>3</v>
      </c>
      <c r="I143" t="s">
        <v>564</v>
      </c>
      <c r="J143" t="s">
        <v>565</v>
      </c>
      <c r="K143" t="s">
        <v>566</v>
      </c>
      <c r="L143">
        <v>1346</v>
      </c>
      <c r="N143">
        <v>1009</v>
      </c>
      <c r="O143" t="s">
        <v>62</v>
      </c>
      <c r="P143" t="s">
        <v>62</v>
      </c>
      <c r="Q143">
        <v>1</v>
      </c>
      <c r="W143">
        <v>0</v>
      </c>
      <c r="X143">
        <v>-1865955471</v>
      </c>
      <c r="Y143">
        <f t="shared" si="59"/>
        <v>5.0000000000000001E-3</v>
      </c>
      <c r="AA143">
        <v>1239.76</v>
      </c>
      <c r="AB143">
        <v>0</v>
      </c>
      <c r="AC143">
        <v>0</v>
      </c>
      <c r="AD143">
        <v>0</v>
      </c>
      <c r="AE143">
        <v>135.05000000000001</v>
      </c>
      <c r="AF143">
        <v>0</v>
      </c>
      <c r="AG143">
        <v>0</v>
      </c>
      <c r="AH143">
        <v>0</v>
      </c>
      <c r="AI143">
        <v>9.18</v>
      </c>
      <c r="AJ143">
        <v>1</v>
      </c>
      <c r="AK143">
        <v>1</v>
      </c>
      <c r="AL143">
        <v>1</v>
      </c>
      <c r="AM143">
        <v>2</v>
      </c>
      <c r="AN143">
        <v>0</v>
      </c>
      <c r="AO143">
        <v>1</v>
      </c>
      <c r="AP143">
        <v>1</v>
      </c>
      <c r="AQ143">
        <v>0</v>
      </c>
      <c r="AR143">
        <v>0</v>
      </c>
      <c r="AS143" t="s">
        <v>3</v>
      </c>
      <c r="AT143">
        <v>5.0000000000000001E-3</v>
      </c>
      <c r="AU143" t="s">
        <v>3</v>
      </c>
      <c r="AV143">
        <v>0</v>
      </c>
      <c r="AW143">
        <v>2</v>
      </c>
      <c r="AX143">
        <v>93061649</v>
      </c>
      <c r="AY143">
        <v>1</v>
      </c>
      <c r="AZ143">
        <v>0</v>
      </c>
      <c r="BA143">
        <v>143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V143">
        <v>0</v>
      </c>
      <c r="CW143">
        <v>0</v>
      </c>
      <c r="CX143">
        <f>ROUND(Y143*Source!I88,9)</f>
        <v>5.0000000000000001E-3</v>
      </c>
      <c r="CY143">
        <f t="shared" si="64"/>
        <v>1239.76</v>
      </c>
      <c r="CZ143">
        <f t="shared" si="65"/>
        <v>135.05000000000001</v>
      </c>
      <c r="DA143">
        <f t="shared" si="66"/>
        <v>9.18</v>
      </c>
      <c r="DB143">
        <f t="shared" si="60"/>
        <v>0.68</v>
      </c>
      <c r="DC143">
        <f t="shared" si="61"/>
        <v>0</v>
      </c>
      <c r="DD143" t="s">
        <v>3</v>
      </c>
      <c r="DE143" t="s">
        <v>3</v>
      </c>
      <c r="DF143">
        <f t="shared" si="67"/>
        <v>6.2</v>
      </c>
      <c r="DG143">
        <f t="shared" si="68"/>
        <v>0</v>
      </c>
      <c r="DH143">
        <f t="shared" si="69"/>
        <v>0</v>
      </c>
      <c r="DI143">
        <f t="shared" si="62"/>
        <v>0</v>
      </c>
      <c r="DJ143">
        <f t="shared" si="70"/>
        <v>6.2</v>
      </c>
      <c r="DK143">
        <v>0</v>
      </c>
      <c r="DL143" t="s">
        <v>3</v>
      </c>
      <c r="DM143">
        <v>0</v>
      </c>
      <c r="DN143" t="s">
        <v>3</v>
      </c>
      <c r="DO143">
        <v>0</v>
      </c>
    </row>
    <row r="144" spans="1:119" x14ac:dyDescent="0.2">
      <c r="A144">
        <f>ROW(Source!A88)</f>
        <v>88</v>
      </c>
      <c r="B144">
        <v>93060864</v>
      </c>
      <c r="C144">
        <v>93061638</v>
      </c>
      <c r="D144">
        <v>37733044</v>
      </c>
      <c r="E144">
        <v>1</v>
      </c>
      <c r="F144">
        <v>1</v>
      </c>
      <c r="G144">
        <v>1</v>
      </c>
      <c r="H144">
        <v>3</v>
      </c>
      <c r="I144" t="s">
        <v>513</v>
      </c>
      <c r="J144" t="s">
        <v>514</v>
      </c>
      <c r="K144" t="s">
        <v>515</v>
      </c>
      <c r="L144">
        <v>1346</v>
      </c>
      <c r="N144">
        <v>1009</v>
      </c>
      <c r="O144" t="s">
        <v>62</v>
      </c>
      <c r="P144" t="s">
        <v>62</v>
      </c>
      <c r="Q144">
        <v>1</v>
      </c>
      <c r="W144">
        <v>0</v>
      </c>
      <c r="X144">
        <v>-572780356</v>
      </c>
      <c r="Y144">
        <f t="shared" si="59"/>
        <v>7.1999999999999995E-2</v>
      </c>
      <c r="AA144">
        <v>610.70000000000005</v>
      </c>
      <c r="AB144">
        <v>0</v>
      </c>
      <c r="AC144">
        <v>0</v>
      </c>
      <c r="AD144">
        <v>0</v>
      </c>
      <c r="AE144">
        <v>31</v>
      </c>
      <c r="AF144">
        <v>0</v>
      </c>
      <c r="AG144">
        <v>0</v>
      </c>
      <c r="AH144">
        <v>0</v>
      </c>
      <c r="AI144">
        <v>19.7</v>
      </c>
      <c r="AJ144">
        <v>1</v>
      </c>
      <c r="AK144">
        <v>1</v>
      </c>
      <c r="AL144">
        <v>1</v>
      </c>
      <c r="AM144">
        <v>2</v>
      </c>
      <c r="AN144">
        <v>0</v>
      </c>
      <c r="AO144">
        <v>1</v>
      </c>
      <c r="AP144">
        <v>1</v>
      </c>
      <c r="AQ144">
        <v>0</v>
      </c>
      <c r="AR144">
        <v>0</v>
      </c>
      <c r="AS144" t="s">
        <v>3</v>
      </c>
      <c r="AT144">
        <v>7.1999999999999995E-2</v>
      </c>
      <c r="AU144" t="s">
        <v>3</v>
      </c>
      <c r="AV144">
        <v>0</v>
      </c>
      <c r="AW144">
        <v>2</v>
      </c>
      <c r="AX144">
        <v>93061650</v>
      </c>
      <c r="AY144">
        <v>1</v>
      </c>
      <c r="AZ144">
        <v>0</v>
      </c>
      <c r="BA144">
        <v>144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V144">
        <v>0</v>
      </c>
      <c r="CW144">
        <v>0</v>
      </c>
      <c r="CX144">
        <f>ROUND(Y144*Source!I88,9)</f>
        <v>7.1999999999999995E-2</v>
      </c>
      <c r="CY144">
        <f t="shared" si="64"/>
        <v>610.70000000000005</v>
      </c>
      <c r="CZ144">
        <f t="shared" si="65"/>
        <v>31</v>
      </c>
      <c r="DA144">
        <f t="shared" si="66"/>
        <v>19.7</v>
      </c>
      <c r="DB144">
        <f t="shared" si="60"/>
        <v>2.23</v>
      </c>
      <c r="DC144">
        <f t="shared" si="61"/>
        <v>0</v>
      </c>
      <c r="DD144" t="s">
        <v>3</v>
      </c>
      <c r="DE144" t="s">
        <v>3</v>
      </c>
      <c r="DF144">
        <f t="shared" si="67"/>
        <v>43.97</v>
      </c>
      <c r="DG144">
        <f t="shared" si="68"/>
        <v>0</v>
      </c>
      <c r="DH144">
        <f t="shared" si="69"/>
        <v>0</v>
      </c>
      <c r="DI144">
        <f t="shared" si="62"/>
        <v>0</v>
      </c>
      <c r="DJ144">
        <f t="shared" si="70"/>
        <v>43.97</v>
      </c>
      <c r="DK144">
        <v>0</v>
      </c>
      <c r="DL144" t="s">
        <v>3</v>
      </c>
      <c r="DM144">
        <v>0</v>
      </c>
      <c r="DN144" t="s">
        <v>3</v>
      </c>
      <c r="DO144">
        <v>0</v>
      </c>
    </row>
    <row r="145" spans="1:119" x14ac:dyDescent="0.2">
      <c r="A145">
        <f>ROW(Source!A88)</f>
        <v>88</v>
      </c>
      <c r="B145">
        <v>93060864</v>
      </c>
      <c r="C145">
        <v>93061638</v>
      </c>
      <c r="D145">
        <v>37801824</v>
      </c>
      <c r="E145">
        <v>1</v>
      </c>
      <c r="F145">
        <v>1</v>
      </c>
      <c r="G145">
        <v>1</v>
      </c>
      <c r="H145">
        <v>3</v>
      </c>
      <c r="I145" t="s">
        <v>567</v>
      </c>
      <c r="J145" t="s">
        <v>568</v>
      </c>
      <c r="K145" t="s">
        <v>569</v>
      </c>
      <c r="L145">
        <v>1346</v>
      </c>
      <c r="N145">
        <v>1009</v>
      </c>
      <c r="O145" t="s">
        <v>62</v>
      </c>
      <c r="P145" t="s">
        <v>62</v>
      </c>
      <c r="Q145">
        <v>1</v>
      </c>
      <c r="W145">
        <v>0</v>
      </c>
      <c r="X145">
        <v>-1661696646</v>
      </c>
      <c r="Y145">
        <f t="shared" si="59"/>
        <v>4.8000000000000001E-2</v>
      </c>
      <c r="AA145">
        <v>204.26</v>
      </c>
      <c r="AB145">
        <v>0</v>
      </c>
      <c r="AC145">
        <v>0</v>
      </c>
      <c r="AD145">
        <v>0</v>
      </c>
      <c r="AE145">
        <v>45.9</v>
      </c>
      <c r="AF145">
        <v>0</v>
      </c>
      <c r="AG145">
        <v>0</v>
      </c>
      <c r="AH145">
        <v>0</v>
      </c>
      <c r="AI145">
        <v>4.45</v>
      </c>
      <c r="AJ145">
        <v>1</v>
      </c>
      <c r="AK145">
        <v>1</v>
      </c>
      <c r="AL145">
        <v>1</v>
      </c>
      <c r="AM145">
        <v>2</v>
      </c>
      <c r="AN145">
        <v>0</v>
      </c>
      <c r="AO145">
        <v>1</v>
      </c>
      <c r="AP145">
        <v>1</v>
      </c>
      <c r="AQ145">
        <v>0</v>
      </c>
      <c r="AR145">
        <v>0</v>
      </c>
      <c r="AS145" t="s">
        <v>3</v>
      </c>
      <c r="AT145">
        <v>4.8000000000000001E-2</v>
      </c>
      <c r="AU145" t="s">
        <v>3</v>
      </c>
      <c r="AV145">
        <v>0</v>
      </c>
      <c r="AW145">
        <v>2</v>
      </c>
      <c r="AX145">
        <v>93061651</v>
      </c>
      <c r="AY145">
        <v>1</v>
      </c>
      <c r="AZ145">
        <v>0</v>
      </c>
      <c r="BA145">
        <v>145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V145">
        <v>0</v>
      </c>
      <c r="CW145">
        <v>0</v>
      </c>
      <c r="CX145">
        <f>ROUND(Y145*Source!I88,9)</f>
        <v>4.8000000000000001E-2</v>
      </c>
      <c r="CY145">
        <f t="shared" si="64"/>
        <v>204.26</v>
      </c>
      <c r="CZ145">
        <f t="shared" si="65"/>
        <v>45.9</v>
      </c>
      <c r="DA145">
        <f t="shared" si="66"/>
        <v>4.45</v>
      </c>
      <c r="DB145">
        <f t="shared" si="60"/>
        <v>2.2000000000000002</v>
      </c>
      <c r="DC145">
        <f t="shared" si="61"/>
        <v>0</v>
      </c>
      <c r="DD145" t="s">
        <v>3</v>
      </c>
      <c r="DE145" t="s">
        <v>3</v>
      </c>
      <c r="DF145">
        <f t="shared" si="67"/>
        <v>9.8000000000000007</v>
      </c>
      <c r="DG145">
        <f t="shared" si="68"/>
        <v>0</v>
      </c>
      <c r="DH145">
        <f t="shared" si="69"/>
        <v>0</v>
      </c>
      <c r="DI145">
        <f t="shared" si="62"/>
        <v>0</v>
      </c>
      <c r="DJ145">
        <f t="shared" si="70"/>
        <v>9.8000000000000007</v>
      </c>
      <c r="DK145">
        <v>0</v>
      </c>
      <c r="DL145" t="s">
        <v>3</v>
      </c>
      <c r="DM145">
        <v>0</v>
      </c>
      <c r="DN145" t="s">
        <v>3</v>
      </c>
      <c r="DO145">
        <v>0</v>
      </c>
    </row>
    <row r="146" spans="1:119" x14ac:dyDescent="0.2">
      <c r="A146">
        <f>ROW(Source!A88)</f>
        <v>88</v>
      </c>
      <c r="B146">
        <v>93060864</v>
      </c>
      <c r="C146">
        <v>93061638</v>
      </c>
      <c r="D146">
        <v>37801918</v>
      </c>
      <c r="E146">
        <v>1</v>
      </c>
      <c r="F146">
        <v>1</v>
      </c>
      <c r="G146">
        <v>1</v>
      </c>
      <c r="H146">
        <v>3</v>
      </c>
      <c r="I146" t="s">
        <v>523</v>
      </c>
      <c r="J146" t="s">
        <v>524</v>
      </c>
      <c r="K146" t="s">
        <v>525</v>
      </c>
      <c r="L146">
        <v>1374</v>
      </c>
      <c r="N146">
        <v>1013</v>
      </c>
      <c r="O146" t="s">
        <v>526</v>
      </c>
      <c r="P146" t="s">
        <v>526</v>
      </c>
      <c r="Q146">
        <v>1</v>
      </c>
      <c r="W146">
        <v>0</v>
      </c>
      <c r="X146">
        <v>2131831278</v>
      </c>
      <c r="Y146">
        <f t="shared" si="59"/>
        <v>0.83</v>
      </c>
      <c r="AA146">
        <v>1</v>
      </c>
      <c r="AB146">
        <v>0</v>
      </c>
      <c r="AC146">
        <v>0</v>
      </c>
      <c r="AD146">
        <v>0</v>
      </c>
      <c r="AE146">
        <v>1</v>
      </c>
      <c r="AF146">
        <v>0</v>
      </c>
      <c r="AG146">
        <v>0</v>
      </c>
      <c r="AH146">
        <v>0</v>
      </c>
      <c r="AI146">
        <v>1</v>
      </c>
      <c r="AJ146">
        <v>1</v>
      </c>
      <c r="AK146">
        <v>1</v>
      </c>
      <c r="AL146">
        <v>1</v>
      </c>
      <c r="AM146">
        <v>-2</v>
      </c>
      <c r="AN146">
        <v>0</v>
      </c>
      <c r="AO146">
        <v>1</v>
      </c>
      <c r="AP146">
        <v>1</v>
      </c>
      <c r="AQ146">
        <v>0</v>
      </c>
      <c r="AR146">
        <v>0</v>
      </c>
      <c r="AS146" t="s">
        <v>3</v>
      </c>
      <c r="AT146">
        <v>0.83</v>
      </c>
      <c r="AU146" t="s">
        <v>3</v>
      </c>
      <c r="AV146">
        <v>0</v>
      </c>
      <c r="AW146">
        <v>2</v>
      </c>
      <c r="AX146">
        <v>93061652</v>
      </c>
      <c r="AY146">
        <v>1</v>
      </c>
      <c r="AZ146">
        <v>0</v>
      </c>
      <c r="BA146">
        <v>146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V146">
        <v>0</v>
      </c>
      <c r="CW146">
        <v>0</v>
      </c>
      <c r="CX146">
        <f>ROUND(Y146*Source!I88,9)</f>
        <v>0.83</v>
      </c>
      <c r="CY146">
        <f t="shared" si="64"/>
        <v>1</v>
      </c>
      <c r="CZ146">
        <f t="shared" si="65"/>
        <v>1</v>
      </c>
      <c r="DA146">
        <f t="shared" si="66"/>
        <v>1</v>
      </c>
      <c r="DB146">
        <f t="shared" si="60"/>
        <v>0.83</v>
      </c>
      <c r="DC146">
        <f t="shared" si="61"/>
        <v>0</v>
      </c>
      <c r="DD146" t="s">
        <v>3</v>
      </c>
      <c r="DE146" t="s">
        <v>3</v>
      </c>
      <c r="DF146">
        <f t="shared" ref="DF146:DF156" si="71">ROUND(ROUND(AE146,2)*CX146,2)</f>
        <v>0.83</v>
      </c>
      <c r="DG146">
        <f t="shared" si="68"/>
        <v>0</v>
      </c>
      <c r="DH146">
        <f t="shared" si="69"/>
        <v>0</v>
      </c>
      <c r="DI146">
        <f t="shared" si="62"/>
        <v>0</v>
      </c>
      <c r="DJ146">
        <f t="shared" si="70"/>
        <v>0.83</v>
      </c>
      <c r="DK146">
        <v>0</v>
      </c>
      <c r="DL146" t="s">
        <v>3</v>
      </c>
      <c r="DM146">
        <v>0</v>
      </c>
      <c r="DN146" t="s">
        <v>3</v>
      </c>
      <c r="DO146">
        <v>0</v>
      </c>
    </row>
    <row r="147" spans="1:119" x14ac:dyDescent="0.2">
      <c r="A147">
        <f>ROW(Source!A89)</f>
        <v>89</v>
      </c>
      <c r="B147">
        <v>93060864</v>
      </c>
      <c r="C147">
        <v>93061090</v>
      </c>
      <c r="D147">
        <v>23567769</v>
      </c>
      <c r="E147">
        <v>1</v>
      </c>
      <c r="F147">
        <v>1</v>
      </c>
      <c r="G147">
        <v>1</v>
      </c>
      <c r="H147">
        <v>1</v>
      </c>
      <c r="I147" t="s">
        <v>570</v>
      </c>
      <c r="J147" t="s">
        <v>3</v>
      </c>
      <c r="K147" t="s">
        <v>571</v>
      </c>
      <c r="L147">
        <v>1369</v>
      </c>
      <c r="N147">
        <v>1013</v>
      </c>
      <c r="O147" t="s">
        <v>464</v>
      </c>
      <c r="P147" t="s">
        <v>464</v>
      </c>
      <c r="Q147">
        <v>1</v>
      </c>
      <c r="W147">
        <v>0</v>
      </c>
      <c r="X147">
        <v>-284458088</v>
      </c>
      <c r="Y147">
        <f t="shared" si="59"/>
        <v>0.41</v>
      </c>
      <c r="AA147">
        <v>0</v>
      </c>
      <c r="AB147">
        <v>0</v>
      </c>
      <c r="AC147">
        <v>0</v>
      </c>
      <c r="AD147">
        <v>12.08</v>
      </c>
      <c r="AE147">
        <v>0</v>
      </c>
      <c r="AF147">
        <v>0</v>
      </c>
      <c r="AG147">
        <v>0</v>
      </c>
      <c r="AH147">
        <v>12.08</v>
      </c>
      <c r="AI147">
        <v>1</v>
      </c>
      <c r="AJ147">
        <v>1</v>
      </c>
      <c r="AK147">
        <v>1</v>
      </c>
      <c r="AL147">
        <v>1</v>
      </c>
      <c r="AM147">
        <v>-2</v>
      </c>
      <c r="AN147">
        <v>0</v>
      </c>
      <c r="AO147">
        <v>1</v>
      </c>
      <c r="AP147">
        <v>1</v>
      </c>
      <c r="AQ147">
        <v>0</v>
      </c>
      <c r="AR147">
        <v>0</v>
      </c>
      <c r="AS147" t="s">
        <v>3</v>
      </c>
      <c r="AT147">
        <v>0.41</v>
      </c>
      <c r="AU147" t="s">
        <v>3</v>
      </c>
      <c r="AV147">
        <v>1</v>
      </c>
      <c r="AW147">
        <v>2</v>
      </c>
      <c r="AX147">
        <v>93061093</v>
      </c>
      <c r="AY147">
        <v>1</v>
      </c>
      <c r="AZ147">
        <v>0</v>
      </c>
      <c r="BA147">
        <v>147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U147">
        <f>ROUND(AT147*Source!I89*AH147*AL147,2)</f>
        <v>14.86</v>
      </c>
      <c r="CV147">
        <f>ROUND(Y147*Source!I89,9)</f>
        <v>1.23</v>
      </c>
      <c r="CW147">
        <v>0</v>
      </c>
      <c r="CX147">
        <f>ROUND(Y147*Source!I89,9)</f>
        <v>1.23</v>
      </c>
      <c r="CY147">
        <f t="shared" ref="CY147:CY156" si="72">AD147</f>
        <v>12.08</v>
      </c>
      <c r="CZ147">
        <f t="shared" ref="CZ147:CZ156" si="73">AH147</f>
        <v>12.08</v>
      </c>
      <c r="DA147">
        <f t="shared" ref="DA147:DA156" si="74">AL147</f>
        <v>1</v>
      </c>
      <c r="DB147">
        <f t="shared" si="60"/>
        <v>4.95</v>
      </c>
      <c r="DC147">
        <f t="shared" si="61"/>
        <v>0</v>
      </c>
      <c r="DD147" t="s">
        <v>3</v>
      </c>
      <c r="DE147" t="s">
        <v>3</v>
      </c>
      <c r="DF147">
        <f t="shared" si="71"/>
        <v>0</v>
      </c>
      <c r="DG147">
        <f t="shared" si="68"/>
        <v>0</v>
      </c>
      <c r="DH147">
        <f t="shared" si="69"/>
        <v>0</v>
      </c>
      <c r="DI147">
        <f t="shared" si="62"/>
        <v>14.86</v>
      </c>
      <c r="DJ147">
        <f t="shared" ref="DJ147:DJ156" si="75">DI147</f>
        <v>14.86</v>
      </c>
      <c r="DK147">
        <v>0</v>
      </c>
      <c r="DL147" t="s">
        <v>3</v>
      </c>
      <c r="DM147">
        <v>0</v>
      </c>
      <c r="DN147" t="s">
        <v>3</v>
      </c>
      <c r="DO147">
        <v>0</v>
      </c>
    </row>
    <row r="148" spans="1:119" x14ac:dyDescent="0.2">
      <c r="A148">
        <f>ROW(Source!A89)</f>
        <v>89</v>
      </c>
      <c r="B148">
        <v>93060864</v>
      </c>
      <c r="C148">
        <v>93061090</v>
      </c>
      <c r="D148">
        <v>23566809</v>
      </c>
      <c r="E148">
        <v>1</v>
      </c>
      <c r="F148">
        <v>1</v>
      </c>
      <c r="G148">
        <v>1</v>
      </c>
      <c r="H148">
        <v>1</v>
      </c>
      <c r="I148" t="s">
        <v>572</v>
      </c>
      <c r="J148" t="s">
        <v>3</v>
      </c>
      <c r="K148" t="s">
        <v>573</v>
      </c>
      <c r="L148">
        <v>1369</v>
      </c>
      <c r="N148">
        <v>1013</v>
      </c>
      <c r="O148" t="s">
        <v>464</v>
      </c>
      <c r="P148" t="s">
        <v>464</v>
      </c>
      <c r="Q148">
        <v>1</v>
      </c>
      <c r="W148">
        <v>0</v>
      </c>
      <c r="X148">
        <v>-1713304237</v>
      </c>
      <c r="Y148">
        <f t="shared" si="59"/>
        <v>0.41</v>
      </c>
      <c r="AA148">
        <v>0</v>
      </c>
      <c r="AB148">
        <v>0</v>
      </c>
      <c r="AC148">
        <v>0</v>
      </c>
      <c r="AD148">
        <v>11.86</v>
      </c>
      <c r="AE148">
        <v>0</v>
      </c>
      <c r="AF148">
        <v>0</v>
      </c>
      <c r="AG148">
        <v>0</v>
      </c>
      <c r="AH148">
        <v>11.86</v>
      </c>
      <c r="AI148">
        <v>1</v>
      </c>
      <c r="AJ148">
        <v>1</v>
      </c>
      <c r="AK148">
        <v>1</v>
      </c>
      <c r="AL148">
        <v>1</v>
      </c>
      <c r="AM148">
        <v>-2</v>
      </c>
      <c r="AN148">
        <v>0</v>
      </c>
      <c r="AO148">
        <v>1</v>
      </c>
      <c r="AP148">
        <v>1</v>
      </c>
      <c r="AQ148">
        <v>0</v>
      </c>
      <c r="AR148">
        <v>0</v>
      </c>
      <c r="AS148" t="s">
        <v>3</v>
      </c>
      <c r="AT148">
        <v>0.41</v>
      </c>
      <c r="AU148" t="s">
        <v>3</v>
      </c>
      <c r="AV148">
        <v>1</v>
      </c>
      <c r="AW148">
        <v>2</v>
      </c>
      <c r="AX148">
        <v>93061094</v>
      </c>
      <c r="AY148">
        <v>1</v>
      </c>
      <c r="AZ148">
        <v>0</v>
      </c>
      <c r="BA148">
        <v>148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U148">
        <f>ROUND(AT148*Source!I89*AH148*AL148,2)</f>
        <v>14.59</v>
      </c>
      <c r="CV148">
        <f>ROUND(Y148*Source!I89,9)</f>
        <v>1.23</v>
      </c>
      <c r="CW148">
        <v>0</v>
      </c>
      <c r="CX148">
        <f>ROUND(Y148*Source!I89,9)</f>
        <v>1.23</v>
      </c>
      <c r="CY148">
        <f t="shared" si="72"/>
        <v>11.86</v>
      </c>
      <c r="CZ148">
        <f t="shared" si="73"/>
        <v>11.86</v>
      </c>
      <c r="DA148">
        <f t="shared" si="74"/>
        <v>1</v>
      </c>
      <c r="DB148">
        <f t="shared" si="60"/>
        <v>4.8600000000000003</v>
      </c>
      <c r="DC148">
        <f t="shared" si="61"/>
        <v>0</v>
      </c>
      <c r="DD148" t="s">
        <v>3</v>
      </c>
      <c r="DE148" t="s">
        <v>3</v>
      </c>
      <c r="DF148">
        <f t="shared" si="71"/>
        <v>0</v>
      </c>
      <c r="DG148">
        <f t="shared" si="68"/>
        <v>0</v>
      </c>
      <c r="DH148">
        <f t="shared" si="69"/>
        <v>0</v>
      </c>
      <c r="DI148">
        <f t="shared" si="62"/>
        <v>14.59</v>
      </c>
      <c r="DJ148">
        <f t="shared" si="75"/>
        <v>14.59</v>
      </c>
      <c r="DK148">
        <v>0</v>
      </c>
      <c r="DL148" t="s">
        <v>3</v>
      </c>
      <c r="DM148">
        <v>0</v>
      </c>
      <c r="DN148" t="s">
        <v>3</v>
      </c>
      <c r="DO148">
        <v>0</v>
      </c>
    </row>
    <row r="149" spans="1:119" x14ac:dyDescent="0.2">
      <c r="A149">
        <f>ROW(Source!A90)</f>
        <v>90</v>
      </c>
      <c r="B149">
        <v>93060864</v>
      </c>
      <c r="C149">
        <v>93061095</v>
      </c>
      <c r="D149">
        <v>23567769</v>
      </c>
      <c r="E149">
        <v>1</v>
      </c>
      <c r="F149">
        <v>1</v>
      </c>
      <c r="G149">
        <v>1</v>
      </c>
      <c r="H149">
        <v>1</v>
      </c>
      <c r="I149" t="s">
        <v>570</v>
      </c>
      <c r="J149" t="s">
        <v>3</v>
      </c>
      <c r="K149" t="s">
        <v>571</v>
      </c>
      <c r="L149">
        <v>1369</v>
      </c>
      <c r="N149">
        <v>1013</v>
      </c>
      <c r="O149" t="s">
        <v>464</v>
      </c>
      <c r="P149" t="s">
        <v>464</v>
      </c>
      <c r="Q149">
        <v>1</v>
      </c>
      <c r="W149">
        <v>0</v>
      </c>
      <c r="X149">
        <v>-284458088</v>
      </c>
      <c r="Y149">
        <f t="shared" si="59"/>
        <v>0.61</v>
      </c>
      <c r="AA149">
        <v>0</v>
      </c>
      <c r="AB149">
        <v>0</v>
      </c>
      <c r="AC149">
        <v>0</v>
      </c>
      <c r="AD149">
        <v>12.08</v>
      </c>
      <c r="AE149">
        <v>0</v>
      </c>
      <c r="AF149">
        <v>0</v>
      </c>
      <c r="AG149">
        <v>0</v>
      </c>
      <c r="AH149">
        <v>12.08</v>
      </c>
      <c r="AI149">
        <v>1</v>
      </c>
      <c r="AJ149">
        <v>1</v>
      </c>
      <c r="AK149">
        <v>1</v>
      </c>
      <c r="AL149">
        <v>1</v>
      </c>
      <c r="AM149">
        <v>-2</v>
      </c>
      <c r="AN149">
        <v>0</v>
      </c>
      <c r="AO149">
        <v>1</v>
      </c>
      <c r="AP149">
        <v>1</v>
      </c>
      <c r="AQ149">
        <v>0</v>
      </c>
      <c r="AR149">
        <v>0</v>
      </c>
      <c r="AS149" t="s">
        <v>3</v>
      </c>
      <c r="AT149">
        <v>0.61</v>
      </c>
      <c r="AU149" t="s">
        <v>3</v>
      </c>
      <c r="AV149">
        <v>1</v>
      </c>
      <c r="AW149">
        <v>2</v>
      </c>
      <c r="AX149">
        <v>93061098</v>
      </c>
      <c r="AY149">
        <v>1</v>
      </c>
      <c r="AZ149">
        <v>0</v>
      </c>
      <c r="BA149">
        <v>149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U149">
        <f>ROUND(AT149*Source!I90*AH149*AL149,2)</f>
        <v>7.37</v>
      </c>
      <c r="CV149">
        <f>ROUND(Y149*Source!I90,9)</f>
        <v>0.61</v>
      </c>
      <c r="CW149">
        <v>0</v>
      </c>
      <c r="CX149">
        <f>ROUND(Y149*Source!I90,9)</f>
        <v>0.61</v>
      </c>
      <c r="CY149">
        <f t="shared" si="72"/>
        <v>12.08</v>
      </c>
      <c r="CZ149">
        <f t="shared" si="73"/>
        <v>12.08</v>
      </c>
      <c r="DA149">
        <f t="shared" si="74"/>
        <v>1</v>
      </c>
      <c r="DB149">
        <f t="shared" si="60"/>
        <v>7.37</v>
      </c>
      <c r="DC149">
        <f t="shared" si="61"/>
        <v>0</v>
      </c>
      <c r="DD149" t="s">
        <v>3</v>
      </c>
      <c r="DE149" t="s">
        <v>3</v>
      </c>
      <c r="DF149">
        <f t="shared" si="71"/>
        <v>0</v>
      </c>
      <c r="DG149">
        <f t="shared" si="68"/>
        <v>0</v>
      </c>
      <c r="DH149">
        <f t="shared" si="69"/>
        <v>0</v>
      </c>
      <c r="DI149">
        <f t="shared" si="62"/>
        <v>7.37</v>
      </c>
      <c r="DJ149">
        <f t="shared" si="75"/>
        <v>7.37</v>
      </c>
      <c r="DK149">
        <v>0</v>
      </c>
      <c r="DL149" t="s">
        <v>3</v>
      </c>
      <c r="DM149">
        <v>0</v>
      </c>
      <c r="DN149" t="s">
        <v>3</v>
      </c>
      <c r="DO149">
        <v>0</v>
      </c>
    </row>
    <row r="150" spans="1:119" x14ac:dyDescent="0.2">
      <c r="A150">
        <f>ROW(Source!A90)</f>
        <v>90</v>
      </c>
      <c r="B150">
        <v>93060864</v>
      </c>
      <c r="C150">
        <v>93061095</v>
      </c>
      <c r="D150">
        <v>23566809</v>
      </c>
      <c r="E150">
        <v>1</v>
      </c>
      <c r="F150">
        <v>1</v>
      </c>
      <c r="G150">
        <v>1</v>
      </c>
      <c r="H150">
        <v>1</v>
      </c>
      <c r="I150" t="s">
        <v>572</v>
      </c>
      <c r="J150" t="s">
        <v>3</v>
      </c>
      <c r="K150" t="s">
        <v>573</v>
      </c>
      <c r="L150">
        <v>1369</v>
      </c>
      <c r="N150">
        <v>1013</v>
      </c>
      <c r="O150" t="s">
        <v>464</v>
      </c>
      <c r="P150" t="s">
        <v>464</v>
      </c>
      <c r="Q150">
        <v>1</v>
      </c>
      <c r="W150">
        <v>0</v>
      </c>
      <c r="X150">
        <v>-1713304237</v>
      </c>
      <c r="Y150">
        <f t="shared" si="59"/>
        <v>0.61</v>
      </c>
      <c r="AA150">
        <v>0</v>
      </c>
      <c r="AB150">
        <v>0</v>
      </c>
      <c r="AC150">
        <v>0</v>
      </c>
      <c r="AD150">
        <v>11.86</v>
      </c>
      <c r="AE150">
        <v>0</v>
      </c>
      <c r="AF150">
        <v>0</v>
      </c>
      <c r="AG150">
        <v>0</v>
      </c>
      <c r="AH150">
        <v>11.86</v>
      </c>
      <c r="AI150">
        <v>1</v>
      </c>
      <c r="AJ150">
        <v>1</v>
      </c>
      <c r="AK150">
        <v>1</v>
      </c>
      <c r="AL150">
        <v>1</v>
      </c>
      <c r="AM150">
        <v>-2</v>
      </c>
      <c r="AN150">
        <v>0</v>
      </c>
      <c r="AO150">
        <v>1</v>
      </c>
      <c r="AP150">
        <v>1</v>
      </c>
      <c r="AQ150">
        <v>0</v>
      </c>
      <c r="AR150">
        <v>0</v>
      </c>
      <c r="AS150" t="s">
        <v>3</v>
      </c>
      <c r="AT150">
        <v>0.61</v>
      </c>
      <c r="AU150" t="s">
        <v>3</v>
      </c>
      <c r="AV150">
        <v>1</v>
      </c>
      <c r="AW150">
        <v>2</v>
      </c>
      <c r="AX150">
        <v>93061099</v>
      </c>
      <c r="AY150">
        <v>1</v>
      </c>
      <c r="AZ150">
        <v>0</v>
      </c>
      <c r="BA150">
        <v>150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U150">
        <f>ROUND(AT150*Source!I90*AH150*AL150,2)</f>
        <v>7.23</v>
      </c>
      <c r="CV150">
        <f>ROUND(Y150*Source!I90,9)</f>
        <v>0.61</v>
      </c>
      <c r="CW150">
        <v>0</v>
      </c>
      <c r="CX150">
        <f>ROUND(Y150*Source!I90,9)</f>
        <v>0.61</v>
      </c>
      <c r="CY150">
        <f t="shared" si="72"/>
        <v>11.86</v>
      </c>
      <c r="CZ150">
        <f t="shared" si="73"/>
        <v>11.86</v>
      </c>
      <c r="DA150">
        <f t="shared" si="74"/>
        <v>1</v>
      </c>
      <c r="DB150">
        <f t="shared" si="60"/>
        <v>7.23</v>
      </c>
      <c r="DC150">
        <f t="shared" si="61"/>
        <v>0</v>
      </c>
      <c r="DD150" t="s">
        <v>3</v>
      </c>
      <c r="DE150" t="s">
        <v>3</v>
      </c>
      <c r="DF150">
        <f t="shared" si="71"/>
        <v>0</v>
      </c>
      <c r="DG150">
        <f t="shared" si="68"/>
        <v>0</v>
      </c>
      <c r="DH150">
        <f t="shared" si="69"/>
        <v>0</v>
      </c>
      <c r="DI150">
        <f t="shared" si="62"/>
        <v>7.23</v>
      </c>
      <c r="DJ150">
        <f t="shared" si="75"/>
        <v>7.23</v>
      </c>
      <c r="DK150">
        <v>0</v>
      </c>
      <c r="DL150" t="s">
        <v>3</v>
      </c>
      <c r="DM150">
        <v>0</v>
      </c>
      <c r="DN150" t="s">
        <v>3</v>
      </c>
      <c r="DO150">
        <v>0</v>
      </c>
    </row>
    <row r="151" spans="1:119" x14ac:dyDescent="0.2">
      <c r="A151">
        <f>ROW(Source!A91)</f>
        <v>91</v>
      </c>
      <c r="B151">
        <v>93060864</v>
      </c>
      <c r="C151">
        <v>93061100</v>
      </c>
      <c r="D151">
        <v>23567769</v>
      </c>
      <c r="E151">
        <v>1</v>
      </c>
      <c r="F151">
        <v>1</v>
      </c>
      <c r="G151">
        <v>1</v>
      </c>
      <c r="H151">
        <v>1</v>
      </c>
      <c r="I151" t="s">
        <v>570</v>
      </c>
      <c r="J151" t="s">
        <v>3</v>
      </c>
      <c r="K151" t="s">
        <v>571</v>
      </c>
      <c r="L151">
        <v>1369</v>
      </c>
      <c r="N151">
        <v>1013</v>
      </c>
      <c r="O151" t="s">
        <v>464</v>
      </c>
      <c r="P151" t="s">
        <v>464</v>
      </c>
      <c r="Q151">
        <v>1</v>
      </c>
      <c r="W151">
        <v>0</v>
      </c>
      <c r="X151">
        <v>-284458088</v>
      </c>
      <c r="Y151">
        <f t="shared" si="59"/>
        <v>0.61</v>
      </c>
      <c r="AA151">
        <v>0</v>
      </c>
      <c r="AB151">
        <v>0</v>
      </c>
      <c r="AC151">
        <v>0</v>
      </c>
      <c r="AD151">
        <v>12.08</v>
      </c>
      <c r="AE151">
        <v>0</v>
      </c>
      <c r="AF151">
        <v>0</v>
      </c>
      <c r="AG151">
        <v>0</v>
      </c>
      <c r="AH151">
        <v>12.08</v>
      </c>
      <c r="AI151">
        <v>1</v>
      </c>
      <c r="AJ151">
        <v>1</v>
      </c>
      <c r="AK151">
        <v>1</v>
      </c>
      <c r="AL151">
        <v>1</v>
      </c>
      <c r="AM151">
        <v>-2</v>
      </c>
      <c r="AN151">
        <v>0</v>
      </c>
      <c r="AO151">
        <v>1</v>
      </c>
      <c r="AP151">
        <v>1</v>
      </c>
      <c r="AQ151">
        <v>0</v>
      </c>
      <c r="AR151">
        <v>0</v>
      </c>
      <c r="AS151" t="s">
        <v>3</v>
      </c>
      <c r="AT151">
        <v>0.61</v>
      </c>
      <c r="AU151" t="s">
        <v>3</v>
      </c>
      <c r="AV151">
        <v>1</v>
      </c>
      <c r="AW151">
        <v>2</v>
      </c>
      <c r="AX151">
        <v>93061103</v>
      </c>
      <c r="AY151">
        <v>1</v>
      </c>
      <c r="AZ151">
        <v>0</v>
      </c>
      <c r="BA151">
        <v>151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U151">
        <f>ROUND(AT151*Source!I91*AH151*AL151,2)</f>
        <v>7.37</v>
      </c>
      <c r="CV151">
        <f>ROUND(Y151*Source!I91,9)</f>
        <v>0.61</v>
      </c>
      <c r="CW151">
        <v>0</v>
      </c>
      <c r="CX151">
        <f>ROUND(Y151*Source!I91,9)</f>
        <v>0.61</v>
      </c>
      <c r="CY151">
        <f t="shared" si="72"/>
        <v>12.08</v>
      </c>
      <c r="CZ151">
        <f t="shared" si="73"/>
        <v>12.08</v>
      </c>
      <c r="DA151">
        <f t="shared" si="74"/>
        <v>1</v>
      </c>
      <c r="DB151">
        <f t="shared" si="60"/>
        <v>7.37</v>
      </c>
      <c r="DC151">
        <f t="shared" si="61"/>
        <v>0</v>
      </c>
      <c r="DD151" t="s">
        <v>3</v>
      </c>
      <c r="DE151" t="s">
        <v>3</v>
      </c>
      <c r="DF151">
        <f t="shared" si="71"/>
        <v>0</v>
      </c>
      <c r="DG151">
        <f t="shared" si="68"/>
        <v>0</v>
      </c>
      <c r="DH151">
        <f t="shared" si="69"/>
        <v>0</v>
      </c>
      <c r="DI151">
        <f t="shared" si="62"/>
        <v>7.37</v>
      </c>
      <c r="DJ151">
        <f t="shared" si="75"/>
        <v>7.37</v>
      </c>
      <c r="DK151">
        <v>0</v>
      </c>
      <c r="DL151" t="s">
        <v>3</v>
      </c>
      <c r="DM151">
        <v>0</v>
      </c>
      <c r="DN151" t="s">
        <v>3</v>
      </c>
      <c r="DO151">
        <v>0</v>
      </c>
    </row>
    <row r="152" spans="1:119" x14ac:dyDescent="0.2">
      <c r="A152">
        <f>ROW(Source!A91)</f>
        <v>91</v>
      </c>
      <c r="B152">
        <v>93060864</v>
      </c>
      <c r="C152">
        <v>93061100</v>
      </c>
      <c r="D152">
        <v>23566809</v>
      </c>
      <c r="E152">
        <v>1</v>
      </c>
      <c r="F152">
        <v>1</v>
      </c>
      <c r="G152">
        <v>1</v>
      </c>
      <c r="H152">
        <v>1</v>
      </c>
      <c r="I152" t="s">
        <v>572</v>
      </c>
      <c r="J152" t="s">
        <v>3</v>
      </c>
      <c r="K152" t="s">
        <v>573</v>
      </c>
      <c r="L152">
        <v>1369</v>
      </c>
      <c r="N152">
        <v>1013</v>
      </c>
      <c r="O152" t="s">
        <v>464</v>
      </c>
      <c r="P152" t="s">
        <v>464</v>
      </c>
      <c r="Q152">
        <v>1</v>
      </c>
      <c r="W152">
        <v>0</v>
      </c>
      <c r="X152">
        <v>-1713304237</v>
      </c>
      <c r="Y152">
        <f t="shared" si="59"/>
        <v>0.61</v>
      </c>
      <c r="AA152">
        <v>0</v>
      </c>
      <c r="AB152">
        <v>0</v>
      </c>
      <c r="AC152">
        <v>0</v>
      </c>
      <c r="AD152">
        <v>11.86</v>
      </c>
      <c r="AE152">
        <v>0</v>
      </c>
      <c r="AF152">
        <v>0</v>
      </c>
      <c r="AG152">
        <v>0</v>
      </c>
      <c r="AH152">
        <v>11.86</v>
      </c>
      <c r="AI152">
        <v>1</v>
      </c>
      <c r="AJ152">
        <v>1</v>
      </c>
      <c r="AK152">
        <v>1</v>
      </c>
      <c r="AL152">
        <v>1</v>
      </c>
      <c r="AM152">
        <v>-2</v>
      </c>
      <c r="AN152">
        <v>0</v>
      </c>
      <c r="AO152">
        <v>1</v>
      </c>
      <c r="AP152">
        <v>1</v>
      </c>
      <c r="AQ152">
        <v>0</v>
      </c>
      <c r="AR152">
        <v>0</v>
      </c>
      <c r="AS152" t="s">
        <v>3</v>
      </c>
      <c r="AT152">
        <v>0.61</v>
      </c>
      <c r="AU152" t="s">
        <v>3</v>
      </c>
      <c r="AV152">
        <v>1</v>
      </c>
      <c r="AW152">
        <v>2</v>
      </c>
      <c r="AX152">
        <v>93061104</v>
      </c>
      <c r="AY152">
        <v>1</v>
      </c>
      <c r="AZ152">
        <v>0</v>
      </c>
      <c r="BA152">
        <v>152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U152">
        <f>ROUND(AT152*Source!I91*AH152*AL152,2)</f>
        <v>7.23</v>
      </c>
      <c r="CV152">
        <f>ROUND(Y152*Source!I91,9)</f>
        <v>0.61</v>
      </c>
      <c r="CW152">
        <v>0</v>
      </c>
      <c r="CX152">
        <f>ROUND(Y152*Source!I91,9)</f>
        <v>0.61</v>
      </c>
      <c r="CY152">
        <f t="shared" si="72"/>
        <v>11.86</v>
      </c>
      <c r="CZ152">
        <f t="shared" si="73"/>
        <v>11.86</v>
      </c>
      <c r="DA152">
        <f t="shared" si="74"/>
        <v>1</v>
      </c>
      <c r="DB152">
        <f t="shared" si="60"/>
        <v>7.23</v>
      </c>
      <c r="DC152">
        <f t="shared" si="61"/>
        <v>0</v>
      </c>
      <c r="DD152" t="s">
        <v>3</v>
      </c>
      <c r="DE152" t="s">
        <v>3</v>
      </c>
      <c r="DF152">
        <f t="shared" si="71"/>
        <v>0</v>
      </c>
      <c r="DG152">
        <f t="shared" si="68"/>
        <v>0</v>
      </c>
      <c r="DH152">
        <f t="shared" si="69"/>
        <v>0</v>
      </c>
      <c r="DI152">
        <f t="shared" si="62"/>
        <v>7.23</v>
      </c>
      <c r="DJ152">
        <f t="shared" si="75"/>
        <v>7.23</v>
      </c>
      <c r="DK152">
        <v>0</v>
      </c>
      <c r="DL152" t="s">
        <v>3</v>
      </c>
      <c r="DM152">
        <v>0</v>
      </c>
      <c r="DN152" t="s">
        <v>3</v>
      </c>
      <c r="DO152">
        <v>0</v>
      </c>
    </row>
    <row r="153" spans="1:119" x14ac:dyDescent="0.2">
      <c r="A153">
        <f>ROW(Source!A92)</f>
        <v>92</v>
      </c>
      <c r="B153">
        <v>93060864</v>
      </c>
      <c r="C153">
        <v>93061105</v>
      </c>
      <c r="D153">
        <v>23567769</v>
      </c>
      <c r="E153">
        <v>1</v>
      </c>
      <c r="F153">
        <v>1</v>
      </c>
      <c r="G153">
        <v>1</v>
      </c>
      <c r="H153">
        <v>1</v>
      </c>
      <c r="I153" t="s">
        <v>570</v>
      </c>
      <c r="J153" t="s">
        <v>3</v>
      </c>
      <c r="K153" t="s">
        <v>571</v>
      </c>
      <c r="L153">
        <v>1369</v>
      </c>
      <c r="N153">
        <v>1013</v>
      </c>
      <c r="O153" t="s">
        <v>464</v>
      </c>
      <c r="P153" t="s">
        <v>464</v>
      </c>
      <c r="Q153">
        <v>1</v>
      </c>
      <c r="W153">
        <v>0</v>
      </c>
      <c r="X153">
        <v>-284458088</v>
      </c>
      <c r="Y153">
        <f t="shared" si="59"/>
        <v>6.48</v>
      </c>
      <c r="AA153">
        <v>0</v>
      </c>
      <c r="AB153">
        <v>0</v>
      </c>
      <c r="AC153">
        <v>0</v>
      </c>
      <c r="AD153">
        <v>12.08</v>
      </c>
      <c r="AE153">
        <v>0</v>
      </c>
      <c r="AF153">
        <v>0</v>
      </c>
      <c r="AG153">
        <v>0</v>
      </c>
      <c r="AH153">
        <v>12.08</v>
      </c>
      <c r="AI153">
        <v>1</v>
      </c>
      <c r="AJ153">
        <v>1</v>
      </c>
      <c r="AK153">
        <v>1</v>
      </c>
      <c r="AL153">
        <v>1</v>
      </c>
      <c r="AM153">
        <v>-2</v>
      </c>
      <c r="AN153">
        <v>0</v>
      </c>
      <c r="AO153">
        <v>1</v>
      </c>
      <c r="AP153">
        <v>1</v>
      </c>
      <c r="AQ153">
        <v>0</v>
      </c>
      <c r="AR153">
        <v>0</v>
      </c>
      <c r="AS153" t="s">
        <v>3</v>
      </c>
      <c r="AT153">
        <v>6.48</v>
      </c>
      <c r="AU153" t="s">
        <v>3</v>
      </c>
      <c r="AV153">
        <v>1</v>
      </c>
      <c r="AW153">
        <v>2</v>
      </c>
      <c r="AX153">
        <v>93061108</v>
      </c>
      <c r="AY153">
        <v>1</v>
      </c>
      <c r="AZ153">
        <v>0</v>
      </c>
      <c r="BA153">
        <v>153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U153">
        <f>ROUND(AT153*Source!I92*AH153*AL153,2)</f>
        <v>3.13</v>
      </c>
      <c r="CV153">
        <f>ROUND(Y153*Source!I92,9)</f>
        <v>0.25919999999999999</v>
      </c>
      <c r="CW153">
        <v>0</v>
      </c>
      <c r="CX153">
        <f>ROUND(Y153*Source!I92,9)</f>
        <v>0.25919999999999999</v>
      </c>
      <c r="CY153">
        <f t="shared" si="72"/>
        <v>12.08</v>
      </c>
      <c r="CZ153">
        <f t="shared" si="73"/>
        <v>12.08</v>
      </c>
      <c r="DA153">
        <f t="shared" si="74"/>
        <v>1</v>
      </c>
      <c r="DB153">
        <f t="shared" si="60"/>
        <v>78.28</v>
      </c>
      <c r="DC153">
        <f t="shared" si="61"/>
        <v>0</v>
      </c>
      <c r="DD153" t="s">
        <v>3</v>
      </c>
      <c r="DE153" t="s">
        <v>3</v>
      </c>
      <c r="DF153">
        <f t="shared" si="71"/>
        <v>0</v>
      </c>
      <c r="DG153">
        <f t="shared" si="68"/>
        <v>0</v>
      </c>
      <c r="DH153">
        <f t="shared" si="69"/>
        <v>0</v>
      </c>
      <c r="DI153">
        <f t="shared" si="62"/>
        <v>3.13</v>
      </c>
      <c r="DJ153">
        <f t="shared" si="75"/>
        <v>3.13</v>
      </c>
      <c r="DK153">
        <v>0</v>
      </c>
      <c r="DL153" t="s">
        <v>3</v>
      </c>
      <c r="DM153">
        <v>0</v>
      </c>
      <c r="DN153" t="s">
        <v>3</v>
      </c>
      <c r="DO153">
        <v>0</v>
      </c>
    </row>
    <row r="154" spans="1:119" x14ac:dyDescent="0.2">
      <c r="A154">
        <f>ROW(Source!A92)</f>
        <v>92</v>
      </c>
      <c r="B154">
        <v>93060864</v>
      </c>
      <c r="C154">
        <v>93061105</v>
      </c>
      <c r="D154">
        <v>23566809</v>
      </c>
      <c r="E154">
        <v>1</v>
      </c>
      <c r="F154">
        <v>1</v>
      </c>
      <c r="G154">
        <v>1</v>
      </c>
      <c r="H154">
        <v>1</v>
      </c>
      <c r="I154" t="s">
        <v>572</v>
      </c>
      <c r="J154" t="s">
        <v>3</v>
      </c>
      <c r="K154" t="s">
        <v>573</v>
      </c>
      <c r="L154">
        <v>1369</v>
      </c>
      <c r="N154">
        <v>1013</v>
      </c>
      <c r="O154" t="s">
        <v>464</v>
      </c>
      <c r="P154" t="s">
        <v>464</v>
      </c>
      <c r="Q154">
        <v>1</v>
      </c>
      <c r="W154">
        <v>0</v>
      </c>
      <c r="X154">
        <v>-1713304237</v>
      </c>
      <c r="Y154">
        <f t="shared" si="59"/>
        <v>6.48</v>
      </c>
      <c r="AA154">
        <v>0</v>
      </c>
      <c r="AB154">
        <v>0</v>
      </c>
      <c r="AC154">
        <v>0</v>
      </c>
      <c r="AD154">
        <v>11.86</v>
      </c>
      <c r="AE154">
        <v>0</v>
      </c>
      <c r="AF154">
        <v>0</v>
      </c>
      <c r="AG154">
        <v>0</v>
      </c>
      <c r="AH154">
        <v>11.86</v>
      </c>
      <c r="AI154">
        <v>1</v>
      </c>
      <c r="AJ154">
        <v>1</v>
      </c>
      <c r="AK154">
        <v>1</v>
      </c>
      <c r="AL154">
        <v>1</v>
      </c>
      <c r="AM154">
        <v>-2</v>
      </c>
      <c r="AN154">
        <v>0</v>
      </c>
      <c r="AO154">
        <v>1</v>
      </c>
      <c r="AP154">
        <v>1</v>
      </c>
      <c r="AQ154">
        <v>0</v>
      </c>
      <c r="AR154">
        <v>0</v>
      </c>
      <c r="AS154" t="s">
        <v>3</v>
      </c>
      <c r="AT154">
        <v>6.48</v>
      </c>
      <c r="AU154" t="s">
        <v>3</v>
      </c>
      <c r="AV154">
        <v>1</v>
      </c>
      <c r="AW154">
        <v>2</v>
      </c>
      <c r="AX154">
        <v>93061109</v>
      </c>
      <c r="AY154">
        <v>1</v>
      </c>
      <c r="AZ154">
        <v>0</v>
      </c>
      <c r="BA154">
        <v>154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U154">
        <f>ROUND(AT154*Source!I92*AH154*AL154,2)</f>
        <v>3.07</v>
      </c>
      <c r="CV154">
        <f>ROUND(Y154*Source!I92,9)</f>
        <v>0.25919999999999999</v>
      </c>
      <c r="CW154">
        <v>0</v>
      </c>
      <c r="CX154">
        <f>ROUND(Y154*Source!I92,9)</f>
        <v>0.25919999999999999</v>
      </c>
      <c r="CY154">
        <f t="shared" si="72"/>
        <v>11.86</v>
      </c>
      <c r="CZ154">
        <f t="shared" si="73"/>
        <v>11.86</v>
      </c>
      <c r="DA154">
        <f t="shared" si="74"/>
        <v>1</v>
      </c>
      <c r="DB154">
        <f t="shared" si="60"/>
        <v>76.849999999999994</v>
      </c>
      <c r="DC154">
        <f t="shared" si="61"/>
        <v>0</v>
      </c>
      <c r="DD154" t="s">
        <v>3</v>
      </c>
      <c r="DE154" t="s">
        <v>3</v>
      </c>
      <c r="DF154">
        <f t="shared" si="71"/>
        <v>0</v>
      </c>
      <c r="DG154">
        <f t="shared" si="68"/>
        <v>0</v>
      </c>
      <c r="DH154">
        <f t="shared" si="69"/>
        <v>0</v>
      </c>
      <c r="DI154">
        <f t="shared" si="62"/>
        <v>3.07</v>
      </c>
      <c r="DJ154">
        <f t="shared" si="75"/>
        <v>3.07</v>
      </c>
      <c r="DK154">
        <v>0</v>
      </c>
      <c r="DL154" t="s">
        <v>3</v>
      </c>
      <c r="DM154">
        <v>0</v>
      </c>
      <c r="DN154" t="s">
        <v>3</v>
      </c>
      <c r="DO154">
        <v>0</v>
      </c>
    </row>
    <row r="155" spans="1:119" x14ac:dyDescent="0.2">
      <c r="A155">
        <f>ROW(Source!A93)</f>
        <v>93</v>
      </c>
      <c r="B155">
        <v>93060864</v>
      </c>
      <c r="C155">
        <v>93061110</v>
      </c>
      <c r="D155">
        <v>23567769</v>
      </c>
      <c r="E155">
        <v>1</v>
      </c>
      <c r="F155">
        <v>1</v>
      </c>
      <c r="G155">
        <v>1</v>
      </c>
      <c r="H155">
        <v>1</v>
      </c>
      <c r="I155" t="s">
        <v>570</v>
      </c>
      <c r="J155" t="s">
        <v>3</v>
      </c>
      <c r="K155" t="s">
        <v>571</v>
      </c>
      <c r="L155">
        <v>1369</v>
      </c>
      <c r="N155">
        <v>1013</v>
      </c>
      <c r="O155" t="s">
        <v>464</v>
      </c>
      <c r="P155" t="s">
        <v>464</v>
      </c>
      <c r="Q155">
        <v>1</v>
      </c>
      <c r="W155">
        <v>0</v>
      </c>
      <c r="X155">
        <v>-284458088</v>
      </c>
      <c r="Y155">
        <f t="shared" si="59"/>
        <v>1.01</v>
      </c>
      <c r="AA155">
        <v>0</v>
      </c>
      <c r="AB155">
        <v>0</v>
      </c>
      <c r="AC155">
        <v>0</v>
      </c>
      <c r="AD155">
        <v>12.08</v>
      </c>
      <c r="AE155">
        <v>0</v>
      </c>
      <c r="AF155">
        <v>0</v>
      </c>
      <c r="AG155">
        <v>0</v>
      </c>
      <c r="AH155">
        <v>12.08</v>
      </c>
      <c r="AI155">
        <v>1</v>
      </c>
      <c r="AJ155">
        <v>1</v>
      </c>
      <c r="AK155">
        <v>1</v>
      </c>
      <c r="AL155">
        <v>1</v>
      </c>
      <c r="AM155">
        <v>-2</v>
      </c>
      <c r="AN155">
        <v>0</v>
      </c>
      <c r="AO155">
        <v>1</v>
      </c>
      <c r="AP155">
        <v>1</v>
      </c>
      <c r="AQ155">
        <v>0</v>
      </c>
      <c r="AR155">
        <v>0</v>
      </c>
      <c r="AS155" t="s">
        <v>3</v>
      </c>
      <c r="AT155">
        <v>1.01</v>
      </c>
      <c r="AU155" t="s">
        <v>3</v>
      </c>
      <c r="AV155">
        <v>1</v>
      </c>
      <c r="AW155">
        <v>2</v>
      </c>
      <c r="AX155">
        <v>93061113</v>
      </c>
      <c r="AY155">
        <v>1</v>
      </c>
      <c r="AZ155">
        <v>0</v>
      </c>
      <c r="BA155">
        <v>155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U155">
        <f>ROUND(AT155*Source!I93*AH155*AL155,2)</f>
        <v>12.2</v>
      </c>
      <c r="CV155">
        <f>ROUND(Y155*Source!I93,9)</f>
        <v>1.01</v>
      </c>
      <c r="CW155">
        <v>0</v>
      </c>
      <c r="CX155">
        <f>ROUND(Y155*Source!I93,9)</f>
        <v>1.01</v>
      </c>
      <c r="CY155">
        <f t="shared" si="72"/>
        <v>12.08</v>
      </c>
      <c r="CZ155">
        <f t="shared" si="73"/>
        <v>12.08</v>
      </c>
      <c r="DA155">
        <f t="shared" si="74"/>
        <v>1</v>
      </c>
      <c r="DB155">
        <f t="shared" si="60"/>
        <v>12.2</v>
      </c>
      <c r="DC155">
        <f t="shared" si="61"/>
        <v>0</v>
      </c>
      <c r="DD155" t="s">
        <v>3</v>
      </c>
      <c r="DE155" t="s">
        <v>3</v>
      </c>
      <c r="DF155">
        <f t="shared" si="71"/>
        <v>0</v>
      </c>
      <c r="DG155">
        <f t="shared" si="68"/>
        <v>0</v>
      </c>
      <c r="DH155">
        <f t="shared" si="69"/>
        <v>0</v>
      </c>
      <c r="DI155">
        <f t="shared" si="62"/>
        <v>12.2</v>
      </c>
      <c r="DJ155">
        <f t="shared" si="75"/>
        <v>12.2</v>
      </c>
      <c r="DK155">
        <v>0</v>
      </c>
      <c r="DL155" t="s">
        <v>3</v>
      </c>
      <c r="DM155">
        <v>0</v>
      </c>
      <c r="DN155" t="s">
        <v>3</v>
      </c>
      <c r="DO155">
        <v>0</v>
      </c>
    </row>
    <row r="156" spans="1:119" x14ac:dyDescent="0.2">
      <c r="A156">
        <f>ROW(Source!A93)</f>
        <v>93</v>
      </c>
      <c r="B156">
        <v>93060864</v>
      </c>
      <c r="C156">
        <v>93061110</v>
      </c>
      <c r="D156">
        <v>23566809</v>
      </c>
      <c r="E156">
        <v>1</v>
      </c>
      <c r="F156">
        <v>1</v>
      </c>
      <c r="G156">
        <v>1</v>
      </c>
      <c r="H156">
        <v>1</v>
      </c>
      <c r="I156" t="s">
        <v>572</v>
      </c>
      <c r="J156" t="s">
        <v>3</v>
      </c>
      <c r="K156" t="s">
        <v>573</v>
      </c>
      <c r="L156">
        <v>1369</v>
      </c>
      <c r="N156">
        <v>1013</v>
      </c>
      <c r="O156" t="s">
        <v>464</v>
      </c>
      <c r="P156" t="s">
        <v>464</v>
      </c>
      <c r="Q156">
        <v>1</v>
      </c>
      <c r="W156">
        <v>0</v>
      </c>
      <c r="X156">
        <v>-1713304237</v>
      </c>
      <c r="Y156">
        <f t="shared" si="59"/>
        <v>1.01</v>
      </c>
      <c r="AA156">
        <v>0</v>
      </c>
      <c r="AB156">
        <v>0</v>
      </c>
      <c r="AC156">
        <v>0</v>
      </c>
      <c r="AD156">
        <v>11.86</v>
      </c>
      <c r="AE156">
        <v>0</v>
      </c>
      <c r="AF156">
        <v>0</v>
      </c>
      <c r="AG156">
        <v>0</v>
      </c>
      <c r="AH156">
        <v>11.86</v>
      </c>
      <c r="AI156">
        <v>1</v>
      </c>
      <c r="AJ156">
        <v>1</v>
      </c>
      <c r="AK156">
        <v>1</v>
      </c>
      <c r="AL156">
        <v>1</v>
      </c>
      <c r="AM156">
        <v>-2</v>
      </c>
      <c r="AN156">
        <v>0</v>
      </c>
      <c r="AO156">
        <v>1</v>
      </c>
      <c r="AP156">
        <v>1</v>
      </c>
      <c r="AQ156">
        <v>0</v>
      </c>
      <c r="AR156">
        <v>0</v>
      </c>
      <c r="AS156" t="s">
        <v>3</v>
      </c>
      <c r="AT156">
        <v>1.01</v>
      </c>
      <c r="AU156" t="s">
        <v>3</v>
      </c>
      <c r="AV156">
        <v>1</v>
      </c>
      <c r="AW156">
        <v>2</v>
      </c>
      <c r="AX156">
        <v>93061114</v>
      </c>
      <c r="AY156">
        <v>1</v>
      </c>
      <c r="AZ156">
        <v>0</v>
      </c>
      <c r="BA156">
        <v>156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U156">
        <f>ROUND(AT156*Source!I93*AH156*AL156,2)</f>
        <v>11.98</v>
      </c>
      <c r="CV156">
        <f>ROUND(Y156*Source!I93,9)</f>
        <v>1.01</v>
      </c>
      <c r="CW156">
        <v>0</v>
      </c>
      <c r="CX156">
        <f>ROUND(Y156*Source!I93,9)</f>
        <v>1.01</v>
      </c>
      <c r="CY156">
        <f t="shared" si="72"/>
        <v>11.86</v>
      </c>
      <c r="CZ156">
        <f t="shared" si="73"/>
        <v>11.86</v>
      </c>
      <c r="DA156">
        <f t="shared" si="74"/>
        <v>1</v>
      </c>
      <c r="DB156">
        <f t="shared" si="60"/>
        <v>11.98</v>
      </c>
      <c r="DC156">
        <f t="shared" si="61"/>
        <v>0</v>
      </c>
      <c r="DD156" t="s">
        <v>3</v>
      </c>
      <c r="DE156" t="s">
        <v>3</v>
      </c>
      <c r="DF156">
        <f t="shared" si="71"/>
        <v>0</v>
      </c>
      <c r="DG156">
        <f t="shared" si="68"/>
        <v>0</v>
      </c>
      <c r="DH156">
        <f t="shared" si="69"/>
        <v>0</v>
      </c>
      <c r="DI156">
        <f t="shared" si="62"/>
        <v>11.98</v>
      </c>
      <c r="DJ156">
        <f t="shared" si="75"/>
        <v>11.98</v>
      </c>
      <c r="DK156">
        <v>0</v>
      </c>
      <c r="DL156" t="s">
        <v>3</v>
      </c>
      <c r="DM156">
        <v>0</v>
      </c>
      <c r="DN156" t="s">
        <v>3</v>
      </c>
      <c r="DO156">
        <v>0</v>
      </c>
    </row>
    <row r="196" spans="9:9" x14ac:dyDescent="0.2">
      <c r="I196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6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93060934</v>
      </c>
      <c r="C1">
        <v>93060928</v>
      </c>
      <c r="D1">
        <v>23131263</v>
      </c>
      <c r="E1">
        <v>1</v>
      </c>
      <c r="F1">
        <v>1</v>
      </c>
      <c r="G1">
        <v>1</v>
      </c>
      <c r="H1">
        <v>1</v>
      </c>
      <c r="I1" t="s">
        <v>462</v>
      </c>
      <c r="J1" t="s">
        <v>3</v>
      </c>
      <c r="K1" t="s">
        <v>463</v>
      </c>
      <c r="L1">
        <v>1369</v>
      </c>
      <c r="N1">
        <v>1013</v>
      </c>
      <c r="O1" t="s">
        <v>464</v>
      </c>
      <c r="P1" t="s">
        <v>464</v>
      </c>
      <c r="Q1">
        <v>1</v>
      </c>
      <c r="X1">
        <v>0.44</v>
      </c>
      <c r="Y1">
        <v>0</v>
      </c>
      <c r="Z1">
        <v>0</v>
      </c>
      <c r="AA1">
        <v>0</v>
      </c>
      <c r="AB1">
        <v>7.63</v>
      </c>
      <c r="AC1">
        <v>0</v>
      </c>
      <c r="AD1">
        <v>1</v>
      </c>
      <c r="AE1">
        <v>1</v>
      </c>
      <c r="AF1" t="s">
        <v>3</v>
      </c>
      <c r="AG1">
        <v>0.44</v>
      </c>
      <c r="AH1">
        <v>2</v>
      </c>
      <c r="AI1">
        <v>93060929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93060935</v>
      </c>
      <c r="C2">
        <v>93060928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25</v>
      </c>
      <c r="J2" t="s">
        <v>3</v>
      </c>
      <c r="K2" t="s">
        <v>465</v>
      </c>
      <c r="L2">
        <v>608254</v>
      </c>
      <c r="N2">
        <v>1013</v>
      </c>
      <c r="O2" t="s">
        <v>466</v>
      </c>
      <c r="P2" t="s">
        <v>466</v>
      </c>
      <c r="Q2">
        <v>1</v>
      </c>
      <c r="X2">
        <v>0.48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0.48</v>
      </c>
      <c r="AH2">
        <v>2</v>
      </c>
      <c r="AI2">
        <v>93060930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93060936</v>
      </c>
      <c r="C3">
        <v>93060928</v>
      </c>
      <c r="D3">
        <v>37802322</v>
      </c>
      <c r="E3">
        <v>1</v>
      </c>
      <c r="F3">
        <v>1</v>
      </c>
      <c r="G3">
        <v>1</v>
      </c>
      <c r="H3">
        <v>2</v>
      </c>
      <c r="I3" t="s">
        <v>467</v>
      </c>
      <c r="J3" t="s">
        <v>468</v>
      </c>
      <c r="K3" t="s">
        <v>469</v>
      </c>
      <c r="L3">
        <v>1368</v>
      </c>
      <c r="N3">
        <v>1011</v>
      </c>
      <c r="O3" t="s">
        <v>470</v>
      </c>
      <c r="P3" t="s">
        <v>470</v>
      </c>
      <c r="Q3">
        <v>1</v>
      </c>
      <c r="X3">
        <v>0.24</v>
      </c>
      <c r="Y3">
        <v>0</v>
      </c>
      <c r="Z3">
        <v>4.3899999999999997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0.24</v>
      </c>
      <c r="AH3">
        <v>2</v>
      </c>
      <c r="AI3">
        <v>93060931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ROW(Source!A24)</f>
        <v>24</v>
      </c>
      <c r="B4">
        <v>93060937</v>
      </c>
      <c r="C4">
        <v>93060928</v>
      </c>
      <c r="D4">
        <v>37802345</v>
      </c>
      <c r="E4">
        <v>1</v>
      </c>
      <c r="F4">
        <v>1</v>
      </c>
      <c r="G4">
        <v>1</v>
      </c>
      <c r="H4">
        <v>2</v>
      </c>
      <c r="I4" t="s">
        <v>471</v>
      </c>
      <c r="J4" t="s">
        <v>472</v>
      </c>
      <c r="K4" t="s">
        <v>473</v>
      </c>
      <c r="L4">
        <v>1368</v>
      </c>
      <c r="N4">
        <v>1011</v>
      </c>
      <c r="O4" t="s">
        <v>470</v>
      </c>
      <c r="P4" t="s">
        <v>470</v>
      </c>
      <c r="Q4">
        <v>1</v>
      </c>
      <c r="X4">
        <v>0.24</v>
      </c>
      <c r="Y4">
        <v>0</v>
      </c>
      <c r="Z4">
        <v>72.239999999999995</v>
      </c>
      <c r="AA4">
        <v>12.1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0.24</v>
      </c>
      <c r="AH4">
        <v>2</v>
      </c>
      <c r="AI4">
        <v>93060932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ROW(Source!A24)</f>
        <v>24</v>
      </c>
      <c r="B5">
        <v>93060938</v>
      </c>
      <c r="C5">
        <v>93060928</v>
      </c>
      <c r="D5">
        <v>37802443</v>
      </c>
      <c r="E5">
        <v>1</v>
      </c>
      <c r="F5">
        <v>1</v>
      </c>
      <c r="G5">
        <v>1</v>
      </c>
      <c r="H5">
        <v>2</v>
      </c>
      <c r="I5" t="s">
        <v>474</v>
      </c>
      <c r="J5" t="s">
        <v>475</v>
      </c>
      <c r="K5" t="s">
        <v>476</v>
      </c>
      <c r="L5">
        <v>1368</v>
      </c>
      <c r="N5">
        <v>1011</v>
      </c>
      <c r="O5" t="s">
        <v>470</v>
      </c>
      <c r="P5" t="s">
        <v>470</v>
      </c>
      <c r="Q5">
        <v>1</v>
      </c>
      <c r="X5">
        <v>0.24</v>
      </c>
      <c r="Y5">
        <v>0</v>
      </c>
      <c r="Z5">
        <v>124.14</v>
      </c>
      <c r="AA5">
        <v>12.1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0.24</v>
      </c>
      <c r="AH5">
        <v>2</v>
      </c>
      <c r="AI5">
        <v>93060933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ROW(Source!A25)</f>
        <v>25</v>
      </c>
      <c r="B6">
        <v>93060944</v>
      </c>
      <c r="C6">
        <v>93060939</v>
      </c>
      <c r="D6">
        <v>23131263</v>
      </c>
      <c r="E6">
        <v>1</v>
      </c>
      <c r="F6">
        <v>1</v>
      </c>
      <c r="G6">
        <v>1</v>
      </c>
      <c r="H6">
        <v>1</v>
      </c>
      <c r="I6" t="s">
        <v>462</v>
      </c>
      <c r="J6" t="s">
        <v>3</v>
      </c>
      <c r="K6" t="s">
        <v>463</v>
      </c>
      <c r="L6">
        <v>1369</v>
      </c>
      <c r="N6">
        <v>1013</v>
      </c>
      <c r="O6" t="s">
        <v>464</v>
      </c>
      <c r="P6" t="s">
        <v>464</v>
      </c>
      <c r="Q6">
        <v>1</v>
      </c>
      <c r="X6">
        <v>0.25</v>
      </c>
      <c r="Y6">
        <v>0</v>
      </c>
      <c r="Z6">
        <v>0</v>
      </c>
      <c r="AA6">
        <v>0</v>
      </c>
      <c r="AB6">
        <v>7.63</v>
      </c>
      <c r="AC6">
        <v>0</v>
      </c>
      <c r="AD6">
        <v>1</v>
      </c>
      <c r="AE6">
        <v>1</v>
      </c>
      <c r="AF6" t="s">
        <v>3</v>
      </c>
      <c r="AG6">
        <v>0.25</v>
      </c>
      <c r="AH6">
        <v>2</v>
      </c>
      <c r="AI6">
        <v>93060940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ROW(Source!A25)</f>
        <v>25</v>
      </c>
      <c r="B7">
        <v>93060945</v>
      </c>
      <c r="C7">
        <v>93060939</v>
      </c>
      <c r="D7">
        <v>121548</v>
      </c>
      <c r="E7">
        <v>1</v>
      </c>
      <c r="F7">
        <v>1</v>
      </c>
      <c r="G7">
        <v>1</v>
      </c>
      <c r="H7">
        <v>1</v>
      </c>
      <c r="I7" t="s">
        <v>25</v>
      </c>
      <c r="J7" t="s">
        <v>3</v>
      </c>
      <c r="K7" t="s">
        <v>465</v>
      </c>
      <c r="L7">
        <v>608254</v>
      </c>
      <c r="N7">
        <v>1013</v>
      </c>
      <c r="O7" t="s">
        <v>466</v>
      </c>
      <c r="P7" t="s">
        <v>466</v>
      </c>
      <c r="Q7">
        <v>1</v>
      </c>
      <c r="X7">
        <v>0.14000000000000001</v>
      </c>
      <c r="Y7">
        <v>0</v>
      </c>
      <c r="Z7">
        <v>0</v>
      </c>
      <c r="AA7">
        <v>0</v>
      </c>
      <c r="AB7">
        <v>0</v>
      </c>
      <c r="AC7">
        <v>0</v>
      </c>
      <c r="AD7">
        <v>1</v>
      </c>
      <c r="AE7">
        <v>2</v>
      </c>
      <c r="AF7" t="s">
        <v>3</v>
      </c>
      <c r="AG7">
        <v>0.14000000000000001</v>
      </c>
      <c r="AH7">
        <v>2</v>
      </c>
      <c r="AI7">
        <v>93060941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ROW(Source!A25)</f>
        <v>25</v>
      </c>
      <c r="B8">
        <v>93060946</v>
      </c>
      <c r="C8">
        <v>93060939</v>
      </c>
      <c r="D8">
        <v>37802322</v>
      </c>
      <c r="E8">
        <v>1</v>
      </c>
      <c r="F8">
        <v>1</v>
      </c>
      <c r="G8">
        <v>1</v>
      </c>
      <c r="H8">
        <v>2</v>
      </c>
      <c r="I8" t="s">
        <v>467</v>
      </c>
      <c r="J8" t="s">
        <v>468</v>
      </c>
      <c r="K8" t="s">
        <v>469</v>
      </c>
      <c r="L8">
        <v>1368</v>
      </c>
      <c r="N8">
        <v>1011</v>
      </c>
      <c r="O8" t="s">
        <v>470</v>
      </c>
      <c r="P8" t="s">
        <v>470</v>
      </c>
      <c r="Q8">
        <v>1</v>
      </c>
      <c r="X8">
        <v>0.14000000000000001</v>
      </c>
      <c r="Y8">
        <v>0</v>
      </c>
      <c r="Z8">
        <v>4.3899999999999997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0.14000000000000001</v>
      </c>
      <c r="AH8">
        <v>2</v>
      </c>
      <c r="AI8">
        <v>93060942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ROW(Source!A25)</f>
        <v>25</v>
      </c>
      <c r="B9">
        <v>93060947</v>
      </c>
      <c r="C9">
        <v>93060939</v>
      </c>
      <c r="D9">
        <v>37802345</v>
      </c>
      <c r="E9">
        <v>1</v>
      </c>
      <c r="F9">
        <v>1</v>
      </c>
      <c r="G9">
        <v>1</v>
      </c>
      <c r="H9">
        <v>2</v>
      </c>
      <c r="I9" t="s">
        <v>471</v>
      </c>
      <c r="J9" t="s">
        <v>472</v>
      </c>
      <c r="K9" t="s">
        <v>473</v>
      </c>
      <c r="L9">
        <v>1368</v>
      </c>
      <c r="N9">
        <v>1011</v>
      </c>
      <c r="O9" t="s">
        <v>470</v>
      </c>
      <c r="P9" t="s">
        <v>470</v>
      </c>
      <c r="Q9">
        <v>1</v>
      </c>
      <c r="X9">
        <v>0.14000000000000001</v>
      </c>
      <c r="Y9">
        <v>0</v>
      </c>
      <c r="Z9">
        <v>72.239999999999995</v>
      </c>
      <c r="AA9">
        <v>12.1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0.14000000000000001</v>
      </c>
      <c r="AH9">
        <v>2</v>
      </c>
      <c r="AI9">
        <v>93060943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ROW(Source!A26)</f>
        <v>26</v>
      </c>
      <c r="B10">
        <v>93061264</v>
      </c>
      <c r="C10">
        <v>93061263</v>
      </c>
      <c r="D10">
        <v>23131263</v>
      </c>
      <c r="E10">
        <v>1</v>
      </c>
      <c r="F10">
        <v>1</v>
      </c>
      <c r="G10">
        <v>1</v>
      </c>
      <c r="H10">
        <v>1</v>
      </c>
      <c r="I10" t="s">
        <v>462</v>
      </c>
      <c r="J10" t="s">
        <v>3</v>
      </c>
      <c r="K10" t="s">
        <v>463</v>
      </c>
      <c r="L10">
        <v>1369</v>
      </c>
      <c r="N10">
        <v>1013</v>
      </c>
      <c r="O10" t="s">
        <v>464</v>
      </c>
      <c r="P10" t="s">
        <v>464</v>
      </c>
      <c r="Q10">
        <v>1</v>
      </c>
      <c r="X10">
        <v>0.3</v>
      </c>
      <c r="Y10">
        <v>0</v>
      </c>
      <c r="Z10">
        <v>0</v>
      </c>
      <c r="AA10">
        <v>0</v>
      </c>
      <c r="AB10">
        <v>7.63</v>
      </c>
      <c r="AC10">
        <v>0</v>
      </c>
      <c r="AD10">
        <v>1</v>
      </c>
      <c r="AE10">
        <v>1</v>
      </c>
      <c r="AF10" t="s">
        <v>3</v>
      </c>
      <c r="AG10">
        <v>0.3</v>
      </c>
      <c r="AH10">
        <v>2</v>
      </c>
      <c r="AI10">
        <v>93061264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ROW(Source!A26)</f>
        <v>26</v>
      </c>
      <c r="B11">
        <v>93061265</v>
      </c>
      <c r="C11">
        <v>93061263</v>
      </c>
      <c r="D11">
        <v>121548</v>
      </c>
      <c r="E11">
        <v>1</v>
      </c>
      <c r="F11">
        <v>1</v>
      </c>
      <c r="G11">
        <v>1</v>
      </c>
      <c r="H11">
        <v>1</v>
      </c>
      <c r="I11" t="s">
        <v>25</v>
      </c>
      <c r="J11" t="s">
        <v>3</v>
      </c>
      <c r="K11" t="s">
        <v>465</v>
      </c>
      <c r="L11">
        <v>608254</v>
      </c>
      <c r="N11">
        <v>1013</v>
      </c>
      <c r="O11" t="s">
        <v>466</v>
      </c>
      <c r="P11" t="s">
        <v>466</v>
      </c>
      <c r="Q11">
        <v>1</v>
      </c>
      <c r="X11">
        <v>0.16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2</v>
      </c>
      <c r="AF11" t="s">
        <v>3</v>
      </c>
      <c r="AG11">
        <v>0.16</v>
      </c>
      <c r="AH11">
        <v>2</v>
      </c>
      <c r="AI11">
        <v>93061265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ROW(Source!A26)</f>
        <v>26</v>
      </c>
      <c r="B12">
        <v>93061266</v>
      </c>
      <c r="C12">
        <v>93061263</v>
      </c>
      <c r="D12">
        <v>37802322</v>
      </c>
      <c r="E12">
        <v>1</v>
      </c>
      <c r="F12">
        <v>1</v>
      </c>
      <c r="G12">
        <v>1</v>
      </c>
      <c r="H12">
        <v>2</v>
      </c>
      <c r="I12" t="s">
        <v>467</v>
      </c>
      <c r="J12" t="s">
        <v>468</v>
      </c>
      <c r="K12" t="s">
        <v>469</v>
      </c>
      <c r="L12">
        <v>1368</v>
      </c>
      <c r="N12">
        <v>1011</v>
      </c>
      <c r="O12" t="s">
        <v>470</v>
      </c>
      <c r="P12" t="s">
        <v>470</v>
      </c>
      <c r="Q12">
        <v>1</v>
      </c>
      <c r="X12">
        <v>0.16</v>
      </c>
      <c r="Y12">
        <v>0</v>
      </c>
      <c r="Z12">
        <v>4.3899999999999997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0.16</v>
      </c>
      <c r="AH12">
        <v>2</v>
      </c>
      <c r="AI12">
        <v>93061266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ROW(Source!A26)</f>
        <v>26</v>
      </c>
      <c r="B13">
        <v>93061267</v>
      </c>
      <c r="C13">
        <v>93061263</v>
      </c>
      <c r="D13">
        <v>37802345</v>
      </c>
      <c r="E13">
        <v>1</v>
      </c>
      <c r="F13">
        <v>1</v>
      </c>
      <c r="G13">
        <v>1</v>
      </c>
      <c r="H13">
        <v>2</v>
      </c>
      <c r="I13" t="s">
        <v>471</v>
      </c>
      <c r="J13" t="s">
        <v>472</v>
      </c>
      <c r="K13" t="s">
        <v>473</v>
      </c>
      <c r="L13">
        <v>1368</v>
      </c>
      <c r="N13">
        <v>1011</v>
      </c>
      <c r="O13" t="s">
        <v>470</v>
      </c>
      <c r="P13" t="s">
        <v>470</v>
      </c>
      <c r="Q13">
        <v>1</v>
      </c>
      <c r="X13">
        <v>0.16</v>
      </c>
      <c r="Y13">
        <v>0</v>
      </c>
      <c r="Z13">
        <v>72.239999999999995</v>
      </c>
      <c r="AA13">
        <v>12.1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0.16</v>
      </c>
      <c r="AH13">
        <v>2</v>
      </c>
      <c r="AI13">
        <v>93061267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ROW(Source!A27)</f>
        <v>27</v>
      </c>
      <c r="B14">
        <v>93060967</v>
      </c>
      <c r="C14">
        <v>93060948</v>
      </c>
      <c r="D14">
        <v>23129536</v>
      </c>
      <c r="E14">
        <v>1</v>
      </c>
      <c r="F14">
        <v>1</v>
      </c>
      <c r="G14">
        <v>1</v>
      </c>
      <c r="H14">
        <v>1</v>
      </c>
      <c r="I14" t="s">
        <v>477</v>
      </c>
      <c r="J14" t="s">
        <v>3</v>
      </c>
      <c r="K14" t="s">
        <v>478</v>
      </c>
      <c r="L14">
        <v>1369</v>
      </c>
      <c r="N14">
        <v>1013</v>
      </c>
      <c r="O14" t="s">
        <v>464</v>
      </c>
      <c r="P14" t="s">
        <v>464</v>
      </c>
      <c r="Q14">
        <v>1</v>
      </c>
      <c r="X14">
        <v>3.8</v>
      </c>
      <c r="Y14">
        <v>0</v>
      </c>
      <c r="Z14">
        <v>0</v>
      </c>
      <c r="AA14">
        <v>0</v>
      </c>
      <c r="AB14">
        <v>8.2799999999999994</v>
      </c>
      <c r="AC14">
        <v>0</v>
      </c>
      <c r="AD14">
        <v>1</v>
      </c>
      <c r="AE14">
        <v>1</v>
      </c>
      <c r="AF14" t="s">
        <v>3</v>
      </c>
      <c r="AG14">
        <v>3.8</v>
      </c>
      <c r="AH14">
        <v>2</v>
      </c>
      <c r="AI14">
        <v>93060949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ROW(Source!A27)</f>
        <v>27</v>
      </c>
      <c r="B15">
        <v>93060968</v>
      </c>
      <c r="C15">
        <v>93060948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25</v>
      </c>
      <c r="J15" t="s">
        <v>3</v>
      </c>
      <c r="K15" t="s">
        <v>465</v>
      </c>
      <c r="L15">
        <v>608254</v>
      </c>
      <c r="N15">
        <v>1013</v>
      </c>
      <c r="O15" t="s">
        <v>466</v>
      </c>
      <c r="P15" t="s">
        <v>466</v>
      </c>
      <c r="Q15">
        <v>1</v>
      </c>
      <c r="X15">
        <v>0.78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0.78</v>
      </c>
      <c r="AH15">
        <v>2</v>
      </c>
      <c r="AI15">
        <v>93060950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ROW(Source!A27)</f>
        <v>27</v>
      </c>
      <c r="B16">
        <v>93060969</v>
      </c>
      <c r="C16">
        <v>93060948</v>
      </c>
      <c r="D16">
        <v>37803498</v>
      </c>
      <c r="E16">
        <v>1</v>
      </c>
      <c r="F16">
        <v>1</v>
      </c>
      <c r="G16">
        <v>1</v>
      </c>
      <c r="H16">
        <v>2</v>
      </c>
      <c r="I16" t="s">
        <v>479</v>
      </c>
      <c r="J16" t="s">
        <v>480</v>
      </c>
      <c r="K16" t="s">
        <v>481</v>
      </c>
      <c r="L16">
        <v>1368</v>
      </c>
      <c r="N16">
        <v>1011</v>
      </c>
      <c r="O16" t="s">
        <v>470</v>
      </c>
      <c r="P16" t="s">
        <v>470</v>
      </c>
      <c r="Q16">
        <v>1</v>
      </c>
      <c r="X16">
        <v>0.78</v>
      </c>
      <c r="Y16">
        <v>0</v>
      </c>
      <c r="Z16">
        <v>123.86</v>
      </c>
      <c r="AA16">
        <v>10.35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0.78</v>
      </c>
      <c r="AH16">
        <v>2</v>
      </c>
      <c r="AI16">
        <v>93060951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ROW(Source!A27)</f>
        <v>27</v>
      </c>
      <c r="B17">
        <v>93060970</v>
      </c>
      <c r="C17">
        <v>93060948</v>
      </c>
      <c r="D17">
        <v>37804456</v>
      </c>
      <c r="E17">
        <v>1</v>
      </c>
      <c r="F17">
        <v>1</v>
      </c>
      <c r="G17">
        <v>1</v>
      </c>
      <c r="H17">
        <v>2</v>
      </c>
      <c r="I17" t="s">
        <v>482</v>
      </c>
      <c r="J17" t="s">
        <v>483</v>
      </c>
      <c r="K17" t="s">
        <v>484</v>
      </c>
      <c r="L17">
        <v>1368</v>
      </c>
      <c r="N17">
        <v>1011</v>
      </c>
      <c r="O17" t="s">
        <v>470</v>
      </c>
      <c r="P17" t="s">
        <v>470</v>
      </c>
      <c r="Q17">
        <v>1</v>
      </c>
      <c r="X17">
        <v>0.19</v>
      </c>
      <c r="Y17">
        <v>0</v>
      </c>
      <c r="Z17">
        <v>91.76</v>
      </c>
      <c r="AA17">
        <v>10.35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0.19</v>
      </c>
      <c r="AH17">
        <v>2</v>
      </c>
      <c r="AI17">
        <v>93060952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ROW(Source!A27)</f>
        <v>27</v>
      </c>
      <c r="B18">
        <v>93060971</v>
      </c>
      <c r="C18">
        <v>93060948</v>
      </c>
      <c r="D18">
        <v>37732468</v>
      </c>
      <c r="E18">
        <v>1</v>
      </c>
      <c r="F18">
        <v>1</v>
      </c>
      <c r="G18">
        <v>1</v>
      </c>
      <c r="H18">
        <v>3</v>
      </c>
      <c r="I18" t="s">
        <v>73</v>
      </c>
      <c r="J18" t="s">
        <v>75</v>
      </c>
      <c r="K18" t="s">
        <v>74</v>
      </c>
      <c r="L18">
        <v>1348</v>
      </c>
      <c r="N18">
        <v>1009</v>
      </c>
      <c r="O18" t="s">
        <v>40</v>
      </c>
      <c r="P18" t="s">
        <v>40</v>
      </c>
      <c r="Q18">
        <v>1000</v>
      </c>
      <c r="X18">
        <v>4.0000000000000002E-4</v>
      </c>
      <c r="Y18">
        <v>15954.5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4.0000000000000002E-4</v>
      </c>
      <c r="AH18">
        <v>2</v>
      </c>
      <c r="AI18">
        <v>93060953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ROW(Source!A27)</f>
        <v>27</v>
      </c>
      <c r="B19">
        <v>93060972</v>
      </c>
      <c r="C19">
        <v>93060948</v>
      </c>
      <c r="D19">
        <v>37729879</v>
      </c>
      <c r="E19">
        <v>1</v>
      </c>
      <c r="F19">
        <v>1</v>
      </c>
      <c r="G19">
        <v>1</v>
      </c>
      <c r="H19">
        <v>3</v>
      </c>
      <c r="I19" t="s">
        <v>77</v>
      </c>
      <c r="J19" t="s">
        <v>79</v>
      </c>
      <c r="K19" t="s">
        <v>78</v>
      </c>
      <c r="L19">
        <v>1348</v>
      </c>
      <c r="N19">
        <v>1009</v>
      </c>
      <c r="O19" t="s">
        <v>40</v>
      </c>
      <c r="P19" t="s">
        <v>40</v>
      </c>
      <c r="Q19">
        <v>1000</v>
      </c>
      <c r="X19">
        <v>3.0000000000000001E-5</v>
      </c>
      <c r="Y19">
        <v>9662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3.0000000000000001E-5</v>
      </c>
      <c r="AH19">
        <v>2</v>
      </c>
      <c r="AI19">
        <v>93060954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ROW(Source!A27)</f>
        <v>27</v>
      </c>
      <c r="B20">
        <v>93060973</v>
      </c>
      <c r="C20">
        <v>93060948</v>
      </c>
      <c r="D20">
        <v>37736859</v>
      </c>
      <c r="E20">
        <v>1</v>
      </c>
      <c r="F20">
        <v>1</v>
      </c>
      <c r="G20">
        <v>1</v>
      </c>
      <c r="H20">
        <v>3</v>
      </c>
      <c r="I20" t="s">
        <v>38</v>
      </c>
      <c r="J20" t="s">
        <v>41</v>
      </c>
      <c r="K20" t="s">
        <v>39</v>
      </c>
      <c r="L20">
        <v>1348</v>
      </c>
      <c r="N20">
        <v>1009</v>
      </c>
      <c r="O20" t="s">
        <v>40</v>
      </c>
      <c r="P20" t="s">
        <v>40</v>
      </c>
      <c r="Q20">
        <v>1000</v>
      </c>
      <c r="X20">
        <v>0</v>
      </c>
      <c r="Y20">
        <v>9040.01</v>
      </c>
      <c r="Z20">
        <v>0</v>
      </c>
      <c r="AA20">
        <v>0</v>
      </c>
      <c r="AB20">
        <v>0</v>
      </c>
      <c r="AC20">
        <v>1</v>
      </c>
      <c r="AD20">
        <v>0</v>
      </c>
      <c r="AE20">
        <v>0</v>
      </c>
      <c r="AF20" t="s">
        <v>3</v>
      </c>
      <c r="AG20">
        <v>0</v>
      </c>
      <c r="AH20">
        <v>2</v>
      </c>
      <c r="AI20">
        <v>93060955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ROW(Source!A27)</f>
        <v>27</v>
      </c>
      <c r="B21">
        <v>93060974</v>
      </c>
      <c r="C21">
        <v>93060948</v>
      </c>
      <c r="D21">
        <v>37729991</v>
      </c>
      <c r="E21">
        <v>1</v>
      </c>
      <c r="F21">
        <v>1</v>
      </c>
      <c r="G21">
        <v>1</v>
      </c>
      <c r="H21">
        <v>3</v>
      </c>
      <c r="I21" t="s">
        <v>81</v>
      </c>
      <c r="J21" t="s">
        <v>83</v>
      </c>
      <c r="K21" t="s">
        <v>82</v>
      </c>
      <c r="L21">
        <v>1346</v>
      </c>
      <c r="N21">
        <v>1009</v>
      </c>
      <c r="O21" t="s">
        <v>62</v>
      </c>
      <c r="P21" t="s">
        <v>62</v>
      </c>
      <c r="Q21">
        <v>1</v>
      </c>
      <c r="X21">
        <v>0.02</v>
      </c>
      <c r="Y21">
        <v>1.82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0.02</v>
      </c>
      <c r="AH21">
        <v>2</v>
      </c>
      <c r="AI21">
        <v>93060956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ROW(Source!A27)</f>
        <v>27</v>
      </c>
      <c r="B22">
        <v>93060975</v>
      </c>
      <c r="C22">
        <v>93060948</v>
      </c>
      <c r="D22">
        <v>37729892</v>
      </c>
      <c r="E22">
        <v>1</v>
      </c>
      <c r="F22">
        <v>1</v>
      </c>
      <c r="G22">
        <v>1</v>
      </c>
      <c r="H22">
        <v>3</v>
      </c>
      <c r="I22" t="s">
        <v>85</v>
      </c>
      <c r="J22" t="s">
        <v>87</v>
      </c>
      <c r="K22" t="s">
        <v>86</v>
      </c>
      <c r="L22">
        <v>1346</v>
      </c>
      <c r="N22">
        <v>1009</v>
      </c>
      <c r="O22" t="s">
        <v>62</v>
      </c>
      <c r="P22" t="s">
        <v>62</v>
      </c>
      <c r="Q22">
        <v>1</v>
      </c>
      <c r="X22">
        <v>0.1</v>
      </c>
      <c r="Y22">
        <v>14.62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0.1</v>
      </c>
      <c r="AH22">
        <v>2</v>
      </c>
      <c r="AI22">
        <v>93060957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ROW(Source!A27)</f>
        <v>27</v>
      </c>
      <c r="B23">
        <v>93060976</v>
      </c>
      <c r="C23">
        <v>93060948</v>
      </c>
      <c r="D23">
        <v>37735757</v>
      </c>
      <c r="E23">
        <v>1</v>
      </c>
      <c r="F23">
        <v>1</v>
      </c>
      <c r="G23">
        <v>1</v>
      </c>
      <c r="H23">
        <v>3</v>
      </c>
      <c r="I23" t="s">
        <v>43</v>
      </c>
      <c r="J23" t="s">
        <v>45</v>
      </c>
      <c r="K23" t="s">
        <v>44</v>
      </c>
      <c r="L23">
        <v>1348</v>
      </c>
      <c r="N23">
        <v>1009</v>
      </c>
      <c r="O23" t="s">
        <v>40</v>
      </c>
      <c r="P23" t="s">
        <v>40</v>
      </c>
      <c r="Q23">
        <v>1000</v>
      </c>
      <c r="X23">
        <v>0</v>
      </c>
      <c r="Y23">
        <v>0</v>
      </c>
      <c r="Z23">
        <v>0</v>
      </c>
      <c r="AA23">
        <v>0</v>
      </c>
      <c r="AB23">
        <v>0</v>
      </c>
      <c r="AC23">
        <v>1</v>
      </c>
      <c r="AD23">
        <v>0</v>
      </c>
      <c r="AE23">
        <v>0</v>
      </c>
      <c r="AF23" t="s">
        <v>3</v>
      </c>
      <c r="AG23">
        <v>0</v>
      </c>
      <c r="AH23">
        <v>2</v>
      </c>
      <c r="AI23">
        <v>93060958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ROW(Source!A27)</f>
        <v>27</v>
      </c>
      <c r="B24">
        <v>93060977</v>
      </c>
      <c r="C24">
        <v>93060948</v>
      </c>
      <c r="D24">
        <v>37744299</v>
      </c>
      <c r="E24">
        <v>1</v>
      </c>
      <c r="F24">
        <v>1</v>
      </c>
      <c r="G24">
        <v>1</v>
      </c>
      <c r="H24">
        <v>3</v>
      </c>
      <c r="I24" t="s">
        <v>47</v>
      </c>
      <c r="J24" t="s">
        <v>50</v>
      </c>
      <c r="K24" t="s">
        <v>48</v>
      </c>
      <c r="L24">
        <v>1354</v>
      </c>
      <c r="N24">
        <v>1010</v>
      </c>
      <c r="O24" t="s">
        <v>49</v>
      </c>
      <c r="P24" t="s">
        <v>49</v>
      </c>
      <c r="Q24">
        <v>1</v>
      </c>
      <c r="X24">
        <v>0</v>
      </c>
      <c r="Y24">
        <v>0</v>
      </c>
      <c r="Z24">
        <v>0</v>
      </c>
      <c r="AA24">
        <v>0</v>
      </c>
      <c r="AB24">
        <v>0</v>
      </c>
      <c r="AC24">
        <v>1</v>
      </c>
      <c r="AD24">
        <v>0</v>
      </c>
      <c r="AE24">
        <v>0</v>
      </c>
      <c r="AF24" t="s">
        <v>3</v>
      </c>
      <c r="AG24">
        <v>0</v>
      </c>
      <c r="AH24">
        <v>2</v>
      </c>
      <c r="AI24">
        <v>93060959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ROW(Source!A27)</f>
        <v>27</v>
      </c>
      <c r="B25">
        <v>93060978</v>
      </c>
      <c r="C25">
        <v>93060948</v>
      </c>
      <c r="D25">
        <v>37744290</v>
      </c>
      <c r="E25">
        <v>1</v>
      </c>
      <c r="F25">
        <v>1</v>
      </c>
      <c r="G25">
        <v>1</v>
      </c>
      <c r="H25">
        <v>3</v>
      </c>
      <c r="I25" t="s">
        <v>52</v>
      </c>
      <c r="J25" t="s">
        <v>54</v>
      </c>
      <c r="K25" t="s">
        <v>53</v>
      </c>
      <c r="L25">
        <v>1354</v>
      </c>
      <c r="N25">
        <v>1010</v>
      </c>
      <c r="O25" t="s">
        <v>49</v>
      </c>
      <c r="P25" t="s">
        <v>49</v>
      </c>
      <c r="Q25">
        <v>1</v>
      </c>
      <c r="X25">
        <v>0</v>
      </c>
      <c r="Y25">
        <v>0</v>
      </c>
      <c r="Z25">
        <v>0</v>
      </c>
      <c r="AA25">
        <v>0</v>
      </c>
      <c r="AB25">
        <v>0</v>
      </c>
      <c r="AC25">
        <v>1</v>
      </c>
      <c r="AD25">
        <v>0</v>
      </c>
      <c r="AE25">
        <v>0</v>
      </c>
      <c r="AF25" t="s">
        <v>3</v>
      </c>
      <c r="AG25">
        <v>0</v>
      </c>
      <c r="AH25">
        <v>2</v>
      </c>
      <c r="AI25">
        <v>93060960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ROW(Source!A27)</f>
        <v>27</v>
      </c>
      <c r="B26">
        <v>93060979</v>
      </c>
      <c r="C26">
        <v>93060948</v>
      </c>
      <c r="D26">
        <v>37744198</v>
      </c>
      <c r="E26">
        <v>1</v>
      </c>
      <c r="F26">
        <v>1</v>
      </c>
      <c r="G26">
        <v>1</v>
      </c>
      <c r="H26">
        <v>3</v>
      </c>
      <c r="I26" t="s">
        <v>56</v>
      </c>
      <c r="J26" t="s">
        <v>58</v>
      </c>
      <c r="K26" t="s">
        <v>57</v>
      </c>
      <c r="L26">
        <v>1354</v>
      </c>
      <c r="N26">
        <v>1010</v>
      </c>
      <c r="O26" t="s">
        <v>49</v>
      </c>
      <c r="P26" t="s">
        <v>49</v>
      </c>
      <c r="Q26">
        <v>1</v>
      </c>
      <c r="X26">
        <v>0.1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 t="s">
        <v>3</v>
      </c>
      <c r="AG26">
        <v>0.1</v>
      </c>
      <c r="AH26">
        <v>2</v>
      </c>
      <c r="AI26">
        <v>93060961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ROW(Source!A27)</f>
        <v>27</v>
      </c>
      <c r="B27">
        <v>93060980</v>
      </c>
      <c r="C27">
        <v>93060948</v>
      </c>
      <c r="D27">
        <v>37745010</v>
      </c>
      <c r="E27">
        <v>1</v>
      </c>
      <c r="F27">
        <v>1</v>
      </c>
      <c r="G27">
        <v>1</v>
      </c>
      <c r="H27">
        <v>3</v>
      </c>
      <c r="I27" t="s">
        <v>89</v>
      </c>
      <c r="J27" t="s">
        <v>91</v>
      </c>
      <c r="K27" t="s">
        <v>90</v>
      </c>
      <c r="L27">
        <v>1348</v>
      </c>
      <c r="N27">
        <v>1009</v>
      </c>
      <c r="O27" t="s">
        <v>40</v>
      </c>
      <c r="P27" t="s">
        <v>40</v>
      </c>
      <c r="Q27">
        <v>1000</v>
      </c>
      <c r="X27">
        <v>1E-4</v>
      </c>
      <c r="Y27">
        <v>9550.01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1E-4</v>
      </c>
      <c r="AH27">
        <v>2</v>
      </c>
      <c r="AI27">
        <v>93060962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ROW(Source!A27)</f>
        <v>27</v>
      </c>
      <c r="B28">
        <v>93060981</v>
      </c>
      <c r="C28">
        <v>93060948</v>
      </c>
      <c r="D28">
        <v>37751168</v>
      </c>
      <c r="E28">
        <v>1</v>
      </c>
      <c r="F28">
        <v>1</v>
      </c>
      <c r="G28">
        <v>1</v>
      </c>
      <c r="H28">
        <v>3</v>
      </c>
      <c r="I28" t="s">
        <v>60</v>
      </c>
      <c r="J28" t="s">
        <v>63</v>
      </c>
      <c r="K28" t="s">
        <v>61</v>
      </c>
      <c r="L28">
        <v>1346</v>
      </c>
      <c r="N28">
        <v>1009</v>
      </c>
      <c r="O28" t="s">
        <v>62</v>
      </c>
      <c r="P28" t="s">
        <v>62</v>
      </c>
      <c r="Q28">
        <v>1</v>
      </c>
      <c r="X28">
        <v>0</v>
      </c>
      <c r="Y28">
        <v>0</v>
      </c>
      <c r="Z28">
        <v>0</v>
      </c>
      <c r="AA28">
        <v>0</v>
      </c>
      <c r="AB28">
        <v>0</v>
      </c>
      <c r="AC28">
        <v>1</v>
      </c>
      <c r="AD28">
        <v>0</v>
      </c>
      <c r="AE28">
        <v>0</v>
      </c>
      <c r="AF28" t="s">
        <v>3</v>
      </c>
      <c r="AG28">
        <v>0</v>
      </c>
      <c r="AH28">
        <v>2</v>
      </c>
      <c r="AI28">
        <v>93060963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ROW(Source!A27)</f>
        <v>27</v>
      </c>
      <c r="B29">
        <v>93060982</v>
      </c>
      <c r="C29">
        <v>93060948</v>
      </c>
      <c r="D29">
        <v>37750801</v>
      </c>
      <c r="E29">
        <v>1</v>
      </c>
      <c r="F29">
        <v>1</v>
      </c>
      <c r="G29">
        <v>1</v>
      </c>
      <c r="H29">
        <v>3</v>
      </c>
      <c r="I29" t="s">
        <v>65</v>
      </c>
      <c r="J29" t="s">
        <v>67</v>
      </c>
      <c r="K29" t="s">
        <v>66</v>
      </c>
      <c r="L29">
        <v>1348</v>
      </c>
      <c r="N29">
        <v>1009</v>
      </c>
      <c r="O29" t="s">
        <v>40</v>
      </c>
      <c r="P29" t="s">
        <v>40</v>
      </c>
      <c r="Q29">
        <v>1000</v>
      </c>
      <c r="X29">
        <v>0</v>
      </c>
      <c r="Y29">
        <v>0</v>
      </c>
      <c r="Z29">
        <v>0</v>
      </c>
      <c r="AA29">
        <v>0</v>
      </c>
      <c r="AB29">
        <v>0</v>
      </c>
      <c r="AC29">
        <v>1</v>
      </c>
      <c r="AD29">
        <v>0</v>
      </c>
      <c r="AE29">
        <v>0</v>
      </c>
      <c r="AF29" t="s">
        <v>3</v>
      </c>
      <c r="AG29">
        <v>0</v>
      </c>
      <c r="AH29">
        <v>2</v>
      </c>
      <c r="AI29">
        <v>93060964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ROW(Source!A27)</f>
        <v>27</v>
      </c>
      <c r="B30">
        <v>93060983</v>
      </c>
      <c r="C30">
        <v>93060948</v>
      </c>
      <c r="D30">
        <v>37775906</v>
      </c>
      <c r="E30">
        <v>1</v>
      </c>
      <c r="F30">
        <v>1</v>
      </c>
      <c r="G30">
        <v>1</v>
      </c>
      <c r="H30">
        <v>3</v>
      </c>
      <c r="I30" t="s">
        <v>69</v>
      </c>
      <c r="J30" t="s">
        <v>71</v>
      </c>
      <c r="K30" t="s">
        <v>70</v>
      </c>
      <c r="L30">
        <v>1354</v>
      </c>
      <c r="N30">
        <v>1010</v>
      </c>
      <c r="O30" t="s">
        <v>49</v>
      </c>
      <c r="P30" t="s">
        <v>49</v>
      </c>
      <c r="Q30">
        <v>1</v>
      </c>
      <c r="X30">
        <v>0</v>
      </c>
      <c r="Y30">
        <v>2074</v>
      </c>
      <c r="Z30">
        <v>0</v>
      </c>
      <c r="AA30">
        <v>0</v>
      </c>
      <c r="AB30">
        <v>0</v>
      </c>
      <c r="AC30">
        <v>1</v>
      </c>
      <c r="AD30">
        <v>0</v>
      </c>
      <c r="AE30">
        <v>0</v>
      </c>
      <c r="AF30" t="s">
        <v>3</v>
      </c>
      <c r="AG30">
        <v>0</v>
      </c>
      <c r="AH30">
        <v>2</v>
      </c>
      <c r="AI30">
        <v>93060965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ROW(Source!A27)</f>
        <v>27</v>
      </c>
      <c r="B31">
        <v>93060984</v>
      </c>
      <c r="C31">
        <v>93060948</v>
      </c>
      <c r="D31">
        <v>37792552</v>
      </c>
      <c r="E31">
        <v>1</v>
      </c>
      <c r="F31">
        <v>1</v>
      </c>
      <c r="G31">
        <v>1</v>
      </c>
      <c r="H31">
        <v>3</v>
      </c>
      <c r="I31" t="s">
        <v>93</v>
      </c>
      <c r="J31" t="s">
        <v>95</v>
      </c>
      <c r="K31" t="s">
        <v>94</v>
      </c>
      <c r="L31">
        <v>1354</v>
      </c>
      <c r="N31">
        <v>1010</v>
      </c>
      <c r="O31" t="s">
        <v>49</v>
      </c>
      <c r="P31" t="s">
        <v>49</v>
      </c>
      <c r="Q31">
        <v>1</v>
      </c>
      <c r="X31">
        <v>6</v>
      </c>
      <c r="Y31">
        <v>6.2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6</v>
      </c>
      <c r="AH31">
        <v>2</v>
      </c>
      <c r="AI31">
        <v>93060966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ROW(Source!A42)</f>
        <v>42</v>
      </c>
      <c r="B32">
        <v>93061269</v>
      </c>
      <c r="C32">
        <v>93061268</v>
      </c>
      <c r="D32">
        <v>23129536</v>
      </c>
      <c r="E32">
        <v>1</v>
      </c>
      <c r="F32">
        <v>1</v>
      </c>
      <c r="G32">
        <v>1</v>
      </c>
      <c r="H32">
        <v>1</v>
      </c>
      <c r="I32" t="s">
        <v>477</v>
      </c>
      <c r="J32" t="s">
        <v>3</v>
      </c>
      <c r="K32" t="s">
        <v>478</v>
      </c>
      <c r="L32">
        <v>1369</v>
      </c>
      <c r="N32">
        <v>1013</v>
      </c>
      <c r="O32" t="s">
        <v>464</v>
      </c>
      <c r="P32" t="s">
        <v>464</v>
      </c>
      <c r="Q32">
        <v>1</v>
      </c>
      <c r="X32">
        <v>7.9</v>
      </c>
      <c r="Y32">
        <v>0</v>
      </c>
      <c r="Z32">
        <v>0</v>
      </c>
      <c r="AA32">
        <v>0</v>
      </c>
      <c r="AB32">
        <v>8.2799999999999994</v>
      </c>
      <c r="AC32">
        <v>0</v>
      </c>
      <c r="AD32">
        <v>1</v>
      </c>
      <c r="AE32">
        <v>1</v>
      </c>
      <c r="AF32" t="s">
        <v>3</v>
      </c>
      <c r="AG32">
        <v>7.9</v>
      </c>
      <c r="AH32">
        <v>2</v>
      </c>
      <c r="AI32">
        <v>93061269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ROW(Source!A42)</f>
        <v>42</v>
      </c>
      <c r="B33">
        <v>93061270</v>
      </c>
      <c r="C33">
        <v>93061268</v>
      </c>
      <c r="D33">
        <v>121548</v>
      </c>
      <c r="E33">
        <v>1</v>
      </c>
      <c r="F33">
        <v>1</v>
      </c>
      <c r="G33">
        <v>1</v>
      </c>
      <c r="H33">
        <v>1</v>
      </c>
      <c r="I33" t="s">
        <v>25</v>
      </c>
      <c r="J33" t="s">
        <v>3</v>
      </c>
      <c r="K33" t="s">
        <v>465</v>
      </c>
      <c r="L33">
        <v>608254</v>
      </c>
      <c r="N33">
        <v>1013</v>
      </c>
      <c r="O33" t="s">
        <v>466</v>
      </c>
      <c r="P33" t="s">
        <v>466</v>
      </c>
      <c r="Q33">
        <v>1</v>
      </c>
      <c r="X33">
        <v>1.86</v>
      </c>
      <c r="Y33">
        <v>0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2</v>
      </c>
      <c r="AF33" t="s">
        <v>3</v>
      </c>
      <c r="AG33">
        <v>1.86</v>
      </c>
      <c r="AH33">
        <v>2</v>
      </c>
      <c r="AI33">
        <v>93061270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ROW(Source!A42)</f>
        <v>42</v>
      </c>
      <c r="B34">
        <v>93061271</v>
      </c>
      <c r="C34">
        <v>93061268</v>
      </c>
      <c r="D34">
        <v>37803498</v>
      </c>
      <c r="E34">
        <v>1</v>
      </c>
      <c r="F34">
        <v>1</v>
      </c>
      <c r="G34">
        <v>1</v>
      </c>
      <c r="H34">
        <v>2</v>
      </c>
      <c r="I34" t="s">
        <v>479</v>
      </c>
      <c r="J34" t="s">
        <v>480</v>
      </c>
      <c r="K34" t="s">
        <v>481</v>
      </c>
      <c r="L34">
        <v>1368</v>
      </c>
      <c r="N34">
        <v>1011</v>
      </c>
      <c r="O34" t="s">
        <v>470</v>
      </c>
      <c r="P34" t="s">
        <v>470</v>
      </c>
      <c r="Q34">
        <v>1</v>
      </c>
      <c r="X34">
        <v>1.86</v>
      </c>
      <c r="Y34">
        <v>0</v>
      </c>
      <c r="Z34">
        <v>123.86</v>
      </c>
      <c r="AA34">
        <v>10.35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1.86</v>
      </c>
      <c r="AH34">
        <v>2</v>
      </c>
      <c r="AI34">
        <v>93061271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ROW(Source!A42)</f>
        <v>42</v>
      </c>
      <c r="B35">
        <v>93061272</v>
      </c>
      <c r="C35">
        <v>93061268</v>
      </c>
      <c r="D35">
        <v>37804456</v>
      </c>
      <c r="E35">
        <v>1</v>
      </c>
      <c r="F35">
        <v>1</v>
      </c>
      <c r="G35">
        <v>1</v>
      </c>
      <c r="H35">
        <v>2</v>
      </c>
      <c r="I35" t="s">
        <v>482</v>
      </c>
      <c r="J35" t="s">
        <v>483</v>
      </c>
      <c r="K35" t="s">
        <v>484</v>
      </c>
      <c r="L35">
        <v>1368</v>
      </c>
      <c r="N35">
        <v>1011</v>
      </c>
      <c r="O35" t="s">
        <v>470</v>
      </c>
      <c r="P35" t="s">
        <v>470</v>
      </c>
      <c r="Q35">
        <v>1</v>
      </c>
      <c r="X35">
        <v>0.4</v>
      </c>
      <c r="Y35">
        <v>0</v>
      </c>
      <c r="Z35">
        <v>91.76</v>
      </c>
      <c r="AA35">
        <v>10.35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0.4</v>
      </c>
      <c r="AH35">
        <v>2</v>
      </c>
      <c r="AI35">
        <v>93061272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ROW(Source!A42)</f>
        <v>42</v>
      </c>
      <c r="B36">
        <v>93061273</v>
      </c>
      <c r="C36">
        <v>93061268</v>
      </c>
      <c r="D36">
        <v>37732468</v>
      </c>
      <c r="E36">
        <v>1</v>
      </c>
      <c r="F36">
        <v>1</v>
      </c>
      <c r="G36">
        <v>1</v>
      </c>
      <c r="H36">
        <v>3</v>
      </c>
      <c r="I36" t="s">
        <v>73</v>
      </c>
      <c r="J36" t="s">
        <v>75</v>
      </c>
      <c r="K36" t="s">
        <v>74</v>
      </c>
      <c r="L36">
        <v>1348</v>
      </c>
      <c r="N36">
        <v>1009</v>
      </c>
      <c r="O36" t="s">
        <v>40</v>
      </c>
      <c r="P36" t="s">
        <v>40</v>
      </c>
      <c r="Q36">
        <v>1000</v>
      </c>
      <c r="X36">
        <v>4.0000000000000002E-4</v>
      </c>
      <c r="Y36">
        <v>15954.5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4.0000000000000002E-4</v>
      </c>
      <c r="AH36">
        <v>2</v>
      </c>
      <c r="AI36">
        <v>93061273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ROW(Source!A42)</f>
        <v>42</v>
      </c>
      <c r="B37">
        <v>93061274</v>
      </c>
      <c r="C37">
        <v>93061268</v>
      </c>
      <c r="D37">
        <v>37729879</v>
      </c>
      <c r="E37">
        <v>1</v>
      </c>
      <c r="F37">
        <v>1</v>
      </c>
      <c r="G37">
        <v>1</v>
      </c>
      <c r="H37">
        <v>3</v>
      </c>
      <c r="I37" t="s">
        <v>77</v>
      </c>
      <c r="J37" t="s">
        <v>79</v>
      </c>
      <c r="K37" t="s">
        <v>78</v>
      </c>
      <c r="L37">
        <v>1348</v>
      </c>
      <c r="N37">
        <v>1009</v>
      </c>
      <c r="O37" t="s">
        <v>40</v>
      </c>
      <c r="P37" t="s">
        <v>40</v>
      </c>
      <c r="Q37">
        <v>1000</v>
      </c>
      <c r="X37">
        <v>3.0000000000000001E-5</v>
      </c>
      <c r="Y37">
        <v>9662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3.0000000000000001E-5</v>
      </c>
      <c r="AH37">
        <v>2</v>
      </c>
      <c r="AI37">
        <v>93061274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ROW(Source!A42)</f>
        <v>42</v>
      </c>
      <c r="B38">
        <v>93061275</v>
      </c>
      <c r="C38">
        <v>93061268</v>
      </c>
      <c r="D38">
        <v>37736859</v>
      </c>
      <c r="E38">
        <v>1</v>
      </c>
      <c r="F38">
        <v>1</v>
      </c>
      <c r="G38">
        <v>1</v>
      </c>
      <c r="H38">
        <v>3</v>
      </c>
      <c r="I38" t="s">
        <v>38</v>
      </c>
      <c r="J38" t="s">
        <v>41</v>
      </c>
      <c r="K38" t="s">
        <v>39</v>
      </c>
      <c r="L38">
        <v>1348</v>
      </c>
      <c r="N38">
        <v>1009</v>
      </c>
      <c r="O38" t="s">
        <v>40</v>
      </c>
      <c r="P38" t="s">
        <v>40</v>
      </c>
      <c r="Q38">
        <v>1000</v>
      </c>
      <c r="X38">
        <v>0</v>
      </c>
      <c r="Y38">
        <v>9040.01</v>
      </c>
      <c r="Z38">
        <v>0</v>
      </c>
      <c r="AA38">
        <v>0</v>
      </c>
      <c r="AB38">
        <v>0</v>
      </c>
      <c r="AC38">
        <v>1</v>
      </c>
      <c r="AD38">
        <v>0</v>
      </c>
      <c r="AE38">
        <v>0</v>
      </c>
      <c r="AF38" t="s">
        <v>3</v>
      </c>
      <c r="AG38">
        <v>0</v>
      </c>
      <c r="AH38">
        <v>2</v>
      </c>
      <c r="AI38">
        <v>93061275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ROW(Source!A42)</f>
        <v>42</v>
      </c>
      <c r="B39">
        <v>93061276</v>
      </c>
      <c r="C39">
        <v>93061268</v>
      </c>
      <c r="D39">
        <v>37729991</v>
      </c>
      <c r="E39">
        <v>1</v>
      </c>
      <c r="F39">
        <v>1</v>
      </c>
      <c r="G39">
        <v>1</v>
      </c>
      <c r="H39">
        <v>3</v>
      </c>
      <c r="I39" t="s">
        <v>81</v>
      </c>
      <c r="J39" t="s">
        <v>83</v>
      </c>
      <c r="K39" t="s">
        <v>82</v>
      </c>
      <c r="L39">
        <v>1346</v>
      </c>
      <c r="N39">
        <v>1009</v>
      </c>
      <c r="O39" t="s">
        <v>62</v>
      </c>
      <c r="P39" t="s">
        <v>62</v>
      </c>
      <c r="Q39">
        <v>1</v>
      </c>
      <c r="X39">
        <v>0.02</v>
      </c>
      <c r="Y39">
        <v>1.82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0.02</v>
      </c>
      <c r="AH39">
        <v>2</v>
      </c>
      <c r="AI39">
        <v>93061276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ROW(Source!A42)</f>
        <v>42</v>
      </c>
      <c r="B40">
        <v>93061277</v>
      </c>
      <c r="C40">
        <v>93061268</v>
      </c>
      <c r="D40">
        <v>37729892</v>
      </c>
      <c r="E40">
        <v>1</v>
      </c>
      <c r="F40">
        <v>1</v>
      </c>
      <c r="G40">
        <v>1</v>
      </c>
      <c r="H40">
        <v>3</v>
      </c>
      <c r="I40" t="s">
        <v>85</v>
      </c>
      <c r="J40" t="s">
        <v>87</v>
      </c>
      <c r="K40" t="s">
        <v>86</v>
      </c>
      <c r="L40">
        <v>1346</v>
      </c>
      <c r="N40">
        <v>1009</v>
      </c>
      <c r="O40" t="s">
        <v>62</v>
      </c>
      <c r="P40" t="s">
        <v>62</v>
      </c>
      <c r="Q40">
        <v>1</v>
      </c>
      <c r="X40">
        <v>0.1</v>
      </c>
      <c r="Y40">
        <v>14.62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0.1</v>
      </c>
      <c r="AH40">
        <v>2</v>
      </c>
      <c r="AI40">
        <v>93061277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ROW(Source!A42)</f>
        <v>42</v>
      </c>
      <c r="B41">
        <v>93061278</v>
      </c>
      <c r="C41">
        <v>93061268</v>
      </c>
      <c r="D41">
        <v>37735757</v>
      </c>
      <c r="E41">
        <v>1</v>
      </c>
      <c r="F41">
        <v>1</v>
      </c>
      <c r="G41">
        <v>1</v>
      </c>
      <c r="H41">
        <v>3</v>
      </c>
      <c r="I41" t="s">
        <v>43</v>
      </c>
      <c r="J41" t="s">
        <v>45</v>
      </c>
      <c r="K41" t="s">
        <v>44</v>
      </c>
      <c r="L41">
        <v>1348</v>
      </c>
      <c r="N41">
        <v>1009</v>
      </c>
      <c r="O41" t="s">
        <v>40</v>
      </c>
      <c r="P41" t="s">
        <v>40</v>
      </c>
      <c r="Q41">
        <v>1000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0</v>
      </c>
      <c r="AE41">
        <v>0</v>
      </c>
      <c r="AF41" t="s">
        <v>3</v>
      </c>
      <c r="AG41">
        <v>0</v>
      </c>
      <c r="AH41">
        <v>2</v>
      </c>
      <c r="AI41">
        <v>93061278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ROW(Source!A42)</f>
        <v>42</v>
      </c>
      <c r="B42">
        <v>93061279</v>
      </c>
      <c r="C42">
        <v>93061268</v>
      </c>
      <c r="D42">
        <v>37744299</v>
      </c>
      <c r="E42">
        <v>1</v>
      </c>
      <c r="F42">
        <v>1</v>
      </c>
      <c r="G42">
        <v>1</v>
      </c>
      <c r="H42">
        <v>3</v>
      </c>
      <c r="I42" t="s">
        <v>47</v>
      </c>
      <c r="J42" t="s">
        <v>50</v>
      </c>
      <c r="K42" t="s">
        <v>48</v>
      </c>
      <c r="L42">
        <v>1354</v>
      </c>
      <c r="N42">
        <v>1010</v>
      </c>
      <c r="O42" t="s">
        <v>49</v>
      </c>
      <c r="P42" t="s">
        <v>49</v>
      </c>
      <c r="Q42">
        <v>1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0</v>
      </c>
      <c r="AE42">
        <v>0</v>
      </c>
      <c r="AF42" t="s">
        <v>3</v>
      </c>
      <c r="AG42">
        <v>0</v>
      </c>
      <c r="AH42">
        <v>2</v>
      </c>
      <c r="AI42">
        <v>93061279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ROW(Source!A42)</f>
        <v>42</v>
      </c>
      <c r="B43">
        <v>93061280</v>
      </c>
      <c r="C43">
        <v>93061268</v>
      </c>
      <c r="D43">
        <v>37744290</v>
      </c>
      <c r="E43">
        <v>1</v>
      </c>
      <c r="F43">
        <v>1</v>
      </c>
      <c r="G43">
        <v>1</v>
      </c>
      <c r="H43">
        <v>3</v>
      </c>
      <c r="I43" t="s">
        <v>52</v>
      </c>
      <c r="J43" t="s">
        <v>54</v>
      </c>
      <c r="K43" t="s">
        <v>53</v>
      </c>
      <c r="L43">
        <v>1354</v>
      </c>
      <c r="N43">
        <v>1010</v>
      </c>
      <c r="O43" t="s">
        <v>49</v>
      </c>
      <c r="P43" t="s">
        <v>49</v>
      </c>
      <c r="Q43">
        <v>1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0</v>
      </c>
      <c r="AE43">
        <v>0</v>
      </c>
      <c r="AF43" t="s">
        <v>3</v>
      </c>
      <c r="AG43">
        <v>0</v>
      </c>
      <c r="AH43">
        <v>2</v>
      </c>
      <c r="AI43">
        <v>93061280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ROW(Source!A42)</f>
        <v>42</v>
      </c>
      <c r="B44">
        <v>93061281</v>
      </c>
      <c r="C44">
        <v>93061268</v>
      </c>
      <c r="D44">
        <v>37744198</v>
      </c>
      <c r="E44">
        <v>1</v>
      </c>
      <c r="F44">
        <v>1</v>
      </c>
      <c r="G44">
        <v>1</v>
      </c>
      <c r="H44">
        <v>3</v>
      </c>
      <c r="I44" t="s">
        <v>56</v>
      </c>
      <c r="J44" t="s">
        <v>58</v>
      </c>
      <c r="K44" t="s">
        <v>57</v>
      </c>
      <c r="L44">
        <v>1354</v>
      </c>
      <c r="N44">
        <v>1010</v>
      </c>
      <c r="O44" t="s">
        <v>49</v>
      </c>
      <c r="P44" t="s">
        <v>49</v>
      </c>
      <c r="Q44">
        <v>1</v>
      </c>
      <c r="X44">
        <v>0.1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 t="s">
        <v>3</v>
      </c>
      <c r="AG44">
        <v>0.1</v>
      </c>
      <c r="AH44">
        <v>2</v>
      </c>
      <c r="AI44">
        <v>93061281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ROW(Source!A42)</f>
        <v>42</v>
      </c>
      <c r="B45">
        <v>93061282</v>
      </c>
      <c r="C45">
        <v>93061268</v>
      </c>
      <c r="D45">
        <v>37745010</v>
      </c>
      <c r="E45">
        <v>1</v>
      </c>
      <c r="F45">
        <v>1</v>
      </c>
      <c r="G45">
        <v>1</v>
      </c>
      <c r="H45">
        <v>3</v>
      </c>
      <c r="I45" t="s">
        <v>89</v>
      </c>
      <c r="J45" t="s">
        <v>91</v>
      </c>
      <c r="K45" t="s">
        <v>90</v>
      </c>
      <c r="L45">
        <v>1348</v>
      </c>
      <c r="N45">
        <v>1009</v>
      </c>
      <c r="O45" t="s">
        <v>40</v>
      </c>
      <c r="P45" t="s">
        <v>40</v>
      </c>
      <c r="Q45">
        <v>1000</v>
      </c>
      <c r="X45">
        <v>1E-4</v>
      </c>
      <c r="Y45">
        <v>9550.01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1E-4</v>
      </c>
      <c r="AH45">
        <v>2</v>
      </c>
      <c r="AI45">
        <v>93061282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ROW(Source!A42)</f>
        <v>42</v>
      </c>
      <c r="B46">
        <v>93061283</v>
      </c>
      <c r="C46">
        <v>93061268</v>
      </c>
      <c r="D46">
        <v>37750429</v>
      </c>
      <c r="E46">
        <v>1</v>
      </c>
      <c r="F46">
        <v>1</v>
      </c>
      <c r="G46">
        <v>1</v>
      </c>
      <c r="H46">
        <v>3</v>
      </c>
      <c r="I46" t="s">
        <v>106</v>
      </c>
      <c r="J46" t="s">
        <v>108</v>
      </c>
      <c r="K46" t="s">
        <v>107</v>
      </c>
      <c r="L46">
        <v>1346</v>
      </c>
      <c r="N46">
        <v>1009</v>
      </c>
      <c r="O46" t="s">
        <v>62</v>
      </c>
      <c r="P46" t="s">
        <v>62</v>
      </c>
      <c r="Q46">
        <v>1</v>
      </c>
      <c r="X46">
        <v>0</v>
      </c>
      <c r="Y46">
        <v>0</v>
      </c>
      <c r="Z46">
        <v>0</v>
      </c>
      <c r="AA46">
        <v>0</v>
      </c>
      <c r="AB46">
        <v>0</v>
      </c>
      <c r="AC46">
        <v>1</v>
      </c>
      <c r="AD46">
        <v>0</v>
      </c>
      <c r="AE46">
        <v>0</v>
      </c>
      <c r="AF46" t="s">
        <v>3</v>
      </c>
      <c r="AG46">
        <v>0</v>
      </c>
      <c r="AH46">
        <v>2</v>
      </c>
      <c r="AI46">
        <v>93061283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ROW(Source!A42)</f>
        <v>42</v>
      </c>
      <c r="B47">
        <v>93061284</v>
      </c>
      <c r="C47">
        <v>93061268</v>
      </c>
      <c r="D47">
        <v>37751168</v>
      </c>
      <c r="E47">
        <v>1</v>
      </c>
      <c r="F47">
        <v>1</v>
      </c>
      <c r="G47">
        <v>1</v>
      </c>
      <c r="H47">
        <v>3</v>
      </c>
      <c r="I47" t="s">
        <v>60</v>
      </c>
      <c r="J47" t="s">
        <v>63</v>
      </c>
      <c r="K47" t="s">
        <v>61</v>
      </c>
      <c r="L47">
        <v>1346</v>
      </c>
      <c r="N47">
        <v>1009</v>
      </c>
      <c r="O47" t="s">
        <v>62</v>
      </c>
      <c r="P47" t="s">
        <v>62</v>
      </c>
      <c r="Q47">
        <v>1</v>
      </c>
      <c r="X47">
        <v>0</v>
      </c>
      <c r="Y47">
        <v>0</v>
      </c>
      <c r="Z47">
        <v>0</v>
      </c>
      <c r="AA47">
        <v>0</v>
      </c>
      <c r="AB47">
        <v>0</v>
      </c>
      <c r="AC47">
        <v>1</v>
      </c>
      <c r="AD47">
        <v>0</v>
      </c>
      <c r="AE47">
        <v>0</v>
      </c>
      <c r="AF47" t="s">
        <v>3</v>
      </c>
      <c r="AG47">
        <v>0</v>
      </c>
      <c r="AH47">
        <v>2</v>
      </c>
      <c r="AI47">
        <v>93061284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ROW(Source!A42)</f>
        <v>42</v>
      </c>
      <c r="B48">
        <v>93061285</v>
      </c>
      <c r="C48">
        <v>93061268</v>
      </c>
      <c r="D48">
        <v>37750801</v>
      </c>
      <c r="E48">
        <v>1</v>
      </c>
      <c r="F48">
        <v>1</v>
      </c>
      <c r="G48">
        <v>1</v>
      </c>
      <c r="H48">
        <v>3</v>
      </c>
      <c r="I48" t="s">
        <v>65</v>
      </c>
      <c r="J48" t="s">
        <v>67</v>
      </c>
      <c r="K48" t="s">
        <v>66</v>
      </c>
      <c r="L48">
        <v>1348</v>
      </c>
      <c r="N48">
        <v>1009</v>
      </c>
      <c r="O48" t="s">
        <v>40</v>
      </c>
      <c r="P48" t="s">
        <v>40</v>
      </c>
      <c r="Q48">
        <v>1000</v>
      </c>
      <c r="X48">
        <v>0</v>
      </c>
      <c r="Y48">
        <v>0</v>
      </c>
      <c r="Z48">
        <v>0</v>
      </c>
      <c r="AA48">
        <v>0</v>
      </c>
      <c r="AB48">
        <v>0</v>
      </c>
      <c r="AC48">
        <v>1</v>
      </c>
      <c r="AD48">
        <v>0</v>
      </c>
      <c r="AE48">
        <v>0</v>
      </c>
      <c r="AF48" t="s">
        <v>3</v>
      </c>
      <c r="AG48">
        <v>0</v>
      </c>
      <c r="AH48">
        <v>2</v>
      </c>
      <c r="AI48">
        <v>93061285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ROW(Source!A42)</f>
        <v>42</v>
      </c>
      <c r="B49">
        <v>93061286</v>
      </c>
      <c r="C49">
        <v>93061268</v>
      </c>
      <c r="D49">
        <v>37775906</v>
      </c>
      <c r="E49">
        <v>1</v>
      </c>
      <c r="F49">
        <v>1</v>
      </c>
      <c r="G49">
        <v>1</v>
      </c>
      <c r="H49">
        <v>3</v>
      </c>
      <c r="I49" t="s">
        <v>69</v>
      </c>
      <c r="J49" t="s">
        <v>71</v>
      </c>
      <c r="K49" t="s">
        <v>70</v>
      </c>
      <c r="L49">
        <v>1354</v>
      </c>
      <c r="N49">
        <v>1010</v>
      </c>
      <c r="O49" t="s">
        <v>49</v>
      </c>
      <c r="P49" t="s">
        <v>49</v>
      </c>
      <c r="Q49">
        <v>1</v>
      </c>
      <c r="X49">
        <v>0</v>
      </c>
      <c r="Y49">
        <v>2074</v>
      </c>
      <c r="Z49">
        <v>0</v>
      </c>
      <c r="AA49">
        <v>0</v>
      </c>
      <c r="AB49">
        <v>0</v>
      </c>
      <c r="AC49">
        <v>1</v>
      </c>
      <c r="AD49">
        <v>0</v>
      </c>
      <c r="AE49">
        <v>0</v>
      </c>
      <c r="AF49" t="s">
        <v>3</v>
      </c>
      <c r="AG49">
        <v>0</v>
      </c>
      <c r="AH49">
        <v>2</v>
      </c>
      <c r="AI49">
        <v>93061286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ROW(Source!A42)</f>
        <v>42</v>
      </c>
      <c r="B50">
        <v>93061287</v>
      </c>
      <c r="C50">
        <v>93061268</v>
      </c>
      <c r="D50">
        <v>37792552</v>
      </c>
      <c r="E50">
        <v>1</v>
      </c>
      <c r="F50">
        <v>1</v>
      </c>
      <c r="G50">
        <v>1</v>
      </c>
      <c r="H50">
        <v>3</v>
      </c>
      <c r="I50" t="s">
        <v>93</v>
      </c>
      <c r="J50" t="s">
        <v>95</v>
      </c>
      <c r="K50" t="s">
        <v>94</v>
      </c>
      <c r="L50">
        <v>1354</v>
      </c>
      <c r="N50">
        <v>1010</v>
      </c>
      <c r="O50" t="s">
        <v>49</v>
      </c>
      <c r="P50" t="s">
        <v>49</v>
      </c>
      <c r="Q50">
        <v>1</v>
      </c>
      <c r="X50">
        <v>6</v>
      </c>
      <c r="Y50">
        <v>6.2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6</v>
      </c>
      <c r="AH50">
        <v>2</v>
      </c>
      <c r="AI50">
        <v>93061287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ROW(Source!A52)</f>
        <v>52</v>
      </c>
      <c r="B51">
        <v>93061298</v>
      </c>
      <c r="C51">
        <v>93061297</v>
      </c>
      <c r="D51">
        <v>23129536</v>
      </c>
      <c r="E51">
        <v>1</v>
      </c>
      <c r="F51">
        <v>1</v>
      </c>
      <c r="G51">
        <v>1</v>
      </c>
      <c r="H51">
        <v>1</v>
      </c>
      <c r="I51" t="s">
        <v>477</v>
      </c>
      <c r="J51" t="s">
        <v>3</v>
      </c>
      <c r="K51" t="s">
        <v>478</v>
      </c>
      <c r="L51">
        <v>1369</v>
      </c>
      <c r="N51">
        <v>1013</v>
      </c>
      <c r="O51" t="s">
        <v>464</v>
      </c>
      <c r="P51" t="s">
        <v>464</v>
      </c>
      <c r="Q51">
        <v>1</v>
      </c>
      <c r="X51">
        <v>12.11</v>
      </c>
      <c r="Y51">
        <v>0</v>
      </c>
      <c r="Z51">
        <v>0</v>
      </c>
      <c r="AA51">
        <v>0</v>
      </c>
      <c r="AB51">
        <v>8.2799999999999994</v>
      </c>
      <c r="AC51">
        <v>0</v>
      </c>
      <c r="AD51">
        <v>1</v>
      </c>
      <c r="AE51">
        <v>1</v>
      </c>
      <c r="AF51" t="s">
        <v>3</v>
      </c>
      <c r="AG51">
        <v>12.11</v>
      </c>
      <c r="AH51">
        <v>2</v>
      </c>
      <c r="AI51">
        <v>93061298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ROW(Source!A52)</f>
        <v>52</v>
      </c>
      <c r="B52">
        <v>93061299</v>
      </c>
      <c r="C52">
        <v>93061297</v>
      </c>
      <c r="D52">
        <v>121548</v>
      </c>
      <c r="E52">
        <v>1</v>
      </c>
      <c r="F52">
        <v>1</v>
      </c>
      <c r="G52">
        <v>1</v>
      </c>
      <c r="H52">
        <v>1</v>
      </c>
      <c r="I52" t="s">
        <v>25</v>
      </c>
      <c r="J52" t="s">
        <v>3</v>
      </c>
      <c r="K52" t="s">
        <v>465</v>
      </c>
      <c r="L52">
        <v>608254</v>
      </c>
      <c r="N52">
        <v>1013</v>
      </c>
      <c r="O52" t="s">
        <v>466</v>
      </c>
      <c r="P52" t="s">
        <v>466</v>
      </c>
      <c r="Q52">
        <v>1</v>
      </c>
      <c r="X52">
        <v>3.01</v>
      </c>
      <c r="Y52">
        <v>0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2</v>
      </c>
      <c r="AF52" t="s">
        <v>3</v>
      </c>
      <c r="AG52">
        <v>3.01</v>
      </c>
      <c r="AH52">
        <v>2</v>
      </c>
      <c r="AI52">
        <v>93061299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ROW(Source!A52)</f>
        <v>52</v>
      </c>
      <c r="B53">
        <v>93061300</v>
      </c>
      <c r="C53">
        <v>93061297</v>
      </c>
      <c r="D53">
        <v>37803498</v>
      </c>
      <c r="E53">
        <v>1</v>
      </c>
      <c r="F53">
        <v>1</v>
      </c>
      <c r="G53">
        <v>1</v>
      </c>
      <c r="H53">
        <v>2</v>
      </c>
      <c r="I53" t="s">
        <v>479</v>
      </c>
      <c r="J53" t="s">
        <v>480</v>
      </c>
      <c r="K53" t="s">
        <v>481</v>
      </c>
      <c r="L53">
        <v>1368</v>
      </c>
      <c r="N53">
        <v>1011</v>
      </c>
      <c r="O53" t="s">
        <v>470</v>
      </c>
      <c r="P53" t="s">
        <v>470</v>
      </c>
      <c r="Q53">
        <v>1</v>
      </c>
      <c r="X53">
        <v>3.01</v>
      </c>
      <c r="Y53">
        <v>0</v>
      </c>
      <c r="Z53">
        <v>123.86</v>
      </c>
      <c r="AA53">
        <v>10.35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3.01</v>
      </c>
      <c r="AH53">
        <v>2</v>
      </c>
      <c r="AI53">
        <v>93061300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ROW(Source!A52)</f>
        <v>52</v>
      </c>
      <c r="B54">
        <v>93061301</v>
      </c>
      <c r="C54">
        <v>93061297</v>
      </c>
      <c r="D54">
        <v>37804456</v>
      </c>
      <c r="E54">
        <v>1</v>
      </c>
      <c r="F54">
        <v>1</v>
      </c>
      <c r="G54">
        <v>1</v>
      </c>
      <c r="H54">
        <v>2</v>
      </c>
      <c r="I54" t="s">
        <v>482</v>
      </c>
      <c r="J54" t="s">
        <v>483</v>
      </c>
      <c r="K54" t="s">
        <v>484</v>
      </c>
      <c r="L54">
        <v>1368</v>
      </c>
      <c r="N54">
        <v>1011</v>
      </c>
      <c r="O54" t="s">
        <v>470</v>
      </c>
      <c r="P54" t="s">
        <v>470</v>
      </c>
      <c r="Q54">
        <v>1</v>
      </c>
      <c r="X54">
        <v>0.61</v>
      </c>
      <c r="Y54">
        <v>0</v>
      </c>
      <c r="Z54">
        <v>91.76</v>
      </c>
      <c r="AA54">
        <v>10.35</v>
      </c>
      <c r="AB54">
        <v>0</v>
      </c>
      <c r="AC54">
        <v>0</v>
      </c>
      <c r="AD54">
        <v>1</v>
      </c>
      <c r="AE54">
        <v>0</v>
      </c>
      <c r="AF54" t="s">
        <v>3</v>
      </c>
      <c r="AG54">
        <v>0.61</v>
      </c>
      <c r="AH54">
        <v>2</v>
      </c>
      <c r="AI54">
        <v>93061301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ROW(Source!A52)</f>
        <v>52</v>
      </c>
      <c r="B55">
        <v>93061302</v>
      </c>
      <c r="C55">
        <v>93061297</v>
      </c>
      <c r="D55">
        <v>37732468</v>
      </c>
      <c r="E55">
        <v>1</v>
      </c>
      <c r="F55">
        <v>1</v>
      </c>
      <c r="G55">
        <v>1</v>
      </c>
      <c r="H55">
        <v>3</v>
      </c>
      <c r="I55" t="s">
        <v>73</v>
      </c>
      <c r="J55" t="s">
        <v>75</v>
      </c>
      <c r="K55" t="s">
        <v>74</v>
      </c>
      <c r="L55">
        <v>1348</v>
      </c>
      <c r="N55">
        <v>1009</v>
      </c>
      <c r="O55" t="s">
        <v>40</v>
      </c>
      <c r="P55" t="s">
        <v>40</v>
      </c>
      <c r="Q55">
        <v>1000</v>
      </c>
      <c r="X55">
        <v>4.0000000000000002E-4</v>
      </c>
      <c r="Y55">
        <v>15954.5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4.0000000000000002E-4</v>
      </c>
      <c r="AH55">
        <v>2</v>
      </c>
      <c r="AI55">
        <v>93061302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ROW(Source!A52)</f>
        <v>52</v>
      </c>
      <c r="B56">
        <v>93061303</v>
      </c>
      <c r="C56">
        <v>93061297</v>
      </c>
      <c r="D56">
        <v>37729879</v>
      </c>
      <c r="E56">
        <v>1</v>
      </c>
      <c r="F56">
        <v>1</v>
      </c>
      <c r="G56">
        <v>1</v>
      </c>
      <c r="H56">
        <v>3</v>
      </c>
      <c r="I56" t="s">
        <v>77</v>
      </c>
      <c r="J56" t="s">
        <v>79</v>
      </c>
      <c r="K56" t="s">
        <v>78</v>
      </c>
      <c r="L56">
        <v>1348</v>
      </c>
      <c r="N56">
        <v>1009</v>
      </c>
      <c r="O56" t="s">
        <v>40</v>
      </c>
      <c r="P56" t="s">
        <v>40</v>
      </c>
      <c r="Q56">
        <v>1000</v>
      </c>
      <c r="X56">
        <v>3.0000000000000001E-5</v>
      </c>
      <c r="Y56">
        <v>9662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3.0000000000000001E-5</v>
      </c>
      <c r="AH56">
        <v>2</v>
      </c>
      <c r="AI56">
        <v>93061303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ROW(Source!A52)</f>
        <v>52</v>
      </c>
      <c r="B57">
        <v>93061304</v>
      </c>
      <c r="C57">
        <v>93061297</v>
      </c>
      <c r="D57">
        <v>37736859</v>
      </c>
      <c r="E57">
        <v>1</v>
      </c>
      <c r="F57">
        <v>1</v>
      </c>
      <c r="G57">
        <v>1</v>
      </c>
      <c r="H57">
        <v>3</v>
      </c>
      <c r="I57" t="s">
        <v>38</v>
      </c>
      <c r="J57" t="s">
        <v>41</v>
      </c>
      <c r="K57" t="s">
        <v>39</v>
      </c>
      <c r="L57">
        <v>1348</v>
      </c>
      <c r="N57">
        <v>1009</v>
      </c>
      <c r="O57" t="s">
        <v>40</v>
      </c>
      <c r="P57" t="s">
        <v>40</v>
      </c>
      <c r="Q57">
        <v>1000</v>
      </c>
      <c r="X57">
        <v>0</v>
      </c>
      <c r="Y57">
        <v>9040.01</v>
      </c>
      <c r="Z57">
        <v>0</v>
      </c>
      <c r="AA57">
        <v>0</v>
      </c>
      <c r="AB57">
        <v>0</v>
      </c>
      <c r="AC57">
        <v>1</v>
      </c>
      <c r="AD57">
        <v>0</v>
      </c>
      <c r="AE57">
        <v>0</v>
      </c>
      <c r="AF57" t="s">
        <v>3</v>
      </c>
      <c r="AG57">
        <v>0</v>
      </c>
      <c r="AH57">
        <v>2</v>
      </c>
      <c r="AI57">
        <v>93061304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ROW(Source!A52)</f>
        <v>52</v>
      </c>
      <c r="B58">
        <v>93061305</v>
      </c>
      <c r="C58">
        <v>93061297</v>
      </c>
      <c r="D58">
        <v>37729991</v>
      </c>
      <c r="E58">
        <v>1</v>
      </c>
      <c r="F58">
        <v>1</v>
      </c>
      <c r="G58">
        <v>1</v>
      </c>
      <c r="H58">
        <v>3</v>
      </c>
      <c r="I58" t="s">
        <v>81</v>
      </c>
      <c r="J58" t="s">
        <v>83</v>
      </c>
      <c r="K58" t="s">
        <v>82</v>
      </c>
      <c r="L58">
        <v>1346</v>
      </c>
      <c r="N58">
        <v>1009</v>
      </c>
      <c r="O58" t="s">
        <v>62</v>
      </c>
      <c r="P58" t="s">
        <v>62</v>
      </c>
      <c r="Q58">
        <v>1</v>
      </c>
      <c r="X58">
        <v>0.02</v>
      </c>
      <c r="Y58">
        <v>1.82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0.02</v>
      </c>
      <c r="AH58">
        <v>2</v>
      </c>
      <c r="AI58">
        <v>93061305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ROW(Source!A52)</f>
        <v>52</v>
      </c>
      <c r="B59">
        <v>93061306</v>
      </c>
      <c r="C59">
        <v>93061297</v>
      </c>
      <c r="D59">
        <v>37729892</v>
      </c>
      <c r="E59">
        <v>1</v>
      </c>
      <c r="F59">
        <v>1</v>
      </c>
      <c r="G59">
        <v>1</v>
      </c>
      <c r="H59">
        <v>3</v>
      </c>
      <c r="I59" t="s">
        <v>85</v>
      </c>
      <c r="J59" t="s">
        <v>87</v>
      </c>
      <c r="K59" t="s">
        <v>86</v>
      </c>
      <c r="L59">
        <v>1346</v>
      </c>
      <c r="N59">
        <v>1009</v>
      </c>
      <c r="O59" t="s">
        <v>62</v>
      </c>
      <c r="P59" t="s">
        <v>62</v>
      </c>
      <c r="Q59">
        <v>1</v>
      </c>
      <c r="X59">
        <v>0.1</v>
      </c>
      <c r="Y59">
        <v>14.62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0.1</v>
      </c>
      <c r="AH59">
        <v>2</v>
      </c>
      <c r="AI59">
        <v>93061306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ROW(Source!A52)</f>
        <v>52</v>
      </c>
      <c r="B60">
        <v>93061307</v>
      </c>
      <c r="C60">
        <v>93061297</v>
      </c>
      <c r="D60">
        <v>37735757</v>
      </c>
      <c r="E60">
        <v>1</v>
      </c>
      <c r="F60">
        <v>1</v>
      </c>
      <c r="G60">
        <v>1</v>
      </c>
      <c r="H60">
        <v>3</v>
      </c>
      <c r="I60" t="s">
        <v>43</v>
      </c>
      <c r="J60" t="s">
        <v>45</v>
      </c>
      <c r="K60" t="s">
        <v>44</v>
      </c>
      <c r="L60">
        <v>1348</v>
      </c>
      <c r="N60">
        <v>1009</v>
      </c>
      <c r="O60" t="s">
        <v>40</v>
      </c>
      <c r="P60" t="s">
        <v>40</v>
      </c>
      <c r="Q60">
        <v>1000</v>
      </c>
      <c r="X60">
        <v>0</v>
      </c>
      <c r="Y60">
        <v>0</v>
      </c>
      <c r="Z60">
        <v>0</v>
      </c>
      <c r="AA60">
        <v>0</v>
      </c>
      <c r="AB60">
        <v>0</v>
      </c>
      <c r="AC60">
        <v>1</v>
      </c>
      <c r="AD60">
        <v>0</v>
      </c>
      <c r="AE60">
        <v>0</v>
      </c>
      <c r="AF60" t="s">
        <v>3</v>
      </c>
      <c r="AG60">
        <v>0</v>
      </c>
      <c r="AH60">
        <v>2</v>
      </c>
      <c r="AI60">
        <v>93061307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ROW(Source!A52)</f>
        <v>52</v>
      </c>
      <c r="B61">
        <v>93061308</v>
      </c>
      <c r="C61">
        <v>93061297</v>
      </c>
      <c r="D61">
        <v>37744299</v>
      </c>
      <c r="E61">
        <v>1</v>
      </c>
      <c r="F61">
        <v>1</v>
      </c>
      <c r="G61">
        <v>1</v>
      </c>
      <c r="H61">
        <v>3</v>
      </c>
      <c r="I61" t="s">
        <v>47</v>
      </c>
      <c r="J61" t="s">
        <v>50</v>
      </c>
      <c r="K61" t="s">
        <v>48</v>
      </c>
      <c r="L61">
        <v>1354</v>
      </c>
      <c r="N61">
        <v>1010</v>
      </c>
      <c r="O61" t="s">
        <v>49</v>
      </c>
      <c r="P61" t="s">
        <v>49</v>
      </c>
      <c r="Q61">
        <v>1</v>
      </c>
      <c r="X61">
        <v>0</v>
      </c>
      <c r="Y61">
        <v>0</v>
      </c>
      <c r="Z61">
        <v>0</v>
      </c>
      <c r="AA61">
        <v>0</v>
      </c>
      <c r="AB61">
        <v>0</v>
      </c>
      <c r="AC61">
        <v>1</v>
      </c>
      <c r="AD61">
        <v>0</v>
      </c>
      <c r="AE61">
        <v>0</v>
      </c>
      <c r="AF61" t="s">
        <v>3</v>
      </c>
      <c r="AG61">
        <v>0</v>
      </c>
      <c r="AH61">
        <v>2</v>
      </c>
      <c r="AI61">
        <v>93061308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ROW(Source!A52)</f>
        <v>52</v>
      </c>
      <c r="B62">
        <v>93061309</v>
      </c>
      <c r="C62">
        <v>93061297</v>
      </c>
      <c r="D62">
        <v>37744290</v>
      </c>
      <c r="E62">
        <v>1</v>
      </c>
      <c r="F62">
        <v>1</v>
      </c>
      <c r="G62">
        <v>1</v>
      </c>
      <c r="H62">
        <v>3</v>
      </c>
      <c r="I62" t="s">
        <v>52</v>
      </c>
      <c r="J62" t="s">
        <v>54</v>
      </c>
      <c r="K62" t="s">
        <v>53</v>
      </c>
      <c r="L62">
        <v>1354</v>
      </c>
      <c r="N62">
        <v>1010</v>
      </c>
      <c r="O62" t="s">
        <v>49</v>
      </c>
      <c r="P62" t="s">
        <v>49</v>
      </c>
      <c r="Q62">
        <v>1</v>
      </c>
      <c r="X62">
        <v>0</v>
      </c>
      <c r="Y62">
        <v>0</v>
      </c>
      <c r="Z62">
        <v>0</v>
      </c>
      <c r="AA62">
        <v>0</v>
      </c>
      <c r="AB62">
        <v>0</v>
      </c>
      <c r="AC62">
        <v>1</v>
      </c>
      <c r="AD62">
        <v>0</v>
      </c>
      <c r="AE62">
        <v>0</v>
      </c>
      <c r="AF62" t="s">
        <v>3</v>
      </c>
      <c r="AG62">
        <v>0</v>
      </c>
      <c r="AH62">
        <v>2</v>
      </c>
      <c r="AI62">
        <v>93061309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ROW(Source!A52)</f>
        <v>52</v>
      </c>
      <c r="B63">
        <v>93061310</v>
      </c>
      <c r="C63">
        <v>93061297</v>
      </c>
      <c r="D63">
        <v>37744198</v>
      </c>
      <c r="E63">
        <v>1</v>
      </c>
      <c r="F63">
        <v>1</v>
      </c>
      <c r="G63">
        <v>1</v>
      </c>
      <c r="H63">
        <v>3</v>
      </c>
      <c r="I63" t="s">
        <v>56</v>
      </c>
      <c r="J63" t="s">
        <v>58</v>
      </c>
      <c r="K63" t="s">
        <v>57</v>
      </c>
      <c r="L63">
        <v>1354</v>
      </c>
      <c r="N63">
        <v>1010</v>
      </c>
      <c r="O63" t="s">
        <v>49</v>
      </c>
      <c r="P63" t="s">
        <v>49</v>
      </c>
      <c r="Q63">
        <v>1</v>
      </c>
      <c r="X63">
        <v>0.1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 t="s">
        <v>3</v>
      </c>
      <c r="AG63">
        <v>0.1</v>
      </c>
      <c r="AH63">
        <v>2</v>
      </c>
      <c r="AI63">
        <v>93061310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ROW(Source!A52)</f>
        <v>52</v>
      </c>
      <c r="B64">
        <v>93061311</v>
      </c>
      <c r="C64">
        <v>93061297</v>
      </c>
      <c r="D64">
        <v>37745010</v>
      </c>
      <c r="E64">
        <v>1</v>
      </c>
      <c r="F64">
        <v>1</v>
      </c>
      <c r="G64">
        <v>1</v>
      </c>
      <c r="H64">
        <v>3</v>
      </c>
      <c r="I64" t="s">
        <v>89</v>
      </c>
      <c r="J64" t="s">
        <v>91</v>
      </c>
      <c r="K64" t="s">
        <v>90</v>
      </c>
      <c r="L64">
        <v>1348</v>
      </c>
      <c r="N64">
        <v>1009</v>
      </c>
      <c r="O64" t="s">
        <v>40</v>
      </c>
      <c r="P64" t="s">
        <v>40</v>
      </c>
      <c r="Q64">
        <v>1000</v>
      </c>
      <c r="X64">
        <v>1E-4</v>
      </c>
      <c r="Y64">
        <v>9550.01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1E-4</v>
      </c>
      <c r="AH64">
        <v>2</v>
      </c>
      <c r="AI64">
        <v>93061311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ROW(Source!A52)</f>
        <v>52</v>
      </c>
      <c r="B65">
        <v>93061312</v>
      </c>
      <c r="C65">
        <v>93061297</v>
      </c>
      <c r="D65">
        <v>37750429</v>
      </c>
      <c r="E65">
        <v>1</v>
      </c>
      <c r="F65">
        <v>1</v>
      </c>
      <c r="G65">
        <v>1</v>
      </c>
      <c r="H65">
        <v>3</v>
      </c>
      <c r="I65" t="s">
        <v>106</v>
      </c>
      <c r="J65" t="s">
        <v>108</v>
      </c>
      <c r="K65" t="s">
        <v>107</v>
      </c>
      <c r="L65">
        <v>1346</v>
      </c>
      <c r="N65">
        <v>1009</v>
      </c>
      <c r="O65" t="s">
        <v>62</v>
      </c>
      <c r="P65" t="s">
        <v>62</v>
      </c>
      <c r="Q65">
        <v>1</v>
      </c>
      <c r="X65">
        <v>0</v>
      </c>
      <c r="Y65">
        <v>0</v>
      </c>
      <c r="Z65">
        <v>0</v>
      </c>
      <c r="AA65">
        <v>0</v>
      </c>
      <c r="AB65">
        <v>0</v>
      </c>
      <c r="AC65">
        <v>1</v>
      </c>
      <c r="AD65">
        <v>0</v>
      </c>
      <c r="AE65">
        <v>0</v>
      </c>
      <c r="AF65" t="s">
        <v>3</v>
      </c>
      <c r="AG65">
        <v>0</v>
      </c>
      <c r="AH65">
        <v>2</v>
      </c>
      <c r="AI65">
        <v>93061312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ROW(Source!A52)</f>
        <v>52</v>
      </c>
      <c r="B66">
        <v>93061313</v>
      </c>
      <c r="C66">
        <v>93061297</v>
      </c>
      <c r="D66">
        <v>37751168</v>
      </c>
      <c r="E66">
        <v>1</v>
      </c>
      <c r="F66">
        <v>1</v>
      </c>
      <c r="G66">
        <v>1</v>
      </c>
      <c r="H66">
        <v>3</v>
      </c>
      <c r="I66" t="s">
        <v>60</v>
      </c>
      <c r="J66" t="s">
        <v>63</v>
      </c>
      <c r="K66" t="s">
        <v>61</v>
      </c>
      <c r="L66">
        <v>1346</v>
      </c>
      <c r="N66">
        <v>1009</v>
      </c>
      <c r="O66" t="s">
        <v>62</v>
      </c>
      <c r="P66" t="s">
        <v>62</v>
      </c>
      <c r="Q66">
        <v>1</v>
      </c>
      <c r="X66">
        <v>0</v>
      </c>
      <c r="Y66">
        <v>0</v>
      </c>
      <c r="Z66">
        <v>0</v>
      </c>
      <c r="AA66">
        <v>0</v>
      </c>
      <c r="AB66">
        <v>0</v>
      </c>
      <c r="AC66">
        <v>1</v>
      </c>
      <c r="AD66">
        <v>0</v>
      </c>
      <c r="AE66">
        <v>0</v>
      </c>
      <c r="AF66" t="s">
        <v>3</v>
      </c>
      <c r="AG66">
        <v>0</v>
      </c>
      <c r="AH66">
        <v>2</v>
      </c>
      <c r="AI66">
        <v>93061313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ROW(Source!A52)</f>
        <v>52</v>
      </c>
      <c r="B67">
        <v>93061314</v>
      </c>
      <c r="C67">
        <v>93061297</v>
      </c>
      <c r="D67">
        <v>37750801</v>
      </c>
      <c r="E67">
        <v>1</v>
      </c>
      <c r="F67">
        <v>1</v>
      </c>
      <c r="G67">
        <v>1</v>
      </c>
      <c r="H67">
        <v>3</v>
      </c>
      <c r="I67" t="s">
        <v>65</v>
      </c>
      <c r="J67" t="s">
        <v>67</v>
      </c>
      <c r="K67" t="s">
        <v>66</v>
      </c>
      <c r="L67">
        <v>1348</v>
      </c>
      <c r="N67">
        <v>1009</v>
      </c>
      <c r="O67" t="s">
        <v>40</v>
      </c>
      <c r="P67" t="s">
        <v>40</v>
      </c>
      <c r="Q67">
        <v>1000</v>
      </c>
      <c r="X67">
        <v>0</v>
      </c>
      <c r="Y67">
        <v>0</v>
      </c>
      <c r="Z67">
        <v>0</v>
      </c>
      <c r="AA67">
        <v>0</v>
      </c>
      <c r="AB67">
        <v>0</v>
      </c>
      <c r="AC67">
        <v>1</v>
      </c>
      <c r="AD67">
        <v>0</v>
      </c>
      <c r="AE67">
        <v>0</v>
      </c>
      <c r="AF67" t="s">
        <v>3</v>
      </c>
      <c r="AG67">
        <v>0</v>
      </c>
      <c r="AH67">
        <v>2</v>
      </c>
      <c r="AI67">
        <v>93061314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ROW(Source!A52)</f>
        <v>52</v>
      </c>
      <c r="B68">
        <v>93061315</v>
      </c>
      <c r="C68">
        <v>93061297</v>
      </c>
      <c r="D68">
        <v>37775906</v>
      </c>
      <c r="E68">
        <v>1</v>
      </c>
      <c r="F68">
        <v>1</v>
      </c>
      <c r="G68">
        <v>1</v>
      </c>
      <c r="H68">
        <v>3</v>
      </c>
      <c r="I68" t="s">
        <v>69</v>
      </c>
      <c r="J68" t="s">
        <v>71</v>
      </c>
      <c r="K68" t="s">
        <v>70</v>
      </c>
      <c r="L68">
        <v>1354</v>
      </c>
      <c r="N68">
        <v>1010</v>
      </c>
      <c r="O68" t="s">
        <v>49</v>
      </c>
      <c r="P68" t="s">
        <v>49</v>
      </c>
      <c r="Q68">
        <v>1</v>
      </c>
      <c r="X68">
        <v>0</v>
      </c>
      <c r="Y68">
        <v>2074</v>
      </c>
      <c r="Z68">
        <v>0</v>
      </c>
      <c r="AA68">
        <v>0</v>
      </c>
      <c r="AB68">
        <v>0</v>
      </c>
      <c r="AC68">
        <v>1</v>
      </c>
      <c r="AD68">
        <v>0</v>
      </c>
      <c r="AE68">
        <v>0</v>
      </c>
      <c r="AF68" t="s">
        <v>3</v>
      </c>
      <c r="AG68">
        <v>0</v>
      </c>
      <c r="AH68">
        <v>2</v>
      </c>
      <c r="AI68">
        <v>93061315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ROW(Source!A52)</f>
        <v>52</v>
      </c>
      <c r="B69">
        <v>93061316</v>
      </c>
      <c r="C69">
        <v>93061297</v>
      </c>
      <c r="D69">
        <v>37792552</v>
      </c>
      <c r="E69">
        <v>1</v>
      </c>
      <c r="F69">
        <v>1</v>
      </c>
      <c r="G69">
        <v>1</v>
      </c>
      <c r="H69">
        <v>3</v>
      </c>
      <c r="I69" t="s">
        <v>93</v>
      </c>
      <c r="J69" t="s">
        <v>95</v>
      </c>
      <c r="K69" t="s">
        <v>94</v>
      </c>
      <c r="L69">
        <v>1354</v>
      </c>
      <c r="N69">
        <v>1010</v>
      </c>
      <c r="O69" t="s">
        <v>49</v>
      </c>
      <c r="P69" t="s">
        <v>49</v>
      </c>
      <c r="Q69">
        <v>1</v>
      </c>
      <c r="X69">
        <v>6</v>
      </c>
      <c r="Y69">
        <v>6.2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6</v>
      </c>
      <c r="AH69">
        <v>2</v>
      </c>
      <c r="AI69">
        <v>93061316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ROW(Source!A62)</f>
        <v>62</v>
      </c>
      <c r="B70">
        <v>93061015</v>
      </c>
      <c r="C70">
        <v>93060999</v>
      </c>
      <c r="D70">
        <v>23134664</v>
      </c>
      <c r="E70">
        <v>1</v>
      </c>
      <c r="F70">
        <v>1</v>
      </c>
      <c r="G70">
        <v>1</v>
      </c>
      <c r="H70">
        <v>1</v>
      </c>
      <c r="I70" t="s">
        <v>485</v>
      </c>
      <c r="J70" t="s">
        <v>3</v>
      </c>
      <c r="K70" t="s">
        <v>486</v>
      </c>
      <c r="L70">
        <v>1369</v>
      </c>
      <c r="N70">
        <v>1013</v>
      </c>
      <c r="O70" t="s">
        <v>464</v>
      </c>
      <c r="P70" t="s">
        <v>464</v>
      </c>
      <c r="Q70">
        <v>1</v>
      </c>
      <c r="X70">
        <v>65.239999999999995</v>
      </c>
      <c r="Y70">
        <v>0</v>
      </c>
      <c r="Z70">
        <v>0</v>
      </c>
      <c r="AA70">
        <v>0</v>
      </c>
      <c r="AB70">
        <v>8.89</v>
      </c>
      <c r="AC70">
        <v>0</v>
      </c>
      <c r="AD70">
        <v>1</v>
      </c>
      <c r="AE70">
        <v>1</v>
      </c>
      <c r="AF70" t="s">
        <v>3</v>
      </c>
      <c r="AG70">
        <v>65.239999999999995</v>
      </c>
      <c r="AH70">
        <v>2</v>
      </c>
      <c r="AI70">
        <v>93061000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ROW(Source!A62)</f>
        <v>62</v>
      </c>
      <c r="B71">
        <v>93061016</v>
      </c>
      <c r="C71">
        <v>93060999</v>
      </c>
      <c r="D71">
        <v>121548</v>
      </c>
      <c r="E71">
        <v>1</v>
      </c>
      <c r="F71">
        <v>1</v>
      </c>
      <c r="G71">
        <v>1</v>
      </c>
      <c r="H71">
        <v>1</v>
      </c>
      <c r="I71" t="s">
        <v>25</v>
      </c>
      <c r="J71" t="s">
        <v>3</v>
      </c>
      <c r="K71" t="s">
        <v>465</v>
      </c>
      <c r="L71">
        <v>608254</v>
      </c>
      <c r="N71">
        <v>1013</v>
      </c>
      <c r="O71" t="s">
        <v>466</v>
      </c>
      <c r="P71" t="s">
        <v>466</v>
      </c>
      <c r="Q71">
        <v>1</v>
      </c>
      <c r="X71">
        <v>37.18</v>
      </c>
      <c r="Y71">
        <v>0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2</v>
      </c>
      <c r="AF71" t="s">
        <v>3</v>
      </c>
      <c r="AG71">
        <v>37.18</v>
      </c>
      <c r="AH71">
        <v>2</v>
      </c>
      <c r="AI71">
        <v>93061001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ROW(Source!A62)</f>
        <v>62</v>
      </c>
      <c r="B72">
        <v>93061017</v>
      </c>
      <c r="C72">
        <v>93060999</v>
      </c>
      <c r="D72">
        <v>37802443</v>
      </c>
      <c r="E72">
        <v>1</v>
      </c>
      <c r="F72">
        <v>1</v>
      </c>
      <c r="G72">
        <v>1</v>
      </c>
      <c r="H72">
        <v>2</v>
      </c>
      <c r="I72" t="s">
        <v>474</v>
      </c>
      <c r="J72" t="s">
        <v>475</v>
      </c>
      <c r="K72" t="s">
        <v>476</v>
      </c>
      <c r="L72">
        <v>1368</v>
      </c>
      <c r="N72">
        <v>1011</v>
      </c>
      <c r="O72" t="s">
        <v>470</v>
      </c>
      <c r="P72" t="s">
        <v>470</v>
      </c>
      <c r="Q72">
        <v>1</v>
      </c>
      <c r="X72">
        <v>0.82</v>
      </c>
      <c r="Y72">
        <v>0</v>
      </c>
      <c r="Z72">
        <v>124.14</v>
      </c>
      <c r="AA72">
        <v>12.1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0.82</v>
      </c>
      <c r="AH72">
        <v>2</v>
      </c>
      <c r="AI72">
        <v>93061002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ROW(Source!A62)</f>
        <v>62</v>
      </c>
      <c r="B73">
        <v>93061018</v>
      </c>
      <c r="C73">
        <v>93060999</v>
      </c>
      <c r="D73">
        <v>37802528</v>
      </c>
      <c r="E73">
        <v>1</v>
      </c>
      <c r="F73">
        <v>1</v>
      </c>
      <c r="G73">
        <v>1</v>
      </c>
      <c r="H73">
        <v>2</v>
      </c>
      <c r="I73" t="s">
        <v>487</v>
      </c>
      <c r="J73" t="s">
        <v>488</v>
      </c>
      <c r="K73" t="s">
        <v>489</v>
      </c>
      <c r="L73">
        <v>1368</v>
      </c>
      <c r="N73">
        <v>1011</v>
      </c>
      <c r="O73" t="s">
        <v>470</v>
      </c>
      <c r="P73" t="s">
        <v>470</v>
      </c>
      <c r="Q73">
        <v>1</v>
      </c>
      <c r="X73">
        <v>9.76</v>
      </c>
      <c r="Y73">
        <v>0</v>
      </c>
      <c r="Z73">
        <v>0.8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9.76</v>
      </c>
      <c r="AH73">
        <v>2</v>
      </c>
      <c r="AI73">
        <v>93061003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ROW(Source!A62)</f>
        <v>62</v>
      </c>
      <c r="B74">
        <v>93061019</v>
      </c>
      <c r="C74">
        <v>93060999</v>
      </c>
      <c r="D74">
        <v>37802547</v>
      </c>
      <c r="E74">
        <v>1</v>
      </c>
      <c r="F74">
        <v>1</v>
      </c>
      <c r="G74">
        <v>1</v>
      </c>
      <c r="H74">
        <v>2</v>
      </c>
      <c r="I74" t="s">
        <v>490</v>
      </c>
      <c r="J74" t="s">
        <v>491</v>
      </c>
      <c r="K74" t="s">
        <v>492</v>
      </c>
      <c r="L74">
        <v>1368</v>
      </c>
      <c r="N74">
        <v>1011</v>
      </c>
      <c r="O74" t="s">
        <v>470</v>
      </c>
      <c r="P74" t="s">
        <v>470</v>
      </c>
      <c r="Q74">
        <v>1</v>
      </c>
      <c r="X74">
        <v>11.95</v>
      </c>
      <c r="Y74">
        <v>0</v>
      </c>
      <c r="Z74">
        <v>81.88</v>
      </c>
      <c r="AA74">
        <v>10.35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11.95</v>
      </c>
      <c r="AH74">
        <v>2</v>
      </c>
      <c r="AI74">
        <v>93061004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ROW(Source!A62)</f>
        <v>62</v>
      </c>
      <c r="B75">
        <v>93061020</v>
      </c>
      <c r="C75">
        <v>93060999</v>
      </c>
      <c r="D75">
        <v>37802579</v>
      </c>
      <c r="E75">
        <v>1</v>
      </c>
      <c r="F75">
        <v>1</v>
      </c>
      <c r="G75">
        <v>1</v>
      </c>
      <c r="H75">
        <v>2</v>
      </c>
      <c r="I75" t="s">
        <v>493</v>
      </c>
      <c r="J75" t="s">
        <v>494</v>
      </c>
      <c r="K75" t="s">
        <v>495</v>
      </c>
      <c r="L75">
        <v>1368</v>
      </c>
      <c r="N75">
        <v>1011</v>
      </c>
      <c r="O75" t="s">
        <v>470</v>
      </c>
      <c r="P75" t="s">
        <v>470</v>
      </c>
      <c r="Q75">
        <v>1</v>
      </c>
      <c r="X75">
        <v>24.41</v>
      </c>
      <c r="Y75">
        <v>0</v>
      </c>
      <c r="Z75">
        <v>85.64</v>
      </c>
      <c r="AA75">
        <v>9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24.41</v>
      </c>
      <c r="AH75">
        <v>2</v>
      </c>
      <c r="AI75">
        <v>93061005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ROW(Source!A62)</f>
        <v>62</v>
      </c>
      <c r="B76">
        <v>93061021</v>
      </c>
      <c r="C76">
        <v>93060999</v>
      </c>
      <c r="D76">
        <v>37804456</v>
      </c>
      <c r="E76">
        <v>1</v>
      </c>
      <c r="F76">
        <v>1</v>
      </c>
      <c r="G76">
        <v>1</v>
      </c>
      <c r="H76">
        <v>2</v>
      </c>
      <c r="I76" t="s">
        <v>482</v>
      </c>
      <c r="J76" t="s">
        <v>483</v>
      </c>
      <c r="K76" t="s">
        <v>484</v>
      </c>
      <c r="L76">
        <v>1368</v>
      </c>
      <c r="N76">
        <v>1011</v>
      </c>
      <c r="O76" t="s">
        <v>470</v>
      </c>
      <c r="P76" t="s">
        <v>470</v>
      </c>
      <c r="Q76">
        <v>1</v>
      </c>
      <c r="X76">
        <v>0.33</v>
      </c>
      <c r="Y76">
        <v>0</v>
      </c>
      <c r="Z76">
        <v>91.76</v>
      </c>
      <c r="AA76">
        <v>10.35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0.33</v>
      </c>
      <c r="AH76">
        <v>2</v>
      </c>
      <c r="AI76">
        <v>93061006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ROW(Source!A62)</f>
        <v>62</v>
      </c>
      <c r="B77">
        <v>93061022</v>
      </c>
      <c r="C77">
        <v>93060999</v>
      </c>
      <c r="D77">
        <v>37744428</v>
      </c>
      <c r="E77">
        <v>1</v>
      </c>
      <c r="F77">
        <v>1</v>
      </c>
      <c r="G77">
        <v>1</v>
      </c>
      <c r="H77">
        <v>3</v>
      </c>
      <c r="I77" t="s">
        <v>132</v>
      </c>
      <c r="J77" t="s">
        <v>134</v>
      </c>
      <c r="K77" t="s">
        <v>133</v>
      </c>
      <c r="L77">
        <v>1354</v>
      </c>
      <c r="N77">
        <v>1010</v>
      </c>
      <c r="O77" t="s">
        <v>49</v>
      </c>
      <c r="P77" t="s">
        <v>49</v>
      </c>
      <c r="Q77">
        <v>1</v>
      </c>
      <c r="X77">
        <v>0</v>
      </c>
      <c r="Y77">
        <v>112.19</v>
      </c>
      <c r="Z77">
        <v>0</v>
      </c>
      <c r="AA77">
        <v>0</v>
      </c>
      <c r="AB77">
        <v>0</v>
      </c>
      <c r="AC77">
        <v>1</v>
      </c>
      <c r="AD77">
        <v>0</v>
      </c>
      <c r="AE77">
        <v>0</v>
      </c>
      <c r="AF77" t="s">
        <v>3</v>
      </c>
      <c r="AG77">
        <v>0</v>
      </c>
      <c r="AH77">
        <v>2</v>
      </c>
      <c r="AI77">
        <v>93061007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ROW(Source!A62)</f>
        <v>62</v>
      </c>
      <c r="B78">
        <v>93061023</v>
      </c>
      <c r="C78">
        <v>93060999</v>
      </c>
      <c r="D78">
        <v>37744517</v>
      </c>
      <c r="E78">
        <v>1</v>
      </c>
      <c r="F78">
        <v>1</v>
      </c>
      <c r="G78">
        <v>1</v>
      </c>
      <c r="H78">
        <v>3</v>
      </c>
      <c r="I78" t="s">
        <v>148</v>
      </c>
      <c r="J78" t="s">
        <v>151</v>
      </c>
      <c r="K78" t="s">
        <v>149</v>
      </c>
      <c r="L78">
        <v>1035</v>
      </c>
      <c r="N78">
        <v>1013</v>
      </c>
      <c r="O78" t="s">
        <v>150</v>
      </c>
      <c r="P78" t="s">
        <v>150</v>
      </c>
      <c r="Q78">
        <v>1</v>
      </c>
      <c r="X78">
        <v>2</v>
      </c>
      <c r="Y78">
        <v>246.04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2</v>
      </c>
      <c r="AH78">
        <v>2</v>
      </c>
      <c r="AI78">
        <v>93061008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ROW(Source!A62)</f>
        <v>62</v>
      </c>
      <c r="B79">
        <v>93061024</v>
      </c>
      <c r="C79">
        <v>93060999</v>
      </c>
      <c r="D79">
        <v>37744519</v>
      </c>
      <c r="E79">
        <v>1</v>
      </c>
      <c r="F79">
        <v>1</v>
      </c>
      <c r="G79">
        <v>1</v>
      </c>
      <c r="H79">
        <v>3</v>
      </c>
      <c r="I79" t="s">
        <v>153</v>
      </c>
      <c r="J79" t="s">
        <v>155</v>
      </c>
      <c r="K79" t="s">
        <v>154</v>
      </c>
      <c r="L79">
        <v>1035</v>
      </c>
      <c r="N79">
        <v>1013</v>
      </c>
      <c r="O79" t="s">
        <v>150</v>
      </c>
      <c r="P79" t="s">
        <v>150</v>
      </c>
      <c r="Q79">
        <v>1</v>
      </c>
      <c r="X79">
        <v>29</v>
      </c>
      <c r="Y79">
        <v>171.22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29</v>
      </c>
      <c r="AH79">
        <v>2</v>
      </c>
      <c r="AI79">
        <v>93061009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ROW(Source!A62)</f>
        <v>62</v>
      </c>
      <c r="B80">
        <v>93061025</v>
      </c>
      <c r="C80">
        <v>93060999</v>
      </c>
      <c r="D80">
        <v>37744572</v>
      </c>
      <c r="E80">
        <v>1</v>
      </c>
      <c r="F80">
        <v>1</v>
      </c>
      <c r="G80">
        <v>1</v>
      </c>
      <c r="H80">
        <v>3</v>
      </c>
      <c r="I80" t="s">
        <v>136</v>
      </c>
      <c r="J80" t="s">
        <v>138</v>
      </c>
      <c r="K80" t="s">
        <v>137</v>
      </c>
      <c r="L80">
        <v>1354</v>
      </c>
      <c r="N80">
        <v>1010</v>
      </c>
      <c r="O80" t="s">
        <v>49</v>
      </c>
      <c r="P80" t="s">
        <v>49</v>
      </c>
      <c r="Q80">
        <v>1</v>
      </c>
      <c r="X80">
        <v>0</v>
      </c>
      <c r="Y80">
        <v>1.97</v>
      </c>
      <c r="Z80">
        <v>0</v>
      </c>
      <c r="AA80">
        <v>0</v>
      </c>
      <c r="AB80">
        <v>0</v>
      </c>
      <c r="AC80">
        <v>1</v>
      </c>
      <c r="AD80">
        <v>0</v>
      </c>
      <c r="AE80">
        <v>0</v>
      </c>
      <c r="AF80" t="s">
        <v>3</v>
      </c>
      <c r="AG80">
        <v>0</v>
      </c>
      <c r="AH80">
        <v>2</v>
      </c>
      <c r="AI80">
        <v>93061010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ROW(Source!A62)</f>
        <v>62</v>
      </c>
      <c r="B81">
        <v>93061026</v>
      </c>
      <c r="C81">
        <v>93060999</v>
      </c>
      <c r="D81">
        <v>37744528</v>
      </c>
      <c r="E81">
        <v>1</v>
      </c>
      <c r="F81">
        <v>1</v>
      </c>
      <c r="G81">
        <v>1</v>
      </c>
      <c r="H81">
        <v>3</v>
      </c>
      <c r="I81" t="s">
        <v>157</v>
      </c>
      <c r="J81" t="s">
        <v>159</v>
      </c>
      <c r="K81" t="s">
        <v>158</v>
      </c>
      <c r="L81">
        <v>1354</v>
      </c>
      <c r="N81">
        <v>1010</v>
      </c>
      <c r="O81" t="s">
        <v>49</v>
      </c>
      <c r="P81" t="s">
        <v>49</v>
      </c>
      <c r="Q81">
        <v>1</v>
      </c>
      <c r="X81">
        <v>1.8</v>
      </c>
      <c r="Y81">
        <v>957.21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1.8</v>
      </c>
      <c r="AH81">
        <v>2</v>
      </c>
      <c r="AI81">
        <v>93061011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ROW(Source!A62)</f>
        <v>62</v>
      </c>
      <c r="B82">
        <v>93061027</v>
      </c>
      <c r="C82">
        <v>93060999</v>
      </c>
      <c r="D82">
        <v>37744532</v>
      </c>
      <c r="E82">
        <v>1</v>
      </c>
      <c r="F82">
        <v>1</v>
      </c>
      <c r="G82">
        <v>1</v>
      </c>
      <c r="H82">
        <v>3</v>
      </c>
      <c r="I82" t="s">
        <v>161</v>
      </c>
      <c r="J82" t="s">
        <v>163</v>
      </c>
      <c r="K82" t="s">
        <v>162</v>
      </c>
      <c r="L82">
        <v>1354</v>
      </c>
      <c r="N82">
        <v>1010</v>
      </c>
      <c r="O82" t="s">
        <v>49</v>
      </c>
      <c r="P82" t="s">
        <v>49</v>
      </c>
      <c r="Q82">
        <v>1</v>
      </c>
      <c r="X82">
        <v>62</v>
      </c>
      <c r="Y82">
        <v>5.91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62</v>
      </c>
      <c r="AH82">
        <v>2</v>
      </c>
      <c r="AI82">
        <v>93061012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ROW(Source!A62)</f>
        <v>62</v>
      </c>
      <c r="B83">
        <v>93061028</v>
      </c>
      <c r="C83">
        <v>93060999</v>
      </c>
      <c r="D83">
        <v>37783484</v>
      </c>
      <c r="E83">
        <v>1</v>
      </c>
      <c r="F83">
        <v>1</v>
      </c>
      <c r="G83">
        <v>1</v>
      </c>
      <c r="H83">
        <v>3</v>
      </c>
      <c r="I83" t="s">
        <v>140</v>
      </c>
      <c r="J83" t="s">
        <v>142</v>
      </c>
      <c r="K83" t="s">
        <v>141</v>
      </c>
      <c r="L83">
        <v>1477</v>
      </c>
      <c r="N83">
        <v>1013</v>
      </c>
      <c r="O83" t="s">
        <v>128</v>
      </c>
      <c r="P83" t="s">
        <v>130</v>
      </c>
      <c r="Q83">
        <v>1</v>
      </c>
      <c r="X83">
        <v>1.02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 t="s">
        <v>3</v>
      </c>
      <c r="AG83">
        <v>1.02</v>
      </c>
      <c r="AH83">
        <v>2</v>
      </c>
      <c r="AI83">
        <v>93061013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ROW(Source!A62)</f>
        <v>62</v>
      </c>
      <c r="B84">
        <v>93061029</v>
      </c>
      <c r="C84">
        <v>93060999</v>
      </c>
      <c r="D84">
        <v>37792547</v>
      </c>
      <c r="E84">
        <v>1</v>
      </c>
      <c r="F84">
        <v>1</v>
      </c>
      <c r="G84">
        <v>1</v>
      </c>
      <c r="H84">
        <v>3</v>
      </c>
      <c r="I84" t="s">
        <v>144</v>
      </c>
      <c r="J84" t="s">
        <v>146</v>
      </c>
      <c r="K84" t="s">
        <v>145</v>
      </c>
      <c r="L84">
        <v>1354</v>
      </c>
      <c r="N84">
        <v>1010</v>
      </c>
      <c r="O84" t="s">
        <v>49</v>
      </c>
      <c r="P84" t="s">
        <v>49</v>
      </c>
      <c r="Q84">
        <v>1</v>
      </c>
      <c r="X84">
        <v>0</v>
      </c>
      <c r="Y84">
        <v>20.98</v>
      </c>
      <c r="Z84">
        <v>0</v>
      </c>
      <c r="AA84">
        <v>0</v>
      </c>
      <c r="AB84">
        <v>0</v>
      </c>
      <c r="AC84">
        <v>1</v>
      </c>
      <c r="AD84">
        <v>0</v>
      </c>
      <c r="AE84">
        <v>0</v>
      </c>
      <c r="AF84" t="s">
        <v>3</v>
      </c>
      <c r="AG84">
        <v>0</v>
      </c>
      <c r="AH84">
        <v>2</v>
      </c>
      <c r="AI84">
        <v>93061014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ROW(Source!A71)</f>
        <v>71</v>
      </c>
      <c r="B85">
        <v>93061382</v>
      </c>
      <c r="C85">
        <v>93061381</v>
      </c>
      <c r="D85">
        <v>23351341</v>
      </c>
      <c r="E85">
        <v>1</v>
      </c>
      <c r="F85">
        <v>1</v>
      </c>
      <c r="G85">
        <v>1</v>
      </c>
      <c r="H85">
        <v>1</v>
      </c>
      <c r="I85" t="s">
        <v>496</v>
      </c>
      <c r="J85" t="s">
        <v>3</v>
      </c>
      <c r="K85" t="s">
        <v>497</v>
      </c>
      <c r="L85">
        <v>1369</v>
      </c>
      <c r="N85">
        <v>1013</v>
      </c>
      <c r="O85" t="s">
        <v>464</v>
      </c>
      <c r="P85" t="s">
        <v>464</v>
      </c>
      <c r="Q85">
        <v>1</v>
      </c>
      <c r="X85">
        <v>53.04</v>
      </c>
      <c r="Y85">
        <v>0</v>
      </c>
      <c r="Z85">
        <v>0</v>
      </c>
      <c r="AA85">
        <v>0</v>
      </c>
      <c r="AB85">
        <v>8.7899999999999991</v>
      </c>
      <c r="AC85">
        <v>0</v>
      </c>
      <c r="AD85">
        <v>1</v>
      </c>
      <c r="AE85">
        <v>1</v>
      </c>
      <c r="AF85" t="s">
        <v>3</v>
      </c>
      <c r="AG85">
        <v>53.04</v>
      </c>
      <c r="AH85">
        <v>2</v>
      </c>
      <c r="AI85">
        <v>93061382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ROW(Source!A71)</f>
        <v>71</v>
      </c>
      <c r="B86">
        <v>93061383</v>
      </c>
      <c r="C86">
        <v>93061381</v>
      </c>
      <c r="D86">
        <v>121548</v>
      </c>
      <c r="E86">
        <v>1</v>
      </c>
      <c r="F86">
        <v>1</v>
      </c>
      <c r="G86">
        <v>1</v>
      </c>
      <c r="H86">
        <v>1</v>
      </c>
      <c r="I86" t="s">
        <v>25</v>
      </c>
      <c r="J86" t="s">
        <v>3</v>
      </c>
      <c r="K86" t="s">
        <v>465</v>
      </c>
      <c r="L86">
        <v>608254</v>
      </c>
      <c r="N86">
        <v>1013</v>
      </c>
      <c r="O86" t="s">
        <v>466</v>
      </c>
      <c r="P86" t="s">
        <v>466</v>
      </c>
      <c r="Q86">
        <v>1</v>
      </c>
      <c r="X86">
        <v>1.1599999999999999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2</v>
      </c>
      <c r="AF86" t="s">
        <v>3</v>
      </c>
      <c r="AG86">
        <v>1.1599999999999999</v>
      </c>
      <c r="AH86">
        <v>2</v>
      </c>
      <c r="AI86">
        <v>93061383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ROW(Source!A71)</f>
        <v>71</v>
      </c>
      <c r="B87">
        <v>93061384</v>
      </c>
      <c r="C87">
        <v>93061381</v>
      </c>
      <c r="D87">
        <v>37802432</v>
      </c>
      <c r="E87">
        <v>1</v>
      </c>
      <c r="F87">
        <v>1</v>
      </c>
      <c r="G87">
        <v>1</v>
      </c>
      <c r="H87">
        <v>2</v>
      </c>
      <c r="I87" t="s">
        <v>498</v>
      </c>
      <c r="J87" t="s">
        <v>499</v>
      </c>
      <c r="K87" t="s">
        <v>500</v>
      </c>
      <c r="L87">
        <v>1368</v>
      </c>
      <c r="N87">
        <v>1011</v>
      </c>
      <c r="O87" t="s">
        <v>470</v>
      </c>
      <c r="P87" t="s">
        <v>470</v>
      </c>
      <c r="Q87">
        <v>1</v>
      </c>
      <c r="X87">
        <v>1.1599999999999999</v>
      </c>
      <c r="Y87">
        <v>0</v>
      </c>
      <c r="Z87">
        <v>138.54</v>
      </c>
      <c r="AA87">
        <v>12.1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1.1599999999999999</v>
      </c>
      <c r="AH87">
        <v>2</v>
      </c>
      <c r="AI87">
        <v>93061384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ROW(Source!A71)</f>
        <v>71</v>
      </c>
      <c r="B88">
        <v>93061385</v>
      </c>
      <c r="C88">
        <v>93061381</v>
      </c>
      <c r="D88">
        <v>37804456</v>
      </c>
      <c r="E88">
        <v>1</v>
      </c>
      <c r="F88">
        <v>1</v>
      </c>
      <c r="G88">
        <v>1</v>
      </c>
      <c r="H88">
        <v>2</v>
      </c>
      <c r="I88" t="s">
        <v>482</v>
      </c>
      <c r="J88" t="s">
        <v>483</v>
      </c>
      <c r="K88" t="s">
        <v>484</v>
      </c>
      <c r="L88">
        <v>1368</v>
      </c>
      <c r="N88">
        <v>1011</v>
      </c>
      <c r="O88" t="s">
        <v>470</v>
      </c>
      <c r="P88" t="s">
        <v>470</v>
      </c>
      <c r="Q88">
        <v>1</v>
      </c>
      <c r="X88">
        <v>1.1599999999999999</v>
      </c>
      <c r="Y88">
        <v>0</v>
      </c>
      <c r="Z88">
        <v>91.76</v>
      </c>
      <c r="AA88">
        <v>10.35</v>
      </c>
      <c r="AB88">
        <v>0</v>
      </c>
      <c r="AC88">
        <v>0</v>
      </c>
      <c r="AD88">
        <v>1</v>
      </c>
      <c r="AE88">
        <v>0</v>
      </c>
      <c r="AF88" t="s">
        <v>3</v>
      </c>
      <c r="AG88">
        <v>1.1599999999999999</v>
      </c>
      <c r="AH88">
        <v>2</v>
      </c>
      <c r="AI88">
        <v>93061385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ROW(Source!A71)</f>
        <v>71</v>
      </c>
      <c r="B89">
        <v>93061386</v>
      </c>
      <c r="C89">
        <v>93061381</v>
      </c>
      <c r="D89">
        <v>37730059</v>
      </c>
      <c r="E89">
        <v>1</v>
      </c>
      <c r="F89">
        <v>1</v>
      </c>
      <c r="G89">
        <v>1</v>
      </c>
      <c r="H89">
        <v>3</v>
      </c>
      <c r="I89" t="s">
        <v>501</v>
      </c>
      <c r="J89" t="s">
        <v>502</v>
      </c>
      <c r="K89" t="s">
        <v>503</v>
      </c>
      <c r="L89">
        <v>1348</v>
      </c>
      <c r="N89">
        <v>1009</v>
      </c>
      <c r="O89" t="s">
        <v>40</v>
      </c>
      <c r="P89" t="s">
        <v>40</v>
      </c>
      <c r="Q89">
        <v>1000</v>
      </c>
      <c r="X89">
        <v>3.3E-4</v>
      </c>
      <c r="Y89">
        <v>20790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3</v>
      </c>
      <c r="AG89">
        <v>3.3E-4</v>
      </c>
      <c r="AH89">
        <v>2</v>
      </c>
      <c r="AI89">
        <v>93061386</v>
      </c>
      <c r="AJ89">
        <v>89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ROW(Source!A71)</f>
        <v>71</v>
      </c>
      <c r="B90">
        <v>93061387</v>
      </c>
      <c r="C90">
        <v>93061381</v>
      </c>
      <c r="D90">
        <v>37733519</v>
      </c>
      <c r="E90">
        <v>1</v>
      </c>
      <c r="F90">
        <v>1</v>
      </c>
      <c r="G90">
        <v>1</v>
      </c>
      <c r="H90">
        <v>3</v>
      </c>
      <c r="I90" t="s">
        <v>504</v>
      </c>
      <c r="J90" t="s">
        <v>505</v>
      </c>
      <c r="K90" t="s">
        <v>506</v>
      </c>
      <c r="L90">
        <v>1348</v>
      </c>
      <c r="N90">
        <v>1009</v>
      </c>
      <c r="O90" t="s">
        <v>40</v>
      </c>
      <c r="P90" t="s">
        <v>40</v>
      </c>
      <c r="Q90">
        <v>1000</v>
      </c>
      <c r="X90">
        <v>1.4E-3</v>
      </c>
      <c r="Y90">
        <v>4522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3</v>
      </c>
      <c r="AG90">
        <v>1.4E-3</v>
      </c>
      <c r="AH90">
        <v>2</v>
      </c>
      <c r="AI90">
        <v>93061387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ROW(Source!A71)</f>
        <v>71</v>
      </c>
      <c r="B91">
        <v>93061388</v>
      </c>
      <c r="C91">
        <v>93061381</v>
      </c>
      <c r="D91">
        <v>37730303</v>
      </c>
      <c r="E91">
        <v>1</v>
      </c>
      <c r="F91">
        <v>1</v>
      </c>
      <c r="G91">
        <v>1</v>
      </c>
      <c r="H91">
        <v>3</v>
      </c>
      <c r="I91" t="s">
        <v>507</v>
      </c>
      <c r="J91" t="s">
        <v>508</v>
      </c>
      <c r="K91" t="s">
        <v>509</v>
      </c>
      <c r="L91">
        <v>1348</v>
      </c>
      <c r="N91">
        <v>1009</v>
      </c>
      <c r="O91" t="s">
        <v>40</v>
      </c>
      <c r="P91" t="s">
        <v>40</v>
      </c>
      <c r="Q91">
        <v>1000</v>
      </c>
      <c r="X91">
        <v>9.8999999999999999E-4</v>
      </c>
      <c r="Y91">
        <v>1820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9.8999999999999999E-4</v>
      </c>
      <c r="AH91">
        <v>2</v>
      </c>
      <c r="AI91">
        <v>93061388</v>
      </c>
      <c r="AJ91">
        <v>91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ROW(Source!A71)</f>
        <v>71</v>
      </c>
      <c r="B92">
        <v>93061389</v>
      </c>
      <c r="C92">
        <v>93061381</v>
      </c>
      <c r="D92">
        <v>37732563</v>
      </c>
      <c r="E92">
        <v>1</v>
      </c>
      <c r="F92">
        <v>1</v>
      </c>
      <c r="G92">
        <v>1</v>
      </c>
      <c r="H92">
        <v>3</v>
      </c>
      <c r="I92" t="s">
        <v>510</v>
      </c>
      <c r="J92" t="s">
        <v>511</v>
      </c>
      <c r="K92" t="s">
        <v>512</v>
      </c>
      <c r="L92">
        <v>1346</v>
      </c>
      <c r="N92">
        <v>1009</v>
      </c>
      <c r="O92" t="s">
        <v>62</v>
      </c>
      <c r="P92" t="s">
        <v>62</v>
      </c>
      <c r="Q92">
        <v>1</v>
      </c>
      <c r="X92">
        <v>0.08</v>
      </c>
      <c r="Y92">
        <v>29.04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0.08</v>
      </c>
      <c r="AH92">
        <v>2</v>
      </c>
      <c r="AI92">
        <v>93061389</v>
      </c>
      <c r="AJ92">
        <v>92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ROW(Source!A71)</f>
        <v>71</v>
      </c>
      <c r="B93">
        <v>93061390</v>
      </c>
      <c r="C93">
        <v>93061381</v>
      </c>
      <c r="D93">
        <v>37733044</v>
      </c>
      <c r="E93">
        <v>1</v>
      </c>
      <c r="F93">
        <v>1</v>
      </c>
      <c r="G93">
        <v>1</v>
      </c>
      <c r="H93">
        <v>3</v>
      </c>
      <c r="I93" t="s">
        <v>513</v>
      </c>
      <c r="J93" t="s">
        <v>514</v>
      </c>
      <c r="K93" t="s">
        <v>515</v>
      </c>
      <c r="L93">
        <v>1346</v>
      </c>
      <c r="N93">
        <v>1009</v>
      </c>
      <c r="O93" t="s">
        <v>62</v>
      </c>
      <c r="P93" t="s">
        <v>62</v>
      </c>
      <c r="Q93">
        <v>1</v>
      </c>
      <c r="X93">
        <v>0.4</v>
      </c>
      <c r="Y93">
        <v>31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0.4</v>
      </c>
      <c r="AH93">
        <v>2</v>
      </c>
      <c r="AI93">
        <v>93061390</v>
      </c>
      <c r="AJ93">
        <v>93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ROW(Source!A71)</f>
        <v>71</v>
      </c>
      <c r="B94">
        <v>93061391</v>
      </c>
      <c r="C94">
        <v>93061381</v>
      </c>
      <c r="D94">
        <v>37737061</v>
      </c>
      <c r="E94">
        <v>1</v>
      </c>
      <c r="F94">
        <v>1</v>
      </c>
      <c r="G94">
        <v>1</v>
      </c>
      <c r="H94">
        <v>3</v>
      </c>
      <c r="I94" t="s">
        <v>516</v>
      </c>
      <c r="J94" t="s">
        <v>517</v>
      </c>
      <c r="K94" t="s">
        <v>518</v>
      </c>
      <c r="L94">
        <v>1355</v>
      </c>
      <c r="N94">
        <v>1010</v>
      </c>
      <c r="O94" t="s">
        <v>519</v>
      </c>
      <c r="P94" t="s">
        <v>519</v>
      </c>
      <c r="Q94">
        <v>100</v>
      </c>
      <c r="X94">
        <v>0.32</v>
      </c>
      <c r="Y94">
        <v>87.29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0.32</v>
      </c>
      <c r="AH94">
        <v>2</v>
      </c>
      <c r="AI94">
        <v>93061391</v>
      </c>
      <c r="AJ94">
        <v>94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ROW(Source!A71)</f>
        <v>71</v>
      </c>
      <c r="B95">
        <v>93061392</v>
      </c>
      <c r="C95">
        <v>93061381</v>
      </c>
      <c r="D95">
        <v>37777026</v>
      </c>
      <c r="E95">
        <v>1</v>
      </c>
      <c r="F95">
        <v>1</v>
      </c>
      <c r="G95">
        <v>1</v>
      </c>
      <c r="H95">
        <v>3</v>
      </c>
      <c r="I95" t="s">
        <v>520</v>
      </c>
      <c r="J95" t="s">
        <v>521</v>
      </c>
      <c r="K95" t="s">
        <v>522</v>
      </c>
      <c r="L95">
        <v>1348</v>
      </c>
      <c r="N95">
        <v>1009</v>
      </c>
      <c r="O95" t="s">
        <v>40</v>
      </c>
      <c r="P95" t="s">
        <v>40</v>
      </c>
      <c r="Q95">
        <v>1000</v>
      </c>
      <c r="X95">
        <v>2.1000000000000001E-2</v>
      </c>
      <c r="Y95">
        <v>729.98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2.1000000000000001E-2</v>
      </c>
      <c r="AH95">
        <v>2</v>
      </c>
      <c r="AI95">
        <v>93061392</v>
      </c>
      <c r="AJ95">
        <v>95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ROW(Source!A71)</f>
        <v>71</v>
      </c>
      <c r="B96">
        <v>93061393</v>
      </c>
      <c r="C96">
        <v>93061381</v>
      </c>
      <c r="D96">
        <v>37801918</v>
      </c>
      <c r="E96">
        <v>1</v>
      </c>
      <c r="F96">
        <v>1</v>
      </c>
      <c r="G96">
        <v>1</v>
      </c>
      <c r="H96">
        <v>3</v>
      </c>
      <c r="I96" t="s">
        <v>523</v>
      </c>
      <c r="J96" t="s">
        <v>524</v>
      </c>
      <c r="K96" t="s">
        <v>525</v>
      </c>
      <c r="L96">
        <v>1374</v>
      </c>
      <c r="N96">
        <v>1013</v>
      </c>
      <c r="O96" t="s">
        <v>526</v>
      </c>
      <c r="P96" t="s">
        <v>526</v>
      </c>
      <c r="Q96">
        <v>1</v>
      </c>
      <c r="X96">
        <v>9.32</v>
      </c>
      <c r="Y96">
        <v>1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9.32</v>
      </c>
      <c r="AH96">
        <v>2</v>
      </c>
      <c r="AI96">
        <v>93061393</v>
      </c>
      <c r="AJ96">
        <v>96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ROW(Source!A72)</f>
        <v>72</v>
      </c>
      <c r="B97">
        <v>93061053</v>
      </c>
      <c r="C97">
        <v>93061038</v>
      </c>
      <c r="D97">
        <v>23129536</v>
      </c>
      <c r="E97">
        <v>1</v>
      </c>
      <c r="F97">
        <v>1</v>
      </c>
      <c r="G97">
        <v>1</v>
      </c>
      <c r="H97">
        <v>1</v>
      </c>
      <c r="I97" t="s">
        <v>477</v>
      </c>
      <c r="J97" t="s">
        <v>3</v>
      </c>
      <c r="K97" t="s">
        <v>478</v>
      </c>
      <c r="L97">
        <v>1369</v>
      </c>
      <c r="N97">
        <v>1013</v>
      </c>
      <c r="O97" t="s">
        <v>464</v>
      </c>
      <c r="P97" t="s">
        <v>464</v>
      </c>
      <c r="Q97">
        <v>1</v>
      </c>
      <c r="X97">
        <v>4.29</v>
      </c>
      <c r="Y97">
        <v>0</v>
      </c>
      <c r="Z97">
        <v>0</v>
      </c>
      <c r="AA97">
        <v>0</v>
      </c>
      <c r="AB97">
        <v>8.2799999999999994</v>
      </c>
      <c r="AC97">
        <v>0</v>
      </c>
      <c r="AD97">
        <v>1</v>
      </c>
      <c r="AE97">
        <v>1</v>
      </c>
      <c r="AF97" t="s">
        <v>3</v>
      </c>
      <c r="AG97">
        <v>4.29</v>
      </c>
      <c r="AH97">
        <v>2</v>
      </c>
      <c r="AI97">
        <v>93061039</v>
      </c>
      <c r="AJ97">
        <v>97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ROW(Source!A72)</f>
        <v>72</v>
      </c>
      <c r="B98">
        <v>93061054</v>
      </c>
      <c r="C98">
        <v>93061038</v>
      </c>
      <c r="D98">
        <v>121548</v>
      </c>
      <c r="E98">
        <v>1</v>
      </c>
      <c r="F98">
        <v>1</v>
      </c>
      <c r="G98">
        <v>1</v>
      </c>
      <c r="H98">
        <v>1</v>
      </c>
      <c r="I98" t="s">
        <v>25</v>
      </c>
      <c r="J98" t="s">
        <v>3</v>
      </c>
      <c r="K98" t="s">
        <v>465</v>
      </c>
      <c r="L98">
        <v>608254</v>
      </c>
      <c r="N98">
        <v>1013</v>
      </c>
      <c r="O98" t="s">
        <v>466</v>
      </c>
      <c r="P98" t="s">
        <v>466</v>
      </c>
      <c r="Q98">
        <v>1</v>
      </c>
      <c r="X98">
        <v>0.97</v>
      </c>
      <c r="Y98">
        <v>0</v>
      </c>
      <c r="Z98">
        <v>0</v>
      </c>
      <c r="AA98">
        <v>0</v>
      </c>
      <c r="AB98">
        <v>0</v>
      </c>
      <c r="AC98">
        <v>0</v>
      </c>
      <c r="AD98">
        <v>1</v>
      </c>
      <c r="AE98">
        <v>2</v>
      </c>
      <c r="AF98" t="s">
        <v>3</v>
      </c>
      <c r="AG98">
        <v>0.97</v>
      </c>
      <c r="AH98">
        <v>2</v>
      </c>
      <c r="AI98">
        <v>93061040</v>
      </c>
      <c r="AJ98">
        <v>98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ROW(Source!A72)</f>
        <v>72</v>
      </c>
      <c r="B99">
        <v>93061055</v>
      </c>
      <c r="C99">
        <v>93061038</v>
      </c>
      <c r="D99">
        <v>37802579</v>
      </c>
      <c r="E99">
        <v>1</v>
      </c>
      <c r="F99">
        <v>1</v>
      </c>
      <c r="G99">
        <v>1</v>
      </c>
      <c r="H99">
        <v>2</v>
      </c>
      <c r="I99" t="s">
        <v>493</v>
      </c>
      <c r="J99" t="s">
        <v>494</v>
      </c>
      <c r="K99" t="s">
        <v>495</v>
      </c>
      <c r="L99">
        <v>1368</v>
      </c>
      <c r="N99">
        <v>1011</v>
      </c>
      <c r="O99" t="s">
        <v>470</v>
      </c>
      <c r="P99" t="s">
        <v>470</v>
      </c>
      <c r="Q99">
        <v>1</v>
      </c>
      <c r="X99">
        <v>0.97</v>
      </c>
      <c r="Y99">
        <v>0</v>
      </c>
      <c r="Z99">
        <v>85.64</v>
      </c>
      <c r="AA99">
        <v>9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0.97</v>
      </c>
      <c r="AH99">
        <v>2</v>
      </c>
      <c r="AI99">
        <v>93061041</v>
      </c>
      <c r="AJ99">
        <v>99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ROW(Source!A72)</f>
        <v>72</v>
      </c>
      <c r="B100">
        <v>93061056</v>
      </c>
      <c r="C100">
        <v>93061038</v>
      </c>
      <c r="D100">
        <v>37804456</v>
      </c>
      <c r="E100">
        <v>1</v>
      </c>
      <c r="F100">
        <v>1</v>
      </c>
      <c r="G100">
        <v>1</v>
      </c>
      <c r="H100">
        <v>2</v>
      </c>
      <c r="I100" t="s">
        <v>482</v>
      </c>
      <c r="J100" t="s">
        <v>483</v>
      </c>
      <c r="K100" t="s">
        <v>484</v>
      </c>
      <c r="L100">
        <v>1368</v>
      </c>
      <c r="N100">
        <v>1011</v>
      </c>
      <c r="O100" t="s">
        <v>470</v>
      </c>
      <c r="P100" t="s">
        <v>470</v>
      </c>
      <c r="Q100">
        <v>1</v>
      </c>
      <c r="X100">
        <v>0.22</v>
      </c>
      <c r="Y100">
        <v>0</v>
      </c>
      <c r="Z100">
        <v>91.76</v>
      </c>
      <c r="AA100">
        <v>10.35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0.22</v>
      </c>
      <c r="AH100">
        <v>2</v>
      </c>
      <c r="AI100">
        <v>93061042</v>
      </c>
      <c r="AJ100">
        <v>100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ROW(Source!A72)</f>
        <v>72</v>
      </c>
      <c r="B101">
        <v>93061057</v>
      </c>
      <c r="C101">
        <v>93061038</v>
      </c>
      <c r="D101">
        <v>37729879</v>
      </c>
      <c r="E101">
        <v>1</v>
      </c>
      <c r="F101">
        <v>1</v>
      </c>
      <c r="G101">
        <v>1</v>
      </c>
      <c r="H101">
        <v>3</v>
      </c>
      <c r="I101" t="s">
        <v>77</v>
      </c>
      <c r="J101" t="s">
        <v>79</v>
      </c>
      <c r="K101" t="s">
        <v>78</v>
      </c>
      <c r="L101">
        <v>1348</v>
      </c>
      <c r="N101">
        <v>1009</v>
      </c>
      <c r="O101" t="s">
        <v>40</v>
      </c>
      <c r="P101" t="s">
        <v>40</v>
      </c>
      <c r="Q101">
        <v>1000</v>
      </c>
      <c r="X101">
        <v>3.0000000000000001E-5</v>
      </c>
      <c r="Y101">
        <v>9662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3.0000000000000001E-5</v>
      </c>
      <c r="AH101">
        <v>2</v>
      </c>
      <c r="AI101">
        <v>93061043</v>
      </c>
      <c r="AJ101">
        <v>101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ROW(Source!A72)</f>
        <v>72</v>
      </c>
      <c r="B102">
        <v>93061058</v>
      </c>
      <c r="C102">
        <v>93061038</v>
      </c>
      <c r="D102">
        <v>37729917</v>
      </c>
      <c r="E102">
        <v>1</v>
      </c>
      <c r="F102">
        <v>1</v>
      </c>
      <c r="G102">
        <v>1</v>
      </c>
      <c r="H102">
        <v>3</v>
      </c>
      <c r="I102" t="s">
        <v>186</v>
      </c>
      <c r="J102" t="s">
        <v>188</v>
      </c>
      <c r="K102" t="s">
        <v>187</v>
      </c>
      <c r="L102">
        <v>1348</v>
      </c>
      <c r="N102">
        <v>1009</v>
      </c>
      <c r="O102" t="s">
        <v>40</v>
      </c>
      <c r="P102" t="s">
        <v>40</v>
      </c>
      <c r="Q102">
        <v>1000</v>
      </c>
      <c r="X102">
        <v>3.0000000000000001E-5</v>
      </c>
      <c r="Y102">
        <v>6667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3.0000000000000001E-5</v>
      </c>
      <c r="AH102">
        <v>2</v>
      </c>
      <c r="AI102">
        <v>93061044</v>
      </c>
      <c r="AJ102">
        <v>102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ROW(Source!A72)</f>
        <v>72</v>
      </c>
      <c r="B103">
        <v>93061059</v>
      </c>
      <c r="C103">
        <v>93061038</v>
      </c>
      <c r="D103">
        <v>37736859</v>
      </c>
      <c r="E103">
        <v>1</v>
      </c>
      <c r="F103">
        <v>1</v>
      </c>
      <c r="G103">
        <v>1</v>
      </c>
      <c r="H103">
        <v>3</v>
      </c>
      <c r="I103" t="s">
        <v>38</v>
      </c>
      <c r="J103" t="s">
        <v>41</v>
      </c>
      <c r="K103" t="s">
        <v>39</v>
      </c>
      <c r="L103">
        <v>1348</v>
      </c>
      <c r="N103">
        <v>1009</v>
      </c>
      <c r="O103" t="s">
        <v>40</v>
      </c>
      <c r="P103" t="s">
        <v>40</v>
      </c>
      <c r="Q103">
        <v>1000</v>
      </c>
      <c r="X103">
        <v>0</v>
      </c>
      <c r="Y103">
        <v>9040.01</v>
      </c>
      <c r="Z103">
        <v>0</v>
      </c>
      <c r="AA103">
        <v>0</v>
      </c>
      <c r="AB103">
        <v>0</v>
      </c>
      <c r="AC103">
        <v>1</v>
      </c>
      <c r="AD103">
        <v>0</v>
      </c>
      <c r="AE103">
        <v>0</v>
      </c>
      <c r="AF103" t="s">
        <v>3</v>
      </c>
      <c r="AG103">
        <v>0</v>
      </c>
      <c r="AH103">
        <v>2</v>
      </c>
      <c r="AI103">
        <v>93061045</v>
      </c>
      <c r="AJ103">
        <v>103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ROW(Source!A72)</f>
        <v>72</v>
      </c>
      <c r="B104">
        <v>93061060</v>
      </c>
      <c r="C104">
        <v>93061038</v>
      </c>
      <c r="D104">
        <v>37729991</v>
      </c>
      <c r="E104">
        <v>1</v>
      </c>
      <c r="F104">
        <v>1</v>
      </c>
      <c r="G104">
        <v>1</v>
      </c>
      <c r="H104">
        <v>3</v>
      </c>
      <c r="I104" t="s">
        <v>81</v>
      </c>
      <c r="J104" t="s">
        <v>83</v>
      </c>
      <c r="K104" t="s">
        <v>82</v>
      </c>
      <c r="L104">
        <v>1346</v>
      </c>
      <c r="N104">
        <v>1009</v>
      </c>
      <c r="O104" t="s">
        <v>62</v>
      </c>
      <c r="P104" t="s">
        <v>62</v>
      </c>
      <c r="Q104">
        <v>1</v>
      </c>
      <c r="X104">
        <v>0.02</v>
      </c>
      <c r="Y104">
        <v>1.82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0</v>
      </c>
      <c r="AF104" t="s">
        <v>3</v>
      </c>
      <c r="AG104">
        <v>0.02</v>
      </c>
      <c r="AH104">
        <v>2</v>
      </c>
      <c r="AI104">
        <v>93061046</v>
      </c>
      <c r="AJ104">
        <v>104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ROW(Source!A72)</f>
        <v>72</v>
      </c>
      <c r="B105">
        <v>93061061</v>
      </c>
      <c r="C105">
        <v>93061038</v>
      </c>
      <c r="D105">
        <v>37729892</v>
      </c>
      <c r="E105">
        <v>1</v>
      </c>
      <c r="F105">
        <v>1</v>
      </c>
      <c r="G105">
        <v>1</v>
      </c>
      <c r="H105">
        <v>3</v>
      </c>
      <c r="I105" t="s">
        <v>85</v>
      </c>
      <c r="J105" t="s">
        <v>87</v>
      </c>
      <c r="K105" t="s">
        <v>86</v>
      </c>
      <c r="L105">
        <v>1346</v>
      </c>
      <c r="N105">
        <v>1009</v>
      </c>
      <c r="O105" t="s">
        <v>62</v>
      </c>
      <c r="P105" t="s">
        <v>62</v>
      </c>
      <c r="Q105">
        <v>1</v>
      </c>
      <c r="X105">
        <v>0.1</v>
      </c>
      <c r="Y105">
        <v>14.62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3</v>
      </c>
      <c r="AG105">
        <v>0.1</v>
      </c>
      <c r="AH105">
        <v>2</v>
      </c>
      <c r="AI105">
        <v>93061047</v>
      </c>
      <c r="AJ105">
        <v>105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ROW(Source!A72)</f>
        <v>72</v>
      </c>
      <c r="B106">
        <v>93061062</v>
      </c>
      <c r="C106">
        <v>93061038</v>
      </c>
      <c r="D106">
        <v>37735757</v>
      </c>
      <c r="E106">
        <v>1</v>
      </c>
      <c r="F106">
        <v>1</v>
      </c>
      <c r="G106">
        <v>1</v>
      </c>
      <c r="H106">
        <v>3</v>
      </c>
      <c r="I106" t="s">
        <v>43</v>
      </c>
      <c r="J106" t="s">
        <v>45</v>
      </c>
      <c r="K106" t="s">
        <v>44</v>
      </c>
      <c r="L106">
        <v>1348</v>
      </c>
      <c r="N106">
        <v>1009</v>
      </c>
      <c r="O106" t="s">
        <v>40</v>
      </c>
      <c r="P106" t="s">
        <v>40</v>
      </c>
      <c r="Q106">
        <v>1000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1</v>
      </c>
      <c r="AD106">
        <v>0</v>
      </c>
      <c r="AE106">
        <v>0</v>
      </c>
      <c r="AF106" t="s">
        <v>3</v>
      </c>
      <c r="AG106">
        <v>0</v>
      </c>
      <c r="AH106">
        <v>2</v>
      </c>
      <c r="AI106">
        <v>93061048</v>
      </c>
      <c r="AJ106">
        <v>106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ROW(Source!A72)</f>
        <v>72</v>
      </c>
      <c r="B107">
        <v>93061063</v>
      </c>
      <c r="C107">
        <v>93061038</v>
      </c>
      <c r="D107">
        <v>37744299</v>
      </c>
      <c r="E107">
        <v>1</v>
      </c>
      <c r="F107">
        <v>1</v>
      </c>
      <c r="G107">
        <v>1</v>
      </c>
      <c r="H107">
        <v>3</v>
      </c>
      <c r="I107" t="s">
        <v>47</v>
      </c>
      <c r="J107" t="s">
        <v>50</v>
      </c>
      <c r="K107" t="s">
        <v>48</v>
      </c>
      <c r="L107">
        <v>1354</v>
      </c>
      <c r="N107">
        <v>1010</v>
      </c>
      <c r="O107" t="s">
        <v>49</v>
      </c>
      <c r="P107" t="s">
        <v>49</v>
      </c>
      <c r="Q107">
        <v>1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1</v>
      </c>
      <c r="AD107">
        <v>0</v>
      </c>
      <c r="AE107">
        <v>0</v>
      </c>
      <c r="AF107" t="s">
        <v>3</v>
      </c>
      <c r="AG107">
        <v>0</v>
      </c>
      <c r="AH107">
        <v>2</v>
      </c>
      <c r="AI107">
        <v>93061049</v>
      </c>
      <c r="AJ107">
        <v>107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ROW(Source!A72)</f>
        <v>72</v>
      </c>
      <c r="B108">
        <v>93061064</v>
      </c>
      <c r="C108">
        <v>93061038</v>
      </c>
      <c r="D108">
        <v>37745010</v>
      </c>
      <c r="E108">
        <v>1</v>
      </c>
      <c r="F108">
        <v>1</v>
      </c>
      <c r="G108">
        <v>1</v>
      </c>
      <c r="H108">
        <v>3</v>
      </c>
      <c r="I108" t="s">
        <v>89</v>
      </c>
      <c r="J108" t="s">
        <v>91</v>
      </c>
      <c r="K108" t="s">
        <v>90</v>
      </c>
      <c r="L108">
        <v>1348</v>
      </c>
      <c r="N108">
        <v>1009</v>
      </c>
      <c r="O108" t="s">
        <v>40</v>
      </c>
      <c r="P108" t="s">
        <v>40</v>
      </c>
      <c r="Q108">
        <v>1000</v>
      </c>
      <c r="X108">
        <v>1E-4</v>
      </c>
      <c r="Y108">
        <v>9550.01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3</v>
      </c>
      <c r="AG108">
        <v>1E-4</v>
      </c>
      <c r="AH108">
        <v>2</v>
      </c>
      <c r="AI108">
        <v>93061050</v>
      </c>
      <c r="AJ108">
        <v>108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ROW(Source!A72)</f>
        <v>72</v>
      </c>
      <c r="B109">
        <v>93061065</v>
      </c>
      <c r="C109">
        <v>93061038</v>
      </c>
      <c r="D109">
        <v>37750429</v>
      </c>
      <c r="E109">
        <v>1</v>
      </c>
      <c r="F109">
        <v>1</v>
      </c>
      <c r="G109">
        <v>1</v>
      </c>
      <c r="H109">
        <v>3</v>
      </c>
      <c r="I109" t="s">
        <v>106</v>
      </c>
      <c r="J109" t="s">
        <v>108</v>
      </c>
      <c r="K109" t="s">
        <v>107</v>
      </c>
      <c r="L109">
        <v>1346</v>
      </c>
      <c r="N109">
        <v>1009</v>
      </c>
      <c r="O109" t="s">
        <v>62</v>
      </c>
      <c r="P109" t="s">
        <v>62</v>
      </c>
      <c r="Q109">
        <v>1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1</v>
      </c>
      <c r="AD109">
        <v>0</v>
      </c>
      <c r="AE109">
        <v>0</v>
      </c>
      <c r="AF109" t="s">
        <v>3</v>
      </c>
      <c r="AG109">
        <v>0</v>
      </c>
      <c r="AH109">
        <v>2</v>
      </c>
      <c r="AI109">
        <v>93061051</v>
      </c>
      <c r="AJ109">
        <v>109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ROW(Source!A72)</f>
        <v>72</v>
      </c>
      <c r="B110">
        <v>93061066</v>
      </c>
      <c r="C110">
        <v>93061038</v>
      </c>
      <c r="D110">
        <v>37751168</v>
      </c>
      <c r="E110">
        <v>1</v>
      </c>
      <c r="F110">
        <v>1</v>
      </c>
      <c r="G110">
        <v>1</v>
      </c>
      <c r="H110">
        <v>3</v>
      </c>
      <c r="I110" t="s">
        <v>60</v>
      </c>
      <c r="J110" t="s">
        <v>63</v>
      </c>
      <c r="K110" t="s">
        <v>61</v>
      </c>
      <c r="L110">
        <v>1346</v>
      </c>
      <c r="N110">
        <v>1009</v>
      </c>
      <c r="O110" t="s">
        <v>62</v>
      </c>
      <c r="P110" t="s">
        <v>62</v>
      </c>
      <c r="Q110">
        <v>1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1</v>
      </c>
      <c r="AD110">
        <v>0</v>
      </c>
      <c r="AE110">
        <v>0</v>
      </c>
      <c r="AF110" t="s">
        <v>3</v>
      </c>
      <c r="AG110">
        <v>0</v>
      </c>
      <c r="AH110">
        <v>2</v>
      </c>
      <c r="AI110">
        <v>93061052</v>
      </c>
      <c r="AJ110">
        <v>110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ROW(Source!A83)</f>
        <v>83</v>
      </c>
      <c r="B111">
        <v>93061083</v>
      </c>
      <c r="C111">
        <v>93061077</v>
      </c>
      <c r="D111">
        <v>23135014</v>
      </c>
      <c r="E111">
        <v>1</v>
      </c>
      <c r="F111">
        <v>1</v>
      </c>
      <c r="G111">
        <v>1</v>
      </c>
      <c r="H111">
        <v>1</v>
      </c>
      <c r="I111" t="s">
        <v>527</v>
      </c>
      <c r="J111" t="s">
        <v>3</v>
      </c>
      <c r="K111" t="s">
        <v>528</v>
      </c>
      <c r="L111">
        <v>1369</v>
      </c>
      <c r="N111">
        <v>1013</v>
      </c>
      <c r="O111" t="s">
        <v>464</v>
      </c>
      <c r="P111" t="s">
        <v>464</v>
      </c>
      <c r="Q111">
        <v>1</v>
      </c>
      <c r="X111">
        <v>1.8</v>
      </c>
      <c r="Y111">
        <v>0</v>
      </c>
      <c r="Z111">
        <v>0</v>
      </c>
      <c r="AA111">
        <v>0</v>
      </c>
      <c r="AB111">
        <v>7.9</v>
      </c>
      <c r="AC111">
        <v>0</v>
      </c>
      <c r="AD111">
        <v>1</v>
      </c>
      <c r="AE111">
        <v>1</v>
      </c>
      <c r="AF111" t="s">
        <v>3</v>
      </c>
      <c r="AG111">
        <v>1.8</v>
      </c>
      <c r="AH111">
        <v>2</v>
      </c>
      <c r="AI111">
        <v>93061078</v>
      </c>
      <c r="AJ111">
        <v>111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ROW(Source!A83)</f>
        <v>83</v>
      </c>
      <c r="B112">
        <v>93061084</v>
      </c>
      <c r="C112">
        <v>93061077</v>
      </c>
      <c r="D112">
        <v>37802644</v>
      </c>
      <c r="E112">
        <v>1</v>
      </c>
      <c r="F112">
        <v>1</v>
      </c>
      <c r="G112">
        <v>1</v>
      </c>
      <c r="H112">
        <v>2</v>
      </c>
      <c r="I112" t="s">
        <v>529</v>
      </c>
      <c r="J112" t="s">
        <v>530</v>
      </c>
      <c r="K112" t="s">
        <v>531</v>
      </c>
      <c r="L112">
        <v>1368</v>
      </c>
      <c r="N112">
        <v>1011</v>
      </c>
      <c r="O112" t="s">
        <v>470</v>
      </c>
      <c r="P112" t="s">
        <v>470</v>
      </c>
      <c r="Q112">
        <v>1</v>
      </c>
      <c r="X112">
        <v>0.5</v>
      </c>
      <c r="Y112">
        <v>0</v>
      </c>
      <c r="Z112">
        <v>14.14</v>
      </c>
      <c r="AA112">
        <v>0</v>
      </c>
      <c r="AB112">
        <v>0</v>
      </c>
      <c r="AC112">
        <v>0</v>
      </c>
      <c r="AD112">
        <v>1</v>
      </c>
      <c r="AE112">
        <v>0</v>
      </c>
      <c r="AF112" t="s">
        <v>3</v>
      </c>
      <c r="AG112">
        <v>0.5</v>
      </c>
      <c r="AH112">
        <v>2</v>
      </c>
      <c r="AI112">
        <v>93061079</v>
      </c>
      <c r="AJ112">
        <v>112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ROW(Source!A83)</f>
        <v>83</v>
      </c>
      <c r="B113">
        <v>93061085</v>
      </c>
      <c r="C113">
        <v>93061077</v>
      </c>
      <c r="D113">
        <v>37804456</v>
      </c>
      <c r="E113">
        <v>1</v>
      </c>
      <c r="F113">
        <v>1</v>
      </c>
      <c r="G113">
        <v>1</v>
      </c>
      <c r="H113">
        <v>2</v>
      </c>
      <c r="I113" t="s">
        <v>482</v>
      </c>
      <c r="J113" t="s">
        <v>483</v>
      </c>
      <c r="K113" t="s">
        <v>484</v>
      </c>
      <c r="L113">
        <v>1368</v>
      </c>
      <c r="N113">
        <v>1011</v>
      </c>
      <c r="O113" t="s">
        <v>470</v>
      </c>
      <c r="P113" t="s">
        <v>470</v>
      </c>
      <c r="Q113">
        <v>1</v>
      </c>
      <c r="X113">
        <v>0.1</v>
      </c>
      <c r="Y113">
        <v>0</v>
      </c>
      <c r="Z113">
        <v>91.76</v>
      </c>
      <c r="AA113">
        <v>10.35</v>
      </c>
      <c r="AB113">
        <v>0</v>
      </c>
      <c r="AC113">
        <v>0</v>
      </c>
      <c r="AD113">
        <v>1</v>
      </c>
      <c r="AE113">
        <v>0</v>
      </c>
      <c r="AF113" t="s">
        <v>3</v>
      </c>
      <c r="AG113">
        <v>0.1</v>
      </c>
      <c r="AH113">
        <v>2</v>
      </c>
      <c r="AI113">
        <v>93061080</v>
      </c>
      <c r="AJ113">
        <v>113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ROW(Source!A83)</f>
        <v>83</v>
      </c>
      <c r="B114">
        <v>93061086</v>
      </c>
      <c r="C114">
        <v>93061077</v>
      </c>
      <c r="D114">
        <v>37736609</v>
      </c>
      <c r="E114">
        <v>1</v>
      </c>
      <c r="F114">
        <v>1</v>
      </c>
      <c r="G114">
        <v>1</v>
      </c>
      <c r="H114">
        <v>3</v>
      </c>
      <c r="I114" t="s">
        <v>199</v>
      </c>
      <c r="J114" t="s">
        <v>201</v>
      </c>
      <c r="K114" t="s">
        <v>200</v>
      </c>
      <c r="L114">
        <v>1348</v>
      </c>
      <c r="N114">
        <v>1009</v>
      </c>
      <c r="O114" t="s">
        <v>40</v>
      </c>
      <c r="P114" t="s">
        <v>40</v>
      </c>
      <c r="Q114">
        <v>1000</v>
      </c>
      <c r="X114">
        <v>1.2E-4</v>
      </c>
      <c r="Y114">
        <v>9750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0</v>
      </c>
      <c r="AF114" t="s">
        <v>3</v>
      </c>
      <c r="AG114">
        <v>1.2E-4</v>
      </c>
      <c r="AH114">
        <v>2</v>
      </c>
      <c r="AI114">
        <v>93061081</v>
      </c>
      <c r="AJ114">
        <v>114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ROW(Source!A83)</f>
        <v>83</v>
      </c>
      <c r="B115">
        <v>93061087</v>
      </c>
      <c r="C115">
        <v>93061077</v>
      </c>
      <c r="D115">
        <v>37735757</v>
      </c>
      <c r="E115">
        <v>1</v>
      </c>
      <c r="F115">
        <v>1</v>
      </c>
      <c r="G115">
        <v>1</v>
      </c>
      <c r="H115">
        <v>3</v>
      </c>
      <c r="I115" t="s">
        <v>43</v>
      </c>
      <c r="J115" t="s">
        <v>45</v>
      </c>
      <c r="K115" t="s">
        <v>44</v>
      </c>
      <c r="L115">
        <v>1348</v>
      </c>
      <c r="N115">
        <v>1009</v>
      </c>
      <c r="O115" t="s">
        <v>40</v>
      </c>
      <c r="P115" t="s">
        <v>40</v>
      </c>
      <c r="Q115">
        <v>1000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1</v>
      </c>
      <c r="AD115">
        <v>0</v>
      </c>
      <c r="AE115">
        <v>0</v>
      </c>
      <c r="AF115" t="s">
        <v>3</v>
      </c>
      <c r="AG115">
        <v>0</v>
      </c>
      <c r="AH115">
        <v>2</v>
      </c>
      <c r="AI115">
        <v>93061082</v>
      </c>
      <c r="AJ115">
        <v>115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ROW(Source!A86)</f>
        <v>86</v>
      </c>
      <c r="B116">
        <v>93061529</v>
      </c>
      <c r="C116">
        <v>93061528</v>
      </c>
      <c r="D116">
        <v>23355901</v>
      </c>
      <c r="E116">
        <v>1</v>
      </c>
      <c r="F116">
        <v>1</v>
      </c>
      <c r="G116">
        <v>1</v>
      </c>
      <c r="H116">
        <v>1</v>
      </c>
      <c r="I116" t="s">
        <v>532</v>
      </c>
      <c r="J116" t="s">
        <v>3</v>
      </c>
      <c r="K116" t="s">
        <v>533</v>
      </c>
      <c r="L116">
        <v>1369</v>
      </c>
      <c r="N116">
        <v>1013</v>
      </c>
      <c r="O116" t="s">
        <v>464</v>
      </c>
      <c r="P116" t="s">
        <v>464</v>
      </c>
      <c r="Q116">
        <v>1</v>
      </c>
      <c r="X116">
        <v>2.37</v>
      </c>
      <c r="Y116">
        <v>0</v>
      </c>
      <c r="Z116">
        <v>0</v>
      </c>
      <c r="AA116">
        <v>0</v>
      </c>
      <c r="AB116">
        <v>9.27</v>
      </c>
      <c r="AC116">
        <v>0</v>
      </c>
      <c r="AD116">
        <v>1</v>
      </c>
      <c r="AE116">
        <v>1</v>
      </c>
      <c r="AF116" t="s">
        <v>3</v>
      </c>
      <c r="AG116">
        <v>2.37</v>
      </c>
      <c r="AH116">
        <v>2</v>
      </c>
      <c r="AI116">
        <v>93061529</v>
      </c>
      <c r="AJ116">
        <v>116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ROW(Source!A86)</f>
        <v>86</v>
      </c>
      <c r="B117">
        <v>93061530</v>
      </c>
      <c r="C117">
        <v>93061528</v>
      </c>
      <c r="D117">
        <v>121548</v>
      </c>
      <c r="E117">
        <v>1</v>
      </c>
      <c r="F117">
        <v>1</v>
      </c>
      <c r="G117">
        <v>1</v>
      </c>
      <c r="H117">
        <v>1</v>
      </c>
      <c r="I117" t="s">
        <v>25</v>
      </c>
      <c r="J117" t="s">
        <v>3</v>
      </c>
      <c r="K117" t="s">
        <v>465</v>
      </c>
      <c r="L117">
        <v>608254</v>
      </c>
      <c r="N117">
        <v>1013</v>
      </c>
      <c r="O117" t="s">
        <v>466</v>
      </c>
      <c r="P117" t="s">
        <v>466</v>
      </c>
      <c r="Q117">
        <v>1</v>
      </c>
      <c r="X117">
        <v>0.28999999999999998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2</v>
      </c>
      <c r="AF117" t="s">
        <v>3</v>
      </c>
      <c r="AG117">
        <v>0.28999999999999998</v>
      </c>
      <c r="AH117">
        <v>2</v>
      </c>
      <c r="AI117">
        <v>93061530</v>
      </c>
      <c r="AJ117">
        <v>117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ROW(Source!A86)</f>
        <v>86</v>
      </c>
      <c r="B118">
        <v>93061531</v>
      </c>
      <c r="C118">
        <v>93061528</v>
      </c>
      <c r="D118">
        <v>37802432</v>
      </c>
      <c r="E118">
        <v>1</v>
      </c>
      <c r="F118">
        <v>1</v>
      </c>
      <c r="G118">
        <v>1</v>
      </c>
      <c r="H118">
        <v>2</v>
      </c>
      <c r="I118" t="s">
        <v>498</v>
      </c>
      <c r="J118" t="s">
        <v>499</v>
      </c>
      <c r="K118" t="s">
        <v>500</v>
      </c>
      <c r="L118">
        <v>1368</v>
      </c>
      <c r="N118">
        <v>1011</v>
      </c>
      <c r="O118" t="s">
        <v>470</v>
      </c>
      <c r="P118" t="s">
        <v>470</v>
      </c>
      <c r="Q118">
        <v>1</v>
      </c>
      <c r="X118">
        <v>7.0000000000000007E-2</v>
      </c>
      <c r="Y118">
        <v>0</v>
      </c>
      <c r="Z118">
        <v>138.54</v>
      </c>
      <c r="AA118">
        <v>12.1</v>
      </c>
      <c r="AB118">
        <v>0</v>
      </c>
      <c r="AC118">
        <v>0</v>
      </c>
      <c r="AD118">
        <v>1</v>
      </c>
      <c r="AE118">
        <v>0</v>
      </c>
      <c r="AF118" t="s">
        <v>3</v>
      </c>
      <c r="AG118">
        <v>7.0000000000000007E-2</v>
      </c>
      <c r="AH118">
        <v>2</v>
      </c>
      <c r="AI118">
        <v>93061531</v>
      </c>
      <c r="AJ118">
        <v>118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ROW(Source!A86)</f>
        <v>86</v>
      </c>
      <c r="B119">
        <v>93061532</v>
      </c>
      <c r="C119">
        <v>93061528</v>
      </c>
      <c r="D119">
        <v>37802657</v>
      </c>
      <c r="E119">
        <v>1</v>
      </c>
      <c r="F119">
        <v>1</v>
      </c>
      <c r="G119">
        <v>1</v>
      </c>
      <c r="H119">
        <v>2</v>
      </c>
      <c r="I119" t="s">
        <v>534</v>
      </c>
      <c r="J119" t="s">
        <v>535</v>
      </c>
      <c r="K119" t="s">
        <v>536</v>
      </c>
      <c r="L119">
        <v>1368</v>
      </c>
      <c r="N119">
        <v>1011</v>
      </c>
      <c r="O119" t="s">
        <v>470</v>
      </c>
      <c r="P119" t="s">
        <v>470</v>
      </c>
      <c r="Q119">
        <v>1</v>
      </c>
      <c r="X119">
        <v>0.71</v>
      </c>
      <c r="Y119">
        <v>0</v>
      </c>
      <c r="Z119">
        <v>7.55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0.71</v>
      </c>
      <c r="AH119">
        <v>2</v>
      </c>
      <c r="AI119">
        <v>93061532</v>
      </c>
      <c r="AJ119">
        <v>119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ROW(Source!A86)</f>
        <v>86</v>
      </c>
      <c r="B120">
        <v>93061533</v>
      </c>
      <c r="C120">
        <v>93061528</v>
      </c>
      <c r="D120">
        <v>37802699</v>
      </c>
      <c r="E120">
        <v>1</v>
      </c>
      <c r="F120">
        <v>1</v>
      </c>
      <c r="G120">
        <v>1</v>
      </c>
      <c r="H120">
        <v>2</v>
      </c>
      <c r="I120" t="s">
        <v>537</v>
      </c>
      <c r="J120" t="s">
        <v>538</v>
      </c>
      <c r="K120" t="s">
        <v>539</v>
      </c>
      <c r="L120">
        <v>1368</v>
      </c>
      <c r="N120">
        <v>1011</v>
      </c>
      <c r="O120" t="s">
        <v>470</v>
      </c>
      <c r="P120" t="s">
        <v>470</v>
      </c>
      <c r="Q120">
        <v>1</v>
      </c>
      <c r="X120">
        <v>0.22</v>
      </c>
      <c r="Y120">
        <v>0</v>
      </c>
      <c r="Z120">
        <v>59.38</v>
      </c>
      <c r="AA120">
        <v>9</v>
      </c>
      <c r="AB120">
        <v>0</v>
      </c>
      <c r="AC120">
        <v>0</v>
      </c>
      <c r="AD120">
        <v>1</v>
      </c>
      <c r="AE120">
        <v>0</v>
      </c>
      <c r="AF120" t="s">
        <v>3</v>
      </c>
      <c r="AG120">
        <v>0.22</v>
      </c>
      <c r="AH120">
        <v>2</v>
      </c>
      <c r="AI120">
        <v>93061533</v>
      </c>
      <c r="AJ120">
        <v>120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ROW(Source!A86)</f>
        <v>86</v>
      </c>
      <c r="B121">
        <v>93061534</v>
      </c>
      <c r="C121">
        <v>93061528</v>
      </c>
      <c r="D121">
        <v>37802924</v>
      </c>
      <c r="E121">
        <v>1</v>
      </c>
      <c r="F121">
        <v>1</v>
      </c>
      <c r="G121">
        <v>1</v>
      </c>
      <c r="H121">
        <v>2</v>
      </c>
      <c r="I121" t="s">
        <v>540</v>
      </c>
      <c r="J121" t="s">
        <v>541</v>
      </c>
      <c r="K121" t="s">
        <v>542</v>
      </c>
      <c r="L121">
        <v>1368</v>
      </c>
      <c r="N121">
        <v>1011</v>
      </c>
      <c r="O121" t="s">
        <v>470</v>
      </c>
      <c r="P121" t="s">
        <v>470</v>
      </c>
      <c r="Q121">
        <v>1</v>
      </c>
      <c r="X121">
        <v>0.22</v>
      </c>
      <c r="Y121">
        <v>0</v>
      </c>
      <c r="Z121">
        <v>3.15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0.22</v>
      </c>
      <c r="AH121">
        <v>2</v>
      </c>
      <c r="AI121">
        <v>93061534</v>
      </c>
      <c r="AJ121">
        <v>121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ROW(Source!A86)</f>
        <v>86</v>
      </c>
      <c r="B122">
        <v>93061535</v>
      </c>
      <c r="C122">
        <v>93061528</v>
      </c>
      <c r="D122">
        <v>37804456</v>
      </c>
      <c r="E122">
        <v>1</v>
      </c>
      <c r="F122">
        <v>1</v>
      </c>
      <c r="G122">
        <v>1</v>
      </c>
      <c r="H122">
        <v>2</v>
      </c>
      <c r="I122" t="s">
        <v>482</v>
      </c>
      <c r="J122" t="s">
        <v>483</v>
      </c>
      <c r="K122" t="s">
        <v>484</v>
      </c>
      <c r="L122">
        <v>1368</v>
      </c>
      <c r="N122">
        <v>1011</v>
      </c>
      <c r="O122" t="s">
        <v>470</v>
      </c>
      <c r="P122" t="s">
        <v>470</v>
      </c>
      <c r="Q122">
        <v>1</v>
      </c>
      <c r="X122">
        <v>7.0000000000000007E-2</v>
      </c>
      <c r="Y122">
        <v>0</v>
      </c>
      <c r="Z122">
        <v>91.76</v>
      </c>
      <c r="AA122">
        <v>10.35</v>
      </c>
      <c r="AB122">
        <v>0</v>
      </c>
      <c r="AC122">
        <v>0</v>
      </c>
      <c r="AD122">
        <v>1</v>
      </c>
      <c r="AE122">
        <v>0</v>
      </c>
      <c r="AF122" t="s">
        <v>3</v>
      </c>
      <c r="AG122">
        <v>7.0000000000000007E-2</v>
      </c>
      <c r="AH122">
        <v>2</v>
      </c>
      <c r="AI122">
        <v>93061535</v>
      </c>
      <c r="AJ122">
        <v>122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ROW(Source!A86)</f>
        <v>86</v>
      </c>
      <c r="B123">
        <v>93061536</v>
      </c>
      <c r="C123">
        <v>93061528</v>
      </c>
      <c r="D123">
        <v>37736610</v>
      </c>
      <c r="E123">
        <v>1</v>
      </c>
      <c r="F123">
        <v>1</v>
      </c>
      <c r="G123">
        <v>1</v>
      </c>
      <c r="H123">
        <v>3</v>
      </c>
      <c r="I123" t="s">
        <v>543</v>
      </c>
      <c r="J123" t="s">
        <v>544</v>
      </c>
      <c r="K123" t="s">
        <v>545</v>
      </c>
      <c r="L123">
        <v>1346</v>
      </c>
      <c r="N123">
        <v>1009</v>
      </c>
      <c r="O123" t="s">
        <v>62</v>
      </c>
      <c r="P123" t="s">
        <v>62</v>
      </c>
      <c r="Q123">
        <v>1</v>
      </c>
      <c r="X123">
        <v>0.1</v>
      </c>
      <c r="Y123">
        <v>12.65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3</v>
      </c>
      <c r="AG123">
        <v>0.1</v>
      </c>
      <c r="AH123">
        <v>2</v>
      </c>
      <c r="AI123">
        <v>93061536</v>
      </c>
      <c r="AJ123">
        <v>123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ROW(Source!A86)</f>
        <v>86</v>
      </c>
      <c r="B124">
        <v>93061537</v>
      </c>
      <c r="C124">
        <v>93061528</v>
      </c>
      <c r="D124">
        <v>37736858</v>
      </c>
      <c r="E124">
        <v>1</v>
      </c>
      <c r="F124">
        <v>1</v>
      </c>
      <c r="G124">
        <v>1</v>
      </c>
      <c r="H124">
        <v>3</v>
      </c>
      <c r="I124" t="s">
        <v>546</v>
      </c>
      <c r="J124" t="s">
        <v>547</v>
      </c>
      <c r="K124" t="s">
        <v>39</v>
      </c>
      <c r="L124">
        <v>1346</v>
      </c>
      <c r="N124">
        <v>1009</v>
      </c>
      <c r="O124" t="s">
        <v>62</v>
      </c>
      <c r="P124" t="s">
        <v>62</v>
      </c>
      <c r="Q124">
        <v>1</v>
      </c>
      <c r="X124">
        <v>0.1</v>
      </c>
      <c r="Y124">
        <v>9.49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3</v>
      </c>
      <c r="AG124">
        <v>0.1</v>
      </c>
      <c r="AH124">
        <v>2</v>
      </c>
      <c r="AI124">
        <v>93061537</v>
      </c>
      <c r="AJ124">
        <v>124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ROW(Source!A86)</f>
        <v>86</v>
      </c>
      <c r="B125">
        <v>93061538</v>
      </c>
      <c r="C125">
        <v>93061528</v>
      </c>
      <c r="D125">
        <v>37732563</v>
      </c>
      <c r="E125">
        <v>1</v>
      </c>
      <c r="F125">
        <v>1</v>
      </c>
      <c r="G125">
        <v>1</v>
      </c>
      <c r="H125">
        <v>3</v>
      </c>
      <c r="I125" t="s">
        <v>510</v>
      </c>
      <c r="J125" t="s">
        <v>511</v>
      </c>
      <c r="K125" t="s">
        <v>512</v>
      </c>
      <c r="L125">
        <v>1346</v>
      </c>
      <c r="N125">
        <v>1009</v>
      </c>
      <c r="O125" t="s">
        <v>62</v>
      </c>
      <c r="P125" t="s">
        <v>62</v>
      </c>
      <c r="Q125">
        <v>1</v>
      </c>
      <c r="X125">
        <v>0.02</v>
      </c>
      <c r="Y125">
        <v>29.04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3</v>
      </c>
      <c r="AG125">
        <v>0.02</v>
      </c>
      <c r="AH125">
        <v>2</v>
      </c>
      <c r="AI125">
        <v>93061538</v>
      </c>
      <c r="AJ125">
        <v>125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ROW(Source!A86)</f>
        <v>86</v>
      </c>
      <c r="B126">
        <v>93061539</v>
      </c>
      <c r="C126">
        <v>93061528</v>
      </c>
      <c r="D126">
        <v>37801918</v>
      </c>
      <c r="E126">
        <v>1</v>
      </c>
      <c r="F126">
        <v>1</v>
      </c>
      <c r="G126">
        <v>1</v>
      </c>
      <c r="H126">
        <v>3</v>
      </c>
      <c r="I126" t="s">
        <v>523</v>
      </c>
      <c r="J126" t="s">
        <v>524</v>
      </c>
      <c r="K126" t="s">
        <v>525</v>
      </c>
      <c r="L126">
        <v>1374</v>
      </c>
      <c r="N126">
        <v>1013</v>
      </c>
      <c r="O126" t="s">
        <v>526</v>
      </c>
      <c r="P126" t="s">
        <v>526</v>
      </c>
      <c r="Q126">
        <v>1</v>
      </c>
      <c r="X126">
        <v>0.44</v>
      </c>
      <c r="Y126">
        <v>1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</v>
      </c>
      <c r="AG126">
        <v>0.44</v>
      </c>
      <c r="AH126">
        <v>2</v>
      </c>
      <c r="AI126">
        <v>93061539</v>
      </c>
      <c r="AJ126">
        <v>126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ROW(Source!A87)</f>
        <v>87</v>
      </c>
      <c r="B127">
        <v>93061617</v>
      </c>
      <c r="C127">
        <v>93061540</v>
      </c>
      <c r="D127">
        <v>23351395</v>
      </c>
      <c r="E127">
        <v>1</v>
      </c>
      <c r="F127">
        <v>1</v>
      </c>
      <c r="G127">
        <v>1</v>
      </c>
      <c r="H127">
        <v>1</v>
      </c>
      <c r="I127" t="s">
        <v>548</v>
      </c>
      <c r="J127" t="s">
        <v>3</v>
      </c>
      <c r="K127" t="s">
        <v>549</v>
      </c>
      <c r="L127">
        <v>1369</v>
      </c>
      <c r="N127">
        <v>1013</v>
      </c>
      <c r="O127" t="s">
        <v>464</v>
      </c>
      <c r="P127" t="s">
        <v>464</v>
      </c>
      <c r="Q127">
        <v>1</v>
      </c>
      <c r="X127">
        <v>1.1299999999999999</v>
      </c>
      <c r="Y127">
        <v>0</v>
      </c>
      <c r="Z127">
        <v>0</v>
      </c>
      <c r="AA127">
        <v>0</v>
      </c>
      <c r="AB127">
        <v>8.99</v>
      </c>
      <c r="AC127">
        <v>0</v>
      </c>
      <c r="AD127">
        <v>1</v>
      </c>
      <c r="AE127">
        <v>1</v>
      </c>
      <c r="AF127" t="s">
        <v>3</v>
      </c>
      <c r="AG127">
        <v>1.1299999999999999</v>
      </c>
      <c r="AH127">
        <v>2</v>
      </c>
      <c r="AI127">
        <v>93061617</v>
      </c>
      <c r="AJ127">
        <v>127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ROW(Source!A87)</f>
        <v>87</v>
      </c>
      <c r="B128">
        <v>93061618</v>
      </c>
      <c r="C128">
        <v>93061540</v>
      </c>
      <c r="D128">
        <v>121548</v>
      </c>
      <c r="E128">
        <v>1</v>
      </c>
      <c r="F128">
        <v>1</v>
      </c>
      <c r="G128">
        <v>1</v>
      </c>
      <c r="H128">
        <v>1</v>
      </c>
      <c r="I128" t="s">
        <v>25</v>
      </c>
      <c r="J128" t="s">
        <v>3</v>
      </c>
      <c r="K128" t="s">
        <v>465</v>
      </c>
      <c r="L128">
        <v>608254</v>
      </c>
      <c r="N128">
        <v>1013</v>
      </c>
      <c r="O128" t="s">
        <v>466</v>
      </c>
      <c r="P128" t="s">
        <v>466</v>
      </c>
      <c r="Q128">
        <v>1</v>
      </c>
      <c r="X128">
        <v>0.08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2</v>
      </c>
      <c r="AF128" t="s">
        <v>3</v>
      </c>
      <c r="AG128">
        <v>0.08</v>
      </c>
      <c r="AH128">
        <v>2</v>
      </c>
      <c r="AI128">
        <v>93061618</v>
      </c>
      <c r="AJ128">
        <v>128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ROW(Source!A87)</f>
        <v>87</v>
      </c>
      <c r="B129">
        <v>93061619</v>
      </c>
      <c r="C129">
        <v>93061540</v>
      </c>
      <c r="D129">
        <v>37802432</v>
      </c>
      <c r="E129">
        <v>1</v>
      </c>
      <c r="F129">
        <v>1</v>
      </c>
      <c r="G129">
        <v>1</v>
      </c>
      <c r="H129">
        <v>2</v>
      </c>
      <c r="I129" t="s">
        <v>498</v>
      </c>
      <c r="J129" t="s">
        <v>499</v>
      </c>
      <c r="K129" t="s">
        <v>500</v>
      </c>
      <c r="L129">
        <v>1368</v>
      </c>
      <c r="N129">
        <v>1011</v>
      </c>
      <c r="O129" t="s">
        <v>470</v>
      </c>
      <c r="P129" t="s">
        <v>470</v>
      </c>
      <c r="Q129">
        <v>1</v>
      </c>
      <c r="X129">
        <v>0.08</v>
      </c>
      <c r="Y129">
        <v>0</v>
      </c>
      <c r="Z129">
        <v>138.54</v>
      </c>
      <c r="AA129">
        <v>12.1</v>
      </c>
      <c r="AB129">
        <v>0</v>
      </c>
      <c r="AC129">
        <v>0</v>
      </c>
      <c r="AD129">
        <v>1</v>
      </c>
      <c r="AE129">
        <v>0</v>
      </c>
      <c r="AF129" t="s">
        <v>3</v>
      </c>
      <c r="AG129">
        <v>0.08</v>
      </c>
      <c r="AH129">
        <v>2</v>
      </c>
      <c r="AI129">
        <v>93061619</v>
      </c>
      <c r="AJ129">
        <v>129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ROW(Source!A87)</f>
        <v>87</v>
      </c>
      <c r="B130">
        <v>93061620</v>
      </c>
      <c r="C130">
        <v>93061540</v>
      </c>
      <c r="D130">
        <v>37804456</v>
      </c>
      <c r="E130">
        <v>1</v>
      </c>
      <c r="F130">
        <v>1</v>
      </c>
      <c r="G130">
        <v>1</v>
      </c>
      <c r="H130">
        <v>2</v>
      </c>
      <c r="I130" t="s">
        <v>482</v>
      </c>
      <c r="J130" t="s">
        <v>483</v>
      </c>
      <c r="K130" t="s">
        <v>484</v>
      </c>
      <c r="L130">
        <v>1368</v>
      </c>
      <c r="N130">
        <v>1011</v>
      </c>
      <c r="O130" t="s">
        <v>470</v>
      </c>
      <c r="P130" t="s">
        <v>470</v>
      </c>
      <c r="Q130">
        <v>1</v>
      </c>
      <c r="X130">
        <v>0.08</v>
      </c>
      <c r="Y130">
        <v>0</v>
      </c>
      <c r="Z130">
        <v>91.76</v>
      </c>
      <c r="AA130">
        <v>10.35</v>
      </c>
      <c r="AB130">
        <v>0</v>
      </c>
      <c r="AC130">
        <v>0</v>
      </c>
      <c r="AD130">
        <v>1</v>
      </c>
      <c r="AE130">
        <v>0</v>
      </c>
      <c r="AF130" t="s">
        <v>3</v>
      </c>
      <c r="AG130">
        <v>0.08</v>
      </c>
      <c r="AH130">
        <v>2</v>
      </c>
      <c r="AI130">
        <v>93061620</v>
      </c>
      <c r="AJ130">
        <v>130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ROW(Source!A87)</f>
        <v>87</v>
      </c>
      <c r="B131">
        <v>93061621</v>
      </c>
      <c r="C131">
        <v>93061540</v>
      </c>
      <c r="D131">
        <v>37736858</v>
      </c>
      <c r="E131">
        <v>1</v>
      </c>
      <c r="F131">
        <v>1</v>
      </c>
      <c r="G131">
        <v>1</v>
      </c>
      <c r="H131">
        <v>3</v>
      </c>
      <c r="I131" t="s">
        <v>546</v>
      </c>
      <c r="J131" t="s">
        <v>547</v>
      </c>
      <c r="K131" t="s">
        <v>39</v>
      </c>
      <c r="L131">
        <v>1346</v>
      </c>
      <c r="N131">
        <v>1009</v>
      </c>
      <c r="O131" t="s">
        <v>62</v>
      </c>
      <c r="P131" t="s">
        <v>62</v>
      </c>
      <c r="Q131">
        <v>1</v>
      </c>
      <c r="X131">
        <v>0.04</v>
      </c>
      <c r="Y131">
        <v>9.49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0.04</v>
      </c>
      <c r="AH131">
        <v>2</v>
      </c>
      <c r="AI131">
        <v>93061621</v>
      </c>
      <c r="AJ131">
        <v>131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ROW(Source!A87)</f>
        <v>87</v>
      </c>
      <c r="B132">
        <v>93061622</v>
      </c>
      <c r="C132">
        <v>93061540</v>
      </c>
      <c r="D132">
        <v>37801918</v>
      </c>
      <c r="E132">
        <v>1</v>
      </c>
      <c r="F132">
        <v>1</v>
      </c>
      <c r="G132">
        <v>1</v>
      </c>
      <c r="H132">
        <v>3</v>
      </c>
      <c r="I132" t="s">
        <v>523</v>
      </c>
      <c r="J132" t="s">
        <v>524</v>
      </c>
      <c r="K132" t="s">
        <v>525</v>
      </c>
      <c r="L132">
        <v>1374</v>
      </c>
      <c r="N132">
        <v>1013</v>
      </c>
      <c r="O132" t="s">
        <v>526</v>
      </c>
      <c r="P132" t="s">
        <v>526</v>
      </c>
      <c r="Q132">
        <v>1</v>
      </c>
      <c r="X132">
        <v>0.2</v>
      </c>
      <c r="Y132">
        <v>1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0.2</v>
      </c>
      <c r="AH132">
        <v>2</v>
      </c>
      <c r="AI132">
        <v>93061622</v>
      </c>
      <c r="AJ132">
        <v>132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ROW(Source!A88)</f>
        <v>88</v>
      </c>
      <c r="B133">
        <v>93061639</v>
      </c>
      <c r="C133">
        <v>93061638</v>
      </c>
      <c r="D133">
        <v>23361051</v>
      </c>
      <c r="E133">
        <v>1</v>
      </c>
      <c r="F133">
        <v>1</v>
      </c>
      <c r="G133">
        <v>1</v>
      </c>
      <c r="H133">
        <v>1</v>
      </c>
      <c r="I133" t="s">
        <v>550</v>
      </c>
      <c r="J133" t="s">
        <v>3</v>
      </c>
      <c r="K133" t="s">
        <v>551</v>
      </c>
      <c r="L133">
        <v>1369</v>
      </c>
      <c r="N133">
        <v>1013</v>
      </c>
      <c r="O133" t="s">
        <v>464</v>
      </c>
      <c r="P133" t="s">
        <v>464</v>
      </c>
      <c r="Q133">
        <v>1</v>
      </c>
      <c r="X133">
        <v>4.1500000000000004</v>
      </c>
      <c r="Y133">
        <v>0</v>
      </c>
      <c r="Z133">
        <v>0</v>
      </c>
      <c r="AA133">
        <v>0</v>
      </c>
      <c r="AB133">
        <v>9.9499999999999993</v>
      </c>
      <c r="AC133">
        <v>0</v>
      </c>
      <c r="AD133">
        <v>1</v>
      </c>
      <c r="AE133">
        <v>1</v>
      </c>
      <c r="AF133" t="s">
        <v>3</v>
      </c>
      <c r="AG133">
        <v>4.1500000000000004</v>
      </c>
      <c r="AH133">
        <v>2</v>
      </c>
      <c r="AI133">
        <v>93061639</v>
      </c>
      <c r="AJ133">
        <v>133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ROW(Source!A88)</f>
        <v>88</v>
      </c>
      <c r="B134">
        <v>93061640</v>
      </c>
      <c r="C134">
        <v>93061638</v>
      </c>
      <c r="D134">
        <v>121548</v>
      </c>
      <c r="E134">
        <v>1</v>
      </c>
      <c r="F134">
        <v>1</v>
      </c>
      <c r="G134">
        <v>1</v>
      </c>
      <c r="H134">
        <v>1</v>
      </c>
      <c r="I134" t="s">
        <v>25</v>
      </c>
      <c r="J134" t="s">
        <v>3</v>
      </c>
      <c r="K134" t="s">
        <v>465</v>
      </c>
      <c r="L134">
        <v>608254</v>
      </c>
      <c r="N134">
        <v>1013</v>
      </c>
      <c r="O134" t="s">
        <v>466</v>
      </c>
      <c r="P134" t="s">
        <v>466</v>
      </c>
      <c r="Q134">
        <v>1</v>
      </c>
      <c r="X134">
        <v>0.01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2</v>
      </c>
      <c r="AF134" t="s">
        <v>3</v>
      </c>
      <c r="AG134">
        <v>0.01</v>
      </c>
      <c r="AH134">
        <v>2</v>
      </c>
      <c r="AI134">
        <v>93061640</v>
      </c>
      <c r="AJ134">
        <v>134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ROW(Source!A88)</f>
        <v>88</v>
      </c>
      <c r="B135">
        <v>93061641</v>
      </c>
      <c r="C135">
        <v>93061638</v>
      </c>
      <c r="D135">
        <v>37802432</v>
      </c>
      <c r="E135">
        <v>1</v>
      </c>
      <c r="F135">
        <v>1</v>
      </c>
      <c r="G135">
        <v>1</v>
      </c>
      <c r="H135">
        <v>2</v>
      </c>
      <c r="I135" t="s">
        <v>498</v>
      </c>
      <c r="J135" t="s">
        <v>499</v>
      </c>
      <c r="K135" t="s">
        <v>500</v>
      </c>
      <c r="L135">
        <v>1368</v>
      </c>
      <c r="N135">
        <v>1011</v>
      </c>
      <c r="O135" t="s">
        <v>470</v>
      </c>
      <c r="P135" t="s">
        <v>470</v>
      </c>
      <c r="Q135">
        <v>1</v>
      </c>
      <c r="X135">
        <v>0.01</v>
      </c>
      <c r="Y135">
        <v>0</v>
      </c>
      <c r="Z135">
        <v>138.54</v>
      </c>
      <c r="AA135">
        <v>12.1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0.01</v>
      </c>
      <c r="AH135">
        <v>2</v>
      </c>
      <c r="AI135">
        <v>93061641</v>
      </c>
      <c r="AJ135">
        <v>135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ROW(Source!A88)</f>
        <v>88</v>
      </c>
      <c r="B136">
        <v>93061642</v>
      </c>
      <c r="C136">
        <v>93061638</v>
      </c>
      <c r="D136">
        <v>37804065</v>
      </c>
      <c r="E136">
        <v>1</v>
      </c>
      <c r="F136">
        <v>1</v>
      </c>
      <c r="G136">
        <v>1</v>
      </c>
      <c r="H136">
        <v>2</v>
      </c>
      <c r="I136" t="s">
        <v>552</v>
      </c>
      <c r="J136" t="s">
        <v>553</v>
      </c>
      <c r="K136" t="s">
        <v>554</v>
      </c>
      <c r="L136">
        <v>1368</v>
      </c>
      <c r="N136">
        <v>1011</v>
      </c>
      <c r="O136" t="s">
        <v>470</v>
      </c>
      <c r="P136" t="s">
        <v>470</v>
      </c>
      <c r="Q136">
        <v>1</v>
      </c>
      <c r="X136">
        <v>0.38</v>
      </c>
      <c r="Y136">
        <v>0</v>
      </c>
      <c r="Z136">
        <v>2.15</v>
      </c>
      <c r="AA136">
        <v>0</v>
      </c>
      <c r="AB136">
        <v>0</v>
      </c>
      <c r="AC136">
        <v>0</v>
      </c>
      <c r="AD136">
        <v>1</v>
      </c>
      <c r="AE136">
        <v>0</v>
      </c>
      <c r="AF136" t="s">
        <v>3</v>
      </c>
      <c r="AG136">
        <v>0.38</v>
      </c>
      <c r="AH136">
        <v>2</v>
      </c>
      <c r="AI136">
        <v>93061642</v>
      </c>
      <c r="AJ136">
        <v>136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ROW(Source!A88)</f>
        <v>88</v>
      </c>
      <c r="B137">
        <v>93061643</v>
      </c>
      <c r="C137">
        <v>93061638</v>
      </c>
      <c r="D137">
        <v>37804238</v>
      </c>
      <c r="E137">
        <v>1</v>
      </c>
      <c r="F137">
        <v>1</v>
      </c>
      <c r="G137">
        <v>1</v>
      </c>
      <c r="H137">
        <v>2</v>
      </c>
      <c r="I137" t="s">
        <v>555</v>
      </c>
      <c r="J137" t="s">
        <v>556</v>
      </c>
      <c r="K137" t="s">
        <v>557</v>
      </c>
      <c r="L137">
        <v>1368</v>
      </c>
      <c r="N137">
        <v>1011</v>
      </c>
      <c r="O137" t="s">
        <v>470</v>
      </c>
      <c r="P137" t="s">
        <v>470</v>
      </c>
      <c r="Q137">
        <v>1</v>
      </c>
      <c r="X137">
        <v>0.38</v>
      </c>
      <c r="Y137">
        <v>0</v>
      </c>
      <c r="Z137">
        <v>1.2</v>
      </c>
      <c r="AA137">
        <v>0</v>
      </c>
      <c r="AB137">
        <v>0</v>
      </c>
      <c r="AC137">
        <v>0</v>
      </c>
      <c r="AD137">
        <v>1</v>
      </c>
      <c r="AE137">
        <v>0</v>
      </c>
      <c r="AF137" t="s">
        <v>3</v>
      </c>
      <c r="AG137">
        <v>0.38</v>
      </c>
      <c r="AH137">
        <v>2</v>
      </c>
      <c r="AI137">
        <v>93061643</v>
      </c>
      <c r="AJ137">
        <v>137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ROW(Source!A88)</f>
        <v>88</v>
      </c>
      <c r="B138">
        <v>93061644</v>
      </c>
      <c r="C138">
        <v>93061638</v>
      </c>
      <c r="D138">
        <v>37804456</v>
      </c>
      <c r="E138">
        <v>1</v>
      </c>
      <c r="F138">
        <v>1</v>
      </c>
      <c r="G138">
        <v>1</v>
      </c>
      <c r="H138">
        <v>2</v>
      </c>
      <c r="I138" t="s">
        <v>482</v>
      </c>
      <c r="J138" t="s">
        <v>483</v>
      </c>
      <c r="K138" t="s">
        <v>484</v>
      </c>
      <c r="L138">
        <v>1368</v>
      </c>
      <c r="N138">
        <v>1011</v>
      </c>
      <c r="O138" t="s">
        <v>470</v>
      </c>
      <c r="P138" t="s">
        <v>470</v>
      </c>
      <c r="Q138">
        <v>1</v>
      </c>
      <c r="X138">
        <v>0.01</v>
      </c>
      <c r="Y138">
        <v>0</v>
      </c>
      <c r="Z138">
        <v>91.76</v>
      </c>
      <c r="AA138">
        <v>10.35</v>
      </c>
      <c r="AB138">
        <v>0</v>
      </c>
      <c r="AC138">
        <v>0</v>
      </c>
      <c r="AD138">
        <v>1</v>
      </c>
      <c r="AE138">
        <v>0</v>
      </c>
      <c r="AF138" t="s">
        <v>3</v>
      </c>
      <c r="AG138">
        <v>0.01</v>
      </c>
      <c r="AH138">
        <v>2</v>
      </c>
      <c r="AI138">
        <v>93061644</v>
      </c>
      <c r="AJ138">
        <v>138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ROW(Source!A88)</f>
        <v>88</v>
      </c>
      <c r="B139">
        <v>93061645</v>
      </c>
      <c r="C139">
        <v>93061638</v>
      </c>
      <c r="D139">
        <v>37732720</v>
      </c>
      <c r="E139">
        <v>1</v>
      </c>
      <c r="F139">
        <v>1</v>
      </c>
      <c r="G139">
        <v>1</v>
      </c>
      <c r="H139">
        <v>3</v>
      </c>
      <c r="I139" t="s">
        <v>558</v>
      </c>
      <c r="J139" t="s">
        <v>559</v>
      </c>
      <c r="K139" t="s">
        <v>560</v>
      </c>
      <c r="L139">
        <v>1346</v>
      </c>
      <c r="N139">
        <v>1009</v>
      </c>
      <c r="O139" t="s">
        <v>62</v>
      </c>
      <c r="P139" t="s">
        <v>62</v>
      </c>
      <c r="Q139">
        <v>1</v>
      </c>
      <c r="X139">
        <v>2.9000000000000001E-2</v>
      </c>
      <c r="Y139">
        <v>36.4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</v>
      </c>
      <c r="AG139">
        <v>2.9000000000000001E-2</v>
      </c>
      <c r="AH139">
        <v>2</v>
      </c>
      <c r="AI139">
        <v>93061645</v>
      </c>
      <c r="AJ139">
        <v>139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 x14ac:dyDescent="0.2">
      <c r="A140">
        <f>ROW(Source!A88)</f>
        <v>88</v>
      </c>
      <c r="B140">
        <v>93061646</v>
      </c>
      <c r="C140">
        <v>93061638</v>
      </c>
      <c r="D140">
        <v>37730377</v>
      </c>
      <c r="E140">
        <v>1</v>
      </c>
      <c r="F140">
        <v>1</v>
      </c>
      <c r="G140">
        <v>1</v>
      </c>
      <c r="H140">
        <v>3</v>
      </c>
      <c r="I140" t="s">
        <v>561</v>
      </c>
      <c r="J140" t="s">
        <v>562</v>
      </c>
      <c r="K140" t="s">
        <v>563</v>
      </c>
      <c r="L140">
        <v>1346</v>
      </c>
      <c r="N140">
        <v>1009</v>
      </c>
      <c r="O140" t="s">
        <v>62</v>
      </c>
      <c r="P140" t="s">
        <v>62</v>
      </c>
      <c r="Q140">
        <v>1</v>
      </c>
      <c r="X140">
        <v>8.0000000000000002E-3</v>
      </c>
      <c r="Y140">
        <v>11.46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</v>
      </c>
      <c r="AG140">
        <v>8.0000000000000002E-3</v>
      </c>
      <c r="AH140">
        <v>2</v>
      </c>
      <c r="AI140">
        <v>93061646</v>
      </c>
      <c r="AJ140">
        <v>140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 x14ac:dyDescent="0.2">
      <c r="A141">
        <f>ROW(Source!A88)</f>
        <v>88</v>
      </c>
      <c r="B141">
        <v>93061647</v>
      </c>
      <c r="C141">
        <v>93061638</v>
      </c>
      <c r="D141">
        <v>37736858</v>
      </c>
      <c r="E141">
        <v>1</v>
      </c>
      <c r="F141">
        <v>1</v>
      </c>
      <c r="G141">
        <v>1</v>
      </c>
      <c r="H141">
        <v>3</v>
      </c>
      <c r="I141" t="s">
        <v>546</v>
      </c>
      <c r="J141" t="s">
        <v>547</v>
      </c>
      <c r="K141" t="s">
        <v>39</v>
      </c>
      <c r="L141">
        <v>1346</v>
      </c>
      <c r="N141">
        <v>1009</v>
      </c>
      <c r="O141" t="s">
        <v>62</v>
      </c>
      <c r="P141" t="s">
        <v>62</v>
      </c>
      <c r="Q141">
        <v>1</v>
      </c>
      <c r="X141">
        <v>0.57499999999999996</v>
      </c>
      <c r="Y141">
        <v>9.49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3</v>
      </c>
      <c r="AG141">
        <v>0.57499999999999996</v>
      </c>
      <c r="AH141">
        <v>2</v>
      </c>
      <c r="AI141">
        <v>93061647</v>
      </c>
      <c r="AJ141">
        <v>141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 x14ac:dyDescent="0.2">
      <c r="A142">
        <f>ROW(Source!A88)</f>
        <v>88</v>
      </c>
      <c r="B142">
        <v>93061648</v>
      </c>
      <c r="C142">
        <v>93061638</v>
      </c>
      <c r="D142">
        <v>37732563</v>
      </c>
      <c r="E142">
        <v>1</v>
      </c>
      <c r="F142">
        <v>1</v>
      </c>
      <c r="G142">
        <v>1</v>
      </c>
      <c r="H142">
        <v>3</v>
      </c>
      <c r="I142" t="s">
        <v>510</v>
      </c>
      <c r="J142" t="s">
        <v>511</v>
      </c>
      <c r="K142" t="s">
        <v>512</v>
      </c>
      <c r="L142">
        <v>1346</v>
      </c>
      <c r="N142">
        <v>1009</v>
      </c>
      <c r="O142" t="s">
        <v>62</v>
      </c>
      <c r="P142" t="s">
        <v>62</v>
      </c>
      <c r="Q142">
        <v>1</v>
      </c>
      <c r="X142">
        <v>0.09</v>
      </c>
      <c r="Y142">
        <v>29.04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0</v>
      </c>
      <c r="AF142" t="s">
        <v>3</v>
      </c>
      <c r="AG142">
        <v>0.09</v>
      </c>
      <c r="AH142">
        <v>2</v>
      </c>
      <c r="AI142">
        <v>93061648</v>
      </c>
      <c r="AJ142">
        <v>142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 x14ac:dyDescent="0.2">
      <c r="A143">
        <f>ROW(Source!A88)</f>
        <v>88</v>
      </c>
      <c r="B143">
        <v>93061649</v>
      </c>
      <c r="C143">
        <v>93061638</v>
      </c>
      <c r="D143">
        <v>37730094</v>
      </c>
      <c r="E143">
        <v>1</v>
      </c>
      <c r="F143">
        <v>1</v>
      </c>
      <c r="G143">
        <v>1</v>
      </c>
      <c r="H143">
        <v>3</v>
      </c>
      <c r="I143" t="s">
        <v>564</v>
      </c>
      <c r="J143" t="s">
        <v>565</v>
      </c>
      <c r="K143" t="s">
        <v>566</v>
      </c>
      <c r="L143">
        <v>1346</v>
      </c>
      <c r="N143">
        <v>1009</v>
      </c>
      <c r="O143" t="s">
        <v>62</v>
      </c>
      <c r="P143" t="s">
        <v>62</v>
      </c>
      <c r="Q143">
        <v>1</v>
      </c>
      <c r="X143">
        <v>5.0000000000000001E-3</v>
      </c>
      <c r="Y143">
        <v>135.05000000000001</v>
      </c>
      <c r="Z143">
        <v>0</v>
      </c>
      <c r="AA143">
        <v>0</v>
      </c>
      <c r="AB143">
        <v>0</v>
      </c>
      <c r="AC143">
        <v>0</v>
      </c>
      <c r="AD143">
        <v>1</v>
      </c>
      <c r="AE143">
        <v>0</v>
      </c>
      <c r="AF143" t="s">
        <v>3</v>
      </c>
      <c r="AG143">
        <v>5.0000000000000001E-3</v>
      </c>
      <c r="AH143">
        <v>2</v>
      </c>
      <c r="AI143">
        <v>93061649</v>
      </c>
      <c r="AJ143">
        <v>143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 x14ac:dyDescent="0.2">
      <c r="A144">
        <f>ROW(Source!A88)</f>
        <v>88</v>
      </c>
      <c r="B144">
        <v>93061650</v>
      </c>
      <c r="C144">
        <v>93061638</v>
      </c>
      <c r="D144">
        <v>37733044</v>
      </c>
      <c r="E144">
        <v>1</v>
      </c>
      <c r="F144">
        <v>1</v>
      </c>
      <c r="G144">
        <v>1</v>
      </c>
      <c r="H144">
        <v>3</v>
      </c>
      <c r="I144" t="s">
        <v>513</v>
      </c>
      <c r="J144" t="s">
        <v>514</v>
      </c>
      <c r="K144" t="s">
        <v>515</v>
      </c>
      <c r="L144">
        <v>1346</v>
      </c>
      <c r="N144">
        <v>1009</v>
      </c>
      <c r="O144" t="s">
        <v>62</v>
      </c>
      <c r="P144" t="s">
        <v>62</v>
      </c>
      <c r="Q144">
        <v>1</v>
      </c>
      <c r="X144">
        <v>7.1999999999999995E-2</v>
      </c>
      <c r="Y144">
        <v>31</v>
      </c>
      <c r="Z144">
        <v>0</v>
      </c>
      <c r="AA144">
        <v>0</v>
      </c>
      <c r="AB144">
        <v>0</v>
      </c>
      <c r="AC144">
        <v>0</v>
      </c>
      <c r="AD144">
        <v>1</v>
      </c>
      <c r="AE144">
        <v>0</v>
      </c>
      <c r="AF144" t="s">
        <v>3</v>
      </c>
      <c r="AG144">
        <v>7.1999999999999995E-2</v>
      </c>
      <c r="AH144">
        <v>2</v>
      </c>
      <c r="AI144">
        <v>93061650</v>
      </c>
      <c r="AJ144">
        <v>144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 x14ac:dyDescent="0.2">
      <c r="A145">
        <f>ROW(Source!A88)</f>
        <v>88</v>
      </c>
      <c r="B145">
        <v>93061651</v>
      </c>
      <c r="C145">
        <v>93061638</v>
      </c>
      <c r="D145">
        <v>37801824</v>
      </c>
      <c r="E145">
        <v>1</v>
      </c>
      <c r="F145">
        <v>1</v>
      </c>
      <c r="G145">
        <v>1</v>
      </c>
      <c r="H145">
        <v>3</v>
      </c>
      <c r="I145" t="s">
        <v>567</v>
      </c>
      <c r="J145" t="s">
        <v>568</v>
      </c>
      <c r="K145" t="s">
        <v>569</v>
      </c>
      <c r="L145">
        <v>1346</v>
      </c>
      <c r="N145">
        <v>1009</v>
      </c>
      <c r="O145" t="s">
        <v>62</v>
      </c>
      <c r="P145" t="s">
        <v>62</v>
      </c>
      <c r="Q145">
        <v>1</v>
      </c>
      <c r="X145">
        <v>4.8000000000000001E-2</v>
      </c>
      <c r="Y145">
        <v>45.9</v>
      </c>
      <c r="Z145">
        <v>0</v>
      </c>
      <c r="AA145">
        <v>0</v>
      </c>
      <c r="AB145">
        <v>0</v>
      </c>
      <c r="AC145">
        <v>0</v>
      </c>
      <c r="AD145">
        <v>1</v>
      </c>
      <c r="AE145">
        <v>0</v>
      </c>
      <c r="AF145" t="s">
        <v>3</v>
      </c>
      <c r="AG145">
        <v>4.8000000000000001E-2</v>
      </c>
      <c r="AH145">
        <v>2</v>
      </c>
      <c r="AI145">
        <v>93061651</v>
      </c>
      <c r="AJ145">
        <v>145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 x14ac:dyDescent="0.2">
      <c r="A146">
        <f>ROW(Source!A88)</f>
        <v>88</v>
      </c>
      <c r="B146">
        <v>93061652</v>
      </c>
      <c r="C146">
        <v>93061638</v>
      </c>
      <c r="D146">
        <v>37801918</v>
      </c>
      <c r="E146">
        <v>1</v>
      </c>
      <c r="F146">
        <v>1</v>
      </c>
      <c r="G146">
        <v>1</v>
      </c>
      <c r="H146">
        <v>3</v>
      </c>
      <c r="I146" t="s">
        <v>523</v>
      </c>
      <c r="J146" t="s">
        <v>524</v>
      </c>
      <c r="K146" t="s">
        <v>525</v>
      </c>
      <c r="L146">
        <v>1374</v>
      </c>
      <c r="N146">
        <v>1013</v>
      </c>
      <c r="O146" t="s">
        <v>526</v>
      </c>
      <c r="P146" t="s">
        <v>526</v>
      </c>
      <c r="Q146">
        <v>1</v>
      </c>
      <c r="X146">
        <v>0.83</v>
      </c>
      <c r="Y146">
        <v>1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0</v>
      </c>
      <c r="AF146" t="s">
        <v>3</v>
      </c>
      <c r="AG146">
        <v>0.83</v>
      </c>
      <c r="AH146">
        <v>2</v>
      </c>
      <c r="AI146">
        <v>93061652</v>
      </c>
      <c r="AJ146">
        <v>146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 x14ac:dyDescent="0.2">
      <c r="A147">
        <f>ROW(Source!A89)</f>
        <v>89</v>
      </c>
      <c r="B147">
        <v>93061093</v>
      </c>
      <c r="C147">
        <v>93061090</v>
      </c>
      <c r="D147">
        <v>23567769</v>
      </c>
      <c r="E147">
        <v>1</v>
      </c>
      <c r="F147">
        <v>1</v>
      </c>
      <c r="G147">
        <v>1</v>
      </c>
      <c r="H147">
        <v>1</v>
      </c>
      <c r="I147" t="s">
        <v>570</v>
      </c>
      <c r="J147" t="s">
        <v>3</v>
      </c>
      <c r="K147" t="s">
        <v>571</v>
      </c>
      <c r="L147">
        <v>1369</v>
      </c>
      <c r="N147">
        <v>1013</v>
      </c>
      <c r="O147" t="s">
        <v>464</v>
      </c>
      <c r="P147" t="s">
        <v>464</v>
      </c>
      <c r="Q147">
        <v>1</v>
      </c>
      <c r="X147">
        <v>0.41</v>
      </c>
      <c r="Y147">
        <v>0</v>
      </c>
      <c r="Z147">
        <v>0</v>
      </c>
      <c r="AA147">
        <v>0</v>
      </c>
      <c r="AB147">
        <v>12.08</v>
      </c>
      <c r="AC147">
        <v>0</v>
      </c>
      <c r="AD147">
        <v>1</v>
      </c>
      <c r="AE147">
        <v>1</v>
      </c>
      <c r="AF147" t="s">
        <v>3</v>
      </c>
      <c r="AG147">
        <v>0.41</v>
      </c>
      <c r="AH147">
        <v>2</v>
      </c>
      <c r="AI147">
        <v>93061091</v>
      </c>
      <c r="AJ147">
        <v>147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 x14ac:dyDescent="0.2">
      <c r="A148">
        <f>ROW(Source!A89)</f>
        <v>89</v>
      </c>
      <c r="B148">
        <v>93061094</v>
      </c>
      <c r="C148">
        <v>93061090</v>
      </c>
      <c r="D148">
        <v>23566809</v>
      </c>
      <c r="E148">
        <v>1</v>
      </c>
      <c r="F148">
        <v>1</v>
      </c>
      <c r="G148">
        <v>1</v>
      </c>
      <c r="H148">
        <v>1</v>
      </c>
      <c r="I148" t="s">
        <v>572</v>
      </c>
      <c r="J148" t="s">
        <v>3</v>
      </c>
      <c r="K148" t="s">
        <v>573</v>
      </c>
      <c r="L148">
        <v>1369</v>
      </c>
      <c r="N148">
        <v>1013</v>
      </c>
      <c r="O148" t="s">
        <v>464</v>
      </c>
      <c r="P148" t="s">
        <v>464</v>
      </c>
      <c r="Q148">
        <v>1</v>
      </c>
      <c r="X148">
        <v>0.41</v>
      </c>
      <c r="Y148">
        <v>0</v>
      </c>
      <c r="Z148">
        <v>0</v>
      </c>
      <c r="AA148">
        <v>0</v>
      </c>
      <c r="AB148">
        <v>11.86</v>
      </c>
      <c r="AC148">
        <v>0</v>
      </c>
      <c r="AD148">
        <v>1</v>
      </c>
      <c r="AE148">
        <v>1</v>
      </c>
      <c r="AF148" t="s">
        <v>3</v>
      </c>
      <c r="AG148">
        <v>0.41</v>
      </c>
      <c r="AH148">
        <v>2</v>
      </c>
      <c r="AI148">
        <v>93061092</v>
      </c>
      <c r="AJ148">
        <v>148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 x14ac:dyDescent="0.2">
      <c r="A149">
        <f>ROW(Source!A90)</f>
        <v>90</v>
      </c>
      <c r="B149">
        <v>93061098</v>
      </c>
      <c r="C149">
        <v>93061095</v>
      </c>
      <c r="D149">
        <v>23567769</v>
      </c>
      <c r="E149">
        <v>1</v>
      </c>
      <c r="F149">
        <v>1</v>
      </c>
      <c r="G149">
        <v>1</v>
      </c>
      <c r="H149">
        <v>1</v>
      </c>
      <c r="I149" t="s">
        <v>570</v>
      </c>
      <c r="J149" t="s">
        <v>3</v>
      </c>
      <c r="K149" t="s">
        <v>571</v>
      </c>
      <c r="L149">
        <v>1369</v>
      </c>
      <c r="N149">
        <v>1013</v>
      </c>
      <c r="O149" t="s">
        <v>464</v>
      </c>
      <c r="P149" t="s">
        <v>464</v>
      </c>
      <c r="Q149">
        <v>1</v>
      </c>
      <c r="X149">
        <v>0.61</v>
      </c>
      <c r="Y149">
        <v>0</v>
      </c>
      <c r="Z149">
        <v>0</v>
      </c>
      <c r="AA149">
        <v>0</v>
      </c>
      <c r="AB149">
        <v>12.08</v>
      </c>
      <c r="AC149">
        <v>0</v>
      </c>
      <c r="AD149">
        <v>1</v>
      </c>
      <c r="AE149">
        <v>1</v>
      </c>
      <c r="AF149" t="s">
        <v>3</v>
      </c>
      <c r="AG149">
        <v>0.61</v>
      </c>
      <c r="AH149">
        <v>2</v>
      </c>
      <c r="AI149">
        <v>93061096</v>
      </c>
      <c r="AJ149">
        <v>149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 x14ac:dyDescent="0.2">
      <c r="A150">
        <f>ROW(Source!A90)</f>
        <v>90</v>
      </c>
      <c r="B150">
        <v>93061099</v>
      </c>
      <c r="C150">
        <v>93061095</v>
      </c>
      <c r="D150">
        <v>23566809</v>
      </c>
      <c r="E150">
        <v>1</v>
      </c>
      <c r="F150">
        <v>1</v>
      </c>
      <c r="G150">
        <v>1</v>
      </c>
      <c r="H150">
        <v>1</v>
      </c>
      <c r="I150" t="s">
        <v>572</v>
      </c>
      <c r="J150" t="s">
        <v>3</v>
      </c>
      <c r="K150" t="s">
        <v>573</v>
      </c>
      <c r="L150">
        <v>1369</v>
      </c>
      <c r="N150">
        <v>1013</v>
      </c>
      <c r="O150" t="s">
        <v>464</v>
      </c>
      <c r="P150" t="s">
        <v>464</v>
      </c>
      <c r="Q150">
        <v>1</v>
      </c>
      <c r="X150">
        <v>0.61</v>
      </c>
      <c r="Y150">
        <v>0</v>
      </c>
      <c r="Z150">
        <v>0</v>
      </c>
      <c r="AA150">
        <v>0</v>
      </c>
      <c r="AB150">
        <v>11.86</v>
      </c>
      <c r="AC150">
        <v>0</v>
      </c>
      <c r="AD150">
        <v>1</v>
      </c>
      <c r="AE150">
        <v>1</v>
      </c>
      <c r="AF150" t="s">
        <v>3</v>
      </c>
      <c r="AG150">
        <v>0.61</v>
      </c>
      <c r="AH150">
        <v>2</v>
      </c>
      <c r="AI150">
        <v>93061097</v>
      </c>
      <c r="AJ150">
        <v>150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 x14ac:dyDescent="0.2">
      <c r="A151">
        <f>ROW(Source!A91)</f>
        <v>91</v>
      </c>
      <c r="B151">
        <v>93061103</v>
      </c>
      <c r="C151">
        <v>93061100</v>
      </c>
      <c r="D151">
        <v>23567769</v>
      </c>
      <c r="E151">
        <v>1</v>
      </c>
      <c r="F151">
        <v>1</v>
      </c>
      <c r="G151">
        <v>1</v>
      </c>
      <c r="H151">
        <v>1</v>
      </c>
      <c r="I151" t="s">
        <v>570</v>
      </c>
      <c r="J151" t="s">
        <v>3</v>
      </c>
      <c r="K151" t="s">
        <v>571</v>
      </c>
      <c r="L151">
        <v>1369</v>
      </c>
      <c r="N151">
        <v>1013</v>
      </c>
      <c r="O151" t="s">
        <v>464</v>
      </c>
      <c r="P151" t="s">
        <v>464</v>
      </c>
      <c r="Q151">
        <v>1</v>
      </c>
      <c r="X151">
        <v>0.61</v>
      </c>
      <c r="Y151">
        <v>0</v>
      </c>
      <c r="Z151">
        <v>0</v>
      </c>
      <c r="AA151">
        <v>0</v>
      </c>
      <c r="AB151">
        <v>12.08</v>
      </c>
      <c r="AC151">
        <v>0</v>
      </c>
      <c r="AD151">
        <v>1</v>
      </c>
      <c r="AE151">
        <v>1</v>
      </c>
      <c r="AF151" t="s">
        <v>3</v>
      </c>
      <c r="AG151">
        <v>0.61</v>
      </c>
      <c r="AH151">
        <v>2</v>
      </c>
      <c r="AI151">
        <v>93061101</v>
      </c>
      <c r="AJ151">
        <v>151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 x14ac:dyDescent="0.2">
      <c r="A152">
        <f>ROW(Source!A91)</f>
        <v>91</v>
      </c>
      <c r="B152">
        <v>93061104</v>
      </c>
      <c r="C152">
        <v>93061100</v>
      </c>
      <c r="D152">
        <v>23566809</v>
      </c>
      <c r="E152">
        <v>1</v>
      </c>
      <c r="F152">
        <v>1</v>
      </c>
      <c r="G152">
        <v>1</v>
      </c>
      <c r="H152">
        <v>1</v>
      </c>
      <c r="I152" t="s">
        <v>572</v>
      </c>
      <c r="J152" t="s">
        <v>3</v>
      </c>
      <c r="K152" t="s">
        <v>573</v>
      </c>
      <c r="L152">
        <v>1369</v>
      </c>
      <c r="N152">
        <v>1013</v>
      </c>
      <c r="O152" t="s">
        <v>464</v>
      </c>
      <c r="P152" t="s">
        <v>464</v>
      </c>
      <c r="Q152">
        <v>1</v>
      </c>
      <c r="X152">
        <v>0.61</v>
      </c>
      <c r="Y152">
        <v>0</v>
      </c>
      <c r="Z152">
        <v>0</v>
      </c>
      <c r="AA152">
        <v>0</v>
      </c>
      <c r="AB152">
        <v>11.86</v>
      </c>
      <c r="AC152">
        <v>0</v>
      </c>
      <c r="AD152">
        <v>1</v>
      </c>
      <c r="AE152">
        <v>1</v>
      </c>
      <c r="AF152" t="s">
        <v>3</v>
      </c>
      <c r="AG152">
        <v>0.61</v>
      </c>
      <c r="AH152">
        <v>2</v>
      </c>
      <c r="AI152">
        <v>93061102</v>
      </c>
      <c r="AJ152">
        <v>152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 x14ac:dyDescent="0.2">
      <c r="A153">
        <f>ROW(Source!A92)</f>
        <v>92</v>
      </c>
      <c r="B153">
        <v>93061108</v>
      </c>
      <c r="C153">
        <v>93061105</v>
      </c>
      <c r="D153">
        <v>23567769</v>
      </c>
      <c r="E153">
        <v>1</v>
      </c>
      <c r="F153">
        <v>1</v>
      </c>
      <c r="G153">
        <v>1</v>
      </c>
      <c r="H153">
        <v>1</v>
      </c>
      <c r="I153" t="s">
        <v>570</v>
      </c>
      <c r="J153" t="s">
        <v>3</v>
      </c>
      <c r="K153" t="s">
        <v>571</v>
      </c>
      <c r="L153">
        <v>1369</v>
      </c>
      <c r="N153">
        <v>1013</v>
      </c>
      <c r="O153" t="s">
        <v>464</v>
      </c>
      <c r="P153" t="s">
        <v>464</v>
      </c>
      <c r="Q153">
        <v>1</v>
      </c>
      <c r="X153">
        <v>6.48</v>
      </c>
      <c r="Y153">
        <v>0</v>
      </c>
      <c r="Z153">
        <v>0</v>
      </c>
      <c r="AA153">
        <v>0</v>
      </c>
      <c r="AB153">
        <v>12.08</v>
      </c>
      <c r="AC153">
        <v>0</v>
      </c>
      <c r="AD153">
        <v>1</v>
      </c>
      <c r="AE153">
        <v>1</v>
      </c>
      <c r="AF153" t="s">
        <v>3</v>
      </c>
      <c r="AG153">
        <v>6.48</v>
      </c>
      <c r="AH153">
        <v>2</v>
      </c>
      <c r="AI153">
        <v>93061106</v>
      </c>
      <c r="AJ153">
        <v>153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 x14ac:dyDescent="0.2">
      <c r="A154">
        <f>ROW(Source!A92)</f>
        <v>92</v>
      </c>
      <c r="B154">
        <v>93061109</v>
      </c>
      <c r="C154">
        <v>93061105</v>
      </c>
      <c r="D154">
        <v>23566809</v>
      </c>
      <c r="E154">
        <v>1</v>
      </c>
      <c r="F154">
        <v>1</v>
      </c>
      <c r="G154">
        <v>1</v>
      </c>
      <c r="H154">
        <v>1</v>
      </c>
      <c r="I154" t="s">
        <v>572</v>
      </c>
      <c r="J154" t="s">
        <v>3</v>
      </c>
      <c r="K154" t="s">
        <v>573</v>
      </c>
      <c r="L154">
        <v>1369</v>
      </c>
      <c r="N154">
        <v>1013</v>
      </c>
      <c r="O154" t="s">
        <v>464</v>
      </c>
      <c r="P154" t="s">
        <v>464</v>
      </c>
      <c r="Q154">
        <v>1</v>
      </c>
      <c r="X154">
        <v>6.48</v>
      </c>
      <c r="Y154">
        <v>0</v>
      </c>
      <c r="Z154">
        <v>0</v>
      </c>
      <c r="AA154">
        <v>0</v>
      </c>
      <c r="AB154">
        <v>11.86</v>
      </c>
      <c r="AC154">
        <v>0</v>
      </c>
      <c r="AD154">
        <v>1</v>
      </c>
      <c r="AE154">
        <v>1</v>
      </c>
      <c r="AF154" t="s">
        <v>3</v>
      </c>
      <c r="AG154">
        <v>6.48</v>
      </c>
      <c r="AH154">
        <v>2</v>
      </c>
      <c r="AI154">
        <v>93061107</v>
      </c>
      <c r="AJ154">
        <v>154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 x14ac:dyDescent="0.2">
      <c r="A155">
        <f>ROW(Source!A93)</f>
        <v>93</v>
      </c>
      <c r="B155">
        <v>93061113</v>
      </c>
      <c r="C155">
        <v>93061110</v>
      </c>
      <c r="D155">
        <v>23567769</v>
      </c>
      <c r="E155">
        <v>1</v>
      </c>
      <c r="F155">
        <v>1</v>
      </c>
      <c r="G155">
        <v>1</v>
      </c>
      <c r="H155">
        <v>1</v>
      </c>
      <c r="I155" t="s">
        <v>570</v>
      </c>
      <c r="J155" t="s">
        <v>3</v>
      </c>
      <c r="K155" t="s">
        <v>571</v>
      </c>
      <c r="L155">
        <v>1369</v>
      </c>
      <c r="N155">
        <v>1013</v>
      </c>
      <c r="O155" t="s">
        <v>464</v>
      </c>
      <c r="P155" t="s">
        <v>464</v>
      </c>
      <c r="Q155">
        <v>1</v>
      </c>
      <c r="X155">
        <v>1.01</v>
      </c>
      <c r="Y155">
        <v>0</v>
      </c>
      <c r="Z155">
        <v>0</v>
      </c>
      <c r="AA155">
        <v>0</v>
      </c>
      <c r="AB155">
        <v>12.08</v>
      </c>
      <c r="AC155">
        <v>0</v>
      </c>
      <c r="AD155">
        <v>1</v>
      </c>
      <c r="AE155">
        <v>1</v>
      </c>
      <c r="AF155" t="s">
        <v>3</v>
      </c>
      <c r="AG155">
        <v>1.01</v>
      </c>
      <c r="AH155">
        <v>2</v>
      </c>
      <c r="AI155">
        <v>93061111</v>
      </c>
      <c r="AJ155">
        <v>155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 x14ac:dyDescent="0.2">
      <c r="A156">
        <f>ROW(Source!A93)</f>
        <v>93</v>
      </c>
      <c r="B156">
        <v>93061114</v>
      </c>
      <c r="C156">
        <v>93061110</v>
      </c>
      <c r="D156">
        <v>23566809</v>
      </c>
      <c r="E156">
        <v>1</v>
      </c>
      <c r="F156">
        <v>1</v>
      </c>
      <c r="G156">
        <v>1</v>
      </c>
      <c r="H156">
        <v>1</v>
      </c>
      <c r="I156" t="s">
        <v>572</v>
      </c>
      <c r="J156" t="s">
        <v>3</v>
      </c>
      <c r="K156" t="s">
        <v>573</v>
      </c>
      <c r="L156">
        <v>1369</v>
      </c>
      <c r="N156">
        <v>1013</v>
      </c>
      <c r="O156" t="s">
        <v>464</v>
      </c>
      <c r="P156" t="s">
        <v>464</v>
      </c>
      <c r="Q156">
        <v>1</v>
      </c>
      <c r="X156">
        <v>1.01</v>
      </c>
      <c r="Y156">
        <v>0</v>
      </c>
      <c r="Z156">
        <v>0</v>
      </c>
      <c r="AA156">
        <v>0</v>
      </c>
      <c r="AB156">
        <v>11.86</v>
      </c>
      <c r="AC156">
        <v>0</v>
      </c>
      <c r="AD156">
        <v>1</v>
      </c>
      <c r="AE156">
        <v>1</v>
      </c>
      <c r="AF156" t="s">
        <v>3</v>
      </c>
      <c r="AG156">
        <v>1.01</v>
      </c>
      <c r="AH156">
        <v>2</v>
      </c>
      <c r="AI156">
        <v>93061112</v>
      </c>
      <c r="AJ156">
        <v>156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256" width="9.140625" customWidth="1"/>
  </cols>
  <sheetData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73111</v>
      </c>
      <c r="M1">
        <v>10</v>
      </c>
      <c r="N1">
        <v>11</v>
      </c>
      <c r="O1">
        <v>11</v>
      </c>
      <c r="P1">
        <v>0</v>
      </c>
      <c r="Q1">
        <v>3</v>
      </c>
    </row>
    <row r="12" spans="1:103" x14ac:dyDescent="0.2">
      <c r="F12" t="str">
        <f>Source!F12</f>
        <v/>
      </c>
      <c r="G12" t="str">
        <f>Source!G12</f>
        <v>Электроснабжение ангара, расположенного по адресу: Чувашская Республика, г. Новочебоксарск, к.н. 21:02:010603:922</v>
      </c>
      <c r="AB12" t="s">
        <v>3</v>
      </c>
      <c r="AC12" t="s">
        <v>3</v>
      </c>
      <c r="AD12" t="s">
        <v>3</v>
      </c>
      <c r="AE12" t="s">
        <v>3</v>
      </c>
      <c r="AH12" t="s">
        <v>3</v>
      </c>
      <c r="AI12" t="s">
        <v>3</v>
      </c>
      <c r="CY12">
        <f>Source!CY12</f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Смета для ТЕР ЧР</vt:lpstr>
      <vt:lpstr>Акт КС-2 для ТЕР ЧР</vt:lpstr>
      <vt:lpstr>Макет форма-3</vt:lpstr>
      <vt:lpstr>Source</vt:lpstr>
      <vt:lpstr>SourceObSm</vt:lpstr>
      <vt:lpstr>SmtRes</vt:lpstr>
      <vt:lpstr>EtalonRes</vt:lpstr>
      <vt:lpstr>SrcPoprs</vt:lpstr>
      <vt:lpstr>SrcKA</vt:lpstr>
      <vt:lpstr>'Акт КС-2 для ТЕР ЧР'!Заголовки_для_печати</vt:lpstr>
      <vt:lpstr>'Смета для ТЕР ЧР'!Заголовки_для_печати</vt:lpstr>
      <vt:lpstr>'Акт КС-2 для ТЕР ЧР'!Область_печати</vt:lpstr>
      <vt:lpstr>'Смета для ТЕР ЧР'!Область_печати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Klimova-E</cp:lastModifiedBy>
  <cp:lastPrinted>2025-01-29T09:03:37Z</cp:lastPrinted>
  <dcterms:created xsi:type="dcterms:W3CDTF">2025-01-29T08:57:19Z</dcterms:created>
  <dcterms:modified xsi:type="dcterms:W3CDTF">2025-02-13T07:23:25Z</dcterms:modified>
</cp:coreProperties>
</file>