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aleksandrov\Desktop\Сметы\Рэс-Энерго\Новочебоксарск\"/>
    </mc:Choice>
  </mc:AlternateContent>
  <bookViews>
    <workbookView xWindow="0" yWindow="0" windowWidth="28800" windowHeight="12210"/>
  </bookViews>
  <sheets>
    <sheet name="Смета для ТЕР ЧР" sheetId="6" r:id="rId1"/>
    <sheet name="Акт КС-2 для ТЕР ЧР" sheetId="7" r:id="rId2"/>
    <sheet name="Макет форма-3" sheetId="8" r:id="rId3"/>
    <sheet name="Source" sheetId="1" r:id="rId4"/>
    <sheet name="SourceObSm" sheetId="2" r:id="rId5"/>
    <sheet name="SmtRes" sheetId="3" r:id="rId6"/>
    <sheet name="EtalonRes" sheetId="4" r:id="rId7"/>
    <sheet name="SrcKA" sheetId="5" r:id="rId8"/>
  </sheets>
  <definedNames>
    <definedName name="_xlnm.Print_Titles" localSheetId="1">'Акт КС-2 для ТЕР ЧР'!$34:$34</definedName>
    <definedName name="_xlnm.Print_Titles" localSheetId="0">'Смета для ТЕР ЧР'!$20:$20</definedName>
    <definedName name="_xlnm.Print_Area" localSheetId="1">'Акт КС-2 для ТЕР ЧР'!$A$1:$M$894</definedName>
    <definedName name="_xlnm.Print_Area" localSheetId="0">'Смета для ТЕР ЧР'!$A$1:$L$866</definedName>
  </definedNames>
  <calcPr calcId="162913" iterate="1"/>
</workbook>
</file>

<file path=xl/calcChain.xml><?xml version="1.0" encoding="utf-8"?>
<calcChain xmlns="http://schemas.openxmlformats.org/spreadsheetml/2006/main">
  <c r="A1" i="8" l="1"/>
  <c r="I892" i="7"/>
  <c r="I888" i="7"/>
  <c r="D892" i="7"/>
  <c r="D888" i="7"/>
  <c r="K884" i="7"/>
  <c r="AM884" i="7"/>
  <c r="E884" i="7"/>
  <c r="D884" i="7"/>
  <c r="K883" i="7"/>
  <c r="AM883" i="7"/>
  <c r="E883" i="7"/>
  <c r="D883" i="7"/>
  <c r="K882" i="7"/>
  <c r="AM882" i="7"/>
  <c r="E882" i="7"/>
  <c r="D882" i="7"/>
  <c r="K881" i="7"/>
  <c r="D881" i="7"/>
  <c r="K880" i="7"/>
  <c r="D880" i="7"/>
  <c r="K879" i="7"/>
  <c r="D879" i="7"/>
  <c r="K878" i="7"/>
  <c r="D878" i="7"/>
  <c r="K877" i="7"/>
  <c r="D877" i="7"/>
  <c r="AG875" i="7"/>
  <c r="A875" i="7"/>
  <c r="D872" i="7"/>
  <c r="D871" i="7"/>
  <c r="AM870" i="7"/>
  <c r="E870" i="7"/>
  <c r="D870" i="7"/>
  <c r="K869" i="7"/>
  <c r="D869" i="7"/>
  <c r="K868" i="7"/>
  <c r="D868" i="7"/>
  <c r="K867" i="7"/>
  <c r="D867" i="7"/>
  <c r="K866" i="7"/>
  <c r="D866" i="7"/>
  <c r="K865" i="7"/>
  <c r="D865" i="7"/>
  <c r="AG863" i="7"/>
  <c r="A863" i="7"/>
  <c r="D860" i="7"/>
  <c r="D859" i="7"/>
  <c r="AM858" i="7"/>
  <c r="E858" i="7"/>
  <c r="D858" i="7"/>
  <c r="K857" i="7"/>
  <c r="D857" i="7"/>
  <c r="K856" i="7"/>
  <c r="D856" i="7"/>
  <c r="K855" i="7"/>
  <c r="D855" i="7"/>
  <c r="K854" i="7"/>
  <c r="D854" i="7"/>
  <c r="K853" i="7"/>
  <c r="D853" i="7"/>
  <c r="AG851" i="7"/>
  <c r="A851" i="7"/>
  <c r="Z849" i="7"/>
  <c r="Y849" i="7"/>
  <c r="X849" i="7"/>
  <c r="M849" i="7"/>
  <c r="Q849" i="7" s="1"/>
  <c r="K849" i="7"/>
  <c r="P849" i="7" s="1"/>
  <c r="H849" i="7"/>
  <c r="W849" i="7" s="1"/>
  <c r="L848" i="7"/>
  <c r="K848" i="7"/>
  <c r="I848" i="7"/>
  <c r="H848" i="7"/>
  <c r="G848" i="7"/>
  <c r="V847" i="7"/>
  <c r="T847" i="7"/>
  <c r="U847" i="7"/>
  <c r="S847" i="7"/>
  <c r="G847" i="7"/>
  <c r="F847" i="7"/>
  <c r="E847" i="7"/>
  <c r="J847" i="7"/>
  <c r="D847" i="7"/>
  <c r="C847" i="7"/>
  <c r="B847" i="7"/>
  <c r="Z846" i="7"/>
  <c r="Y846" i="7"/>
  <c r="X846" i="7"/>
  <c r="W846" i="7"/>
  <c r="O846" i="7"/>
  <c r="M846" i="7"/>
  <c r="Q846" i="7" s="1"/>
  <c r="K846" i="7"/>
  <c r="P846" i="7" s="1"/>
  <c r="H846" i="7"/>
  <c r="L845" i="7"/>
  <c r="K845" i="7"/>
  <c r="I845" i="7"/>
  <c r="H845" i="7"/>
  <c r="G845" i="7"/>
  <c r="V844" i="7"/>
  <c r="T844" i="7"/>
  <c r="U844" i="7"/>
  <c r="S844" i="7"/>
  <c r="G844" i="7"/>
  <c r="F844" i="7"/>
  <c r="E844" i="7"/>
  <c r="J844" i="7"/>
  <c r="C844" i="7"/>
  <c r="B844" i="7"/>
  <c r="Z843" i="7"/>
  <c r="Y843" i="7"/>
  <c r="X843" i="7"/>
  <c r="W843" i="7"/>
  <c r="P843" i="7"/>
  <c r="O843" i="7"/>
  <c r="M843" i="7"/>
  <c r="Q843" i="7" s="1"/>
  <c r="K843" i="7"/>
  <c r="H843" i="7"/>
  <c r="L842" i="7"/>
  <c r="K842" i="7"/>
  <c r="I842" i="7"/>
  <c r="H842" i="7"/>
  <c r="G842" i="7"/>
  <c r="V841" i="7"/>
  <c r="T841" i="7"/>
  <c r="U841" i="7"/>
  <c r="S841" i="7"/>
  <c r="G841" i="7"/>
  <c r="F841" i="7"/>
  <c r="E841" i="7"/>
  <c r="J841" i="7"/>
  <c r="C841" i="7"/>
  <c r="B841" i="7"/>
  <c r="Z840" i="7"/>
  <c r="Y840" i="7"/>
  <c r="X840" i="7"/>
  <c r="W840" i="7"/>
  <c r="Q840" i="7"/>
  <c r="P840" i="7"/>
  <c r="O840" i="7"/>
  <c r="M840" i="7"/>
  <c r="K840" i="7"/>
  <c r="H840" i="7"/>
  <c r="L839" i="7"/>
  <c r="K839" i="7"/>
  <c r="I839" i="7"/>
  <c r="H839" i="7"/>
  <c r="G839" i="7"/>
  <c r="V838" i="7"/>
  <c r="T838" i="7"/>
  <c r="U838" i="7"/>
  <c r="S838" i="7"/>
  <c r="G838" i="7"/>
  <c r="F838" i="7"/>
  <c r="E838" i="7"/>
  <c r="J838" i="7"/>
  <c r="C838" i="7"/>
  <c r="B838" i="7"/>
  <c r="Z837" i="7"/>
  <c r="Y837" i="7"/>
  <c r="X837" i="7"/>
  <c r="W837" i="7"/>
  <c r="Q837" i="7"/>
  <c r="P837" i="7"/>
  <c r="M837" i="7"/>
  <c r="K837" i="7"/>
  <c r="H837" i="7"/>
  <c r="O837" i="7" s="1"/>
  <c r="L836" i="7"/>
  <c r="K836" i="7"/>
  <c r="I836" i="7"/>
  <c r="H836" i="7"/>
  <c r="G836" i="7"/>
  <c r="V835" i="7"/>
  <c r="T835" i="7"/>
  <c r="U835" i="7"/>
  <c r="S835" i="7"/>
  <c r="G835" i="7"/>
  <c r="F835" i="7"/>
  <c r="E835" i="7"/>
  <c r="J835" i="7"/>
  <c r="C835" i="7"/>
  <c r="B835" i="7"/>
  <c r="Z834" i="7"/>
  <c r="Y834" i="7"/>
  <c r="X834" i="7"/>
  <c r="W834" i="7"/>
  <c r="Q834" i="7"/>
  <c r="M834" i="7"/>
  <c r="K834" i="7"/>
  <c r="P834" i="7" s="1"/>
  <c r="H834" i="7"/>
  <c r="O834" i="7" s="1"/>
  <c r="L833" i="7"/>
  <c r="K833" i="7"/>
  <c r="I833" i="7"/>
  <c r="H833" i="7"/>
  <c r="G833" i="7"/>
  <c r="V832" i="7"/>
  <c r="T832" i="7"/>
  <c r="U832" i="7"/>
  <c r="S832" i="7"/>
  <c r="G832" i="7"/>
  <c r="F832" i="7"/>
  <c r="E832" i="7"/>
  <c r="J832" i="7"/>
  <c r="C832" i="7"/>
  <c r="B832" i="7"/>
  <c r="Z831" i="7"/>
  <c r="Y831" i="7"/>
  <c r="X831" i="7"/>
  <c r="M831" i="7"/>
  <c r="Q831" i="7" s="1"/>
  <c r="K831" i="7"/>
  <c r="P831" i="7" s="1"/>
  <c r="H831" i="7"/>
  <c r="L830" i="7"/>
  <c r="K830" i="7"/>
  <c r="I830" i="7"/>
  <c r="H830" i="7"/>
  <c r="G830" i="7"/>
  <c r="V829" i="7"/>
  <c r="T829" i="7"/>
  <c r="U829" i="7"/>
  <c r="S829" i="7"/>
  <c r="G829" i="7"/>
  <c r="F829" i="7"/>
  <c r="E829" i="7"/>
  <c r="J829" i="7"/>
  <c r="C829" i="7"/>
  <c r="B829" i="7"/>
  <c r="Z828" i="7"/>
  <c r="Y828" i="7"/>
  <c r="X828" i="7"/>
  <c r="M828" i="7"/>
  <c r="Q828" i="7" s="1"/>
  <c r="K828" i="7"/>
  <c r="P828" i="7" s="1"/>
  <c r="H828" i="7"/>
  <c r="L827" i="7"/>
  <c r="K827" i="7"/>
  <c r="I827" i="7"/>
  <c r="H827" i="7"/>
  <c r="G827" i="7"/>
  <c r="V826" i="7"/>
  <c r="T826" i="7"/>
  <c r="U826" i="7"/>
  <c r="S826" i="7"/>
  <c r="G826" i="7"/>
  <c r="F826" i="7"/>
  <c r="E826" i="7"/>
  <c r="J826" i="7"/>
  <c r="C826" i="7"/>
  <c r="B826" i="7"/>
  <c r="Z825" i="7"/>
  <c r="Y825" i="7"/>
  <c r="X825" i="7"/>
  <c r="M825" i="7"/>
  <c r="Q825" i="7" s="1"/>
  <c r="K825" i="7"/>
  <c r="P825" i="7" s="1"/>
  <c r="H825" i="7"/>
  <c r="W825" i="7" s="1"/>
  <c r="L824" i="7"/>
  <c r="K824" i="7"/>
  <c r="I824" i="7"/>
  <c r="H824" i="7"/>
  <c r="G824" i="7"/>
  <c r="V823" i="7"/>
  <c r="T823" i="7"/>
  <c r="U823" i="7"/>
  <c r="S823" i="7"/>
  <c r="G823" i="7"/>
  <c r="F823" i="7"/>
  <c r="E823" i="7"/>
  <c r="J823" i="7"/>
  <c r="C823" i="7"/>
  <c r="B823" i="7"/>
  <c r="Z822" i="7"/>
  <c r="Y822" i="7"/>
  <c r="X822" i="7"/>
  <c r="M822" i="7"/>
  <c r="Q822" i="7" s="1"/>
  <c r="K822" i="7"/>
  <c r="P822" i="7" s="1"/>
  <c r="H822" i="7"/>
  <c r="W822" i="7" s="1"/>
  <c r="L821" i="7"/>
  <c r="K821" i="7"/>
  <c r="I821" i="7"/>
  <c r="H821" i="7"/>
  <c r="G821" i="7"/>
  <c r="V820" i="7"/>
  <c r="T820" i="7"/>
  <c r="U820" i="7"/>
  <c r="S820" i="7"/>
  <c r="G820" i="7"/>
  <c r="F820" i="7"/>
  <c r="E820" i="7"/>
  <c r="J820" i="7"/>
  <c r="C820" i="7"/>
  <c r="B820" i="7"/>
  <c r="Z819" i="7"/>
  <c r="Y819" i="7"/>
  <c r="X819" i="7"/>
  <c r="Q819" i="7"/>
  <c r="M819" i="7"/>
  <c r="K819" i="7"/>
  <c r="P819" i="7" s="1"/>
  <c r="H819" i="7"/>
  <c r="W819" i="7" s="1"/>
  <c r="L818" i="7"/>
  <c r="K818" i="7"/>
  <c r="I818" i="7"/>
  <c r="H818" i="7"/>
  <c r="G818" i="7"/>
  <c r="V817" i="7"/>
  <c r="T817" i="7"/>
  <c r="U817" i="7"/>
  <c r="S817" i="7"/>
  <c r="G817" i="7"/>
  <c r="F817" i="7"/>
  <c r="E817" i="7"/>
  <c r="J817" i="7"/>
  <c r="C817" i="7"/>
  <c r="B817" i="7"/>
  <c r="Z816" i="7"/>
  <c r="Y816" i="7"/>
  <c r="X816" i="7"/>
  <c r="W816" i="7"/>
  <c r="M816" i="7"/>
  <c r="Q816" i="7" s="1"/>
  <c r="K816" i="7"/>
  <c r="P816" i="7" s="1"/>
  <c r="H816" i="7"/>
  <c r="O816" i="7" s="1"/>
  <c r="L815" i="7"/>
  <c r="K815" i="7"/>
  <c r="I815" i="7"/>
  <c r="H815" i="7"/>
  <c r="G815" i="7"/>
  <c r="V814" i="7"/>
  <c r="T814" i="7"/>
  <c r="U814" i="7"/>
  <c r="S814" i="7"/>
  <c r="G814" i="7"/>
  <c r="F814" i="7"/>
  <c r="E814" i="7"/>
  <c r="J814" i="7"/>
  <c r="C814" i="7"/>
  <c r="B814" i="7"/>
  <c r="Z813" i="7"/>
  <c r="Y813" i="7"/>
  <c r="X813" i="7"/>
  <c r="M813" i="7"/>
  <c r="Q813" i="7" s="1"/>
  <c r="K813" i="7"/>
  <c r="P813" i="7" s="1"/>
  <c r="H813" i="7"/>
  <c r="W813" i="7" s="1"/>
  <c r="L812" i="7"/>
  <c r="K812" i="7"/>
  <c r="I812" i="7"/>
  <c r="H812" i="7"/>
  <c r="G812" i="7"/>
  <c r="V811" i="7"/>
  <c r="T811" i="7"/>
  <c r="U811" i="7"/>
  <c r="S811" i="7"/>
  <c r="G811" i="7"/>
  <c r="F811" i="7"/>
  <c r="E811" i="7"/>
  <c r="J811" i="7"/>
  <c r="C811" i="7"/>
  <c r="B811" i="7"/>
  <c r="Z810" i="7"/>
  <c r="Y810" i="7"/>
  <c r="X810" i="7"/>
  <c r="W810" i="7"/>
  <c r="O810" i="7"/>
  <c r="M810" i="7"/>
  <c r="Q810" i="7" s="1"/>
  <c r="K810" i="7"/>
  <c r="P810" i="7" s="1"/>
  <c r="H810" i="7"/>
  <c r="L809" i="7"/>
  <c r="K809" i="7"/>
  <c r="I809" i="7"/>
  <c r="H809" i="7"/>
  <c r="G809" i="7"/>
  <c r="V808" i="7"/>
  <c r="T808" i="7"/>
  <c r="U808" i="7"/>
  <c r="S808" i="7"/>
  <c r="G808" i="7"/>
  <c r="F808" i="7"/>
  <c r="E808" i="7"/>
  <c r="J808" i="7"/>
  <c r="C808" i="7"/>
  <c r="B808" i="7"/>
  <c r="Y807" i="7"/>
  <c r="X807" i="7"/>
  <c r="W807" i="7"/>
  <c r="M807" i="7"/>
  <c r="Q807" i="7" s="1"/>
  <c r="I804" i="7"/>
  <c r="M806" i="7"/>
  <c r="H806" i="7"/>
  <c r="F806" i="7"/>
  <c r="K805" i="7"/>
  <c r="F805" i="7"/>
  <c r="K804" i="7"/>
  <c r="F804" i="7"/>
  <c r="L803" i="7"/>
  <c r="K803" i="7"/>
  <c r="I803" i="7"/>
  <c r="R803" i="7" s="1"/>
  <c r="H803" i="7"/>
  <c r="G803" i="7"/>
  <c r="V802" i="7"/>
  <c r="L805" i="7" s="1"/>
  <c r="T802" i="7"/>
  <c r="L804" i="7" s="1"/>
  <c r="K807" i="7" s="1"/>
  <c r="P807" i="7" s="1"/>
  <c r="U802" i="7"/>
  <c r="I805" i="7" s="1"/>
  <c r="S802" i="7"/>
  <c r="G802" i="7"/>
  <c r="F802" i="7"/>
  <c r="E802" i="7"/>
  <c r="J802" i="7"/>
  <c r="D802" i="7"/>
  <c r="C802" i="7"/>
  <c r="B802" i="7"/>
  <c r="Y801" i="7"/>
  <c r="X801" i="7"/>
  <c r="W801" i="7"/>
  <c r="Q801" i="7"/>
  <c r="M801" i="7"/>
  <c r="I798" i="7"/>
  <c r="M800" i="7"/>
  <c r="H800" i="7"/>
  <c r="F800" i="7"/>
  <c r="K799" i="7"/>
  <c r="F799" i="7"/>
  <c r="K798" i="7"/>
  <c r="F798" i="7"/>
  <c r="L797" i="7"/>
  <c r="K797" i="7"/>
  <c r="I797" i="7"/>
  <c r="R797" i="7" s="1"/>
  <c r="H797" i="7"/>
  <c r="G797" i="7"/>
  <c r="V796" i="7"/>
  <c r="L799" i="7" s="1"/>
  <c r="T796" i="7"/>
  <c r="L798" i="7" s="1"/>
  <c r="K801" i="7" s="1"/>
  <c r="P801" i="7" s="1"/>
  <c r="U796" i="7"/>
  <c r="I799" i="7" s="1"/>
  <c r="S796" i="7"/>
  <c r="G796" i="7"/>
  <c r="F796" i="7"/>
  <c r="E796" i="7"/>
  <c r="J796" i="7"/>
  <c r="D796" i="7"/>
  <c r="C796" i="7"/>
  <c r="B796" i="7"/>
  <c r="Z795" i="7"/>
  <c r="Y795" i="7"/>
  <c r="X795" i="7"/>
  <c r="M795" i="7"/>
  <c r="Q795" i="7" s="1"/>
  <c r="AB794" i="7"/>
  <c r="L794" i="7"/>
  <c r="K794" i="7"/>
  <c r="Y794" i="7"/>
  <c r="AA794" i="7"/>
  <c r="I794" i="7"/>
  <c r="G794" i="7"/>
  <c r="V794" i="7"/>
  <c r="T794" i="7"/>
  <c r="U794" i="7"/>
  <c r="I792" i="7" s="1"/>
  <c r="S794" i="7"/>
  <c r="F794" i="7"/>
  <c r="E794" i="7"/>
  <c r="D794" i="7"/>
  <c r="C794" i="7"/>
  <c r="B794" i="7"/>
  <c r="M793" i="7"/>
  <c r="H793" i="7"/>
  <c r="F793" i="7"/>
  <c r="K792" i="7"/>
  <c r="F792" i="7"/>
  <c r="K791" i="7"/>
  <c r="F791" i="7"/>
  <c r="L790" i="7"/>
  <c r="K790" i="7"/>
  <c r="I790" i="7"/>
  <c r="H790" i="7"/>
  <c r="G790" i="7"/>
  <c r="L789" i="7"/>
  <c r="K789" i="7"/>
  <c r="R789" i="7"/>
  <c r="I789" i="7"/>
  <c r="H789" i="7"/>
  <c r="G789" i="7"/>
  <c r="L788" i="7"/>
  <c r="K788" i="7"/>
  <c r="I788" i="7"/>
  <c r="H788" i="7"/>
  <c r="G788" i="7"/>
  <c r="L787" i="7"/>
  <c r="K787" i="7"/>
  <c r="I787" i="7"/>
  <c r="R787" i="7" s="1"/>
  <c r="H787" i="7"/>
  <c r="G787" i="7"/>
  <c r="D786" i="7"/>
  <c r="V785" i="7"/>
  <c r="L792" i="7" s="1"/>
  <c r="T785" i="7"/>
  <c r="L791" i="7" s="1"/>
  <c r="K795" i="7" s="1"/>
  <c r="P795" i="7" s="1"/>
  <c r="U785" i="7"/>
  <c r="S785" i="7"/>
  <c r="I791" i="7" s="1"/>
  <c r="H795" i="7" s="1"/>
  <c r="O795" i="7" s="1"/>
  <c r="G785" i="7"/>
  <c r="F785" i="7"/>
  <c r="E785" i="7"/>
  <c r="J785" i="7"/>
  <c r="D785" i="7"/>
  <c r="C785" i="7"/>
  <c r="B785" i="7"/>
  <c r="Z784" i="7"/>
  <c r="Y784" i="7"/>
  <c r="W784" i="7"/>
  <c r="Q784" i="7"/>
  <c r="M784" i="7"/>
  <c r="L782" i="7"/>
  <c r="I782" i="7"/>
  <c r="L781" i="7"/>
  <c r="K784" i="7" s="1"/>
  <c r="P784" i="7" s="1"/>
  <c r="M783" i="7"/>
  <c r="H783" i="7"/>
  <c r="F783" i="7"/>
  <c r="K782" i="7"/>
  <c r="F782" i="7"/>
  <c r="K781" i="7"/>
  <c r="F781" i="7"/>
  <c r="L780" i="7"/>
  <c r="K780" i="7"/>
  <c r="I780" i="7"/>
  <c r="H780" i="7"/>
  <c r="G780" i="7"/>
  <c r="L779" i="7"/>
  <c r="K779" i="7"/>
  <c r="R779" i="7"/>
  <c r="I779" i="7"/>
  <c r="H779" i="7"/>
  <c r="G779" i="7"/>
  <c r="D778" i="7"/>
  <c r="V777" i="7"/>
  <c r="T777" i="7"/>
  <c r="U777" i="7"/>
  <c r="S777" i="7"/>
  <c r="I781" i="7" s="1"/>
  <c r="H784" i="7" s="1"/>
  <c r="G777" i="7"/>
  <c r="F777" i="7"/>
  <c r="E777" i="7"/>
  <c r="J777" i="7"/>
  <c r="D777" i="7"/>
  <c r="C777" i="7"/>
  <c r="B777" i="7"/>
  <c r="Z776" i="7"/>
  <c r="Y776" i="7"/>
  <c r="W776" i="7"/>
  <c r="Q776" i="7"/>
  <c r="M776" i="7"/>
  <c r="AB775" i="7"/>
  <c r="L775" i="7"/>
  <c r="K775" i="7"/>
  <c r="Y775" i="7"/>
  <c r="AA775" i="7"/>
  <c r="I775" i="7"/>
  <c r="G775" i="7"/>
  <c r="V775" i="7"/>
  <c r="T775" i="7"/>
  <c r="U775" i="7"/>
  <c r="S775" i="7"/>
  <c r="F775" i="7"/>
  <c r="E775" i="7"/>
  <c r="D775" i="7"/>
  <c r="C775" i="7"/>
  <c r="B775" i="7"/>
  <c r="AB774" i="7"/>
  <c r="L774" i="7"/>
  <c r="K774" i="7"/>
  <c r="Y774" i="7"/>
  <c r="AA774" i="7"/>
  <c r="I774" i="7"/>
  <c r="G774" i="7"/>
  <c r="V774" i="7"/>
  <c r="T774" i="7"/>
  <c r="U774" i="7"/>
  <c r="S774" i="7"/>
  <c r="F774" i="7"/>
  <c r="E774" i="7"/>
  <c r="D774" i="7"/>
  <c r="C774" i="7"/>
  <c r="B774" i="7"/>
  <c r="AB773" i="7"/>
  <c r="L773" i="7"/>
  <c r="K773" i="7"/>
  <c r="Y773" i="7"/>
  <c r="AA773" i="7"/>
  <c r="I773" i="7"/>
  <c r="G773" i="7"/>
  <c r="V773" i="7"/>
  <c r="T773" i="7"/>
  <c r="U773" i="7"/>
  <c r="S773" i="7"/>
  <c r="F773" i="7"/>
  <c r="E773" i="7"/>
  <c r="D773" i="7"/>
  <c r="C773" i="7"/>
  <c r="B773" i="7"/>
  <c r="AB772" i="7"/>
  <c r="L772" i="7"/>
  <c r="K772" i="7"/>
  <c r="Y772" i="7"/>
  <c r="AA772" i="7"/>
  <c r="I772" i="7"/>
  <c r="G772" i="7"/>
  <c r="V772" i="7"/>
  <c r="T772" i="7"/>
  <c r="U772" i="7"/>
  <c r="S772" i="7"/>
  <c r="F772" i="7"/>
  <c r="E772" i="7"/>
  <c r="D772" i="7"/>
  <c r="C772" i="7"/>
  <c r="B772" i="7"/>
  <c r="M771" i="7"/>
  <c r="H771" i="7"/>
  <c r="F771" i="7"/>
  <c r="K770" i="7"/>
  <c r="F770" i="7"/>
  <c r="K769" i="7"/>
  <c r="F769" i="7"/>
  <c r="L768" i="7"/>
  <c r="K768" i="7"/>
  <c r="I768" i="7"/>
  <c r="H768" i="7"/>
  <c r="G768" i="7"/>
  <c r="L767" i="7"/>
  <c r="K767" i="7"/>
  <c r="R767" i="7"/>
  <c r="I767" i="7"/>
  <c r="H767" i="7"/>
  <c r="G767" i="7"/>
  <c r="V766" i="7"/>
  <c r="T766" i="7"/>
  <c r="U766" i="7"/>
  <c r="S766" i="7"/>
  <c r="G766" i="7"/>
  <c r="F766" i="7"/>
  <c r="E766" i="7"/>
  <c r="J766" i="7"/>
  <c r="D766" i="7"/>
  <c r="C766" i="7"/>
  <c r="B766" i="7"/>
  <c r="Z765" i="7"/>
  <c r="Y765" i="7"/>
  <c r="W765" i="7"/>
  <c r="M765" i="7"/>
  <c r="Q765" i="7" s="1"/>
  <c r="H765" i="7"/>
  <c r="AB764" i="7"/>
  <c r="L764" i="7"/>
  <c r="K764" i="7"/>
  <c r="Y764" i="7"/>
  <c r="AA764" i="7"/>
  <c r="I764" i="7"/>
  <c r="G764" i="7"/>
  <c r="V764" i="7"/>
  <c r="T764" i="7"/>
  <c r="U764" i="7"/>
  <c r="S764" i="7"/>
  <c r="F764" i="7"/>
  <c r="E764" i="7"/>
  <c r="D764" i="7"/>
  <c r="C764" i="7"/>
  <c r="B764" i="7"/>
  <c r="AB763" i="7"/>
  <c r="L763" i="7"/>
  <c r="K763" i="7"/>
  <c r="Y763" i="7"/>
  <c r="AA763" i="7"/>
  <c r="I763" i="7"/>
  <c r="G763" i="7"/>
  <c r="V763" i="7"/>
  <c r="T763" i="7"/>
  <c r="U763" i="7"/>
  <c r="S763" i="7"/>
  <c r="F763" i="7"/>
  <c r="E763" i="7"/>
  <c r="D763" i="7"/>
  <c r="C763" i="7"/>
  <c r="B763" i="7"/>
  <c r="AB762" i="7"/>
  <c r="L762" i="7"/>
  <c r="K762" i="7"/>
  <c r="Y762" i="7"/>
  <c r="AA762" i="7"/>
  <c r="I762" i="7"/>
  <c r="G762" i="7"/>
  <c r="V762" i="7"/>
  <c r="T762" i="7"/>
  <c r="U762" i="7"/>
  <c r="S762" i="7"/>
  <c r="I759" i="7" s="1"/>
  <c r="F762" i="7"/>
  <c r="E762" i="7"/>
  <c r="D762" i="7"/>
  <c r="C762" i="7"/>
  <c r="B762" i="7"/>
  <c r="M761" i="7"/>
  <c r="H761" i="7"/>
  <c r="F761" i="7"/>
  <c r="K760" i="7"/>
  <c r="F760" i="7"/>
  <c r="K759" i="7"/>
  <c r="F759" i="7"/>
  <c r="L758" i="7"/>
  <c r="K758" i="7"/>
  <c r="I758" i="7"/>
  <c r="H758" i="7"/>
  <c r="G758" i="7"/>
  <c r="L757" i="7"/>
  <c r="K757" i="7"/>
  <c r="I757" i="7"/>
  <c r="R757" i="7" s="1"/>
  <c r="H757" i="7"/>
  <c r="G757" i="7"/>
  <c r="V756" i="7"/>
  <c r="T756" i="7"/>
  <c r="L759" i="7" s="1"/>
  <c r="U756" i="7"/>
  <c r="I760" i="7" s="1"/>
  <c r="S756" i="7"/>
  <c r="G756" i="7"/>
  <c r="F756" i="7"/>
  <c r="E756" i="7"/>
  <c r="J756" i="7"/>
  <c r="D756" i="7"/>
  <c r="C756" i="7"/>
  <c r="B756" i="7"/>
  <c r="Z755" i="7"/>
  <c r="Y755" i="7"/>
  <c r="W755" i="7"/>
  <c r="M755" i="7"/>
  <c r="Q755" i="7" s="1"/>
  <c r="AB754" i="7"/>
  <c r="L754" i="7"/>
  <c r="K754" i="7"/>
  <c r="Y754" i="7"/>
  <c r="AA754" i="7"/>
  <c r="I754" i="7"/>
  <c r="G754" i="7"/>
  <c r="V754" i="7"/>
  <c r="T754" i="7"/>
  <c r="U754" i="7"/>
  <c r="S754" i="7"/>
  <c r="F754" i="7"/>
  <c r="E754" i="7"/>
  <c r="D754" i="7"/>
  <c r="C754" i="7"/>
  <c r="B754" i="7"/>
  <c r="AB753" i="7"/>
  <c r="L753" i="7"/>
  <c r="K753" i="7"/>
  <c r="Y753" i="7"/>
  <c r="AA753" i="7"/>
  <c r="I753" i="7"/>
  <c r="G753" i="7"/>
  <c r="V753" i="7"/>
  <c r="T753" i="7"/>
  <c r="U753" i="7"/>
  <c r="S753" i="7"/>
  <c r="F753" i="7"/>
  <c r="E753" i="7"/>
  <c r="D753" i="7"/>
  <c r="C753" i="7"/>
  <c r="B753" i="7"/>
  <c r="AB752" i="7"/>
  <c r="L752" i="7"/>
  <c r="K752" i="7"/>
  <c r="Y752" i="7"/>
  <c r="AA752" i="7"/>
  <c r="I752" i="7"/>
  <c r="G752" i="7"/>
  <c r="V752" i="7"/>
  <c r="T752" i="7"/>
  <c r="U752" i="7"/>
  <c r="S752" i="7"/>
  <c r="F752" i="7"/>
  <c r="E752" i="7"/>
  <c r="D752" i="7"/>
  <c r="C752" i="7"/>
  <c r="B752" i="7"/>
  <c r="AB751" i="7"/>
  <c r="L751" i="7"/>
  <c r="K751" i="7"/>
  <c r="Y751" i="7"/>
  <c r="AA751" i="7"/>
  <c r="I751" i="7"/>
  <c r="G751" i="7"/>
  <c r="V751" i="7"/>
  <c r="T751" i="7"/>
  <c r="U751" i="7"/>
  <c r="I748" i="7" s="1"/>
  <c r="S751" i="7"/>
  <c r="F751" i="7"/>
  <c r="E751" i="7"/>
  <c r="D751" i="7"/>
  <c r="C751" i="7"/>
  <c r="B751" i="7"/>
  <c r="AB750" i="7"/>
  <c r="L750" i="7"/>
  <c r="K750" i="7"/>
  <c r="Y750" i="7"/>
  <c r="AA750" i="7"/>
  <c r="I750" i="7"/>
  <c r="G750" i="7"/>
  <c r="V750" i="7"/>
  <c r="T750" i="7"/>
  <c r="L747" i="7" s="1"/>
  <c r="U750" i="7"/>
  <c r="S750" i="7"/>
  <c r="F750" i="7"/>
  <c r="E750" i="7"/>
  <c r="D750" i="7"/>
  <c r="C750" i="7"/>
  <c r="B750" i="7"/>
  <c r="M749" i="7"/>
  <c r="H749" i="7"/>
  <c r="F749" i="7"/>
  <c r="K748" i="7"/>
  <c r="F748" i="7"/>
  <c r="K747" i="7"/>
  <c r="F747" i="7"/>
  <c r="L746" i="7"/>
  <c r="K746" i="7"/>
  <c r="I746" i="7"/>
  <c r="H746" i="7"/>
  <c r="G746" i="7"/>
  <c r="L745" i="7"/>
  <c r="K745" i="7"/>
  <c r="I745" i="7"/>
  <c r="R745" i="7" s="1"/>
  <c r="H745" i="7"/>
  <c r="G745" i="7"/>
  <c r="L744" i="7"/>
  <c r="K744" i="7"/>
  <c r="I744" i="7"/>
  <c r="H744" i="7"/>
  <c r="G744" i="7"/>
  <c r="L743" i="7"/>
  <c r="K743" i="7"/>
  <c r="I743" i="7"/>
  <c r="R743" i="7" s="1"/>
  <c r="H743" i="7"/>
  <c r="G743" i="7"/>
  <c r="D742" i="7"/>
  <c r="V741" i="7"/>
  <c r="T741" i="7"/>
  <c r="U741" i="7"/>
  <c r="S741" i="7"/>
  <c r="G741" i="7"/>
  <c r="F741" i="7"/>
  <c r="E741" i="7"/>
  <c r="J741" i="7"/>
  <c r="D741" i="7"/>
  <c r="C741" i="7"/>
  <c r="B741" i="7"/>
  <c r="Z740" i="7"/>
  <c r="Y740" i="7"/>
  <c r="W740" i="7"/>
  <c r="M740" i="7"/>
  <c r="Q740" i="7" s="1"/>
  <c r="AB739" i="7"/>
  <c r="L739" i="7"/>
  <c r="K739" i="7"/>
  <c r="Y739" i="7"/>
  <c r="AA739" i="7"/>
  <c r="I739" i="7"/>
  <c r="G739" i="7"/>
  <c r="V739" i="7"/>
  <c r="T739" i="7"/>
  <c r="U739" i="7"/>
  <c r="S739" i="7"/>
  <c r="F739" i="7"/>
  <c r="E739" i="7"/>
  <c r="D739" i="7"/>
  <c r="C739" i="7"/>
  <c r="B739" i="7"/>
  <c r="AB738" i="7"/>
  <c r="L738" i="7"/>
  <c r="K738" i="7"/>
  <c r="Y738" i="7"/>
  <c r="AA738" i="7"/>
  <c r="I738" i="7"/>
  <c r="G738" i="7"/>
  <c r="V738" i="7"/>
  <c r="T738" i="7"/>
  <c r="U738" i="7"/>
  <c r="S738" i="7"/>
  <c r="F738" i="7"/>
  <c r="E738" i="7"/>
  <c r="D738" i="7"/>
  <c r="C738" i="7"/>
  <c r="B738" i="7"/>
  <c r="AB737" i="7"/>
  <c r="L737" i="7"/>
  <c r="K737" i="7"/>
  <c r="Y737" i="7"/>
  <c r="AA737" i="7"/>
  <c r="I737" i="7"/>
  <c r="G737" i="7"/>
  <c r="V737" i="7"/>
  <c r="T737" i="7"/>
  <c r="U737" i="7"/>
  <c r="S737" i="7"/>
  <c r="F737" i="7"/>
  <c r="E737" i="7"/>
  <c r="D737" i="7"/>
  <c r="C737" i="7"/>
  <c r="B737" i="7"/>
  <c r="M736" i="7"/>
  <c r="H736" i="7"/>
  <c r="F736" i="7"/>
  <c r="K735" i="7"/>
  <c r="F735" i="7"/>
  <c r="K734" i="7"/>
  <c r="F734" i="7"/>
  <c r="L733" i="7"/>
  <c r="K733" i="7"/>
  <c r="I733" i="7"/>
  <c r="H733" i="7"/>
  <c r="G733" i="7"/>
  <c r="L732" i="7"/>
  <c r="K732" i="7"/>
  <c r="I732" i="7"/>
  <c r="R732" i="7" s="1"/>
  <c r="H732" i="7"/>
  <c r="G732" i="7"/>
  <c r="L731" i="7"/>
  <c r="K731" i="7"/>
  <c r="I731" i="7"/>
  <c r="H731" i="7"/>
  <c r="G731" i="7"/>
  <c r="L730" i="7"/>
  <c r="K730" i="7"/>
  <c r="I730" i="7"/>
  <c r="R730" i="7" s="1"/>
  <c r="H730" i="7"/>
  <c r="G730" i="7"/>
  <c r="D729" i="7"/>
  <c r="V728" i="7"/>
  <c r="L735" i="7" s="1"/>
  <c r="T728" i="7"/>
  <c r="L734" i="7" s="1"/>
  <c r="K740" i="7" s="1"/>
  <c r="P740" i="7" s="1"/>
  <c r="U728" i="7"/>
  <c r="I735" i="7" s="1"/>
  <c r="S728" i="7"/>
  <c r="G728" i="7"/>
  <c r="F728" i="7"/>
  <c r="E728" i="7"/>
  <c r="J728" i="7"/>
  <c r="D728" i="7"/>
  <c r="C728" i="7"/>
  <c r="B728" i="7"/>
  <c r="Z727" i="7"/>
  <c r="Y727" i="7"/>
  <c r="W727" i="7"/>
  <c r="Q727" i="7"/>
  <c r="M727" i="7"/>
  <c r="AB726" i="7"/>
  <c r="L726" i="7"/>
  <c r="K726" i="7"/>
  <c r="Y726" i="7"/>
  <c r="AA726" i="7"/>
  <c r="I726" i="7"/>
  <c r="G726" i="7"/>
  <c r="V726" i="7"/>
  <c r="T726" i="7"/>
  <c r="U726" i="7"/>
  <c r="S726" i="7"/>
  <c r="F726" i="7"/>
  <c r="E726" i="7"/>
  <c r="D726" i="7"/>
  <c r="C726" i="7"/>
  <c r="B726" i="7"/>
  <c r="AB725" i="7"/>
  <c r="L725" i="7"/>
  <c r="K725" i="7"/>
  <c r="Y725" i="7"/>
  <c r="AA725" i="7"/>
  <c r="I725" i="7"/>
  <c r="G725" i="7"/>
  <c r="V725" i="7"/>
  <c r="L722" i="7" s="1"/>
  <c r="T725" i="7"/>
  <c r="L721" i="7" s="1"/>
  <c r="K727" i="7" s="1"/>
  <c r="P727" i="7" s="1"/>
  <c r="U725" i="7"/>
  <c r="S725" i="7"/>
  <c r="I721" i="7" s="1"/>
  <c r="F725" i="7"/>
  <c r="E725" i="7"/>
  <c r="D725" i="7"/>
  <c r="C725" i="7"/>
  <c r="B725" i="7"/>
  <c r="AB724" i="7"/>
  <c r="L724" i="7"/>
  <c r="K724" i="7"/>
  <c r="Y724" i="7"/>
  <c r="AA724" i="7"/>
  <c r="I724" i="7"/>
  <c r="G724" i="7"/>
  <c r="V724" i="7"/>
  <c r="T724" i="7"/>
  <c r="U724" i="7"/>
  <c r="S724" i="7"/>
  <c r="F724" i="7"/>
  <c r="E724" i="7"/>
  <c r="D724" i="7"/>
  <c r="C724" i="7"/>
  <c r="B724" i="7"/>
  <c r="M723" i="7"/>
  <c r="H723" i="7"/>
  <c r="F723" i="7"/>
  <c r="K722" i="7"/>
  <c r="F722" i="7"/>
  <c r="K721" i="7"/>
  <c r="F721" i="7"/>
  <c r="L720" i="7"/>
  <c r="K720" i="7"/>
  <c r="I720" i="7"/>
  <c r="H720" i="7"/>
  <c r="G720" i="7"/>
  <c r="L719" i="7"/>
  <c r="K719" i="7"/>
  <c r="R719" i="7"/>
  <c r="I719" i="7"/>
  <c r="H719" i="7"/>
  <c r="G719" i="7"/>
  <c r="L718" i="7"/>
  <c r="K718" i="7"/>
  <c r="I718" i="7"/>
  <c r="H718" i="7"/>
  <c r="G718" i="7"/>
  <c r="L717" i="7"/>
  <c r="K717" i="7"/>
  <c r="I717" i="7"/>
  <c r="R717" i="7" s="1"/>
  <c r="H717" i="7"/>
  <c r="G717" i="7"/>
  <c r="D716" i="7"/>
  <c r="V715" i="7"/>
  <c r="T715" i="7"/>
  <c r="U715" i="7"/>
  <c r="I722" i="7" s="1"/>
  <c r="S715" i="7"/>
  <c r="G715" i="7"/>
  <c r="F715" i="7"/>
  <c r="E715" i="7"/>
  <c r="J715" i="7"/>
  <c r="D715" i="7"/>
  <c r="C715" i="7"/>
  <c r="B715" i="7"/>
  <c r="Z714" i="7"/>
  <c r="Y714" i="7"/>
  <c r="W714" i="7"/>
  <c r="M714" i="7"/>
  <c r="Q714" i="7" s="1"/>
  <c r="AB713" i="7"/>
  <c r="L713" i="7"/>
  <c r="K713" i="7"/>
  <c r="Y713" i="7"/>
  <c r="AA713" i="7"/>
  <c r="I713" i="7"/>
  <c r="G713" i="7"/>
  <c r="V713" i="7"/>
  <c r="T713" i="7"/>
  <c r="U713" i="7"/>
  <c r="S713" i="7"/>
  <c r="F713" i="7"/>
  <c r="E713" i="7"/>
  <c r="D713" i="7"/>
  <c r="C713" i="7"/>
  <c r="B713" i="7"/>
  <c r="AB712" i="7"/>
  <c r="L712" i="7"/>
  <c r="K712" i="7"/>
  <c r="Y712" i="7"/>
  <c r="AA712" i="7"/>
  <c r="I712" i="7"/>
  <c r="G712" i="7"/>
  <c r="V712" i="7"/>
  <c r="T712" i="7"/>
  <c r="U712" i="7"/>
  <c r="S712" i="7"/>
  <c r="F712" i="7"/>
  <c r="E712" i="7"/>
  <c r="D712" i="7"/>
  <c r="C712" i="7"/>
  <c r="B712" i="7"/>
  <c r="AB711" i="7"/>
  <c r="L711" i="7"/>
  <c r="K711" i="7"/>
  <c r="Y711" i="7"/>
  <c r="AA711" i="7"/>
  <c r="I711" i="7"/>
  <c r="G711" i="7"/>
  <c r="V711" i="7"/>
  <c r="T711" i="7"/>
  <c r="U711" i="7"/>
  <c r="S711" i="7"/>
  <c r="I708" i="7" s="1"/>
  <c r="F711" i="7"/>
  <c r="E711" i="7"/>
  <c r="D711" i="7"/>
  <c r="C711" i="7"/>
  <c r="B711" i="7"/>
  <c r="M710" i="7"/>
  <c r="H710" i="7"/>
  <c r="F710" i="7"/>
  <c r="K709" i="7"/>
  <c r="F709" i="7"/>
  <c r="K708" i="7"/>
  <c r="F708" i="7"/>
  <c r="L707" i="7"/>
  <c r="K707" i="7"/>
  <c r="I707" i="7"/>
  <c r="H707" i="7"/>
  <c r="G707" i="7"/>
  <c r="L706" i="7"/>
  <c r="K706" i="7"/>
  <c r="R706" i="7"/>
  <c r="I706" i="7"/>
  <c r="H706" i="7"/>
  <c r="G706" i="7"/>
  <c r="L705" i="7"/>
  <c r="K705" i="7"/>
  <c r="I705" i="7"/>
  <c r="H705" i="7"/>
  <c r="G705" i="7"/>
  <c r="L704" i="7"/>
  <c r="K704" i="7"/>
  <c r="R704" i="7"/>
  <c r="I704" i="7"/>
  <c r="H704" i="7"/>
  <c r="G704" i="7"/>
  <c r="D703" i="7"/>
  <c r="V702" i="7"/>
  <c r="T702" i="7"/>
  <c r="U702" i="7"/>
  <c r="S702" i="7"/>
  <c r="G702" i="7"/>
  <c r="F702" i="7"/>
  <c r="E702" i="7"/>
  <c r="J702" i="7"/>
  <c r="D702" i="7"/>
  <c r="C702" i="7"/>
  <c r="B702" i="7"/>
  <c r="Z701" i="7"/>
  <c r="Y701" i="7"/>
  <c r="X701" i="7"/>
  <c r="M701" i="7"/>
  <c r="Q701" i="7" s="1"/>
  <c r="L696" i="7"/>
  <c r="L695" i="7"/>
  <c r="K701" i="7" s="1"/>
  <c r="P701" i="7" s="1"/>
  <c r="AB700" i="7"/>
  <c r="L700" i="7"/>
  <c r="K700" i="7"/>
  <c r="Y700" i="7"/>
  <c r="AA700" i="7"/>
  <c r="I700" i="7"/>
  <c r="G700" i="7"/>
  <c r="V700" i="7"/>
  <c r="T700" i="7"/>
  <c r="U700" i="7"/>
  <c r="I696" i="7" s="1"/>
  <c r="S700" i="7"/>
  <c r="F700" i="7"/>
  <c r="E700" i="7"/>
  <c r="D700" i="7"/>
  <c r="C700" i="7"/>
  <c r="B700" i="7"/>
  <c r="AB699" i="7"/>
  <c r="L699" i="7"/>
  <c r="K699" i="7"/>
  <c r="Y699" i="7"/>
  <c r="AA699" i="7"/>
  <c r="I699" i="7"/>
  <c r="G699" i="7"/>
  <c r="V699" i="7"/>
  <c r="T699" i="7"/>
  <c r="U699" i="7"/>
  <c r="S699" i="7"/>
  <c r="F699" i="7"/>
  <c r="E699" i="7"/>
  <c r="D699" i="7"/>
  <c r="C699" i="7"/>
  <c r="B699" i="7"/>
  <c r="AB698" i="7"/>
  <c r="L698" i="7"/>
  <c r="K698" i="7"/>
  <c r="Y698" i="7"/>
  <c r="AA698" i="7"/>
  <c r="I698" i="7"/>
  <c r="G698" i="7"/>
  <c r="V698" i="7"/>
  <c r="T698" i="7"/>
  <c r="U698" i="7"/>
  <c r="S698" i="7"/>
  <c r="F698" i="7"/>
  <c r="E698" i="7"/>
  <c r="D698" i="7"/>
  <c r="C698" i="7"/>
  <c r="B698" i="7"/>
  <c r="M697" i="7"/>
  <c r="H697" i="7"/>
  <c r="F697" i="7"/>
  <c r="K696" i="7"/>
  <c r="F696" i="7"/>
  <c r="K695" i="7"/>
  <c r="F695" i="7"/>
  <c r="L694" i="7"/>
  <c r="K694" i="7"/>
  <c r="I694" i="7"/>
  <c r="H694" i="7"/>
  <c r="G694" i="7"/>
  <c r="L693" i="7"/>
  <c r="K693" i="7"/>
  <c r="R693" i="7"/>
  <c r="I693" i="7"/>
  <c r="H693" i="7"/>
  <c r="G693" i="7"/>
  <c r="V692" i="7"/>
  <c r="T692" i="7"/>
  <c r="U692" i="7"/>
  <c r="S692" i="7"/>
  <c r="I695" i="7" s="1"/>
  <c r="G692" i="7"/>
  <c r="F692" i="7"/>
  <c r="E692" i="7"/>
  <c r="J692" i="7"/>
  <c r="D692" i="7"/>
  <c r="C692" i="7"/>
  <c r="B692" i="7"/>
  <c r="Z691" i="7"/>
  <c r="Y691" i="7"/>
  <c r="W691" i="7"/>
  <c r="Q691" i="7"/>
  <c r="M691" i="7"/>
  <c r="M690" i="7"/>
  <c r="H690" i="7"/>
  <c r="F690" i="7"/>
  <c r="K689" i="7"/>
  <c r="F689" i="7"/>
  <c r="K688" i="7"/>
  <c r="F688" i="7"/>
  <c r="L687" i="7"/>
  <c r="K687" i="7"/>
  <c r="I687" i="7"/>
  <c r="H687" i="7"/>
  <c r="G687" i="7"/>
  <c r="L686" i="7"/>
  <c r="K686" i="7"/>
  <c r="I686" i="7"/>
  <c r="H686" i="7"/>
  <c r="G686" i="7"/>
  <c r="L685" i="7"/>
  <c r="K685" i="7"/>
  <c r="R685" i="7"/>
  <c r="I685" i="7"/>
  <c r="H685" i="7"/>
  <c r="G685" i="7"/>
  <c r="D684" i="7"/>
  <c r="V683" i="7"/>
  <c r="L689" i="7" s="1"/>
  <c r="T683" i="7"/>
  <c r="L688" i="7" s="1"/>
  <c r="K691" i="7" s="1"/>
  <c r="P691" i="7" s="1"/>
  <c r="U683" i="7"/>
  <c r="I689" i="7" s="1"/>
  <c r="S683" i="7"/>
  <c r="I688" i="7" s="1"/>
  <c r="H691" i="7" s="1"/>
  <c r="G683" i="7"/>
  <c r="F683" i="7"/>
  <c r="E683" i="7"/>
  <c r="J683" i="7"/>
  <c r="D683" i="7"/>
  <c r="C683" i="7"/>
  <c r="B683" i="7"/>
  <c r="Z682" i="7"/>
  <c r="Y682" i="7"/>
  <c r="W682" i="7"/>
  <c r="Q682" i="7"/>
  <c r="M682" i="7"/>
  <c r="I680" i="7"/>
  <c r="M681" i="7"/>
  <c r="H681" i="7"/>
  <c r="F681" i="7"/>
  <c r="K680" i="7"/>
  <c r="F680" i="7"/>
  <c r="K679" i="7"/>
  <c r="F679" i="7"/>
  <c r="L678" i="7"/>
  <c r="K678" i="7"/>
  <c r="I678" i="7"/>
  <c r="H678" i="7"/>
  <c r="G678" i="7"/>
  <c r="L677" i="7"/>
  <c r="K677" i="7"/>
  <c r="I677" i="7"/>
  <c r="H677" i="7"/>
  <c r="G677" i="7"/>
  <c r="L676" i="7"/>
  <c r="K676" i="7"/>
  <c r="I676" i="7"/>
  <c r="R676" i="7" s="1"/>
  <c r="H676" i="7"/>
  <c r="G676" i="7"/>
  <c r="D675" i="7"/>
  <c r="V674" i="7"/>
  <c r="L680" i="7" s="1"/>
  <c r="T674" i="7"/>
  <c r="L679" i="7" s="1"/>
  <c r="K682" i="7" s="1"/>
  <c r="P682" i="7" s="1"/>
  <c r="U674" i="7"/>
  <c r="S674" i="7"/>
  <c r="I679" i="7" s="1"/>
  <c r="H682" i="7" s="1"/>
  <c r="G674" i="7"/>
  <c r="F674" i="7"/>
  <c r="E674" i="7"/>
  <c r="J674" i="7"/>
  <c r="D674" i="7"/>
  <c r="C674" i="7"/>
  <c r="B674" i="7"/>
  <c r="Z673" i="7"/>
  <c r="Y673" i="7"/>
  <c r="X673" i="7"/>
  <c r="Q673" i="7"/>
  <c r="M673" i="7"/>
  <c r="L672" i="7"/>
  <c r="I672" i="7"/>
  <c r="L671" i="7"/>
  <c r="K673" i="7" s="1"/>
  <c r="P673" i="7" s="1"/>
  <c r="I671" i="7"/>
  <c r="H673" i="7" s="1"/>
  <c r="K672" i="7"/>
  <c r="F672" i="7"/>
  <c r="K671" i="7"/>
  <c r="F671" i="7"/>
  <c r="L670" i="7"/>
  <c r="K670" i="7"/>
  <c r="I670" i="7"/>
  <c r="R670" i="7" s="1"/>
  <c r="H670" i="7"/>
  <c r="G670" i="7"/>
  <c r="L669" i="7"/>
  <c r="K669" i="7"/>
  <c r="I669" i="7"/>
  <c r="H669" i="7"/>
  <c r="G669" i="7"/>
  <c r="D668" i="7"/>
  <c r="V667" i="7"/>
  <c r="T667" i="7"/>
  <c r="U667" i="7"/>
  <c r="S667" i="7"/>
  <c r="G667" i="7"/>
  <c r="F667" i="7"/>
  <c r="E667" i="7"/>
  <c r="J667" i="7"/>
  <c r="D667" i="7"/>
  <c r="C667" i="7"/>
  <c r="B667" i="7"/>
  <c r="Z666" i="7"/>
  <c r="Y666" i="7"/>
  <c r="X666" i="7"/>
  <c r="M666" i="7"/>
  <c r="Q666" i="7" s="1"/>
  <c r="L664" i="7"/>
  <c r="I664" i="7"/>
  <c r="H666" i="7" s="1"/>
  <c r="L663" i="7"/>
  <c r="K666" i="7" s="1"/>
  <c r="P666" i="7" s="1"/>
  <c r="M665" i="7"/>
  <c r="H665" i="7"/>
  <c r="F665" i="7"/>
  <c r="K664" i="7"/>
  <c r="F664" i="7"/>
  <c r="K663" i="7"/>
  <c r="F663" i="7"/>
  <c r="L662" i="7"/>
  <c r="K662" i="7"/>
  <c r="I662" i="7"/>
  <c r="R662" i="7" s="1"/>
  <c r="H662" i="7"/>
  <c r="G662" i="7"/>
  <c r="D661" i="7"/>
  <c r="V660" i="7"/>
  <c r="T660" i="7"/>
  <c r="U660" i="7"/>
  <c r="S660" i="7"/>
  <c r="I663" i="7" s="1"/>
  <c r="G660" i="7"/>
  <c r="F660" i="7"/>
  <c r="E660" i="7"/>
  <c r="J660" i="7"/>
  <c r="D660" i="7"/>
  <c r="C660" i="7"/>
  <c r="B660" i="7"/>
  <c r="Z659" i="7"/>
  <c r="Y659" i="7"/>
  <c r="X659" i="7"/>
  <c r="M659" i="7"/>
  <c r="Q659" i="7" s="1"/>
  <c r="H659" i="7"/>
  <c r="M658" i="7"/>
  <c r="H658" i="7"/>
  <c r="F658" i="7"/>
  <c r="K657" i="7"/>
  <c r="F657" i="7"/>
  <c r="K656" i="7"/>
  <c r="F656" i="7"/>
  <c r="L655" i="7"/>
  <c r="K655" i="7"/>
  <c r="R655" i="7"/>
  <c r="I655" i="7"/>
  <c r="H655" i="7"/>
  <c r="G655" i="7"/>
  <c r="L654" i="7"/>
  <c r="K654" i="7"/>
  <c r="I654" i="7"/>
  <c r="H654" i="7"/>
  <c r="G654" i="7"/>
  <c r="L653" i="7"/>
  <c r="K653" i="7"/>
  <c r="I653" i="7"/>
  <c r="R653" i="7" s="1"/>
  <c r="H653" i="7"/>
  <c r="G653" i="7"/>
  <c r="D652" i="7"/>
  <c r="V651" i="7"/>
  <c r="L657" i="7" s="1"/>
  <c r="K659" i="7" s="1"/>
  <c r="P659" i="7" s="1"/>
  <c r="T651" i="7"/>
  <c r="L656" i="7" s="1"/>
  <c r="U651" i="7"/>
  <c r="I657" i="7" s="1"/>
  <c r="S651" i="7"/>
  <c r="I656" i="7" s="1"/>
  <c r="G651" i="7"/>
  <c r="F651" i="7"/>
  <c r="E651" i="7"/>
  <c r="J651" i="7"/>
  <c r="D651" i="7"/>
  <c r="C651" i="7"/>
  <c r="B651" i="7"/>
  <c r="Z650" i="7"/>
  <c r="Y650" i="7"/>
  <c r="X650" i="7"/>
  <c r="M650" i="7"/>
  <c r="Q650" i="7" s="1"/>
  <c r="I647" i="7"/>
  <c r="M649" i="7"/>
  <c r="H649" i="7"/>
  <c r="F649" i="7"/>
  <c r="K648" i="7"/>
  <c r="F648" i="7"/>
  <c r="K647" i="7"/>
  <c r="F647" i="7"/>
  <c r="L646" i="7"/>
  <c r="K646" i="7"/>
  <c r="I646" i="7"/>
  <c r="R646" i="7" s="1"/>
  <c r="H646" i="7"/>
  <c r="G646" i="7"/>
  <c r="D645" i="7"/>
  <c r="V644" i="7"/>
  <c r="L648" i="7" s="1"/>
  <c r="T644" i="7"/>
  <c r="L647" i="7" s="1"/>
  <c r="K650" i="7" s="1"/>
  <c r="P650" i="7" s="1"/>
  <c r="U644" i="7"/>
  <c r="I648" i="7" s="1"/>
  <c r="S644" i="7"/>
  <c r="G644" i="7"/>
  <c r="F644" i="7"/>
  <c r="E644" i="7"/>
  <c r="J644" i="7"/>
  <c r="D644" i="7"/>
  <c r="C644" i="7"/>
  <c r="B644" i="7"/>
  <c r="AE643" i="7"/>
  <c r="A643" i="7"/>
  <c r="D640" i="7"/>
  <c r="D639" i="7"/>
  <c r="AM638" i="7"/>
  <c r="E638" i="7"/>
  <c r="D638" i="7"/>
  <c r="K637" i="7"/>
  <c r="D637" i="7"/>
  <c r="K636" i="7"/>
  <c r="D636" i="7"/>
  <c r="K635" i="7"/>
  <c r="D635" i="7"/>
  <c r="K634" i="7"/>
  <c r="D634" i="7"/>
  <c r="K633" i="7"/>
  <c r="D633" i="7"/>
  <c r="AG631" i="7"/>
  <c r="A631" i="7"/>
  <c r="Z629" i="7"/>
  <c r="Y629" i="7"/>
  <c r="X629" i="7"/>
  <c r="M629" i="7"/>
  <c r="Q629" i="7" s="1"/>
  <c r="K629" i="7"/>
  <c r="P629" i="7" s="1"/>
  <c r="H629" i="7"/>
  <c r="W629" i="7" s="1"/>
  <c r="L628" i="7"/>
  <c r="K628" i="7"/>
  <c r="I628" i="7"/>
  <c r="H628" i="7"/>
  <c r="G628" i="7"/>
  <c r="V627" i="7"/>
  <c r="T627" i="7"/>
  <c r="U627" i="7"/>
  <c r="S627" i="7"/>
  <c r="G627" i="7"/>
  <c r="F627" i="7"/>
  <c r="E627" i="7"/>
  <c r="J627" i="7"/>
  <c r="D627" i="7"/>
  <c r="C627" i="7"/>
  <c r="B627" i="7"/>
  <c r="Z626" i="7"/>
  <c r="Y626" i="7"/>
  <c r="X626" i="7"/>
  <c r="M626" i="7"/>
  <c r="Q626" i="7" s="1"/>
  <c r="K626" i="7"/>
  <c r="P626" i="7" s="1"/>
  <c r="H626" i="7"/>
  <c r="L625" i="7"/>
  <c r="K625" i="7"/>
  <c r="I625" i="7"/>
  <c r="H625" i="7"/>
  <c r="G625" i="7"/>
  <c r="V624" i="7"/>
  <c r="T624" i="7"/>
  <c r="U624" i="7"/>
  <c r="S624" i="7"/>
  <c r="G624" i="7"/>
  <c r="F624" i="7"/>
  <c r="E624" i="7"/>
  <c r="J624" i="7"/>
  <c r="C624" i="7"/>
  <c r="B624" i="7"/>
  <c r="Z623" i="7"/>
  <c r="Y623" i="7"/>
  <c r="X623" i="7"/>
  <c r="W623" i="7"/>
  <c r="O623" i="7"/>
  <c r="M623" i="7"/>
  <c r="Q623" i="7" s="1"/>
  <c r="K623" i="7"/>
  <c r="P623" i="7" s="1"/>
  <c r="H623" i="7"/>
  <c r="L622" i="7"/>
  <c r="K622" i="7"/>
  <c r="I622" i="7"/>
  <c r="H622" i="7"/>
  <c r="G622" i="7"/>
  <c r="V621" i="7"/>
  <c r="T621" i="7"/>
  <c r="U621" i="7"/>
  <c r="S621" i="7"/>
  <c r="G621" i="7"/>
  <c r="F621" i="7"/>
  <c r="E621" i="7"/>
  <c r="J621" i="7"/>
  <c r="C621" i="7"/>
  <c r="B621" i="7"/>
  <c r="Z620" i="7"/>
  <c r="Y620" i="7"/>
  <c r="X620" i="7"/>
  <c r="W620" i="7"/>
  <c r="P620" i="7"/>
  <c r="O620" i="7"/>
  <c r="M620" i="7"/>
  <c r="Q620" i="7" s="1"/>
  <c r="K620" i="7"/>
  <c r="H620" i="7"/>
  <c r="L619" i="7"/>
  <c r="K619" i="7"/>
  <c r="I619" i="7"/>
  <c r="H619" i="7"/>
  <c r="G619" i="7"/>
  <c r="V618" i="7"/>
  <c r="T618" i="7"/>
  <c r="U618" i="7"/>
  <c r="S618" i="7"/>
  <c r="G618" i="7"/>
  <c r="F618" i="7"/>
  <c r="E618" i="7"/>
  <c r="J618" i="7"/>
  <c r="C618" i="7"/>
  <c r="B618" i="7"/>
  <c r="Z617" i="7"/>
  <c r="Y617" i="7"/>
  <c r="X617" i="7"/>
  <c r="W617" i="7"/>
  <c r="Q617" i="7"/>
  <c r="P617" i="7"/>
  <c r="O617" i="7"/>
  <c r="M617" i="7"/>
  <c r="K617" i="7"/>
  <c r="H617" i="7"/>
  <c r="L616" i="7"/>
  <c r="K616" i="7"/>
  <c r="I616" i="7"/>
  <c r="H616" i="7"/>
  <c r="G616" i="7"/>
  <c r="V615" i="7"/>
  <c r="T615" i="7"/>
  <c r="U615" i="7"/>
  <c r="S615" i="7"/>
  <c r="G615" i="7"/>
  <c r="F615" i="7"/>
  <c r="E615" i="7"/>
  <c r="J615" i="7"/>
  <c r="C615" i="7"/>
  <c r="B615" i="7"/>
  <c r="Z614" i="7"/>
  <c r="Y614" i="7"/>
  <c r="X614" i="7"/>
  <c r="W614" i="7"/>
  <c r="Q614" i="7"/>
  <c r="P614" i="7"/>
  <c r="M614" i="7"/>
  <c r="K614" i="7"/>
  <c r="H614" i="7"/>
  <c r="O614" i="7" s="1"/>
  <c r="L613" i="7"/>
  <c r="K613" i="7"/>
  <c r="I613" i="7"/>
  <c r="H613" i="7"/>
  <c r="G613" i="7"/>
  <c r="V612" i="7"/>
  <c r="T612" i="7"/>
  <c r="U612" i="7"/>
  <c r="S612" i="7"/>
  <c r="G612" i="7"/>
  <c r="F612" i="7"/>
  <c r="E612" i="7"/>
  <c r="J612" i="7"/>
  <c r="C612" i="7"/>
  <c r="B612" i="7"/>
  <c r="Z611" i="7"/>
  <c r="Y611" i="7"/>
  <c r="X611" i="7"/>
  <c r="W611" i="7"/>
  <c r="Q611" i="7"/>
  <c r="M611" i="7"/>
  <c r="K611" i="7"/>
  <c r="P611" i="7" s="1"/>
  <c r="H611" i="7"/>
  <c r="O611" i="7" s="1"/>
  <c r="L610" i="7"/>
  <c r="K610" i="7"/>
  <c r="I610" i="7"/>
  <c r="H610" i="7"/>
  <c r="G610" i="7"/>
  <c r="V609" i="7"/>
  <c r="T609" i="7"/>
  <c r="U609" i="7"/>
  <c r="S609" i="7"/>
  <c r="G609" i="7"/>
  <c r="F609" i="7"/>
  <c r="E609" i="7"/>
  <c r="J609" i="7"/>
  <c r="C609" i="7"/>
  <c r="B609" i="7"/>
  <c r="Z608" i="7"/>
  <c r="Y608" i="7"/>
  <c r="X608" i="7"/>
  <c r="M608" i="7"/>
  <c r="Q608" i="7" s="1"/>
  <c r="K608" i="7"/>
  <c r="P608" i="7" s="1"/>
  <c r="H608" i="7"/>
  <c r="L607" i="7"/>
  <c r="K607" i="7"/>
  <c r="I607" i="7"/>
  <c r="H607" i="7"/>
  <c r="G607" i="7"/>
  <c r="V606" i="7"/>
  <c r="T606" i="7"/>
  <c r="U606" i="7"/>
  <c r="S606" i="7"/>
  <c r="G606" i="7"/>
  <c r="F606" i="7"/>
  <c r="E606" i="7"/>
  <c r="J606" i="7"/>
  <c r="C606" i="7"/>
  <c r="B606" i="7"/>
  <c r="Z605" i="7"/>
  <c r="Y605" i="7"/>
  <c r="X605" i="7"/>
  <c r="M605" i="7"/>
  <c r="Q605" i="7" s="1"/>
  <c r="K605" i="7"/>
  <c r="P605" i="7" s="1"/>
  <c r="H605" i="7"/>
  <c r="L604" i="7"/>
  <c r="K604" i="7"/>
  <c r="I604" i="7"/>
  <c r="H604" i="7"/>
  <c r="G604" i="7"/>
  <c r="V603" i="7"/>
  <c r="T603" i="7"/>
  <c r="U603" i="7"/>
  <c r="S603" i="7"/>
  <c r="G603" i="7"/>
  <c r="F603" i="7"/>
  <c r="E603" i="7"/>
  <c r="J603" i="7"/>
  <c r="C603" i="7"/>
  <c r="B603" i="7"/>
  <c r="Z602" i="7"/>
  <c r="Y602" i="7"/>
  <c r="X602" i="7"/>
  <c r="M602" i="7"/>
  <c r="Q602" i="7" s="1"/>
  <c r="K602" i="7"/>
  <c r="P602" i="7" s="1"/>
  <c r="H602" i="7"/>
  <c r="W602" i="7" s="1"/>
  <c r="L601" i="7"/>
  <c r="K601" i="7"/>
  <c r="I601" i="7"/>
  <c r="H601" i="7"/>
  <c r="G601" i="7"/>
  <c r="V600" i="7"/>
  <c r="T600" i="7"/>
  <c r="U600" i="7"/>
  <c r="S600" i="7"/>
  <c r="G600" i="7"/>
  <c r="F600" i="7"/>
  <c r="E600" i="7"/>
  <c r="J600" i="7"/>
  <c r="C600" i="7"/>
  <c r="B600" i="7"/>
  <c r="Z599" i="7"/>
  <c r="Y599" i="7"/>
  <c r="X599" i="7"/>
  <c r="P599" i="7"/>
  <c r="M599" i="7"/>
  <c r="Q599" i="7" s="1"/>
  <c r="K599" i="7"/>
  <c r="H599" i="7"/>
  <c r="W599" i="7" s="1"/>
  <c r="L598" i="7"/>
  <c r="K598" i="7"/>
  <c r="I598" i="7"/>
  <c r="H598" i="7"/>
  <c r="G598" i="7"/>
  <c r="V597" i="7"/>
  <c r="T597" i="7"/>
  <c r="U597" i="7"/>
  <c r="S597" i="7"/>
  <c r="G597" i="7"/>
  <c r="F597" i="7"/>
  <c r="E597" i="7"/>
  <c r="J597" i="7"/>
  <c r="C597" i="7"/>
  <c r="B597" i="7"/>
  <c r="Z596" i="7"/>
  <c r="Y596" i="7"/>
  <c r="X596" i="7"/>
  <c r="P596" i="7"/>
  <c r="M596" i="7"/>
  <c r="Q596" i="7" s="1"/>
  <c r="K596" i="7"/>
  <c r="H596" i="7"/>
  <c r="W596" i="7" s="1"/>
  <c r="L595" i="7"/>
  <c r="K595" i="7"/>
  <c r="I595" i="7"/>
  <c r="H595" i="7"/>
  <c r="G595" i="7"/>
  <c r="V594" i="7"/>
  <c r="T594" i="7"/>
  <c r="U594" i="7"/>
  <c r="S594" i="7"/>
  <c r="G594" i="7"/>
  <c r="F594" i="7"/>
  <c r="E594" i="7"/>
  <c r="J594" i="7"/>
  <c r="C594" i="7"/>
  <c r="B594" i="7"/>
  <c r="Z593" i="7"/>
  <c r="Y593" i="7"/>
  <c r="X593" i="7"/>
  <c r="Q593" i="7"/>
  <c r="M593" i="7"/>
  <c r="K593" i="7"/>
  <c r="P593" i="7" s="1"/>
  <c r="H593" i="7"/>
  <c r="W593" i="7" s="1"/>
  <c r="L592" i="7"/>
  <c r="K592" i="7"/>
  <c r="I592" i="7"/>
  <c r="H592" i="7"/>
  <c r="G592" i="7"/>
  <c r="V591" i="7"/>
  <c r="T591" i="7"/>
  <c r="U591" i="7"/>
  <c r="S591" i="7"/>
  <c r="G591" i="7"/>
  <c r="F591" i="7"/>
  <c r="E591" i="7"/>
  <c r="J591" i="7"/>
  <c r="C591" i="7"/>
  <c r="B591" i="7"/>
  <c r="Z590" i="7"/>
  <c r="Y590" i="7"/>
  <c r="X590" i="7"/>
  <c r="M590" i="7"/>
  <c r="Q590" i="7" s="1"/>
  <c r="K590" i="7"/>
  <c r="P590" i="7" s="1"/>
  <c r="H590" i="7"/>
  <c r="W590" i="7" s="1"/>
  <c r="L589" i="7"/>
  <c r="K589" i="7"/>
  <c r="I589" i="7"/>
  <c r="H589" i="7"/>
  <c r="G589" i="7"/>
  <c r="V588" i="7"/>
  <c r="T588" i="7"/>
  <c r="U588" i="7"/>
  <c r="S588" i="7"/>
  <c r="G588" i="7"/>
  <c r="F588" i="7"/>
  <c r="E588" i="7"/>
  <c r="J588" i="7"/>
  <c r="C588" i="7"/>
  <c r="B588" i="7"/>
  <c r="Y587" i="7"/>
  <c r="X587" i="7"/>
  <c r="W587" i="7"/>
  <c r="M587" i="7"/>
  <c r="Q587" i="7" s="1"/>
  <c r="M586" i="7"/>
  <c r="H586" i="7"/>
  <c r="F586" i="7"/>
  <c r="K585" i="7"/>
  <c r="F585" i="7"/>
  <c r="K584" i="7"/>
  <c r="F584" i="7"/>
  <c r="L583" i="7"/>
  <c r="K583" i="7"/>
  <c r="I583" i="7"/>
  <c r="R583" i="7" s="1"/>
  <c r="H583" i="7"/>
  <c r="G583" i="7"/>
  <c r="V582" i="7"/>
  <c r="L585" i="7" s="1"/>
  <c r="T582" i="7"/>
  <c r="L584" i="7" s="1"/>
  <c r="K587" i="7" s="1"/>
  <c r="P587" i="7" s="1"/>
  <c r="U582" i="7"/>
  <c r="I585" i="7" s="1"/>
  <c r="S582" i="7"/>
  <c r="I584" i="7" s="1"/>
  <c r="H587" i="7" s="1"/>
  <c r="G582" i="7"/>
  <c r="F582" i="7"/>
  <c r="E582" i="7"/>
  <c r="J582" i="7"/>
  <c r="D582" i="7"/>
  <c r="C582" i="7"/>
  <c r="B582" i="7"/>
  <c r="Y581" i="7"/>
  <c r="X581" i="7"/>
  <c r="W581" i="7"/>
  <c r="Q581" i="7"/>
  <c r="M581" i="7"/>
  <c r="M580" i="7"/>
  <c r="H580" i="7"/>
  <c r="F580" i="7"/>
  <c r="K579" i="7"/>
  <c r="F579" i="7"/>
  <c r="K578" i="7"/>
  <c r="F578" i="7"/>
  <c r="L577" i="7"/>
  <c r="K577" i="7"/>
  <c r="R577" i="7"/>
  <c r="I577" i="7"/>
  <c r="H577" i="7"/>
  <c r="G577" i="7"/>
  <c r="V576" i="7"/>
  <c r="L579" i="7" s="1"/>
  <c r="T576" i="7"/>
  <c r="L578" i="7" s="1"/>
  <c r="K581" i="7" s="1"/>
  <c r="P581" i="7" s="1"/>
  <c r="U576" i="7"/>
  <c r="I579" i="7" s="1"/>
  <c r="S576" i="7"/>
  <c r="I578" i="7" s="1"/>
  <c r="H581" i="7" s="1"/>
  <c r="G576" i="7"/>
  <c r="F576" i="7"/>
  <c r="E576" i="7"/>
  <c r="J576" i="7"/>
  <c r="D576" i="7"/>
  <c r="C576" i="7"/>
  <c r="B576" i="7"/>
  <c r="Z575" i="7"/>
  <c r="Y575" i="7"/>
  <c r="X575" i="7"/>
  <c r="Q575" i="7"/>
  <c r="M575" i="7"/>
  <c r="L571" i="7"/>
  <c r="AB574" i="7"/>
  <c r="L574" i="7"/>
  <c r="K574" i="7"/>
  <c r="Y574" i="7"/>
  <c r="AA574" i="7"/>
  <c r="I574" i="7"/>
  <c r="G574" i="7"/>
  <c r="V574" i="7"/>
  <c r="T574" i="7"/>
  <c r="U574" i="7"/>
  <c r="S574" i="7"/>
  <c r="F574" i="7"/>
  <c r="E574" i="7"/>
  <c r="D574" i="7"/>
  <c r="C574" i="7"/>
  <c r="B574" i="7"/>
  <c r="M573" i="7"/>
  <c r="H573" i="7"/>
  <c r="F573" i="7"/>
  <c r="K572" i="7"/>
  <c r="F572" i="7"/>
  <c r="K571" i="7"/>
  <c r="F571" i="7"/>
  <c r="L570" i="7"/>
  <c r="K570" i="7"/>
  <c r="I570" i="7"/>
  <c r="H570" i="7"/>
  <c r="G570" i="7"/>
  <c r="L569" i="7"/>
  <c r="K569" i="7"/>
  <c r="I569" i="7"/>
  <c r="R569" i="7" s="1"/>
  <c r="H569" i="7"/>
  <c r="G569" i="7"/>
  <c r="L568" i="7"/>
  <c r="K568" i="7"/>
  <c r="I568" i="7"/>
  <c r="H568" i="7"/>
  <c r="G568" i="7"/>
  <c r="L567" i="7"/>
  <c r="K567" i="7"/>
  <c r="I567" i="7"/>
  <c r="R567" i="7" s="1"/>
  <c r="H567" i="7"/>
  <c r="G567" i="7"/>
  <c r="D566" i="7"/>
  <c r="V565" i="7"/>
  <c r="L572" i="7" s="1"/>
  <c r="T565" i="7"/>
  <c r="U565" i="7"/>
  <c r="I572" i="7" s="1"/>
  <c r="S565" i="7"/>
  <c r="I571" i="7" s="1"/>
  <c r="G565" i="7"/>
  <c r="F565" i="7"/>
  <c r="E565" i="7"/>
  <c r="J565" i="7"/>
  <c r="D565" i="7"/>
  <c r="C565" i="7"/>
  <c r="B565" i="7"/>
  <c r="Z564" i="7"/>
  <c r="Y564" i="7"/>
  <c r="W564" i="7"/>
  <c r="Q564" i="7"/>
  <c r="M564" i="7"/>
  <c r="L562" i="7"/>
  <c r="L561" i="7"/>
  <c r="K564" i="7" s="1"/>
  <c r="P564" i="7" s="1"/>
  <c r="I561" i="7"/>
  <c r="H564" i="7" s="1"/>
  <c r="M563" i="7"/>
  <c r="H563" i="7"/>
  <c r="F563" i="7"/>
  <c r="K562" i="7"/>
  <c r="F562" i="7"/>
  <c r="K561" i="7"/>
  <c r="F561" i="7"/>
  <c r="L560" i="7"/>
  <c r="K560" i="7"/>
  <c r="I560" i="7"/>
  <c r="H560" i="7"/>
  <c r="G560" i="7"/>
  <c r="L559" i="7"/>
  <c r="K559" i="7"/>
  <c r="R559" i="7"/>
  <c r="I559" i="7"/>
  <c r="H559" i="7"/>
  <c r="G559" i="7"/>
  <c r="D558" i="7"/>
  <c r="V557" i="7"/>
  <c r="T557" i="7"/>
  <c r="U557" i="7"/>
  <c r="I562" i="7" s="1"/>
  <c r="S557" i="7"/>
  <c r="G557" i="7"/>
  <c r="F557" i="7"/>
  <c r="E557" i="7"/>
  <c r="J557" i="7"/>
  <c r="D557" i="7"/>
  <c r="C557" i="7"/>
  <c r="B557" i="7"/>
  <c r="Z556" i="7"/>
  <c r="Y556" i="7"/>
  <c r="W556" i="7"/>
  <c r="Q556" i="7"/>
  <c r="M556" i="7"/>
  <c r="AB555" i="7"/>
  <c r="L555" i="7"/>
  <c r="K555" i="7"/>
  <c r="Y555" i="7"/>
  <c r="AA555" i="7"/>
  <c r="I555" i="7"/>
  <c r="G555" i="7"/>
  <c r="V555" i="7"/>
  <c r="T555" i="7"/>
  <c r="U555" i="7"/>
  <c r="S555" i="7"/>
  <c r="F555" i="7"/>
  <c r="E555" i="7"/>
  <c r="D555" i="7"/>
  <c r="C555" i="7"/>
  <c r="B555" i="7"/>
  <c r="AB554" i="7"/>
  <c r="L554" i="7"/>
  <c r="K554" i="7"/>
  <c r="Y554" i="7"/>
  <c r="AA554" i="7"/>
  <c r="I554" i="7"/>
  <c r="G554" i="7"/>
  <c r="V554" i="7"/>
  <c r="T554" i="7"/>
  <c r="U554" i="7"/>
  <c r="S554" i="7"/>
  <c r="F554" i="7"/>
  <c r="E554" i="7"/>
  <c r="D554" i="7"/>
  <c r="C554" i="7"/>
  <c r="B554" i="7"/>
  <c r="AB553" i="7"/>
  <c r="L553" i="7"/>
  <c r="K553" i="7"/>
  <c r="Y553" i="7"/>
  <c r="AA553" i="7"/>
  <c r="I553" i="7"/>
  <c r="G553" i="7"/>
  <c r="V553" i="7"/>
  <c r="T553" i="7"/>
  <c r="U553" i="7"/>
  <c r="S553" i="7"/>
  <c r="F553" i="7"/>
  <c r="E553" i="7"/>
  <c r="D553" i="7"/>
  <c r="C553" i="7"/>
  <c r="B553" i="7"/>
  <c r="AB552" i="7"/>
  <c r="L552" i="7"/>
  <c r="K552" i="7"/>
  <c r="Y552" i="7"/>
  <c r="AA552" i="7"/>
  <c r="I552" i="7"/>
  <c r="G552" i="7"/>
  <c r="V552" i="7"/>
  <c r="L550" i="7" s="1"/>
  <c r="T552" i="7"/>
  <c r="U552" i="7"/>
  <c r="S552" i="7"/>
  <c r="F552" i="7"/>
  <c r="E552" i="7"/>
  <c r="D552" i="7"/>
  <c r="C552" i="7"/>
  <c r="B552" i="7"/>
  <c r="M551" i="7"/>
  <c r="H551" i="7"/>
  <c r="F551" i="7"/>
  <c r="K550" i="7"/>
  <c r="F550" i="7"/>
  <c r="K549" i="7"/>
  <c r="F549" i="7"/>
  <c r="L548" i="7"/>
  <c r="K548" i="7"/>
  <c r="I548" i="7"/>
  <c r="H548" i="7"/>
  <c r="G548" i="7"/>
  <c r="L547" i="7"/>
  <c r="K547" i="7"/>
  <c r="I547" i="7"/>
  <c r="R547" i="7" s="1"/>
  <c r="H547" i="7"/>
  <c r="G547" i="7"/>
  <c r="V546" i="7"/>
  <c r="T546" i="7"/>
  <c r="U546" i="7"/>
  <c r="S546" i="7"/>
  <c r="G546" i="7"/>
  <c r="F546" i="7"/>
  <c r="E546" i="7"/>
  <c r="J546" i="7"/>
  <c r="D546" i="7"/>
  <c r="C546" i="7"/>
  <c r="B546" i="7"/>
  <c r="Z545" i="7"/>
  <c r="Y545" i="7"/>
  <c r="W545" i="7"/>
  <c r="M545" i="7"/>
  <c r="Q545" i="7" s="1"/>
  <c r="L540" i="7"/>
  <c r="AB544" i="7"/>
  <c r="L544" i="7"/>
  <c r="K544" i="7"/>
  <c r="Y544" i="7"/>
  <c r="AA544" i="7"/>
  <c r="I544" i="7"/>
  <c r="G544" i="7"/>
  <c r="V544" i="7"/>
  <c r="T544" i="7"/>
  <c r="U544" i="7"/>
  <c r="S544" i="7"/>
  <c r="F544" i="7"/>
  <c r="E544" i="7"/>
  <c r="D544" i="7"/>
  <c r="C544" i="7"/>
  <c r="B544" i="7"/>
  <c r="AB543" i="7"/>
  <c r="L543" i="7"/>
  <c r="K543" i="7"/>
  <c r="Y543" i="7"/>
  <c r="AA543" i="7"/>
  <c r="I543" i="7"/>
  <c r="G543" i="7"/>
  <c r="V543" i="7"/>
  <c r="T543" i="7"/>
  <c r="U543" i="7"/>
  <c r="S543" i="7"/>
  <c r="F543" i="7"/>
  <c r="E543" i="7"/>
  <c r="D543" i="7"/>
  <c r="C543" i="7"/>
  <c r="B543" i="7"/>
  <c r="AB542" i="7"/>
  <c r="L542" i="7"/>
  <c r="K542" i="7"/>
  <c r="Y542" i="7"/>
  <c r="AA542" i="7"/>
  <c r="I542" i="7"/>
  <c r="G542" i="7"/>
  <c r="V542" i="7"/>
  <c r="T542" i="7"/>
  <c r="U542" i="7"/>
  <c r="S542" i="7"/>
  <c r="F542" i="7"/>
  <c r="E542" i="7"/>
  <c r="D542" i="7"/>
  <c r="C542" i="7"/>
  <c r="B542" i="7"/>
  <c r="M541" i="7"/>
  <c r="H541" i="7"/>
  <c r="F541" i="7"/>
  <c r="K540" i="7"/>
  <c r="F540" i="7"/>
  <c r="K539" i="7"/>
  <c r="F539" i="7"/>
  <c r="L538" i="7"/>
  <c r="K538" i="7"/>
  <c r="I538" i="7"/>
  <c r="H538" i="7"/>
  <c r="G538" i="7"/>
  <c r="L537" i="7"/>
  <c r="K537" i="7"/>
  <c r="I537" i="7"/>
  <c r="R537" i="7" s="1"/>
  <c r="H537" i="7"/>
  <c r="G537" i="7"/>
  <c r="V536" i="7"/>
  <c r="T536" i="7"/>
  <c r="U536" i="7"/>
  <c r="S536" i="7"/>
  <c r="I539" i="7" s="1"/>
  <c r="G536" i="7"/>
  <c r="F536" i="7"/>
  <c r="E536" i="7"/>
  <c r="J536" i="7"/>
  <c r="D536" i="7"/>
  <c r="C536" i="7"/>
  <c r="B536" i="7"/>
  <c r="Z535" i="7"/>
  <c r="Y535" i="7"/>
  <c r="W535" i="7"/>
  <c r="M535" i="7"/>
  <c r="Q535" i="7" s="1"/>
  <c r="L528" i="7"/>
  <c r="AB534" i="7"/>
  <c r="L534" i="7"/>
  <c r="K534" i="7"/>
  <c r="Y534" i="7"/>
  <c r="AA534" i="7"/>
  <c r="I534" i="7"/>
  <c r="G534" i="7"/>
  <c r="V534" i="7"/>
  <c r="T534" i="7"/>
  <c r="U534" i="7"/>
  <c r="S534" i="7"/>
  <c r="F534" i="7"/>
  <c r="E534" i="7"/>
  <c r="D534" i="7"/>
  <c r="C534" i="7"/>
  <c r="B534" i="7"/>
  <c r="AB533" i="7"/>
  <c r="L533" i="7"/>
  <c r="K533" i="7"/>
  <c r="Y533" i="7"/>
  <c r="AA533" i="7"/>
  <c r="I533" i="7"/>
  <c r="G533" i="7"/>
  <c r="V533" i="7"/>
  <c r="T533" i="7"/>
  <c r="U533" i="7"/>
  <c r="S533" i="7"/>
  <c r="F533" i="7"/>
  <c r="E533" i="7"/>
  <c r="D533" i="7"/>
  <c r="C533" i="7"/>
  <c r="B533" i="7"/>
  <c r="AB532" i="7"/>
  <c r="L532" i="7"/>
  <c r="K532" i="7"/>
  <c r="Y532" i="7"/>
  <c r="AA532" i="7"/>
  <c r="I532" i="7"/>
  <c r="G532" i="7"/>
  <c r="V532" i="7"/>
  <c r="T532" i="7"/>
  <c r="U532" i="7"/>
  <c r="S532" i="7"/>
  <c r="F532" i="7"/>
  <c r="E532" i="7"/>
  <c r="D532" i="7"/>
  <c r="C532" i="7"/>
  <c r="B532" i="7"/>
  <c r="AB531" i="7"/>
  <c r="L531" i="7"/>
  <c r="K531" i="7"/>
  <c r="Y531" i="7"/>
  <c r="AA531" i="7"/>
  <c r="I531" i="7"/>
  <c r="G531" i="7"/>
  <c r="V531" i="7"/>
  <c r="T531" i="7"/>
  <c r="L527" i="7" s="1"/>
  <c r="U531" i="7"/>
  <c r="I528" i="7" s="1"/>
  <c r="S531" i="7"/>
  <c r="I527" i="7" s="1"/>
  <c r="F531" i="7"/>
  <c r="E531" i="7"/>
  <c r="D531" i="7"/>
  <c r="C531" i="7"/>
  <c r="B531" i="7"/>
  <c r="AB530" i="7"/>
  <c r="L530" i="7"/>
  <c r="K530" i="7"/>
  <c r="Y530" i="7"/>
  <c r="AA530" i="7"/>
  <c r="I530" i="7"/>
  <c r="G530" i="7"/>
  <c r="V530" i="7"/>
  <c r="T530" i="7"/>
  <c r="U530" i="7"/>
  <c r="S530" i="7"/>
  <c r="F530" i="7"/>
  <c r="E530" i="7"/>
  <c r="D530" i="7"/>
  <c r="C530" i="7"/>
  <c r="B530" i="7"/>
  <c r="M529" i="7"/>
  <c r="H529" i="7"/>
  <c r="F529" i="7"/>
  <c r="K528" i="7"/>
  <c r="F528" i="7"/>
  <c r="K527" i="7"/>
  <c r="F527" i="7"/>
  <c r="L526" i="7"/>
  <c r="K526" i="7"/>
  <c r="I526" i="7"/>
  <c r="H526" i="7"/>
  <c r="G526" i="7"/>
  <c r="L525" i="7"/>
  <c r="K525" i="7"/>
  <c r="I525" i="7"/>
  <c r="R525" i="7" s="1"/>
  <c r="H525" i="7"/>
  <c r="G525" i="7"/>
  <c r="L524" i="7"/>
  <c r="K524" i="7"/>
  <c r="I524" i="7"/>
  <c r="H524" i="7"/>
  <c r="G524" i="7"/>
  <c r="L523" i="7"/>
  <c r="K523" i="7"/>
  <c r="R523" i="7"/>
  <c r="I523" i="7"/>
  <c r="H523" i="7"/>
  <c r="G523" i="7"/>
  <c r="D522" i="7"/>
  <c r="V521" i="7"/>
  <c r="T521" i="7"/>
  <c r="U521" i="7"/>
  <c r="S521" i="7"/>
  <c r="G521" i="7"/>
  <c r="F521" i="7"/>
  <c r="E521" i="7"/>
  <c r="J521" i="7"/>
  <c r="D521" i="7"/>
  <c r="C521" i="7"/>
  <c r="B521" i="7"/>
  <c r="Z520" i="7"/>
  <c r="Y520" i="7"/>
  <c r="W520" i="7"/>
  <c r="M520" i="7"/>
  <c r="Q520" i="7" s="1"/>
  <c r="L515" i="7"/>
  <c r="AB519" i="7"/>
  <c r="L519" i="7"/>
  <c r="K519" i="7"/>
  <c r="Y519" i="7"/>
  <c r="AA519" i="7"/>
  <c r="I519" i="7"/>
  <c r="G519" i="7"/>
  <c r="V519" i="7"/>
  <c r="T519" i="7"/>
  <c r="U519" i="7"/>
  <c r="S519" i="7"/>
  <c r="F519" i="7"/>
  <c r="E519" i="7"/>
  <c r="D519" i="7"/>
  <c r="C519" i="7"/>
  <c r="B519" i="7"/>
  <c r="AB518" i="7"/>
  <c r="L518" i="7"/>
  <c r="K518" i="7"/>
  <c r="Y518" i="7"/>
  <c r="AA518" i="7"/>
  <c r="I518" i="7"/>
  <c r="G518" i="7"/>
  <c r="V518" i="7"/>
  <c r="T518" i="7"/>
  <c r="U518" i="7"/>
  <c r="S518" i="7"/>
  <c r="F518" i="7"/>
  <c r="E518" i="7"/>
  <c r="D518" i="7"/>
  <c r="C518" i="7"/>
  <c r="B518" i="7"/>
  <c r="AB517" i="7"/>
  <c r="L517" i="7"/>
  <c r="K517" i="7"/>
  <c r="Y517" i="7"/>
  <c r="AA517" i="7"/>
  <c r="I517" i="7"/>
  <c r="G517" i="7"/>
  <c r="V517" i="7"/>
  <c r="T517" i="7"/>
  <c r="U517" i="7"/>
  <c r="S517" i="7"/>
  <c r="F517" i="7"/>
  <c r="E517" i="7"/>
  <c r="D517" i="7"/>
  <c r="C517" i="7"/>
  <c r="B517" i="7"/>
  <c r="M516" i="7"/>
  <c r="H516" i="7"/>
  <c r="F516" i="7"/>
  <c r="K515" i="7"/>
  <c r="F515" i="7"/>
  <c r="K514" i="7"/>
  <c r="F514" i="7"/>
  <c r="L513" i="7"/>
  <c r="K513" i="7"/>
  <c r="I513" i="7"/>
  <c r="H513" i="7"/>
  <c r="G513" i="7"/>
  <c r="L512" i="7"/>
  <c r="K512" i="7"/>
  <c r="I512" i="7"/>
  <c r="R512" i="7" s="1"/>
  <c r="H512" i="7"/>
  <c r="G512" i="7"/>
  <c r="L511" i="7"/>
  <c r="K511" i="7"/>
  <c r="I511" i="7"/>
  <c r="H511" i="7"/>
  <c r="G511" i="7"/>
  <c r="L510" i="7"/>
  <c r="K510" i="7"/>
  <c r="I510" i="7"/>
  <c r="R510" i="7" s="1"/>
  <c r="H510" i="7"/>
  <c r="G510" i="7"/>
  <c r="D509" i="7"/>
  <c r="V508" i="7"/>
  <c r="T508" i="7"/>
  <c r="U508" i="7"/>
  <c r="S508" i="7"/>
  <c r="I514" i="7" s="1"/>
  <c r="G508" i="7"/>
  <c r="F508" i="7"/>
  <c r="E508" i="7"/>
  <c r="J508" i="7"/>
  <c r="D508" i="7"/>
  <c r="C508" i="7"/>
  <c r="B508" i="7"/>
  <c r="Z507" i="7"/>
  <c r="Y507" i="7"/>
  <c r="W507" i="7"/>
  <c r="Q507" i="7"/>
  <c r="M507" i="7"/>
  <c r="AB506" i="7"/>
  <c r="L506" i="7"/>
  <c r="K506" i="7"/>
  <c r="Y506" i="7"/>
  <c r="AA506" i="7"/>
  <c r="I506" i="7"/>
  <c r="G506" i="7"/>
  <c r="V506" i="7"/>
  <c r="T506" i="7"/>
  <c r="U506" i="7"/>
  <c r="S506" i="7"/>
  <c r="F506" i="7"/>
  <c r="E506" i="7"/>
  <c r="D506" i="7"/>
  <c r="C506" i="7"/>
  <c r="B506" i="7"/>
  <c r="AB505" i="7"/>
  <c r="L505" i="7"/>
  <c r="K505" i="7"/>
  <c r="Y505" i="7"/>
  <c r="AA505" i="7"/>
  <c r="I505" i="7"/>
  <c r="G505" i="7"/>
  <c r="V505" i="7"/>
  <c r="T505" i="7"/>
  <c r="L501" i="7" s="1"/>
  <c r="U505" i="7"/>
  <c r="S505" i="7"/>
  <c r="I501" i="7" s="1"/>
  <c r="F505" i="7"/>
  <c r="E505" i="7"/>
  <c r="D505" i="7"/>
  <c r="C505" i="7"/>
  <c r="B505" i="7"/>
  <c r="AB504" i="7"/>
  <c r="L504" i="7"/>
  <c r="K504" i="7"/>
  <c r="Y504" i="7"/>
  <c r="AA504" i="7"/>
  <c r="I504" i="7"/>
  <c r="G504" i="7"/>
  <c r="V504" i="7"/>
  <c r="L502" i="7" s="1"/>
  <c r="T504" i="7"/>
  <c r="U504" i="7"/>
  <c r="S504" i="7"/>
  <c r="F504" i="7"/>
  <c r="E504" i="7"/>
  <c r="D504" i="7"/>
  <c r="C504" i="7"/>
  <c r="B504" i="7"/>
  <c r="M503" i="7"/>
  <c r="H503" i="7"/>
  <c r="F503" i="7"/>
  <c r="K502" i="7"/>
  <c r="F502" i="7"/>
  <c r="K501" i="7"/>
  <c r="F501" i="7"/>
  <c r="L500" i="7"/>
  <c r="K500" i="7"/>
  <c r="I500" i="7"/>
  <c r="H500" i="7"/>
  <c r="G500" i="7"/>
  <c r="L499" i="7"/>
  <c r="K499" i="7"/>
  <c r="I499" i="7"/>
  <c r="R499" i="7" s="1"/>
  <c r="H499" i="7"/>
  <c r="G499" i="7"/>
  <c r="L498" i="7"/>
  <c r="K498" i="7"/>
  <c r="I498" i="7"/>
  <c r="H498" i="7"/>
  <c r="G498" i="7"/>
  <c r="L497" i="7"/>
  <c r="K497" i="7"/>
  <c r="I497" i="7"/>
  <c r="R497" i="7" s="1"/>
  <c r="H497" i="7"/>
  <c r="G497" i="7"/>
  <c r="D496" i="7"/>
  <c r="V495" i="7"/>
  <c r="T495" i="7"/>
  <c r="U495" i="7"/>
  <c r="I502" i="7" s="1"/>
  <c r="S495" i="7"/>
  <c r="G495" i="7"/>
  <c r="F495" i="7"/>
  <c r="E495" i="7"/>
  <c r="J495" i="7"/>
  <c r="D495" i="7"/>
  <c r="C495" i="7"/>
  <c r="B495" i="7"/>
  <c r="Z494" i="7"/>
  <c r="Y494" i="7"/>
  <c r="W494" i="7"/>
  <c r="M494" i="7"/>
  <c r="Q494" i="7" s="1"/>
  <c r="AB493" i="7"/>
  <c r="L493" i="7"/>
  <c r="K493" i="7"/>
  <c r="Y493" i="7"/>
  <c r="AA493" i="7"/>
  <c r="I493" i="7"/>
  <c r="G493" i="7"/>
  <c r="V493" i="7"/>
  <c r="T493" i="7"/>
  <c r="U493" i="7"/>
  <c r="S493" i="7"/>
  <c r="F493" i="7"/>
  <c r="E493" i="7"/>
  <c r="D493" i="7"/>
  <c r="C493" i="7"/>
  <c r="B493" i="7"/>
  <c r="AB492" i="7"/>
  <c r="L492" i="7"/>
  <c r="K492" i="7"/>
  <c r="Y492" i="7"/>
  <c r="AA492" i="7"/>
  <c r="I492" i="7"/>
  <c r="G492" i="7"/>
  <c r="V492" i="7"/>
  <c r="T492" i="7"/>
  <c r="U492" i="7"/>
  <c r="S492" i="7"/>
  <c r="F492" i="7"/>
  <c r="E492" i="7"/>
  <c r="D492" i="7"/>
  <c r="C492" i="7"/>
  <c r="B492" i="7"/>
  <c r="AB491" i="7"/>
  <c r="L491" i="7"/>
  <c r="K491" i="7"/>
  <c r="Y491" i="7"/>
  <c r="AA491" i="7"/>
  <c r="I491" i="7"/>
  <c r="G491" i="7"/>
  <c r="V491" i="7"/>
  <c r="L489" i="7" s="1"/>
  <c r="T491" i="7"/>
  <c r="U491" i="7"/>
  <c r="S491" i="7"/>
  <c r="F491" i="7"/>
  <c r="E491" i="7"/>
  <c r="D491" i="7"/>
  <c r="C491" i="7"/>
  <c r="B491" i="7"/>
  <c r="M490" i="7"/>
  <c r="H490" i="7"/>
  <c r="F490" i="7"/>
  <c r="K489" i="7"/>
  <c r="F489" i="7"/>
  <c r="K488" i="7"/>
  <c r="F488" i="7"/>
  <c r="L487" i="7"/>
  <c r="K487" i="7"/>
  <c r="I487" i="7"/>
  <c r="H487" i="7"/>
  <c r="G487" i="7"/>
  <c r="L486" i="7"/>
  <c r="K486" i="7"/>
  <c r="I486" i="7"/>
  <c r="R486" i="7" s="1"/>
  <c r="H486" i="7"/>
  <c r="G486" i="7"/>
  <c r="L485" i="7"/>
  <c r="K485" i="7"/>
  <c r="I485" i="7"/>
  <c r="H485" i="7"/>
  <c r="G485" i="7"/>
  <c r="L484" i="7"/>
  <c r="K484" i="7"/>
  <c r="I484" i="7"/>
  <c r="R484" i="7" s="1"/>
  <c r="H484" i="7"/>
  <c r="G484" i="7"/>
  <c r="D483" i="7"/>
  <c r="V482" i="7"/>
  <c r="T482" i="7"/>
  <c r="U482" i="7"/>
  <c r="S482" i="7"/>
  <c r="G482" i="7"/>
  <c r="F482" i="7"/>
  <c r="E482" i="7"/>
  <c r="J482" i="7"/>
  <c r="D482" i="7"/>
  <c r="C482" i="7"/>
  <c r="B482" i="7"/>
  <c r="Z481" i="7"/>
  <c r="Y481" i="7"/>
  <c r="X481" i="7"/>
  <c r="M481" i="7"/>
  <c r="Q481" i="7" s="1"/>
  <c r="I475" i="7"/>
  <c r="AB480" i="7"/>
  <c r="L480" i="7"/>
  <c r="K480" i="7"/>
  <c r="Y480" i="7"/>
  <c r="AA480" i="7"/>
  <c r="I480" i="7"/>
  <c r="G480" i="7"/>
  <c r="V480" i="7"/>
  <c r="T480" i="7"/>
  <c r="U480" i="7"/>
  <c r="I476" i="7" s="1"/>
  <c r="S480" i="7"/>
  <c r="F480" i="7"/>
  <c r="E480" i="7"/>
  <c r="D480" i="7"/>
  <c r="C480" i="7"/>
  <c r="B480" i="7"/>
  <c r="AB479" i="7"/>
  <c r="L479" i="7"/>
  <c r="K479" i="7"/>
  <c r="Y479" i="7"/>
  <c r="AA479" i="7"/>
  <c r="I479" i="7"/>
  <c r="G479" i="7"/>
  <c r="V479" i="7"/>
  <c r="L476" i="7" s="1"/>
  <c r="T479" i="7"/>
  <c r="L475" i="7" s="1"/>
  <c r="K481" i="7" s="1"/>
  <c r="P481" i="7" s="1"/>
  <c r="U479" i="7"/>
  <c r="S479" i="7"/>
  <c r="F479" i="7"/>
  <c r="E479" i="7"/>
  <c r="D479" i="7"/>
  <c r="C479" i="7"/>
  <c r="B479" i="7"/>
  <c r="AB478" i="7"/>
  <c r="L478" i="7"/>
  <c r="K478" i="7"/>
  <c r="Y478" i="7"/>
  <c r="AA478" i="7"/>
  <c r="I478" i="7"/>
  <c r="G478" i="7"/>
  <c r="V478" i="7"/>
  <c r="T478" i="7"/>
  <c r="U478" i="7"/>
  <c r="S478" i="7"/>
  <c r="F478" i="7"/>
  <c r="E478" i="7"/>
  <c r="D478" i="7"/>
  <c r="C478" i="7"/>
  <c r="B478" i="7"/>
  <c r="M477" i="7"/>
  <c r="H477" i="7"/>
  <c r="F477" i="7"/>
  <c r="K476" i="7"/>
  <c r="F476" i="7"/>
  <c r="K475" i="7"/>
  <c r="F475" i="7"/>
  <c r="L474" i="7"/>
  <c r="K474" i="7"/>
  <c r="I474" i="7"/>
  <c r="H474" i="7"/>
  <c r="G474" i="7"/>
  <c r="L473" i="7"/>
  <c r="K473" i="7"/>
  <c r="R473" i="7"/>
  <c r="I473" i="7"/>
  <c r="H473" i="7"/>
  <c r="G473" i="7"/>
  <c r="V472" i="7"/>
  <c r="T472" i="7"/>
  <c r="U472" i="7"/>
  <c r="S472" i="7"/>
  <c r="G472" i="7"/>
  <c r="F472" i="7"/>
  <c r="E472" i="7"/>
  <c r="J472" i="7"/>
  <c r="D472" i="7"/>
  <c r="C472" i="7"/>
  <c r="B472" i="7"/>
  <c r="Z471" i="7"/>
  <c r="Y471" i="7"/>
  <c r="W471" i="7"/>
  <c r="O471" i="7"/>
  <c r="M471" i="7"/>
  <c r="Q471" i="7" s="1"/>
  <c r="M470" i="7"/>
  <c r="H470" i="7"/>
  <c r="F470" i="7"/>
  <c r="K469" i="7"/>
  <c r="F469" i="7"/>
  <c r="K468" i="7"/>
  <c r="F468" i="7"/>
  <c r="L467" i="7"/>
  <c r="K467" i="7"/>
  <c r="I467" i="7"/>
  <c r="H467" i="7"/>
  <c r="G467" i="7"/>
  <c r="L466" i="7"/>
  <c r="K466" i="7"/>
  <c r="I466" i="7"/>
  <c r="H466" i="7"/>
  <c r="G466" i="7"/>
  <c r="L465" i="7"/>
  <c r="K465" i="7"/>
  <c r="R465" i="7"/>
  <c r="I465" i="7"/>
  <c r="H465" i="7"/>
  <c r="G465" i="7"/>
  <c r="D464" i="7"/>
  <c r="V463" i="7"/>
  <c r="L469" i="7" s="1"/>
  <c r="T463" i="7"/>
  <c r="L468" i="7" s="1"/>
  <c r="K471" i="7" s="1"/>
  <c r="P471" i="7" s="1"/>
  <c r="U463" i="7"/>
  <c r="I469" i="7" s="1"/>
  <c r="S463" i="7"/>
  <c r="I468" i="7" s="1"/>
  <c r="H471" i="7" s="1"/>
  <c r="X471" i="7" s="1"/>
  <c r="G463" i="7"/>
  <c r="F463" i="7"/>
  <c r="E463" i="7"/>
  <c r="J463" i="7"/>
  <c r="D463" i="7"/>
  <c r="C463" i="7"/>
  <c r="B463" i="7"/>
  <c r="Z462" i="7"/>
  <c r="Y462" i="7"/>
  <c r="W462" i="7"/>
  <c r="M462" i="7"/>
  <c r="Q462" i="7" s="1"/>
  <c r="L459" i="7"/>
  <c r="I459" i="7"/>
  <c r="H462" i="7" s="1"/>
  <c r="M461" i="7"/>
  <c r="H461" i="7"/>
  <c r="F461" i="7"/>
  <c r="K460" i="7"/>
  <c r="F460" i="7"/>
  <c r="K459" i="7"/>
  <c r="F459" i="7"/>
  <c r="L458" i="7"/>
  <c r="K458" i="7"/>
  <c r="I458" i="7"/>
  <c r="H458" i="7"/>
  <c r="G458" i="7"/>
  <c r="L457" i="7"/>
  <c r="K457" i="7"/>
  <c r="I457" i="7"/>
  <c r="H457" i="7"/>
  <c r="G457" i="7"/>
  <c r="L456" i="7"/>
  <c r="K456" i="7"/>
  <c r="R456" i="7"/>
  <c r="I456" i="7"/>
  <c r="H456" i="7"/>
  <c r="G456" i="7"/>
  <c r="D455" i="7"/>
  <c r="V454" i="7"/>
  <c r="L460" i="7" s="1"/>
  <c r="T454" i="7"/>
  <c r="U454" i="7"/>
  <c r="I460" i="7" s="1"/>
  <c r="S454" i="7"/>
  <c r="G454" i="7"/>
  <c r="F454" i="7"/>
  <c r="E454" i="7"/>
  <c r="J454" i="7"/>
  <c r="D454" i="7"/>
  <c r="C454" i="7"/>
  <c r="B454" i="7"/>
  <c r="Z453" i="7"/>
  <c r="Y453" i="7"/>
  <c r="X453" i="7"/>
  <c r="Q453" i="7"/>
  <c r="M453" i="7"/>
  <c r="I452" i="7"/>
  <c r="L451" i="7"/>
  <c r="K453" i="7" s="1"/>
  <c r="P453" i="7" s="1"/>
  <c r="I451" i="7"/>
  <c r="H453" i="7" s="1"/>
  <c r="W453" i="7" s="1"/>
  <c r="K452" i="7"/>
  <c r="F452" i="7"/>
  <c r="K451" i="7"/>
  <c r="F451" i="7"/>
  <c r="L450" i="7"/>
  <c r="K450" i="7"/>
  <c r="R450" i="7"/>
  <c r="I450" i="7"/>
  <c r="H450" i="7"/>
  <c r="G450" i="7"/>
  <c r="L449" i="7"/>
  <c r="K449" i="7"/>
  <c r="I449" i="7"/>
  <c r="H449" i="7"/>
  <c r="G449" i="7"/>
  <c r="D448" i="7"/>
  <c r="V447" i="7"/>
  <c r="L452" i="7" s="1"/>
  <c r="T447" i="7"/>
  <c r="U447" i="7"/>
  <c r="S447" i="7"/>
  <c r="G447" i="7"/>
  <c r="F447" i="7"/>
  <c r="E447" i="7"/>
  <c r="J447" i="7"/>
  <c r="D447" i="7"/>
  <c r="C447" i="7"/>
  <c r="B447" i="7"/>
  <c r="Z446" i="7"/>
  <c r="Y446" i="7"/>
  <c r="X446" i="7"/>
  <c r="M446" i="7"/>
  <c r="Q446" i="7" s="1"/>
  <c r="L444" i="7"/>
  <c r="I444" i="7"/>
  <c r="L443" i="7"/>
  <c r="K446" i="7" s="1"/>
  <c r="P446" i="7" s="1"/>
  <c r="I443" i="7"/>
  <c r="H446" i="7" s="1"/>
  <c r="M445" i="7"/>
  <c r="H445" i="7"/>
  <c r="F445" i="7"/>
  <c r="K444" i="7"/>
  <c r="F444" i="7"/>
  <c r="K443" i="7"/>
  <c r="F443" i="7"/>
  <c r="L442" i="7"/>
  <c r="K442" i="7"/>
  <c r="I442" i="7"/>
  <c r="R442" i="7" s="1"/>
  <c r="H442" i="7"/>
  <c r="G442" i="7"/>
  <c r="D441" i="7"/>
  <c r="V440" i="7"/>
  <c r="T440" i="7"/>
  <c r="U440" i="7"/>
  <c r="S440" i="7"/>
  <c r="G440" i="7"/>
  <c r="F440" i="7"/>
  <c r="E440" i="7"/>
  <c r="J440" i="7"/>
  <c r="D440" i="7"/>
  <c r="C440" i="7"/>
  <c r="B440" i="7"/>
  <c r="Z439" i="7"/>
  <c r="Y439" i="7"/>
  <c r="X439" i="7"/>
  <c r="M439" i="7"/>
  <c r="Q439" i="7" s="1"/>
  <c r="H439" i="7"/>
  <c r="M438" i="7"/>
  <c r="H438" i="7"/>
  <c r="F438" i="7"/>
  <c r="K437" i="7"/>
  <c r="F437" i="7"/>
  <c r="K436" i="7"/>
  <c r="F436" i="7"/>
  <c r="L435" i="7"/>
  <c r="K435" i="7"/>
  <c r="I435" i="7"/>
  <c r="R435" i="7" s="1"/>
  <c r="H435" i="7"/>
  <c r="G435" i="7"/>
  <c r="L434" i="7"/>
  <c r="K434" i="7"/>
  <c r="I434" i="7"/>
  <c r="H434" i="7"/>
  <c r="G434" i="7"/>
  <c r="L433" i="7"/>
  <c r="K433" i="7"/>
  <c r="R433" i="7"/>
  <c r="I433" i="7"/>
  <c r="H433" i="7"/>
  <c r="G433" i="7"/>
  <c r="D432" i="7"/>
  <c r="V431" i="7"/>
  <c r="L437" i="7" s="1"/>
  <c r="K439" i="7" s="1"/>
  <c r="P439" i="7" s="1"/>
  <c r="T431" i="7"/>
  <c r="L436" i="7" s="1"/>
  <c r="U431" i="7"/>
  <c r="I437" i="7" s="1"/>
  <c r="S431" i="7"/>
  <c r="I436" i="7" s="1"/>
  <c r="G431" i="7"/>
  <c r="F431" i="7"/>
  <c r="E431" i="7"/>
  <c r="J431" i="7"/>
  <c r="D431" i="7"/>
  <c r="C431" i="7"/>
  <c r="B431" i="7"/>
  <c r="Z430" i="7"/>
  <c r="Y430" i="7"/>
  <c r="X430" i="7"/>
  <c r="M430" i="7"/>
  <c r="Q430" i="7" s="1"/>
  <c r="I427" i="7"/>
  <c r="M429" i="7"/>
  <c r="H429" i="7"/>
  <c r="F429" i="7"/>
  <c r="K428" i="7"/>
  <c r="F428" i="7"/>
  <c r="K427" i="7"/>
  <c r="F427" i="7"/>
  <c r="L426" i="7"/>
  <c r="K426" i="7"/>
  <c r="I426" i="7"/>
  <c r="R426" i="7" s="1"/>
  <c r="H426" i="7"/>
  <c r="G426" i="7"/>
  <c r="D425" i="7"/>
  <c r="V424" i="7"/>
  <c r="L428" i="7" s="1"/>
  <c r="T424" i="7"/>
  <c r="L427" i="7" s="1"/>
  <c r="U424" i="7"/>
  <c r="I428" i="7" s="1"/>
  <c r="S424" i="7"/>
  <c r="G424" i="7"/>
  <c r="F424" i="7"/>
  <c r="E424" i="7"/>
  <c r="J424" i="7"/>
  <c r="D424" i="7"/>
  <c r="C424" i="7"/>
  <c r="B424" i="7"/>
  <c r="AE423" i="7"/>
  <c r="A423" i="7"/>
  <c r="D420" i="7"/>
  <c r="D419" i="7"/>
  <c r="AM418" i="7"/>
  <c r="E418" i="7"/>
  <c r="D418" i="7"/>
  <c r="K417" i="7"/>
  <c r="D417" i="7"/>
  <c r="K416" i="7"/>
  <c r="D416" i="7"/>
  <c r="K415" i="7"/>
  <c r="D415" i="7"/>
  <c r="K414" i="7"/>
  <c r="D414" i="7"/>
  <c r="K413" i="7"/>
  <c r="D413" i="7"/>
  <c r="AG411" i="7"/>
  <c r="A411" i="7"/>
  <c r="Z409" i="7"/>
  <c r="Y409" i="7"/>
  <c r="X409" i="7"/>
  <c r="M409" i="7"/>
  <c r="Q409" i="7" s="1"/>
  <c r="K409" i="7"/>
  <c r="P409" i="7" s="1"/>
  <c r="H409" i="7"/>
  <c r="W409" i="7" s="1"/>
  <c r="L408" i="7"/>
  <c r="K408" i="7"/>
  <c r="I408" i="7"/>
  <c r="H408" i="7"/>
  <c r="G408" i="7"/>
  <c r="V407" i="7"/>
  <c r="T407" i="7"/>
  <c r="U407" i="7"/>
  <c r="S407" i="7"/>
  <c r="G407" i="7"/>
  <c r="F407" i="7"/>
  <c r="E407" i="7"/>
  <c r="J407" i="7"/>
  <c r="D407" i="7"/>
  <c r="C407" i="7"/>
  <c r="B407" i="7"/>
  <c r="Z406" i="7"/>
  <c r="Y406" i="7"/>
  <c r="X406" i="7"/>
  <c r="M406" i="7"/>
  <c r="Q406" i="7" s="1"/>
  <c r="K406" i="7"/>
  <c r="P406" i="7" s="1"/>
  <c r="H406" i="7"/>
  <c r="L405" i="7"/>
  <c r="K405" i="7"/>
  <c r="I405" i="7"/>
  <c r="H405" i="7"/>
  <c r="G405" i="7"/>
  <c r="V404" i="7"/>
  <c r="T404" i="7"/>
  <c r="U404" i="7"/>
  <c r="S404" i="7"/>
  <c r="G404" i="7"/>
  <c r="F404" i="7"/>
  <c r="E404" i="7"/>
  <c r="J404" i="7"/>
  <c r="D404" i="7"/>
  <c r="C404" i="7"/>
  <c r="B404" i="7"/>
  <c r="Z403" i="7"/>
  <c r="Y403" i="7"/>
  <c r="X403" i="7"/>
  <c r="W403" i="7"/>
  <c r="O403" i="7"/>
  <c r="M403" i="7"/>
  <c r="Q403" i="7" s="1"/>
  <c r="K403" i="7"/>
  <c r="P403" i="7" s="1"/>
  <c r="H403" i="7"/>
  <c r="L402" i="7"/>
  <c r="K402" i="7"/>
  <c r="I402" i="7"/>
  <c r="H402" i="7"/>
  <c r="G402" i="7"/>
  <c r="V401" i="7"/>
  <c r="T401" i="7"/>
  <c r="U401" i="7"/>
  <c r="S401" i="7"/>
  <c r="G401" i="7"/>
  <c r="F401" i="7"/>
  <c r="E401" i="7"/>
  <c r="J401" i="7"/>
  <c r="D401" i="7"/>
  <c r="C401" i="7"/>
  <c r="B401" i="7"/>
  <c r="Z400" i="7"/>
  <c r="Y400" i="7"/>
  <c r="X400" i="7"/>
  <c r="W400" i="7"/>
  <c r="Q400" i="7"/>
  <c r="P400" i="7"/>
  <c r="O400" i="7"/>
  <c r="M400" i="7"/>
  <c r="K400" i="7"/>
  <c r="H400" i="7"/>
  <c r="L399" i="7"/>
  <c r="K399" i="7"/>
  <c r="I399" i="7"/>
  <c r="H399" i="7"/>
  <c r="G399" i="7"/>
  <c r="V398" i="7"/>
  <c r="T398" i="7"/>
  <c r="U398" i="7"/>
  <c r="S398" i="7"/>
  <c r="G398" i="7"/>
  <c r="F398" i="7"/>
  <c r="E398" i="7"/>
  <c r="J398" i="7"/>
  <c r="D398" i="7"/>
  <c r="C398" i="7"/>
  <c r="B398" i="7"/>
  <c r="Z397" i="7"/>
  <c r="Y397" i="7"/>
  <c r="X397" i="7"/>
  <c r="W397" i="7"/>
  <c r="Q397" i="7"/>
  <c r="M397" i="7"/>
  <c r="K397" i="7"/>
  <c r="P397" i="7" s="1"/>
  <c r="H397" i="7"/>
  <c r="O397" i="7" s="1"/>
  <c r="L396" i="7"/>
  <c r="K396" i="7"/>
  <c r="I396" i="7"/>
  <c r="H396" i="7"/>
  <c r="G396" i="7"/>
  <c r="V395" i="7"/>
  <c r="T395" i="7"/>
  <c r="U395" i="7"/>
  <c r="S395" i="7"/>
  <c r="G395" i="7"/>
  <c r="F395" i="7"/>
  <c r="E395" i="7"/>
  <c r="J395" i="7"/>
  <c r="D395" i="7"/>
  <c r="C395" i="7"/>
  <c r="B395" i="7"/>
  <c r="Z394" i="7"/>
  <c r="Y394" i="7"/>
  <c r="X394" i="7"/>
  <c r="M394" i="7"/>
  <c r="Q394" i="7" s="1"/>
  <c r="K394" i="7"/>
  <c r="P394" i="7" s="1"/>
  <c r="H394" i="7"/>
  <c r="L393" i="7"/>
  <c r="K393" i="7"/>
  <c r="I393" i="7"/>
  <c r="H393" i="7"/>
  <c r="G393" i="7"/>
  <c r="V392" i="7"/>
  <c r="T392" i="7"/>
  <c r="U392" i="7"/>
  <c r="S392" i="7"/>
  <c r="G392" i="7"/>
  <c r="F392" i="7"/>
  <c r="E392" i="7"/>
  <c r="J392" i="7"/>
  <c r="C392" i="7"/>
  <c r="B392" i="7"/>
  <c r="Z391" i="7"/>
  <c r="Y391" i="7"/>
  <c r="X391" i="7"/>
  <c r="M391" i="7"/>
  <c r="Q391" i="7" s="1"/>
  <c r="K391" i="7"/>
  <c r="P391" i="7" s="1"/>
  <c r="H391" i="7"/>
  <c r="L390" i="7"/>
  <c r="K390" i="7"/>
  <c r="I390" i="7"/>
  <c r="H390" i="7"/>
  <c r="G390" i="7"/>
  <c r="V389" i="7"/>
  <c r="T389" i="7"/>
  <c r="U389" i="7"/>
  <c r="S389" i="7"/>
  <c r="G389" i="7"/>
  <c r="F389" i="7"/>
  <c r="E389" i="7"/>
  <c r="J389" i="7"/>
  <c r="C389" i="7"/>
  <c r="B389" i="7"/>
  <c r="Z388" i="7"/>
  <c r="Y388" i="7"/>
  <c r="X388" i="7"/>
  <c r="M388" i="7"/>
  <c r="Q388" i="7" s="1"/>
  <c r="K388" i="7"/>
  <c r="P388" i="7" s="1"/>
  <c r="H388" i="7"/>
  <c r="L387" i="7"/>
  <c r="K387" i="7"/>
  <c r="I387" i="7"/>
  <c r="H387" i="7"/>
  <c r="G387" i="7"/>
  <c r="V386" i="7"/>
  <c r="T386" i="7"/>
  <c r="U386" i="7"/>
  <c r="S386" i="7"/>
  <c r="G386" i="7"/>
  <c r="F386" i="7"/>
  <c r="E386" i="7"/>
  <c r="J386" i="7"/>
  <c r="C386" i="7"/>
  <c r="B386" i="7"/>
  <c r="Z385" i="7"/>
  <c r="Y385" i="7"/>
  <c r="X385" i="7"/>
  <c r="M385" i="7"/>
  <c r="Q385" i="7" s="1"/>
  <c r="K385" i="7"/>
  <c r="P385" i="7" s="1"/>
  <c r="H385" i="7"/>
  <c r="L384" i="7"/>
  <c r="K384" i="7"/>
  <c r="I384" i="7"/>
  <c r="H384" i="7"/>
  <c r="G384" i="7"/>
  <c r="V383" i="7"/>
  <c r="T383" i="7"/>
  <c r="U383" i="7"/>
  <c r="S383" i="7"/>
  <c r="G383" i="7"/>
  <c r="F383" i="7"/>
  <c r="E383" i="7"/>
  <c r="J383" i="7"/>
  <c r="C383" i="7"/>
  <c r="B383" i="7"/>
  <c r="Z382" i="7"/>
  <c r="Y382" i="7"/>
  <c r="X382" i="7"/>
  <c r="M382" i="7"/>
  <c r="Q382" i="7" s="1"/>
  <c r="K382" i="7"/>
  <c r="P382" i="7" s="1"/>
  <c r="H382" i="7"/>
  <c r="L381" i="7"/>
  <c r="K381" i="7"/>
  <c r="I381" i="7"/>
  <c r="H381" i="7"/>
  <c r="G381" i="7"/>
  <c r="V380" i="7"/>
  <c r="T380" i="7"/>
  <c r="U380" i="7"/>
  <c r="S380" i="7"/>
  <c r="G380" i="7"/>
  <c r="F380" i="7"/>
  <c r="E380" i="7"/>
  <c r="J380" i="7"/>
  <c r="C380" i="7"/>
  <c r="B380" i="7"/>
  <c r="Z379" i="7"/>
  <c r="Y379" i="7"/>
  <c r="X379" i="7"/>
  <c r="M379" i="7"/>
  <c r="Q379" i="7" s="1"/>
  <c r="K379" i="7"/>
  <c r="P379" i="7" s="1"/>
  <c r="H379" i="7"/>
  <c r="L378" i="7"/>
  <c r="K378" i="7"/>
  <c r="I378" i="7"/>
  <c r="H378" i="7"/>
  <c r="G378" i="7"/>
  <c r="V377" i="7"/>
  <c r="T377" i="7"/>
  <c r="U377" i="7"/>
  <c r="S377" i="7"/>
  <c r="G377" i="7"/>
  <c r="F377" i="7"/>
  <c r="E377" i="7"/>
  <c r="J377" i="7"/>
  <c r="C377" i="7"/>
  <c r="B377" i="7"/>
  <c r="Z376" i="7"/>
  <c r="Y376" i="7"/>
  <c r="X376" i="7"/>
  <c r="W376" i="7"/>
  <c r="O376" i="7"/>
  <c r="M376" i="7"/>
  <c r="Q376" i="7" s="1"/>
  <c r="K376" i="7"/>
  <c r="P376" i="7" s="1"/>
  <c r="H376" i="7"/>
  <c r="L375" i="7"/>
  <c r="K375" i="7"/>
  <c r="I375" i="7"/>
  <c r="H375" i="7"/>
  <c r="G375" i="7"/>
  <c r="V374" i="7"/>
  <c r="T374" i="7"/>
  <c r="U374" i="7"/>
  <c r="S374" i="7"/>
  <c r="G374" i="7"/>
  <c r="F374" i="7"/>
  <c r="E374" i="7"/>
  <c r="J374" i="7"/>
  <c r="C374" i="7"/>
  <c r="B374" i="7"/>
  <c r="Z373" i="7"/>
  <c r="Y373" i="7"/>
  <c r="X373" i="7"/>
  <c r="M373" i="7"/>
  <c r="Q373" i="7" s="1"/>
  <c r="M411" i="7" s="1"/>
  <c r="AB372" i="7"/>
  <c r="L372" i="7"/>
  <c r="K372" i="7"/>
  <c r="Y372" i="7"/>
  <c r="AA372" i="7"/>
  <c r="I372" i="7"/>
  <c r="G372" i="7"/>
  <c r="V372" i="7"/>
  <c r="T372" i="7"/>
  <c r="U372" i="7"/>
  <c r="S372" i="7"/>
  <c r="I367" i="7" s="1"/>
  <c r="F372" i="7"/>
  <c r="E372" i="7"/>
  <c r="D372" i="7"/>
  <c r="C372" i="7"/>
  <c r="B372" i="7"/>
  <c r="AB371" i="7"/>
  <c r="L371" i="7"/>
  <c r="K371" i="7"/>
  <c r="Y371" i="7"/>
  <c r="AA371" i="7"/>
  <c r="I371" i="7"/>
  <c r="G371" i="7"/>
  <c r="V371" i="7"/>
  <c r="T371" i="7"/>
  <c r="U371" i="7"/>
  <c r="S371" i="7"/>
  <c r="F371" i="7"/>
  <c r="E371" i="7"/>
  <c r="D371" i="7"/>
  <c r="C371" i="7"/>
  <c r="B371" i="7"/>
  <c r="AB370" i="7"/>
  <c r="L370" i="7"/>
  <c r="K370" i="7"/>
  <c r="Y370" i="7"/>
  <c r="AA370" i="7"/>
  <c r="I370" i="7"/>
  <c r="G370" i="7"/>
  <c r="V370" i="7"/>
  <c r="T370" i="7"/>
  <c r="U370" i="7"/>
  <c r="S370" i="7"/>
  <c r="F370" i="7"/>
  <c r="E370" i="7"/>
  <c r="D370" i="7"/>
  <c r="C370" i="7"/>
  <c r="B370" i="7"/>
  <c r="M369" i="7"/>
  <c r="H369" i="7"/>
  <c r="F369" i="7"/>
  <c r="K368" i="7"/>
  <c r="F368" i="7"/>
  <c r="K367" i="7"/>
  <c r="F367" i="7"/>
  <c r="L366" i="7"/>
  <c r="K366" i="7"/>
  <c r="I366" i="7"/>
  <c r="H366" i="7"/>
  <c r="G366" i="7"/>
  <c r="L365" i="7"/>
  <c r="K365" i="7"/>
  <c r="I365" i="7"/>
  <c r="H365" i="7"/>
  <c r="G365" i="7"/>
  <c r="L364" i="7"/>
  <c r="K364" i="7"/>
  <c r="R364" i="7"/>
  <c r="I364" i="7"/>
  <c r="H364" i="7"/>
  <c r="G364" i="7"/>
  <c r="D363" i="7"/>
  <c r="V362" i="7"/>
  <c r="T362" i="7"/>
  <c r="L367" i="7" s="1"/>
  <c r="U362" i="7"/>
  <c r="S362" i="7"/>
  <c r="G362" i="7"/>
  <c r="F362" i="7"/>
  <c r="E362" i="7"/>
  <c r="J362" i="7"/>
  <c r="D362" i="7"/>
  <c r="C362" i="7"/>
  <c r="B362" i="7"/>
  <c r="Z361" i="7"/>
  <c r="Y361" i="7"/>
  <c r="W361" i="7"/>
  <c r="Q361" i="7"/>
  <c r="M361" i="7"/>
  <c r="L355" i="7"/>
  <c r="AB360" i="7"/>
  <c r="L360" i="7"/>
  <c r="K360" i="7"/>
  <c r="Y360" i="7"/>
  <c r="AA360" i="7"/>
  <c r="I360" i="7"/>
  <c r="G360" i="7"/>
  <c r="V360" i="7"/>
  <c r="T360" i="7"/>
  <c r="U360" i="7"/>
  <c r="I356" i="7" s="1"/>
  <c r="S360" i="7"/>
  <c r="F360" i="7"/>
  <c r="E360" i="7"/>
  <c r="D360" i="7"/>
  <c r="C360" i="7"/>
  <c r="B360" i="7"/>
  <c r="AB359" i="7"/>
  <c r="L359" i="7"/>
  <c r="K359" i="7"/>
  <c r="Y359" i="7"/>
  <c r="AA359" i="7"/>
  <c r="I359" i="7"/>
  <c r="G359" i="7"/>
  <c r="V359" i="7"/>
  <c r="T359" i="7"/>
  <c r="U359" i="7"/>
  <c r="S359" i="7"/>
  <c r="F359" i="7"/>
  <c r="E359" i="7"/>
  <c r="D359" i="7"/>
  <c r="C359" i="7"/>
  <c r="B359" i="7"/>
  <c r="AB358" i="7"/>
  <c r="L358" i="7"/>
  <c r="K358" i="7"/>
  <c r="Y358" i="7"/>
  <c r="AA358" i="7"/>
  <c r="I358" i="7"/>
  <c r="G358" i="7"/>
  <c r="V358" i="7"/>
  <c r="T358" i="7"/>
  <c r="U358" i="7"/>
  <c r="S358" i="7"/>
  <c r="F358" i="7"/>
  <c r="E358" i="7"/>
  <c r="D358" i="7"/>
  <c r="C358" i="7"/>
  <c r="B358" i="7"/>
  <c r="M357" i="7"/>
  <c r="H357" i="7"/>
  <c r="F357" i="7"/>
  <c r="K356" i="7"/>
  <c r="F356" i="7"/>
  <c r="K355" i="7"/>
  <c r="F355" i="7"/>
  <c r="L354" i="7"/>
  <c r="K354" i="7"/>
  <c r="I354" i="7"/>
  <c r="H354" i="7"/>
  <c r="G354" i="7"/>
  <c r="L353" i="7"/>
  <c r="K353" i="7"/>
  <c r="I353" i="7"/>
  <c r="R353" i="7" s="1"/>
  <c r="H353" i="7"/>
  <c r="G353" i="7"/>
  <c r="L352" i="7"/>
  <c r="K352" i="7"/>
  <c r="I352" i="7"/>
  <c r="H352" i="7"/>
  <c r="G352" i="7"/>
  <c r="L351" i="7"/>
  <c r="K351" i="7"/>
  <c r="R351" i="7"/>
  <c r="I351" i="7"/>
  <c r="H351" i="7"/>
  <c r="G351" i="7"/>
  <c r="D350" i="7"/>
  <c r="V349" i="7"/>
  <c r="T349" i="7"/>
  <c r="U349" i="7"/>
  <c r="S349" i="7"/>
  <c r="I355" i="7" s="1"/>
  <c r="G349" i="7"/>
  <c r="F349" i="7"/>
  <c r="E349" i="7"/>
  <c r="J349" i="7"/>
  <c r="D349" i="7"/>
  <c r="C349" i="7"/>
  <c r="B349" i="7"/>
  <c r="Z348" i="7"/>
  <c r="Y348" i="7"/>
  <c r="W348" i="7"/>
  <c r="O348" i="7"/>
  <c r="M348" i="7"/>
  <c r="Q348" i="7" s="1"/>
  <c r="AB347" i="7"/>
  <c r="L347" i="7"/>
  <c r="K347" i="7"/>
  <c r="Y347" i="7"/>
  <c r="AA347" i="7"/>
  <c r="I347" i="7"/>
  <c r="G347" i="7"/>
  <c r="V347" i="7"/>
  <c r="T347" i="7"/>
  <c r="U347" i="7"/>
  <c r="S347" i="7"/>
  <c r="F347" i="7"/>
  <c r="E347" i="7"/>
  <c r="D347" i="7"/>
  <c r="C347" i="7"/>
  <c r="B347" i="7"/>
  <c r="AB346" i="7"/>
  <c r="L346" i="7"/>
  <c r="K346" i="7"/>
  <c r="Y346" i="7"/>
  <c r="AA346" i="7"/>
  <c r="I346" i="7"/>
  <c r="G346" i="7"/>
  <c r="V346" i="7"/>
  <c r="T346" i="7"/>
  <c r="U346" i="7"/>
  <c r="S346" i="7"/>
  <c r="F346" i="7"/>
  <c r="E346" i="7"/>
  <c r="D346" i="7"/>
  <c r="C346" i="7"/>
  <c r="B346" i="7"/>
  <c r="M345" i="7"/>
  <c r="H345" i="7"/>
  <c r="F345" i="7"/>
  <c r="K344" i="7"/>
  <c r="F344" i="7"/>
  <c r="K343" i="7"/>
  <c r="F343" i="7"/>
  <c r="L342" i="7"/>
  <c r="K342" i="7"/>
  <c r="I342" i="7"/>
  <c r="H342" i="7"/>
  <c r="G342" i="7"/>
  <c r="L341" i="7"/>
  <c r="K341" i="7"/>
  <c r="R341" i="7"/>
  <c r="I341" i="7"/>
  <c r="H341" i="7"/>
  <c r="G341" i="7"/>
  <c r="L340" i="7"/>
  <c r="K340" i="7"/>
  <c r="I340" i="7"/>
  <c r="H340" i="7"/>
  <c r="G340" i="7"/>
  <c r="L339" i="7"/>
  <c r="K339" i="7"/>
  <c r="R339" i="7"/>
  <c r="I339" i="7"/>
  <c r="H339" i="7"/>
  <c r="G339" i="7"/>
  <c r="D338" i="7"/>
  <c r="V337" i="7"/>
  <c r="T337" i="7"/>
  <c r="L343" i="7" s="1"/>
  <c r="U337" i="7"/>
  <c r="I344" i="7" s="1"/>
  <c r="S337" i="7"/>
  <c r="I343" i="7" s="1"/>
  <c r="H348" i="7" s="1"/>
  <c r="X348" i="7" s="1"/>
  <c r="G337" i="7"/>
  <c r="F337" i="7"/>
  <c r="E337" i="7"/>
  <c r="J337" i="7"/>
  <c r="D337" i="7"/>
  <c r="C337" i="7"/>
  <c r="B337" i="7"/>
  <c r="Z336" i="7"/>
  <c r="Y336" i="7"/>
  <c r="W336" i="7"/>
  <c r="Q336" i="7"/>
  <c r="O336" i="7"/>
  <c r="M336" i="7"/>
  <c r="AB335" i="7"/>
  <c r="L335" i="7"/>
  <c r="K335" i="7"/>
  <c r="Y335" i="7"/>
  <c r="AA335" i="7"/>
  <c r="I335" i="7"/>
  <c r="G335" i="7"/>
  <c r="V335" i="7"/>
  <c r="T335" i="7"/>
  <c r="U335" i="7"/>
  <c r="S335" i="7"/>
  <c r="F335" i="7"/>
  <c r="E335" i="7"/>
  <c r="D335" i="7"/>
  <c r="C335" i="7"/>
  <c r="B335" i="7"/>
  <c r="AB334" i="7"/>
  <c r="L334" i="7"/>
  <c r="K334" i="7"/>
  <c r="Y334" i="7"/>
  <c r="AA334" i="7"/>
  <c r="I334" i="7"/>
  <c r="G334" i="7"/>
  <c r="V334" i="7"/>
  <c r="T334" i="7"/>
  <c r="U334" i="7"/>
  <c r="S334" i="7"/>
  <c r="F334" i="7"/>
  <c r="E334" i="7"/>
  <c r="D334" i="7"/>
  <c r="C334" i="7"/>
  <c r="B334" i="7"/>
  <c r="M333" i="7"/>
  <c r="H333" i="7"/>
  <c r="F333" i="7"/>
  <c r="K332" i="7"/>
  <c r="F332" i="7"/>
  <c r="K331" i="7"/>
  <c r="F331" i="7"/>
  <c r="L330" i="7"/>
  <c r="K330" i="7"/>
  <c r="I330" i="7"/>
  <c r="H330" i="7"/>
  <c r="G330" i="7"/>
  <c r="L329" i="7"/>
  <c r="K329" i="7"/>
  <c r="I329" i="7"/>
  <c r="R329" i="7" s="1"/>
  <c r="H329" i="7"/>
  <c r="G329" i="7"/>
  <c r="L328" i="7"/>
  <c r="K328" i="7"/>
  <c r="I328" i="7"/>
  <c r="H328" i="7"/>
  <c r="G328" i="7"/>
  <c r="L327" i="7"/>
  <c r="K327" i="7"/>
  <c r="I327" i="7"/>
  <c r="R327" i="7" s="1"/>
  <c r="H327" i="7"/>
  <c r="G327" i="7"/>
  <c r="D326" i="7"/>
  <c r="V325" i="7"/>
  <c r="L332" i="7" s="1"/>
  <c r="T325" i="7"/>
  <c r="U325" i="7"/>
  <c r="I332" i="7" s="1"/>
  <c r="S325" i="7"/>
  <c r="I331" i="7" s="1"/>
  <c r="H336" i="7" s="1"/>
  <c r="X336" i="7" s="1"/>
  <c r="G325" i="7"/>
  <c r="F325" i="7"/>
  <c r="E325" i="7"/>
  <c r="J325" i="7"/>
  <c r="D325" i="7"/>
  <c r="C325" i="7"/>
  <c r="B325" i="7"/>
  <c r="Z324" i="7"/>
  <c r="Y324" i="7"/>
  <c r="X324" i="7"/>
  <c r="Q324" i="7"/>
  <c r="M324" i="7"/>
  <c r="L322" i="7"/>
  <c r="I322" i="7"/>
  <c r="L321" i="7"/>
  <c r="K324" i="7" s="1"/>
  <c r="P324" i="7" s="1"/>
  <c r="I321" i="7"/>
  <c r="M323" i="7"/>
  <c r="H323" i="7"/>
  <c r="F323" i="7"/>
  <c r="K322" i="7"/>
  <c r="F322" i="7"/>
  <c r="K321" i="7"/>
  <c r="F321" i="7"/>
  <c r="L320" i="7"/>
  <c r="K320" i="7"/>
  <c r="I320" i="7"/>
  <c r="R320" i="7" s="1"/>
  <c r="H320" i="7"/>
  <c r="G320" i="7"/>
  <c r="D319" i="7"/>
  <c r="V318" i="7"/>
  <c r="T318" i="7"/>
  <c r="U318" i="7"/>
  <c r="S318" i="7"/>
  <c r="G318" i="7"/>
  <c r="F318" i="7"/>
  <c r="E318" i="7"/>
  <c r="J318" i="7"/>
  <c r="D318" i="7"/>
  <c r="C318" i="7"/>
  <c r="B318" i="7"/>
  <c r="Z317" i="7"/>
  <c r="Y317" i="7"/>
  <c r="X317" i="7"/>
  <c r="M317" i="7"/>
  <c r="Q317" i="7" s="1"/>
  <c r="L315" i="7"/>
  <c r="I315" i="7"/>
  <c r="L314" i="7"/>
  <c r="K317" i="7" s="1"/>
  <c r="P317" i="7" s="1"/>
  <c r="I314" i="7"/>
  <c r="M316" i="7"/>
  <c r="H316" i="7"/>
  <c r="F316" i="7"/>
  <c r="K315" i="7"/>
  <c r="F315" i="7"/>
  <c r="K314" i="7"/>
  <c r="F314" i="7"/>
  <c r="L313" i="7"/>
  <c r="K313" i="7"/>
  <c r="R313" i="7"/>
  <c r="I313" i="7"/>
  <c r="H313" i="7"/>
  <c r="G313" i="7"/>
  <c r="D312" i="7"/>
  <c r="V311" i="7"/>
  <c r="T311" i="7"/>
  <c r="U311" i="7"/>
  <c r="S311" i="7"/>
  <c r="G311" i="7"/>
  <c r="F311" i="7"/>
  <c r="E311" i="7"/>
  <c r="J311" i="7"/>
  <c r="D311" i="7"/>
  <c r="C311" i="7"/>
  <c r="B311" i="7"/>
  <c r="Z310" i="7"/>
  <c r="Y310" i="7"/>
  <c r="X310" i="7"/>
  <c r="M310" i="7"/>
  <c r="Q310" i="7" s="1"/>
  <c r="L305" i="7"/>
  <c r="I305" i="7"/>
  <c r="H310" i="7" s="1"/>
  <c r="AB309" i="7"/>
  <c r="L309" i="7"/>
  <c r="K309" i="7"/>
  <c r="Y309" i="7"/>
  <c r="AA309" i="7"/>
  <c r="I309" i="7"/>
  <c r="G309" i="7"/>
  <c r="V309" i="7"/>
  <c r="T309" i="7"/>
  <c r="U309" i="7"/>
  <c r="S309" i="7"/>
  <c r="F309" i="7"/>
  <c r="E309" i="7"/>
  <c r="D309" i="7"/>
  <c r="C309" i="7"/>
  <c r="B309" i="7"/>
  <c r="AB308" i="7"/>
  <c r="L308" i="7"/>
  <c r="K308" i="7"/>
  <c r="Y308" i="7"/>
  <c r="AA308" i="7"/>
  <c r="I308" i="7"/>
  <c r="G308" i="7"/>
  <c r="V308" i="7"/>
  <c r="T308" i="7"/>
  <c r="U308" i="7"/>
  <c r="S308" i="7"/>
  <c r="F308" i="7"/>
  <c r="E308" i="7"/>
  <c r="D308" i="7"/>
  <c r="C308" i="7"/>
  <c r="B308" i="7"/>
  <c r="AB307" i="7"/>
  <c r="L307" i="7"/>
  <c r="K307" i="7"/>
  <c r="Y307" i="7"/>
  <c r="AA307" i="7"/>
  <c r="I307" i="7"/>
  <c r="G307" i="7"/>
  <c r="V307" i="7"/>
  <c r="T307" i="7"/>
  <c r="U307" i="7"/>
  <c r="S307" i="7"/>
  <c r="F307" i="7"/>
  <c r="E307" i="7"/>
  <c r="D307" i="7"/>
  <c r="C307" i="7"/>
  <c r="B307" i="7"/>
  <c r="M306" i="7"/>
  <c r="H306" i="7"/>
  <c r="F306" i="7"/>
  <c r="K305" i="7"/>
  <c r="F305" i="7"/>
  <c r="K304" i="7"/>
  <c r="F304" i="7"/>
  <c r="L303" i="7"/>
  <c r="K303" i="7"/>
  <c r="I303" i="7"/>
  <c r="H303" i="7"/>
  <c r="G303" i="7"/>
  <c r="L302" i="7"/>
  <c r="K302" i="7"/>
  <c r="I302" i="7"/>
  <c r="R302" i="7" s="1"/>
  <c r="H302" i="7"/>
  <c r="G302" i="7"/>
  <c r="L301" i="7"/>
  <c r="K301" i="7"/>
  <c r="I301" i="7"/>
  <c r="H301" i="7"/>
  <c r="G301" i="7"/>
  <c r="L300" i="7"/>
  <c r="K300" i="7"/>
  <c r="I300" i="7"/>
  <c r="R300" i="7" s="1"/>
  <c r="H300" i="7"/>
  <c r="G300" i="7"/>
  <c r="D299" i="7"/>
  <c r="V298" i="7"/>
  <c r="T298" i="7"/>
  <c r="U298" i="7"/>
  <c r="S298" i="7"/>
  <c r="I304" i="7" s="1"/>
  <c r="G298" i="7"/>
  <c r="F298" i="7"/>
  <c r="E298" i="7"/>
  <c r="J298" i="7"/>
  <c r="D298" i="7"/>
  <c r="C298" i="7"/>
  <c r="B298" i="7"/>
  <c r="Z297" i="7"/>
  <c r="Y297" i="7"/>
  <c r="X297" i="7"/>
  <c r="Q297" i="7"/>
  <c r="M297" i="7"/>
  <c r="L295" i="7"/>
  <c r="M296" i="7"/>
  <c r="H296" i="7"/>
  <c r="F296" i="7"/>
  <c r="K295" i="7"/>
  <c r="F295" i="7"/>
  <c r="K294" i="7"/>
  <c r="F294" i="7"/>
  <c r="L293" i="7"/>
  <c r="K293" i="7"/>
  <c r="I293" i="7"/>
  <c r="H293" i="7"/>
  <c r="G293" i="7"/>
  <c r="L292" i="7"/>
  <c r="K292" i="7"/>
  <c r="R292" i="7"/>
  <c r="I292" i="7"/>
  <c r="H292" i="7"/>
  <c r="G292" i="7"/>
  <c r="L291" i="7"/>
  <c r="K291" i="7"/>
  <c r="I291" i="7"/>
  <c r="H291" i="7"/>
  <c r="G291" i="7"/>
  <c r="L290" i="7"/>
  <c r="K290" i="7"/>
  <c r="I290" i="7"/>
  <c r="R290" i="7" s="1"/>
  <c r="H290" i="7"/>
  <c r="G290" i="7"/>
  <c r="D289" i="7"/>
  <c r="V288" i="7"/>
  <c r="T288" i="7"/>
  <c r="L294" i="7" s="1"/>
  <c r="U288" i="7"/>
  <c r="I295" i="7" s="1"/>
  <c r="H297" i="7" s="1"/>
  <c r="S288" i="7"/>
  <c r="I294" i="7" s="1"/>
  <c r="G288" i="7"/>
  <c r="F288" i="7"/>
  <c r="E288" i="7"/>
  <c r="J288" i="7"/>
  <c r="D288" i="7"/>
  <c r="C288" i="7"/>
  <c r="B288" i="7"/>
  <c r="Z287" i="7"/>
  <c r="Y287" i="7"/>
  <c r="X287" i="7"/>
  <c r="W287" i="7"/>
  <c r="M287" i="7"/>
  <c r="Q287" i="7" s="1"/>
  <c r="K286" i="7"/>
  <c r="F286" i="7"/>
  <c r="K285" i="7"/>
  <c r="F285" i="7"/>
  <c r="L284" i="7"/>
  <c r="K284" i="7"/>
  <c r="R284" i="7"/>
  <c r="I284" i="7"/>
  <c r="H284" i="7"/>
  <c r="G284" i="7"/>
  <c r="L283" i="7"/>
  <c r="K283" i="7"/>
  <c r="I283" i="7"/>
  <c r="H283" i="7"/>
  <c r="G283" i="7"/>
  <c r="D282" i="7"/>
  <c r="V281" i="7"/>
  <c r="L286" i="7" s="1"/>
  <c r="T281" i="7"/>
  <c r="L285" i="7" s="1"/>
  <c r="K287" i="7" s="1"/>
  <c r="P287" i="7" s="1"/>
  <c r="U281" i="7"/>
  <c r="I286" i="7" s="1"/>
  <c r="S281" i="7"/>
  <c r="I285" i="7" s="1"/>
  <c r="H287" i="7" s="1"/>
  <c r="O287" i="7" s="1"/>
  <c r="G281" i="7"/>
  <c r="F281" i="7"/>
  <c r="E281" i="7"/>
  <c r="J281" i="7"/>
  <c r="D281" i="7"/>
  <c r="C281" i="7"/>
  <c r="B281" i="7"/>
  <c r="Z280" i="7"/>
  <c r="Y280" i="7"/>
  <c r="X280" i="7"/>
  <c r="Q280" i="7"/>
  <c r="M280" i="7"/>
  <c r="I278" i="7"/>
  <c r="L277" i="7"/>
  <c r="I277" i="7"/>
  <c r="H280" i="7" s="1"/>
  <c r="M279" i="7"/>
  <c r="H279" i="7"/>
  <c r="F279" i="7"/>
  <c r="K278" i="7"/>
  <c r="F278" i="7"/>
  <c r="K277" i="7"/>
  <c r="F277" i="7"/>
  <c r="L276" i="7"/>
  <c r="K276" i="7"/>
  <c r="I276" i="7"/>
  <c r="R276" i="7" s="1"/>
  <c r="H276" i="7"/>
  <c r="G276" i="7"/>
  <c r="D275" i="7"/>
  <c r="V274" i="7"/>
  <c r="L278" i="7" s="1"/>
  <c r="T274" i="7"/>
  <c r="U274" i="7"/>
  <c r="S274" i="7"/>
  <c r="G274" i="7"/>
  <c r="F274" i="7"/>
  <c r="E274" i="7"/>
  <c r="J274" i="7"/>
  <c r="D274" i="7"/>
  <c r="C274" i="7"/>
  <c r="B274" i="7"/>
  <c r="Z273" i="7"/>
  <c r="Y273" i="7"/>
  <c r="X273" i="7"/>
  <c r="M273" i="7"/>
  <c r="Q273" i="7" s="1"/>
  <c r="L271" i="7"/>
  <c r="I271" i="7"/>
  <c r="L270" i="7"/>
  <c r="K273" i="7" s="1"/>
  <c r="P273" i="7" s="1"/>
  <c r="I270" i="7"/>
  <c r="H273" i="7" s="1"/>
  <c r="M272" i="7"/>
  <c r="H272" i="7"/>
  <c r="F272" i="7"/>
  <c r="K271" i="7"/>
  <c r="F271" i="7"/>
  <c r="K270" i="7"/>
  <c r="F270" i="7"/>
  <c r="L269" i="7"/>
  <c r="K269" i="7"/>
  <c r="I269" i="7"/>
  <c r="R269" i="7" s="1"/>
  <c r="H269" i="7"/>
  <c r="G269" i="7"/>
  <c r="L268" i="7"/>
  <c r="K268" i="7"/>
  <c r="I268" i="7"/>
  <c r="H268" i="7"/>
  <c r="G268" i="7"/>
  <c r="L267" i="7"/>
  <c r="K267" i="7"/>
  <c r="I267" i="7"/>
  <c r="R267" i="7" s="1"/>
  <c r="H267" i="7"/>
  <c r="G267" i="7"/>
  <c r="D266" i="7"/>
  <c r="V265" i="7"/>
  <c r="T265" i="7"/>
  <c r="U265" i="7"/>
  <c r="S265" i="7"/>
  <c r="G265" i="7"/>
  <c r="F265" i="7"/>
  <c r="E265" i="7"/>
  <c r="J265" i="7"/>
  <c r="D265" i="7"/>
  <c r="C265" i="7"/>
  <c r="B265" i="7"/>
  <c r="Z264" i="7"/>
  <c r="Y264" i="7"/>
  <c r="X264" i="7"/>
  <c r="Q264" i="7"/>
  <c r="M264" i="7"/>
  <c r="M263" i="7"/>
  <c r="H263" i="7"/>
  <c r="F263" i="7"/>
  <c r="K262" i="7"/>
  <c r="F262" i="7"/>
  <c r="K261" i="7"/>
  <c r="F261" i="7"/>
  <c r="L260" i="7"/>
  <c r="K260" i="7"/>
  <c r="R260" i="7"/>
  <c r="I260" i="7"/>
  <c r="H260" i="7"/>
  <c r="G260" i="7"/>
  <c r="D259" i="7"/>
  <c r="V258" i="7"/>
  <c r="L262" i="7" s="1"/>
  <c r="T258" i="7"/>
  <c r="L261" i="7" s="1"/>
  <c r="K264" i="7" s="1"/>
  <c r="P264" i="7" s="1"/>
  <c r="U258" i="7"/>
  <c r="I262" i="7" s="1"/>
  <c r="S258" i="7"/>
  <c r="I261" i="7" s="1"/>
  <c r="G258" i="7"/>
  <c r="F258" i="7"/>
  <c r="E258" i="7"/>
  <c r="J258" i="7"/>
  <c r="D258" i="7"/>
  <c r="C258" i="7"/>
  <c r="B258" i="7"/>
  <c r="AE257" i="7"/>
  <c r="A257" i="7"/>
  <c r="D254" i="7"/>
  <c r="D253" i="7"/>
  <c r="AM252" i="7"/>
  <c r="E252" i="7"/>
  <c r="D252" i="7"/>
  <c r="K251" i="7"/>
  <c r="D251" i="7"/>
  <c r="K250" i="7"/>
  <c r="D250" i="7"/>
  <c r="K249" i="7"/>
  <c r="D249" i="7"/>
  <c r="K248" i="7"/>
  <c r="D248" i="7"/>
  <c r="K247" i="7"/>
  <c r="D247" i="7"/>
  <c r="AG245" i="7"/>
  <c r="A245" i="7"/>
  <c r="Z243" i="7"/>
  <c r="Y243" i="7"/>
  <c r="X243" i="7"/>
  <c r="M243" i="7"/>
  <c r="Q243" i="7" s="1"/>
  <c r="K243" i="7"/>
  <c r="P243" i="7" s="1"/>
  <c r="H243" i="7"/>
  <c r="O243" i="7" s="1"/>
  <c r="L242" i="7"/>
  <c r="K242" i="7"/>
  <c r="I242" i="7"/>
  <c r="H242" i="7"/>
  <c r="G242" i="7"/>
  <c r="V241" i="7"/>
  <c r="T241" i="7"/>
  <c r="U241" i="7"/>
  <c r="S241" i="7"/>
  <c r="G241" i="7"/>
  <c r="F241" i="7"/>
  <c r="E241" i="7"/>
  <c r="J241" i="7"/>
  <c r="C241" i="7"/>
  <c r="B241" i="7"/>
  <c r="Z240" i="7"/>
  <c r="Y240" i="7"/>
  <c r="X240" i="7"/>
  <c r="M240" i="7"/>
  <c r="Q240" i="7" s="1"/>
  <c r="K240" i="7"/>
  <c r="P240" i="7" s="1"/>
  <c r="H240" i="7"/>
  <c r="L239" i="7"/>
  <c r="K239" i="7"/>
  <c r="I239" i="7"/>
  <c r="H239" i="7"/>
  <c r="G239" i="7"/>
  <c r="V238" i="7"/>
  <c r="T238" i="7"/>
  <c r="U238" i="7"/>
  <c r="S238" i="7"/>
  <c r="G238" i="7"/>
  <c r="F238" i="7"/>
  <c r="E238" i="7"/>
  <c r="J238" i="7"/>
  <c r="C238" i="7"/>
  <c r="B238" i="7"/>
  <c r="Z237" i="7"/>
  <c r="Y237" i="7"/>
  <c r="X237" i="7"/>
  <c r="O237" i="7"/>
  <c r="M237" i="7"/>
  <c r="Q237" i="7" s="1"/>
  <c r="K237" i="7"/>
  <c r="P237" i="7" s="1"/>
  <c r="H237" i="7"/>
  <c r="W237" i="7" s="1"/>
  <c r="L236" i="7"/>
  <c r="K236" i="7"/>
  <c r="I236" i="7"/>
  <c r="H236" i="7"/>
  <c r="G236" i="7"/>
  <c r="V235" i="7"/>
  <c r="T235" i="7"/>
  <c r="U235" i="7"/>
  <c r="S235" i="7"/>
  <c r="G235" i="7"/>
  <c r="F235" i="7"/>
  <c r="E235" i="7"/>
  <c r="J235" i="7"/>
  <c r="C235" i="7"/>
  <c r="B235" i="7"/>
  <c r="Z234" i="7"/>
  <c r="Y234" i="7"/>
  <c r="X234" i="7"/>
  <c r="P234" i="7"/>
  <c r="O234" i="7"/>
  <c r="M234" i="7"/>
  <c r="Q234" i="7" s="1"/>
  <c r="K234" i="7"/>
  <c r="H234" i="7"/>
  <c r="W234" i="7" s="1"/>
  <c r="L233" i="7"/>
  <c r="K233" i="7"/>
  <c r="I233" i="7"/>
  <c r="H233" i="7"/>
  <c r="G233" i="7"/>
  <c r="V232" i="7"/>
  <c r="T232" i="7"/>
  <c r="U232" i="7"/>
  <c r="S232" i="7"/>
  <c r="G232" i="7"/>
  <c r="F232" i="7"/>
  <c r="E232" i="7"/>
  <c r="J232" i="7"/>
  <c r="C232" i="7"/>
  <c r="B232" i="7"/>
  <c r="Z231" i="7"/>
  <c r="Y231" i="7"/>
  <c r="X231" i="7"/>
  <c r="P231" i="7"/>
  <c r="O231" i="7"/>
  <c r="M231" i="7"/>
  <c r="Q231" i="7" s="1"/>
  <c r="K231" i="7"/>
  <c r="H231" i="7"/>
  <c r="W231" i="7" s="1"/>
  <c r="L230" i="7"/>
  <c r="K230" i="7"/>
  <c r="I230" i="7"/>
  <c r="H230" i="7"/>
  <c r="G230" i="7"/>
  <c r="V229" i="7"/>
  <c r="T229" i="7"/>
  <c r="U229" i="7"/>
  <c r="S229" i="7"/>
  <c r="G229" i="7"/>
  <c r="F229" i="7"/>
  <c r="E229" i="7"/>
  <c r="J229" i="7"/>
  <c r="C229" i="7"/>
  <c r="B229" i="7"/>
  <c r="Z228" i="7"/>
  <c r="Y228" i="7"/>
  <c r="X228" i="7"/>
  <c r="W228" i="7"/>
  <c r="Q228" i="7"/>
  <c r="P228" i="7"/>
  <c r="O228" i="7"/>
  <c r="M228" i="7"/>
  <c r="K228" i="7"/>
  <c r="H228" i="7"/>
  <c r="L227" i="7"/>
  <c r="K227" i="7"/>
  <c r="I227" i="7"/>
  <c r="H227" i="7"/>
  <c r="G227" i="7"/>
  <c r="V226" i="7"/>
  <c r="T226" i="7"/>
  <c r="U226" i="7"/>
  <c r="S226" i="7"/>
  <c r="G226" i="7"/>
  <c r="F226" i="7"/>
  <c r="E226" i="7"/>
  <c r="J226" i="7"/>
  <c r="C226" i="7"/>
  <c r="B226" i="7"/>
  <c r="Y225" i="7"/>
  <c r="X225" i="7"/>
  <c r="W225" i="7"/>
  <c r="Q225" i="7"/>
  <c r="P225" i="7"/>
  <c r="M225" i="7"/>
  <c r="K225" i="7"/>
  <c r="M224" i="7"/>
  <c r="H224" i="7"/>
  <c r="F224" i="7"/>
  <c r="K223" i="7"/>
  <c r="F223" i="7"/>
  <c r="K222" i="7"/>
  <c r="F222" i="7"/>
  <c r="L221" i="7"/>
  <c r="K221" i="7"/>
  <c r="R221" i="7"/>
  <c r="I221" i="7"/>
  <c r="H221" i="7"/>
  <c r="G221" i="7"/>
  <c r="V220" i="7"/>
  <c r="L223" i="7" s="1"/>
  <c r="T220" i="7"/>
  <c r="L222" i="7" s="1"/>
  <c r="U220" i="7"/>
  <c r="I223" i="7" s="1"/>
  <c r="S220" i="7"/>
  <c r="I222" i="7" s="1"/>
  <c r="H225" i="7" s="1"/>
  <c r="Z225" i="7" s="1"/>
  <c r="G220" i="7"/>
  <c r="F220" i="7"/>
  <c r="E220" i="7"/>
  <c r="J220" i="7"/>
  <c r="D220" i="7"/>
  <c r="C220" i="7"/>
  <c r="B220" i="7"/>
  <c r="Y219" i="7"/>
  <c r="X219" i="7"/>
  <c r="W219" i="7"/>
  <c r="M219" i="7"/>
  <c r="Q219" i="7" s="1"/>
  <c r="L216" i="7"/>
  <c r="K219" i="7" s="1"/>
  <c r="P219" i="7" s="1"/>
  <c r="I216" i="7"/>
  <c r="M218" i="7"/>
  <c r="H218" i="7"/>
  <c r="F218" i="7"/>
  <c r="K217" i="7"/>
  <c r="F217" i="7"/>
  <c r="K216" i="7"/>
  <c r="F216" i="7"/>
  <c r="L215" i="7"/>
  <c r="K215" i="7"/>
  <c r="I215" i="7"/>
  <c r="R215" i="7" s="1"/>
  <c r="H215" i="7"/>
  <c r="G215" i="7"/>
  <c r="V214" i="7"/>
  <c r="L217" i="7" s="1"/>
  <c r="T214" i="7"/>
  <c r="U214" i="7"/>
  <c r="I217" i="7" s="1"/>
  <c r="S214" i="7"/>
  <c r="G214" i="7"/>
  <c r="F214" i="7"/>
  <c r="E214" i="7"/>
  <c r="J214" i="7"/>
  <c r="D214" i="7"/>
  <c r="C214" i="7"/>
  <c r="B214" i="7"/>
  <c r="Z213" i="7"/>
  <c r="Y213" i="7"/>
  <c r="X213" i="7"/>
  <c r="Q213" i="7"/>
  <c r="M213" i="7"/>
  <c r="AB212" i="7"/>
  <c r="L212" i="7"/>
  <c r="K212" i="7"/>
  <c r="Y212" i="7"/>
  <c r="AA212" i="7"/>
  <c r="I212" i="7"/>
  <c r="G212" i="7"/>
  <c r="V212" i="7"/>
  <c r="T212" i="7"/>
  <c r="U212" i="7"/>
  <c r="S212" i="7"/>
  <c r="F212" i="7"/>
  <c r="E212" i="7"/>
  <c r="D212" i="7"/>
  <c r="C212" i="7"/>
  <c r="B212" i="7"/>
  <c r="M211" i="7"/>
  <c r="H211" i="7"/>
  <c r="F211" i="7"/>
  <c r="K210" i="7"/>
  <c r="F210" i="7"/>
  <c r="K209" i="7"/>
  <c r="F209" i="7"/>
  <c r="L208" i="7"/>
  <c r="K208" i="7"/>
  <c r="I208" i="7"/>
  <c r="H208" i="7"/>
  <c r="G208" i="7"/>
  <c r="L207" i="7"/>
  <c r="K207" i="7"/>
  <c r="I207" i="7"/>
  <c r="R207" i="7" s="1"/>
  <c r="H207" i="7"/>
  <c r="G207" i="7"/>
  <c r="L206" i="7"/>
  <c r="K206" i="7"/>
  <c r="I206" i="7"/>
  <c r="H206" i="7"/>
  <c r="G206" i="7"/>
  <c r="L205" i="7"/>
  <c r="K205" i="7"/>
  <c r="R205" i="7"/>
  <c r="I205" i="7"/>
  <c r="H205" i="7"/>
  <c r="G205" i="7"/>
  <c r="D204" i="7"/>
  <c r="V203" i="7"/>
  <c r="L210" i="7" s="1"/>
  <c r="T203" i="7"/>
  <c r="L209" i="7" s="1"/>
  <c r="K213" i="7" s="1"/>
  <c r="P213" i="7" s="1"/>
  <c r="U203" i="7"/>
  <c r="I210" i="7" s="1"/>
  <c r="S203" i="7"/>
  <c r="I209" i="7" s="1"/>
  <c r="H213" i="7" s="1"/>
  <c r="G203" i="7"/>
  <c r="F203" i="7"/>
  <c r="E203" i="7"/>
  <c r="J203" i="7"/>
  <c r="D203" i="7"/>
  <c r="C203" i="7"/>
  <c r="B203" i="7"/>
  <c r="Z202" i="7"/>
  <c r="Y202" i="7"/>
  <c r="X202" i="7"/>
  <c r="W202" i="7"/>
  <c r="Q202" i="7"/>
  <c r="P202" i="7"/>
  <c r="M202" i="7"/>
  <c r="L200" i="7"/>
  <c r="I200" i="7"/>
  <c r="L199" i="7"/>
  <c r="K202" i="7" s="1"/>
  <c r="I199" i="7"/>
  <c r="H202" i="7" s="1"/>
  <c r="O202" i="7" s="1"/>
  <c r="M201" i="7"/>
  <c r="H201" i="7"/>
  <c r="F201" i="7"/>
  <c r="K200" i="7"/>
  <c r="F200" i="7"/>
  <c r="K199" i="7"/>
  <c r="F199" i="7"/>
  <c r="L198" i="7"/>
  <c r="K198" i="7"/>
  <c r="I198" i="7"/>
  <c r="H198" i="7"/>
  <c r="G198" i="7"/>
  <c r="L197" i="7"/>
  <c r="K197" i="7"/>
  <c r="I197" i="7"/>
  <c r="R197" i="7" s="1"/>
  <c r="H197" i="7"/>
  <c r="G197" i="7"/>
  <c r="V196" i="7"/>
  <c r="T196" i="7"/>
  <c r="U196" i="7"/>
  <c r="S196" i="7"/>
  <c r="G196" i="7"/>
  <c r="F196" i="7"/>
  <c r="E196" i="7"/>
  <c r="J196" i="7"/>
  <c r="D196" i="7"/>
  <c r="C196" i="7"/>
  <c r="B196" i="7"/>
  <c r="Z195" i="7"/>
  <c r="Y195" i="7"/>
  <c r="W195" i="7"/>
  <c r="M195" i="7"/>
  <c r="Q195" i="7" s="1"/>
  <c r="L193" i="7"/>
  <c r="I193" i="7"/>
  <c r="M194" i="7"/>
  <c r="H194" i="7"/>
  <c r="F194" i="7"/>
  <c r="K193" i="7"/>
  <c r="F193" i="7"/>
  <c r="K192" i="7"/>
  <c r="F192" i="7"/>
  <c r="L191" i="7"/>
  <c r="K191" i="7"/>
  <c r="I191" i="7"/>
  <c r="H191" i="7"/>
  <c r="G191" i="7"/>
  <c r="L190" i="7"/>
  <c r="K190" i="7"/>
  <c r="R190" i="7"/>
  <c r="I190" i="7"/>
  <c r="H190" i="7"/>
  <c r="G190" i="7"/>
  <c r="D189" i="7"/>
  <c r="V188" i="7"/>
  <c r="T188" i="7"/>
  <c r="L192" i="7" s="1"/>
  <c r="K195" i="7" s="1"/>
  <c r="P195" i="7" s="1"/>
  <c r="U188" i="7"/>
  <c r="S188" i="7"/>
  <c r="I192" i="7" s="1"/>
  <c r="H195" i="7" s="1"/>
  <c r="G188" i="7"/>
  <c r="F188" i="7"/>
  <c r="E188" i="7"/>
  <c r="J188" i="7"/>
  <c r="D188" i="7"/>
  <c r="C188" i="7"/>
  <c r="B188" i="7"/>
  <c r="Z187" i="7"/>
  <c r="Y187" i="7"/>
  <c r="W187" i="7"/>
  <c r="M187" i="7"/>
  <c r="Q187" i="7" s="1"/>
  <c r="I184" i="7"/>
  <c r="M186" i="7"/>
  <c r="H186" i="7"/>
  <c r="F186" i="7"/>
  <c r="K185" i="7"/>
  <c r="F185" i="7"/>
  <c r="K184" i="7"/>
  <c r="F184" i="7"/>
  <c r="L183" i="7"/>
  <c r="K183" i="7"/>
  <c r="I183" i="7"/>
  <c r="H183" i="7"/>
  <c r="G183" i="7"/>
  <c r="L182" i="7"/>
  <c r="K182" i="7"/>
  <c r="R182" i="7"/>
  <c r="I182" i="7"/>
  <c r="H182" i="7"/>
  <c r="G182" i="7"/>
  <c r="V181" i="7"/>
  <c r="L185" i="7" s="1"/>
  <c r="T181" i="7"/>
  <c r="L184" i="7" s="1"/>
  <c r="K187" i="7" s="1"/>
  <c r="P187" i="7" s="1"/>
  <c r="U181" i="7"/>
  <c r="I185" i="7" s="1"/>
  <c r="H187" i="7" s="1"/>
  <c r="S181" i="7"/>
  <c r="G181" i="7"/>
  <c r="F181" i="7"/>
  <c r="E181" i="7"/>
  <c r="J181" i="7"/>
  <c r="D181" i="7"/>
  <c r="C181" i="7"/>
  <c r="B181" i="7"/>
  <c r="Z180" i="7"/>
  <c r="Y180" i="7"/>
  <c r="X180" i="7"/>
  <c r="W180" i="7"/>
  <c r="Q180" i="7"/>
  <c r="M180" i="7"/>
  <c r="K180" i="7"/>
  <c r="P180" i="7" s="1"/>
  <c r="L177" i="7"/>
  <c r="I177" i="7"/>
  <c r="H180" i="7" s="1"/>
  <c r="O180" i="7" s="1"/>
  <c r="M179" i="7"/>
  <c r="H179" i="7"/>
  <c r="F179" i="7"/>
  <c r="K178" i="7"/>
  <c r="F178" i="7"/>
  <c r="K177" i="7"/>
  <c r="F177" i="7"/>
  <c r="L176" i="7"/>
  <c r="K176" i="7"/>
  <c r="I176" i="7"/>
  <c r="H176" i="7"/>
  <c r="G176" i="7"/>
  <c r="L175" i="7"/>
  <c r="K175" i="7"/>
  <c r="I175" i="7"/>
  <c r="R175" i="7" s="1"/>
  <c r="H175" i="7"/>
  <c r="G175" i="7"/>
  <c r="L174" i="7"/>
  <c r="K174" i="7"/>
  <c r="I174" i="7"/>
  <c r="H174" i="7"/>
  <c r="G174" i="7"/>
  <c r="L173" i="7"/>
  <c r="K173" i="7"/>
  <c r="R173" i="7"/>
  <c r="I173" i="7"/>
  <c r="H173" i="7"/>
  <c r="G173" i="7"/>
  <c r="D172" i="7"/>
  <c r="V171" i="7"/>
  <c r="L178" i="7" s="1"/>
  <c r="T171" i="7"/>
  <c r="U171" i="7"/>
  <c r="I178" i="7" s="1"/>
  <c r="S171" i="7"/>
  <c r="G171" i="7"/>
  <c r="F171" i="7"/>
  <c r="E171" i="7"/>
  <c r="J171" i="7"/>
  <c r="D171" i="7"/>
  <c r="C171" i="7"/>
  <c r="B171" i="7"/>
  <c r="Z170" i="7"/>
  <c r="Y170" i="7"/>
  <c r="W170" i="7"/>
  <c r="M170" i="7"/>
  <c r="Q170" i="7" s="1"/>
  <c r="L168" i="7"/>
  <c r="I168" i="7"/>
  <c r="L167" i="7"/>
  <c r="K170" i="7" s="1"/>
  <c r="P170" i="7" s="1"/>
  <c r="I167" i="7"/>
  <c r="H170" i="7" s="1"/>
  <c r="M169" i="7"/>
  <c r="H169" i="7"/>
  <c r="F169" i="7"/>
  <c r="K168" i="7"/>
  <c r="F168" i="7"/>
  <c r="K167" i="7"/>
  <c r="F167" i="7"/>
  <c r="L166" i="7"/>
  <c r="K166" i="7"/>
  <c r="I166" i="7"/>
  <c r="H166" i="7"/>
  <c r="G166" i="7"/>
  <c r="L165" i="7"/>
  <c r="K165" i="7"/>
  <c r="I165" i="7"/>
  <c r="R165" i="7" s="1"/>
  <c r="H165" i="7"/>
  <c r="G165" i="7"/>
  <c r="L164" i="7"/>
  <c r="K164" i="7"/>
  <c r="I164" i="7"/>
  <c r="H164" i="7"/>
  <c r="G164" i="7"/>
  <c r="L163" i="7"/>
  <c r="K163" i="7"/>
  <c r="R163" i="7"/>
  <c r="I163" i="7"/>
  <c r="H163" i="7"/>
  <c r="G163" i="7"/>
  <c r="D162" i="7"/>
  <c r="V161" i="7"/>
  <c r="T161" i="7"/>
  <c r="U161" i="7"/>
  <c r="S161" i="7"/>
  <c r="G161" i="7"/>
  <c r="F161" i="7"/>
  <c r="E161" i="7"/>
  <c r="J161" i="7"/>
  <c r="D161" i="7"/>
  <c r="C161" i="7"/>
  <c r="B161" i="7"/>
  <c r="Z160" i="7"/>
  <c r="Y160" i="7"/>
  <c r="X160" i="7"/>
  <c r="Q160" i="7"/>
  <c r="M160" i="7"/>
  <c r="L156" i="7"/>
  <c r="AB159" i="7"/>
  <c r="L159" i="7"/>
  <c r="K159" i="7"/>
  <c r="Y159" i="7"/>
  <c r="AA159" i="7"/>
  <c r="I159" i="7"/>
  <c r="G159" i="7"/>
  <c r="V159" i="7"/>
  <c r="T159" i="7"/>
  <c r="U159" i="7"/>
  <c r="S159" i="7"/>
  <c r="F159" i="7"/>
  <c r="E159" i="7"/>
  <c r="D159" i="7"/>
  <c r="C159" i="7"/>
  <c r="B159" i="7"/>
  <c r="M158" i="7"/>
  <c r="H158" i="7"/>
  <c r="F158" i="7"/>
  <c r="K157" i="7"/>
  <c r="F157" i="7"/>
  <c r="K156" i="7"/>
  <c r="F156" i="7"/>
  <c r="L155" i="7"/>
  <c r="K155" i="7"/>
  <c r="I155" i="7"/>
  <c r="H155" i="7"/>
  <c r="G155" i="7"/>
  <c r="L154" i="7"/>
  <c r="K154" i="7"/>
  <c r="R154" i="7"/>
  <c r="I154" i="7"/>
  <c r="H154" i="7"/>
  <c r="G154" i="7"/>
  <c r="V153" i="7"/>
  <c r="L157" i="7" s="1"/>
  <c r="T153" i="7"/>
  <c r="U153" i="7"/>
  <c r="I157" i="7" s="1"/>
  <c r="S153" i="7"/>
  <c r="I156" i="7" s="1"/>
  <c r="G153" i="7"/>
  <c r="F153" i="7"/>
  <c r="E153" i="7"/>
  <c r="J153" i="7"/>
  <c r="D153" i="7"/>
  <c r="C153" i="7"/>
  <c r="B153" i="7"/>
  <c r="Z152" i="7"/>
  <c r="Y152" i="7"/>
  <c r="X152" i="7"/>
  <c r="M152" i="7"/>
  <c r="Q152" i="7" s="1"/>
  <c r="AB151" i="7"/>
  <c r="L151" i="7"/>
  <c r="K151" i="7"/>
  <c r="Y151" i="7"/>
  <c r="AA151" i="7"/>
  <c r="I151" i="7"/>
  <c r="G151" i="7"/>
  <c r="V151" i="7"/>
  <c r="T151" i="7"/>
  <c r="U151" i="7"/>
  <c r="S151" i="7"/>
  <c r="F151" i="7"/>
  <c r="E151" i="7"/>
  <c r="D151" i="7"/>
  <c r="C151" i="7"/>
  <c r="B151" i="7"/>
  <c r="M150" i="7"/>
  <c r="H150" i="7"/>
  <c r="F150" i="7"/>
  <c r="K149" i="7"/>
  <c r="F149" i="7"/>
  <c r="K148" i="7"/>
  <c r="F148" i="7"/>
  <c r="L147" i="7"/>
  <c r="K147" i="7"/>
  <c r="I147" i="7"/>
  <c r="H147" i="7"/>
  <c r="G147" i="7"/>
  <c r="L146" i="7"/>
  <c r="K146" i="7"/>
  <c r="R146" i="7"/>
  <c r="I146" i="7"/>
  <c r="H146" i="7"/>
  <c r="G146" i="7"/>
  <c r="V145" i="7"/>
  <c r="L149" i="7" s="1"/>
  <c r="T145" i="7"/>
  <c r="L148" i="7" s="1"/>
  <c r="U145" i="7"/>
  <c r="I149" i="7" s="1"/>
  <c r="S145" i="7"/>
  <c r="I148" i="7" s="1"/>
  <c r="H152" i="7" s="1"/>
  <c r="G145" i="7"/>
  <c r="F145" i="7"/>
  <c r="E145" i="7"/>
  <c r="J145" i="7"/>
  <c r="D145" i="7"/>
  <c r="C145" i="7"/>
  <c r="B145" i="7"/>
  <c r="Z144" i="7"/>
  <c r="Y144" i="7"/>
  <c r="X144" i="7"/>
  <c r="W144" i="7"/>
  <c r="Q144" i="7"/>
  <c r="M144" i="7"/>
  <c r="M143" i="7"/>
  <c r="H143" i="7"/>
  <c r="F143" i="7"/>
  <c r="K142" i="7"/>
  <c r="F142" i="7"/>
  <c r="K141" i="7"/>
  <c r="F141" i="7"/>
  <c r="L140" i="7"/>
  <c r="K140" i="7"/>
  <c r="I140" i="7"/>
  <c r="H140" i="7"/>
  <c r="G140" i="7"/>
  <c r="L139" i="7"/>
  <c r="K139" i="7"/>
  <c r="I139" i="7"/>
  <c r="H139" i="7"/>
  <c r="G139" i="7"/>
  <c r="L138" i="7"/>
  <c r="K138" i="7"/>
  <c r="R138" i="7"/>
  <c r="I138" i="7"/>
  <c r="H138" i="7"/>
  <c r="G138" i="7"/>
  <c r="D137" i="7"/>
  <c r="V136" i="7"/>
  <c r="L142" i="7" s="1"/>
  <c r="T136" i="7"/>
  <c r="L141" i="7" s="1"/>
  <c r="K144" i="7" s="1"/>
  <c r="P144" i="7" s="1"/>
  <c r="U136" i="7"/>
  <c r="I142" i="7" s="1"/>
  <c r="S136" i="7"/>
  <c r="I141" i="7" s="1"/>
  <c r="H144" i="7" s="1"/>
  <c r="O144" i="7" s="1"/>
  <c r="G136" i="7"/>
  <c r="F136" i="7"/>
  <c r="E136" i="7"/>
  <c r="J136" i="7"/>
  <c r="D136" i="7"/>
  <c r="C136" i="7"/>
  <c r="B136" i="7"/>
  <c r="Z135" i="7"/>
  <c r="Y135" i="7"/>
  <c r="X135" i="7"/>
  <c r="W135" i="7"/>
  <c r="O135" i="7"/>
  <c r="M135" i="7"/>
  <c r="Q135" i="7" s="1"/>
  <c r="I132" i="7"/>
  <c r="H135" i="7" s="1"/>
  <c r="M134" i="7"/>
  <c r="H134" i="7"/>
  <c r="F134" i="7"/>
  <c r="K133" i="7"/>
  <c r="F133" i="7"/>
  <c r="K132" i="7"/>
  <c r="F132" i="7"/>
  <c r="L131" i="7"/>
  <c r="K131" i="7"/>
  <c r="I131" i="7"/>
  <c r="H131" i="7"/>
  <c r="G131" i="7"/>
  <c r="L130" i="7"/>
  <c r="K130" i="7"/>
  <c r="I130" i="7"/>
  <c r="H130" i="7"/>
  <c r="G130" i="7"/>
  <c r="L129" i="7"/>
  <c r="K129" i="7"/>
  <c r="R129" i="7"/>
  <c r="I129" i="7"/>
  <c r="H129" i="7"/>
  <c r="G129" i="7"/>
  <c r="D128" i="7"/>
  <c r="V127" i="7"/>
  <c r="L133" i="7" s="1"/>
  <c r="T127" i="7"/>
  <c r="L132" i="7" s="1"/>
  <c r="K135" i="7" s="1"/>
  <c r="P135" i="7" s="1"/>
  <c r="U127" i="7"/>
  <c r="I133" i="7" s="1"/>
  <c r="S127" i="7"/>
  <c r="G127" i="7"/>
  <c r="F127" i="7"/>
  <c r="E127" i="7"/>
  <c r="J127" i="7"/>
  <c r="D127" i="7"/>
  <c r="C127" i="7"/>
  <c r="B127" i="7"/>
  <c r="Z126" i="7"/>
  <c r="Y126" i="7"/>
  <c r="X126" i="7"/>
  <c r="Q126" i="7"/>
  <c r="M126" i="7"/>
  <c r="L117" i="7"/>
  <c r="AB125" i="7"/>
  <c r="L125" i="7"/>
  <c r="K125" i="7"/>
  <c r="Y125" i="7"/>
  <c r="AA125" i="7"/>
  <c r="I125" i="7"/>
  <c r="G125" i="7"/>
  <c r="V125" i="7"/>
  <c r="T125" i="7"/>
  <c r="U125" i="7"/>
  <c r="S125" i="7"/>
  <c r="F125" i="7"/>
  <c r="E125" i="7"/>
  <c r="D125" i="7"/>
  <c r="C125" i="7"/>
  <c r="B125" i="7"/>
  <c r="AB124" i="7"/>
  <c r="L124" i="7"/>
  <c r="K124" i="7"/>
  <c r="Y124" i="7"/>
  <c r="AA124" i="7"/>
  <c r="I124" i="7"/>
  <c r="G124" i="7"/>
  <c r="V124" i="7"/>
  <c r="T124" i="7"/>
  <c r="U124" i="7"/>
  <c r="S124" i="7"/>
  <c r="F124" i="7"/>
  <c r="E124" i="7"/>
  <c r="D124" i="7"/>
  <c r="C124" i="7"/>
  <c r="B124" i="7"/>
  <c r="AB123" i="7"/>
  <c r="L123" i="7"/>
  <c r="K123" i="7"/>
  <c r="Y123" i="7"/>
  <c r="AA123" i="7"/>
  <c r="I123" i="7"/>
  <c r="G123" i="7"/>
  <c r="V123" i="7"/>
  <c r="T123" i="7"/>
  <c r="U123" i="7"/>
  <c r="S123" i="7"/>
  <c r="F123" i="7"/>
  <c r="E123" i="7"/>
  <c r="D123" i="7"/>
  <c r="C123" i="7"/>
  <c r="B123" i="7"/>
  <c r="AB122" i="7"/>
  <c r="L122" i="7"/>
  <c r="K122" i="7"/>
  <c r="Y122" i="7"/>
  <c r="AA122" i="7"/>
  <c r="I122" i="7"/>
  <c r="G122" i="7"/>
  <c r="V122" i="7"/>
  <c r="T122" i="7"/>
  <c r="U122" i="7"/>
  <c r="I118" i="7" s="1"/>
  <c r="S122" i="7"/>
  <c r="I117" i="7" s="1"/>
  <c r="F122" i="7"/>
  <c r="E122" i="7"/>
  <c r="D122" i="7"/>
  <c r="C122" i="7"/>
  <c r="B122" i="7"/>
  <c r="AB121" i="7"/>
  <c r="L121" i="7"/>
  <c r="K121" i="7"/>
  <c r="Y121" i="7"/>
  <c r="AA121" i="7"/>
  <c r="I121" i="7"/>
  <c r="G121" i="7"/>
  <c r="V121" i="7"/>
  <c r="T121" i="7"/>
  <c r="U121" i="7"/>
  <c r="S121" i="7"/>
  <c r="F121" i="7"/>
  <c r="E121" i="7"/>
  <c r="D121" i="7"/>
  <c r="C121" i="7"/>
  <c r="B121" i="7"/>
  <c r="AB120" i="7"/>
  <c r="L120" i="7"/>
  <c r="K120" i="7"/>
  <c r="Y120" i="7"/>
  <c r="AA120" i="7"/>
  <c r="I120" i="7"/>
  <c r="G120" i="7"/>
  <c r="V120" i="7"/>
  <c r="T120" i="7"/>
  <c r="U120" i="7"/>
  <c r="S120" i="7"/>
  <c r="F120" i="7"/>
  <c r="E120" i="7"/>
  <c r="D120" i="7"/>
  <c r="C120" i="7"/>
  <c r="B120" i="7"/>
  <c r="M119" i="7"/>
  <c r="H119" i="7"/>
  <c r="F119" i="7"/>
  <c r="K118" i="7"/>
  <c r="F118" i="7"/>
  <c r="K117" i="7"/>
  <c r="F117" i="7"/>
  <c r="L116" i="7"/>
  <c r="K116" i="7"/>
  <c r="I116" i="7"/>
  <c r="H116" i="7"/>
  <c r="G116" i="7"/>
  <c r="L115" i="7"/>
  <c r="K115" i="7"/>
  <c r="I115" i="7"/>
  <c r="R115" i="7" s="1"/>
  <c r="H115" i="7"/>
  <c r="G115" i="7"/>
  <c r="L114" i="7"/>
  <c r="K114" i="7"/>
  <c r="I114" i="7"/>
  <c r="H114" i="7"/>
  <c r="G114" i="7"/>
  <c r="L113" i="7"/>
  <c r="K113" i="7"/>
  <c r="R113" i="7"/>
  <c r="I113" i="7"/>
  <c r="H113" i="7"/>
  <c r="G113" i="7"/>
  <c r="V112" i="7"/>
  <c r="T112" i="7"/>
  <c r="U112" i="7"/>
  <c r="S112" i="7"/>
  <c r="G112" i="7"/>
  <c r="F112" i="7"/>
  <c r="E112" i="7"/>
  <c r="J112" i="7"/>
  <c r="D112" i="7"/>
  <c r="C112" i="7"/>
  <c r="B112" i="7"/>
  <c r="Z111" i="7"/>
  <c r="Y111" i="7"/>
  <c r="X111" i="7"/>
  <c r="M111" i="7"/>
  <c r="Q111" i="7" s="1"/>
  <c r="AB110" i="7"/>
  <c r="L110" i="7"/>
  <c r="K110" i="7"/>
  <c r="Y110" i="7"/>
  <c r="AA110" i="7"/>
  <c r="I110" i="7"/>
  <c r="G110" i="7"/>
  <c r="V110" i="7"/>
  <c r="T110" i="7"/>
  <c r="U110" i="7"/>
  <c r="S110" i="7"/>
  <c r="F110" i="7"/>
  <c r="E110" i="7"/>
  <c r="D110" i="7"/>
  <c r="C110" i="7"/>
  <c r="B110" i="7"/>
  <c r="AB109" i="7"/>
  <c r="L109" i="7"/>
  <c r="K109" i="7"/>
  <c r="Y109" i="7"/>
  <c r="AA109" i="7"/>
  <c r="I109" i="7"/>
  <c r="G109" i="7"/>
  <c r="V109" i="7"/>
  <c r="T109" i="7"/>
  <c r="U109" i="7"/>
  <c r="S109" i="7"/>
  <c r="F109" i="7"/>
  <c r="E109" i="7"/>
  <c r="D109" i="7"/>
  <c r="C109" i="7"/>
  <c r="B109" i="7"/>
  <c r="AB108" i="7"/>
  <c r="L108" i="7"/>
  <c r="K108" i="7"/>
  <c r="Y108" i="7"/>
  <c r="AA108" i="7"/>
  <c r="I108" i="7"/>
  <c r="G108" i="7"/>
  <c r="V108" i="7"/>
  <c r="T108" i="7"/>
  <c r="U108" i="7"/>
  <c r="S108" i="7"/>
  <c r="F108" i="7"/>
  <c r="E108" i="7"/>
  <c r="D108" i="7"/>
  <c r="C108" i="7"/>
  <c r="B108" i="7"/>
  <c r="AB107" i="7"/>
  <c r="L107" i="7"/>
  <c r="K107" i="7"/>
  <c r="Y107" i="7"/>
  <c r="AA107" i="7"/>
  <c r="I107" i="7"/>
  <c r="G107" i="7"/>
  <c r="V107" i="7"/>
  <c r="T107" i="7"/>
  <c r="U107" i="7"/>
  <c r="S107" i="7"/>
  <c r="F107" i="7"/>
  <c r="E107" i="7"/>
  <c r="D107" i="7"/>
  <c r="C107" i="7"/>
  <c r="B107" i="7"/>
  <c r="AB106" i="7"/>
  <c r="L106" i="7"/>
  <c r="K106" i="7"/>
  <c r="Y106" i="7"/>
  <c r="AA106" i="7"/>
  <c r="I106" i="7"/>
  <c r="G106" i="7"/>
  <c r="V106" i="7"/>
  <c r="T106" i="7"/>
  <c r="U106" i="7"/>
  <c r="S106" i="7"/>
  <c r="F106" i="7"/>
  <c r="E106" i="7"/>
  <c r="D106" i="7"/>
  <c r="C106" i="7"/>
  <c r="B106" i="7"/>
  <c r="AB105" i="7"/>
  <c r="L105" i="7"/>
  <c r="K105" i="7"/>
  <c r="Y105" i="7"/>
  <c r="AA105" i="7"/>
  <c r="I105" i="7"/>
  <c r="G105" i="7"/>
  <c r="V105" i="7"/>
  <c r="T105" i="7"/>
  <c r="U105" i="7"/>
  <c r="S105" i="7"/>
  <c r="F105" i="7"/>
  <c r="E105" i="7"/>
  <c r="D105" i="7"/>
  <c r="C105" i="7"/>
  <c r="B105" i="7"/>
  <c r="M104" i="7"/>
  <c r="H104" i="7"/>
  <c r="F104" i="7"/>
  <c r="K103" i="7"/>
  <c r="F103" i="7"/>
  <c r="K102" i="7"/>
  <c r="F102" i="7"/>
  <c r="L101" i="7"/>
  <c r="K101" i="7"/>
  <c r="I101" i="7"/>
  <c r="H101" i="7"/>
  <c r="G101" i="7"/>
  <c r="L100" i="7"/>
  <c r="K100" i="7"/>
  <c r="I100" i="7"/>
  <c r="R100" i="7" s="1"/>
  <c r="H100" i="7"/>
  <c r="G100" i="7"/>
  <c r="L99" i="7"/>
  <c r="K99" i="7"/>
  <c r="I99" i="7"/>
  <c r="H99" i="7"/>
  <c r="G99" i="7"/>
  <c r="L98" i="7"/>
  <c r="K98" i="7"/>
  <c r="I98" i="7"/>
  <c r="R98" i="7" s="1"/>
  <c r="H98" i="7"/>
  <c r="G98" i="7"/>
  <c r="V97" i="7"/>
  <c r="T97" i="7"/>
  <c r="L102" i="7" s="1"/>
  <c r="U97" i="7"/>
  <c r="I103" i="7" s="1"/>
  <c r="S97" i="7"/>
  <c r="I102" i="7" s="1"/>
  <c r="G97" i="7"/>
  <c r="F97" i="7"/>
  <c r="E97" i="7"/>
  <c r="J97" i="7"/>
  <c r="D97" i="7"/>
  <c r="C97" i="7"/>
  <c r="B97" i="7"/>
  <c r="Z96" i="7"/>
  <c r="Y96" i="7"/>
  <c r="X96" i="7"/>
  <c r="Q96" i="7"/>
  <c r="M96" i="7"/>
  <c r="AB95" i="7"/>
  <c r="L95" i="7"/>
  <c r="K95" i="7"/>
  <c r="Y95" i="7"/>
  <c r="AA95" i="7"/>
  <c r="I95" i="7"/>
  <c r="G95" i="7"/>
  <c r="V95" i="7"/>
  <c r="T95" i="7"/>
  <c r="U95" i="7"/>
  <c r="S95" i="7"/>
  <c r="F95" i="7"/>
  <c r="E95" i="7"/>
  <c r="D95" i="7"/>
  <c r="C95" i="7"/>
  <c r="B95" i="7"/>
  <c r="AB94" i="7"/>
  <c r="L94" i="7"/>
  <c r="K94" i="7"/>
  <c r="Y94" i="7"/>
  <c r="AA94" i="7"/>
  <c r="I94" i="7"/>
  <c r="G94" i="7"/>
  <c r="V94" i="7"/>
  <c r="T94" i="7"/>
  <c r="U94" i="7"/>
  <c r="S94" i="7"/>
  <c r="F94" i="7"/>
  <c r="E94" i="7"/>
  <c r="D94" i="7"/>
  <c r="C94" i="7"/>
  <c r="B94" i="7"/>
  <c r="AB93" i="7"/>
  <c r="L93" i="7"/>
  <c r="K93" i="7"/>
  <c r="Y93" i="7"/>
  <c r="AA93" i="7"/>
  <c r="I93" i="7"/>
  <c r="G93" i="7"/>
  <c r="V93" i="7"/>
  <c r="T93" i="7"/>
  <c r="U93" i="7"/>
  <c r="S93" i="7"/>
  <c r="F93" i="7"/>
  <c r="E93" i="7"/>
  <c r="D93" i="7"/>
  <c r="C93" i="7"/>
  <c r="B93" i="7"/>
  <c r="AB92" i="7"/>
  <c r="L92" i="7"/>
  <c r="K92" i="7"/>
  <c r="Y92" i="7"/>
  <c r="AA92" i="7"/>
  <c r="I92" i="7"/>
  <c r="G92" i="7"/>
  <c r="V92" i="7"/>
  <c r="T92" i="7"/>
  <c r="U92" i="7"/>
  <c r="S92" i="7"/>
  <c r="F92" i="7"/>
  <c r="E92" i="7"/>
  <c r="D92" i="7"/>
  <c r="C92" i="7"/>
  <c r="B92" i="7"/>
  <c r="AB91" i="7"/>
  <c r="L91" i="7"/>
  <c r="K91" i="7"/>
  <c r="Y91" i="7"/>
  <c r="AA91" i="7"/>
  <c r="I91" i="7"/>
  <c r="G91" i="7"/>
  <c r="V91" i="7"/>
  <c r="T91" i="7"/>
  <c r="U91" i="7"/>
  <c r="I88" i="7" s="1"/>
  <c r="S91" i="7"/>
  <c r="I87" i="7" s="1"/>
  <c r="F91" i="7"/>
  <c r="E91" i="7"/>
  <c r="D91" i="7"/>
  <c r="C91" i="7"/>
  <c r="B91" i="7"/>
  <c r="AB90" i="7"/>
  <c r="L90" i="7"/>
  <c r="K90" i="7"/>
  <c r="Y90" i="7"/>
  <c r="AA90" i="7"/>
  <c r="I90" i="7"/>
  <c r="G90" i="7"/>
  <c r="V90" i="7"/>
  <c r="L88" i="7" s="1"/>
  <c r="T90" i="7"/>
  <c r="L87" i="7" s="1"/>
  <c r="K96" i="7" s="1"/>
  <c r="P96" i="7" s="1"/>
  <c r="U90" i="7"/>
  <c r="S90" i="7"/>
  <c r="F90" i="7"/>
  <c r="E90" i="7"/>
  <c r="D90" i="7"/>
  <c r="C90" i="7"/>
  <c r="B90" i="7"/>
  <c r="M89" i="7"/>
  <c r="H89" i="7"/>
  <c r="F89" i="7"/>
  <c r="K88" i="7"/>
  <c r="F88" i="7"/>
  <c r="K87" i="7"/>
  <c r="F87" i="7"/>
  <c r="L86" i="7"/>
  <c r="K86" i="7"/>
  <c r="I86" i="7"/>
  <c r="H86" i="7"/>
  <c r="G86" i="7"/>
  <c r="L85" i="7"/>
  <c r="K85" i="7"/>
  <c r="I85" i="7"/>
  <c r="R85" i="7" s="1"/>
  <c r="H85" i="7"/>
  <c r="G85" i="7"/>
  <c r="L84" i="7"/>
  <c r="K84" i="7"/>
  <c r="I84" i="7"/>
  <c r="H84" i="7"/>
  <c r="G84" i="7"/>
  <c r="L83" i="7"/>
  <c r="K83" i="7"/>
  <c r="I83" i="7"/>
  <c r="R83" i="7" s="1"/>
  <c r="H83" i="7"/>
  <c r="G83" i="7"/>
  <c r="V82" i="7"/>
  <c r="T82" i="7"/>
  <c r="U82" i="7"/>
  <c r="S82" i="7"/>
  <c r="G82" i="7"/>
  <c r="F82" i="7"/>
  <c r="E82" i="7"/>
  <c r="J82" i="7"/>
  <c r="D82" i="7"/>
  <c r="C82" i="7"/>
  <c r="B82" i="7"/>
  <c r="Z81" i="7"/>
  <c r="Y81" i="7"/>
  <c r="X81" i="7"/>
  <c r="M81" i="7"/>
  <c r="Q81" i="7" s="1"/>
  <c r="L73" i="7"/>
  <c r="I73" i="7"/>
  <c r="L72" i="7"/>
  <c r="K81" i="7" s="1"/>
  <c r="P81" i="7" s="1"/>
  <c r="AB80" i="7"/>
  <c r="L80" i="7"/>
  <c r="K80" i="7"/>
  <c r="Y80" i="7"/>
  <c r="AA80" i="7"/>
  <c r="I80" i="7"/>
  <c r="G80" i="7"/>
  <c r="V80" i="7"/>
  <c r="T80" i="7"/>
  <c r="U80" i="7"/>
  <c r="S80" i="7"/>
  <c r="F80" i="7"/>
  <c r="E80" i="7"/>
  <c r="D80" i="7"/>
  <c r="C80" i="7"/>
  <c r="B80" i="7"/>
  <c r="AB79" i="7"/>
  <c r="L79" i="7"/>
  <c r="K79" i="7"/>
  <c r="Y79" i="7"/>
  <c r="AA79" i="7"/>
  <c r="I79" i="7"/>
  <c r="G79" i="7"/>
  <c r="V79" i="7"/>
  <c r="T79" i="7"/>
  <c r="U79" i="7"/>
  <c r="S79" i="7"/>
  <c r="F79" i="7"/>
  <c r="E79" i="7"/>
  <c r="D79" i="7"/>
  <c r="C79" i="7"/>
  <c r="B79" i="7"/>
  <c r="AB78" i="7"/>
  <c r="L78" i="7"/>
  <c r="K78" i="7"/>
  <c r="Y78" i="7"/>
  <c r="AA78" i="7"/>
  <c r="I78" i="7"/>
  <c r="G78" i="7"/>
  <c r="V78" i="7"/>
  <c r="T78" i="7"/>
  <c r="U78" i="7"/>
  <c r="S78" i="7"/>
  <c r="F78" i="7"/>
  <c r="E78" i="7"/>
  <c r="D78" i="7"/>
  <c r="C78" i="7"/>
  <c r="B78" i="7"/>
  <c r="AB77" i="7"/>
  <c r="L77" i="7"/>
  <c r="K77" i="7"/>
  <c r="Y77" i="7"/>
  <c r="AA77" i="7"/>
  <c r="I77" i="7"/>
  <c r="G77" i="7"/>
  <c r="V77" i="7"/>
  <c r="T77" i="7"/>
  <c r="U77" i="7"/>
  <c r="S77" i="7"/>
  <c r="F77" i="7"/>
  <c r="E77" i="7"/>
  <c r="D77" i="7"/>
  <c r="C77" i="7"/>
  <c r="B77" i="7"/>
  <c r="AB76" i="7"/>
  <c r="L76" i="7"/>
  <c r="K76" i="7"/>
  <c r="Y76" i="7"/>
  <c r="AA76" i="7"/>
  <c r="I76" i="7"/>
  <c r="G76" i="7"/>
  <c r="V76" i="7"/>
  <c r="T76" i="7"/>
  <c r="U76" i="7"/>
  <c r="S76" i="7"/>
  <c r="F76" i="7"/>
  <c r="E76" i="7"/>
  <c r="D76" i="7"/>
  <c r="C76" i="7"/>
  <c r="B76" i="7"/>
  <c r="AB75" i="7"/>
  <c r="L75" i="7"/>
  <c r="K75" i="7"/>
  <c r="Y75" i="7"/>
  <c r="AA75" i="7"/>
  <c r="I75" i="7"/>
  <c r="G75" i="7"/>
  <c r="V75" i="7"/>
  <c r="T75" i="7"/>
  <c r="U75" i="7"/>
  <c r="S75" i="7"/>
  <c r="F75" i="7"/>
  <c r="E75" i="7"/>
  <c r="D75" i="7"/>
  <c r="C75" i="7"/>
  <c r="B75" i="7"/>
  <c r="M74" i="7"/>
  <c r="H74" i="7"/>
  <c r="F74" i="7"/>
  <c r="K73" i="7"/>
  <c r="F73" i="7"/>
  <c r="K72" i="7"/>
  <c r="F72" i="7"/>
  <c r="L71" i="7"/>
  <c r="K71" i="7"/>
  <c r="I71" i="7"/>
  <c r="H71" i="7"/>
  <c r="G71" i="7"/>
  <c r="L70" i="7"/>
  <c r="K70" i="7"/>
  <c r="R70" i="7"/>
  <c r="I70" i="7"/>
  <c r="H70" i="7"/>
  <c r="G70" i="7"/>
  <c r="L69" i="7"/>
  <c r="K69" i="7"/>
  <c r="I69" i="7"/>
  <c r="H69" i="7"/>
  <c r="G69" i="7"/>
  <c r="L68" i="7"/>
  <c r="K68" i="7"/>
  <c r="I68" i="7"/>
  <c r="R68" i="7" s="1"/>
  <c r="H68" i="7"/>
  <c r="G68" i="7"/>
  <c r="V67" i="7"/>
  <c r="T67" i="7"/>
  <c r="U67" i="7"/>
  <c r="S67" i="7"/>
  <c r="G67" i="7"/>
  <c r="F67" i="7"/>
  <c r="E67" i="7"/>
  <c r="J67" i="7"/>
  <c r="D67" i="7"/>
  <c r="C67" i="7"/>
  <c r="B67" i="7"/>
  <c r="Z66" i="7"/>
  <c r="Y66" i="7"/>
  <c r="X66" i="7"/>
  <c r="Q66" i="7"/>
  <c r="M66" i="7"/>
  <c r="L65" i="7"/>
  <c r="I65" i="7"/>
  <c r="L64" i="7"/>
  <c r="I64" i="7"/>
  <c r="K65" i="7"/>
  <c r="F65" i="7"/>
  <c r="K64" i="7"/>
  <c r="F64" i="7"/>
  <c r="L63" i="7"/>
  <c r="K63" i="7"/>
  <c r="R63" i="7"/>
  <c r="I63" i="7"/>
  <c r="H63" i="7"/>
  <c r="G63" i="7"/>
  <c r="L62" i="7"/>
  <c r="K62" i="7"/>
  <c r="I62" i="7"/>
  <c r="H62" i="7"/>
  <c r="G62" i="7"/>
  <c r="D61" i="7"/>
  <c r="V60" i="7"/>
  <c r="T60" i="7"/>
  <c r="U60" i="7"/>
  <c r="S60" i="7"/>
  <c r="G60" i="7"/>
  <c r="F60" i="7"/>
  <c r="E60" i="7"/>
  <c r="J60" i="7"/>
  <c r="D60" i="7"/>
  <c r="C60" i="7"/>
  <c r="B60" i="7"/>
  <c r="Z59" i="7"/>
  <c r="Y59" i="7"/>
  <c r="X59" i="7"/>
  <c r="P59" i="7"/>
  <c r="M59" i="7"/>
  <c r="Q59" i="7" s="1"/>
  <c r="L57" i="7"/>
  <c r="M58" i="7"/>
  <c r="H58" i="7"/>
  <c r="F58" i="7"/>
  <c r="K57" i="7"/>
  <c r="F57" i="7"/>
  <c r="K56" i="7"/>
  <c r="F56" i="7"/>
  <c r="L55" i="7"/>
  <c r="K55" i="7"/>
  <c r="R55" i="7"/>
  <c r="I55" i="7"/>
  <c r="H55" i="7"/>
  <c r="G55" i="7"/>
  <c r="D54" i="7"/>
  <c r="V53" i="7"/>
  <c r="T53" i="7"/>
  <c r="L56" i="7" s="1"/>
  <c r="K59" i="7" s="1"/>
  <c r="U53" i="7"/>
  <c r="I57" i="7" s="1"/>
  <c r="S53" i="7"/>
  <c r="I56" i="7" s="1"/>
  <c r="G53" i="7"/>
  <c r="F53" i="7"/>
  <c r="E53" i="7"/>
  <c r="J53" i="7"/>
  <c r="D53" i="7"/>
  <c r="C53" i="7"/>
  <c r="B53" i="7"/>
  <c r="Z52" i="7"/>
  <c r="Y52" i="7"/>
  <c r="X52" i="7"/>
  <c r="Q52" i="7"/>
  <c r="M52" i="7"/>
  <c r="M51" i="7"/>
  <c r="H51" i="7"/>
  <c r="F51" i="7"/>
  <c r="K50" i="7"/>
  <c r="F50" i="7"/>
  <c r="K49" i="7"/>
  <c r="F49" i="7"/>
  <c r="L48" i="7"/>
  <c r="K48" i="7"/>
  <c r="I48" i="7"/>
  <c r="R48" i="7" s="1"/>
  <c r="H48" i="7"/>
  <c r="G48" i="7"/>
  <c r="L47" i="7"/>
  <c r="K47" i="7"/>
  <c r="I47" i="7"/>
  <c r="H47" i="7"/>
  <c r="G47" i="7"/>
  <c r="L46" i="7"/>
  <c r="K46" i="7"/>
  <c r="R46" i="7"/>
  <c r="I46" i="7"/>
  <c r="H46" i="7"/>
  <c r="G46" i="7"/>
  <c r="D45" i="7"/>
  <c r="V44" i="7"/>
  <c r="L50" i="7" s="1"/>
  <c r="T44" i="7"/>
  <c r="L49" i="7" s="1"/>
  <c r="K52" i="7" s="1"/>
  <c r="P52" i="7" s="1"/>
  <c r="U44" i="7"/>
  <c r="I50" i="7" s="1"/>
  <c r="S44" i="7"/>
  <c r="I49" i="7" s="1"/>
  <c r="G44" i="7"/>
  <c r="F44" i="7"/>
  <c r="E44" i="7"/>
  <c r="J44" i="7"/>
  <c r="D44" i="7"/>
  <c r="C44" i="7"/>
  <c r="B44" i="7"/>
  <c r="Z43" i="7"/>
  <c r="Y43" i="7"/>
  <c r="X43" i="7"/>
  <c r="Q43" i="7"/>
  <c r="M245" i="7" s="1"/>
  <c r="M43" i="7"/>
  <c r="I40" i="7"/>
  <c r="M42" i="7"/>
  <c r="H42" i="7"/>
  <c r="F42" i="7"/>
  <c r="K41" i="7"/>
  <c r="F41" i="7"/>
  <c r="K40" i="7"/>
  <c r="F40" i="7"/>
  <c r="L39" i="7"/>
  <c r="K39" i="7"/>
  <c r="I39" i="7"/>
  <c r="R39" i="7" s="1"/>
  <c r="H39" i="7"/>
  <c r="G39" i="7"/>
  <c r="D38" i="7"/>
  <c r="V37" i="7"/>
  <c r="L41" i="7" s="1"/>
  <c r="T37" i="7"/>
  <c r="L40" i="7" s="1"/>
  <c r="K43" i="7" s="1"/>
  <c r="P43" i="7" s="1"/>
  <c r="U37" i="7"/>
  <c r="I41" i="7" s="1"/>
  <c r="S37" i="7"/>
  <c r="G37" i="7"/>
  <c r="F37" i="7"/>
  <c r="E37" i="7"/>
  <c r="J37" i="7"/>
  <c r="D37" i="7"/>
  <c r="C37" i="7"/>
  <c r="B37" i="7"/>
  <c r="AE36" i="7"/>
  <c r="A36" i="7"/>
  <c r="G26" i="7"/>
  <c r="K22" i="7"/>
  <c r="K21" i="7"/>
  <c r="K20" i="7"/>
  <c r="K19" i="7"/>
  <c r="K16" i="7"/>
  <c r="AD17" i="7"/>
  <c r="C17" i="7"/>
  <c r="K14" i="7"/>
  <c r="AD13" i="7"/>
  <c r="K12" i="7"/>
  <c r="C13" i="7"/>
  <c r="AD11" i="7"/>
  <c r="K10" i="7"/>
  <c r="C11" i="7"/>
  <c r="AD9" i="7"/>
  <c r="K8" i="7"/>
  <c r="C9" i="7"/>
  <c r="A1" i="7"/>
  <c r="H865" i="6"/>
  <c r="H861" i="6"/>
  <c r="C865" i="6"/>
  <c r="C861" i="6"/>
  <c r="J857" i="6"/>
  <c r="AM857" i="6"/>
  <c r="D857" i="6"/>
  <c r="C857" i="6"/>
  <c r="J856" i="6"/>
  <c r="AM856" i="6"/>
  <c r="D856" i="6"/>
  <c r="C856" i="6"/>
  <c r="J855" i="6"/>
  <c r="AM855" i="6"/>
  <c r="D855" i="6"/>
  <c r="C855" i="6"/>
  <c r="J854" i="6"/>
  <c r="C854" i="6"/>
  <c r="J853" i="6"/>
  <c r="C853" i="6"/>
  <c r="J852" i="6"/>
  <c r="C852" i="6"/>
  <c r="J851" i="6"/>
  <c r="C851" i="6"/>
  <c r="J850" i="6"/>
  <c r="C850" i="6"/>
  <c r="AG848" i="6"/>
  <c r="A848" i="6"/>
  <c r="C846" i="6"/>
  <c r="C845" i="6"/>
  <c r="AM844" i="6"/>
  <c r="D844" i="6"/>
  <c r="C844" i="6"/>
  <c r="J843" i="6"/>
  <c r="C843" i="6"/>
  <c r="J842" i="6"/>
  <c r="C842" i="6"/>
  <c r="J841" i="6"/>
  <c r="C841" i="6"/>
  <c r="J840" i="6"/>
  <c r="C840" i="6"/>
  <c r="J839" i="6"/>
  <c r="C839" i="6"/>
  <c r="AG837" i="6"/>
  <c r="A837" i="6"/>
  <c r="Z835" i="6"/>
  <c r="Y835" i="6"/>
  <c r="X835" i="6"/>
  <c r="L835" i="6"/>
  <c r="Q835" i="6" s="1"/>
  <c r="J835" i="6"/>
  <c r="P835" i="6" s="1"/>
  <c r="G835" i="6"/>
  <c r="W835" i="6" s="1"/>
  <c r="K834" i="6"/>
  <c r="J834" i="6"/>
  <c r="H834" i="6"/>
  <c r="G834" i="6"/>
  <c r="F834" i="6"/>
  <c r="V833" i="6"/>
  <c r="T833" i="6"/>
  <c r="U833" i="6"/>
  <c r="S833" i="6"/>
  <c r="F833" i="6"/>
  <c r="E833" i="6"/>
  <c r="D833" i="6"/>
  <c r="I833" i="6"/>
  <c r="C833" i="6"/>
  <c r="B833" i="6"/>
  <c r="A833" i="6"/>
  <c r="Z832" i="6"/>
  <c r="Y832" i="6"/>
  <c r="X832" i="6"/>
  <c r="L832" i="6"/>
  <c r="Q832" i="6" s="1"/>
  <c r="J832" i="6"/>
  <c r="P832" i="6" s="1"/>
  <c r="G832" i="6"/>
  <c r="O832" i="6" s="1"/>
  <c r="K831" i="6"/>
  <c r="J831" i="6"/>
  <c r="H831" i="6"/>
  <c r="G831" i="6"/>
  <c r="F831" i="6"/>
  <c r="V830" i="6"/>
  <c r="T830" i="6"/>
  <c r="U830" i="6"/>
  <c r="S830" i="6"/>
  <c r="F830" i="6"/>
  <c r="E830" i="6"/>
  <c r="D830" i="6"/>
  <c r="I830" i="6"/>
  <c r="B830" i="6"/>
  <c r="A830" i="6"/>
  <c r="Z829" i="6"/>
  <c r="Y829" i="6"/>
  <c r="X829" i="6"/>
  <c r="L829" i="6"/>
  <c r="Q829" i="6" s="1"/>
  <c r="J829" i="6"/>
  <c r="P829" i="6" s="1"/>
  <c r="G829" i="6"/>
  <c r="O829" i="6" s="1"/>
  <c r="K828" i="6"/>
  <c r="J828" i="6"/>
  <c r="H828" i="6"/>
  <c r="G828" i="6"/>
  <c r="F828" i="6"/>
  <c r="V827" i="6"/>
  <c r="T827" i="6"/>
  <c r="U827" i="6"/>
  <c r="S827" i="6"/>
  <c r="F827" i="6"/>
  <c r="E827" i="6"/>
  <c r="D827" i="6"/>
  <c r="I827" i="6"/>
  <c r="B827" i="6"/>
  <c r="A827" i="6"/>
  <c r="Z826" i="6"/>
  <c r="Y826" i="6"/>
  <c r="X826" i="6"/>
  <c r="L826" i="6"/>
  <c r="Q826" i="6" s="1"/>
  <c r="J826" i="6"/>
  <c r="P826" i="6" s="1"/>
  <c r="G826" i="6"/>
  <c r="O826" i="6" s="1"/>
  <c r="K825" i="6"/>
  <c r="J825" i="6"/>
  <c r="H825" i="6"/>
  <c r="G825" i="6"/>
  <c r="F825" i="6"/>
  <c r="V824" i="6"/>
  <c r="T824" i="6"/>
  <c r="U824" i="6"/>
  <c r="S824" i="6"/>
  <c r="F824" i="6"/>
  <c r="E824" i="6"/>
  <c r="D824" i="6"/>
  <c r="I824" i="6"/>
  <c r="B824" i="6"/>
  <c r="A824" i="6"/>
  <c r="Z823" i="6"/>
  <c r="Y823" i="6"/>
  <c r="X823" i="6"/>
  <c r="L823" i="6"/>
  <c r="Q823" i="6" s="1"/>
  <c r="J823" i="6"/>
  <c r="P823" i="6" s="1"/>
  <c r="G823" i="6"/>
  <c r="O823" i="6" s="1"/>
  <c r="K822" i="6"/>
  <c r="J822" i="6"/>
  <c r="H822" i="6"/>
  <c r="G822" i="6"/>
  <c r="F822" i="6"/>
  <c r="V821" i="6"/>
  <c r="T821" i="6"/>
  <c r="U821" i="6"/>
  <c r="S821" i="6"/>
  <c r="F821" i="6"/>
  <c r="E821" i="6"/>
  <c r="D821" i="6"/>
  <c r="I821" i="6"/>
  <c r="B821" i="6"/>
  <c r="A821" i="6"/>
  <c r="Z820" i="6"/>
  <c r="Y820" i="6"/>
  <c r="X820" i="6"/>
  <c r="L820" i="6"/>
  <c r="Q820" i="6" s="1"/>
  <c r="J820" i="6"/>
  <c r="P820" i="6" s="1"/>
  <c r="G820" i="6"/>
  <c r="W820" i="6" s="1"/>
  <c r="K819" i="6"/>
  <c r="J819" i="6"/>
  <c r="H819" i="6"/>
  <c r="G819" i="6"/>
  <c r="F819" i="6"/>
  <c r="V818" i="6"/>
  <c r="T818" i="6"/>
  <c r="U818" i="6"/>
  <c r="S818" i="6"/>
  <c r="F818" i="6"/>
  <c r="E818" i="6"/>
  <c r="D818" i="6"/>
  <c r="I818" i="6"/>
  <c r="B818" i="6"/>
  <c r="A818" i="6"/>
  <c r="Z817" i="6"/>
  <c r="Y817" i="6"/>
  <c r="X817" i="6"/>
  <c r="L817" i="6"/>
  <c r="Q817" i="6" s="1"/>
  <c r="J817" i="6"/>
  <c r="P817" i="6" s="1"/>
  <c r="G817" i="6"/>
  <c r="W817" i="6" s="1"/>
  <c r="K816" i="6"/>
  <c r="J816" i="6"/>
  <c r="H816" i="6"/>
  <c r="G816" i="6"/>
  <c r="F816" i="6"/>
  <c r="V815" i="6"/>
  <c r="T815" i="6"/>
  <c r="U815" i="6"/>
  <c r="S815" i="6"/>
  <c r="F815" i="6"/>
  <c r="E815" i="6"/>
  <c r="D815" i="6"/>
  <c r="I815" i="6"/>
  <c r="B815" i="6"/>
  <c r="A815" i="6"/>
  <c r="Z814" i="6"/>
  <c r="Y814" i="6"/>
  <c r="X814" i="6"/>
  <c r="L814" i="6"/>
  <c r="Q814" i="6" s="1"/>
  <c r="J814" i="6"/>
  <c r="P814" i="6" s="1"/>
  <c r="G814" i="6"/>
  <c r="W814" i="6" s="1"/>
  <c r="K813" i="6"/>
  <c r="J813" i="6"/>
  <c r="H813" i="6"/>
  <c r="G813" i="6"/>
  <c r="F813" i="6"/>
  <c r="V812" i="6"/>
  <c r="T812" i="6"/>
  <c r="U812" i="6"/>
  <c r="S812" i="6"/>
  <c r="F812" i="6"/>
  <c r="E812" i="6"/>
  <c r="D812" i="6"/>
  <c r="I812" i="6"/>
  <c r="B812" i="6"/>
  <c r="A812" i="6"/>
  <c r="Z811" i="6"/>
  <c r="Y811" i="6"/>
  <c r="X811" i="6"/>
  <c r="Q811" i="6"/>
  <c r="L811" i="6"/>
  <c r="J811" i="6"/>
  <c r="P811" i="6" s="1"/>
  <c r="G811" i="6"/>
  <c r="W811" i="6" s="1"/>
  <c r="K810" i="6"/>
  <c r="J810" i="6"/>
  <c r="H810" i="6"/>
  <c r="G810" i="6"/>
  <c r="F810" i="6"/>
  <c r="V809" i="6"/>
  <c r="T809" i="6"/>
  <c r="U809" i="6"/>
  <c r="S809" i="6"/>
  <c r="F809" i="6"/>
  <c r="E809" i="6"/>
  <c r="D809" i="6"/>
  <c r="I809" i="6"/>
  <c r="B809" i="6"/>
  <c r="A809" i="6"/>
  <c r="Z808" i="6"/>
  <c r="Y808" i="6"/>
  <c r="X808" i="6"/>
  <c r="L808" i="6"/>
  <c r="Q808" i="6" s="1"/>
  <c r="J808" i="6"/>
  <c r="P808" i="6" s="1"/>
  <c r="G808" i="6"/>
  <c r="K807" i="6"/>
  <c r="J807" i="6"/>
  <c r="H807" i="6"/>
  <c r="G807" i="6"/>
  <c r="F807" i="6"/>
  <c r="V806" i="6"/>
  <c r="T806" i="6"/>
  <c r="U806" i="6"/>
  <c r="S806" i="6"/>
  <c r="F806" i="6"/>
  <c r="E806" i="6"/>
  <c r="D806" i="6"/>
  <c r="I806" i="6"/>
  <c r="B806" i="6"/>
  <c r="A806" i="6"/>
  <c r="Z805" i="6"/>
  <c r="Y805" i="6"/>
  <c r="X805" i="6"/>
  <c r="L805" i="6"/>
  <c r="Q805" i="6" s="1"/>
  <c r="J805" i="6"/>
  <c r="P805" i="6" s="1"/>
  <c r="G805" i="6"/>
  <c r="K804" i="6"/>
  <c r="J804" i="6"/>
  <c r="H804" i="6"/>
  <c r="G804" i="6"/>
  <c r="F804" i="6"/>
  <c r="V803" i="6"/>
  <c r="T803" i="6"/>
  <c r="U803" i="6"/>
  <c r="S803" i="6"/>
  <c r="F803" i="6"/>
  <c r="E803" i="6"/>
  <c r="D803" i="6"/>
  <c r="I803" i="6"/>
  <c r="B803" i="6"/>
  <c r="A803" i="6"/>
  <c r="Z802" i="6"/>
  <c r="Y802" i="6"/>
  <c r="X802" i="6"/>
  <c r="L802" i="6"/>
  <c r="Q802" i="6" s="1"/>
  <c r="J802" i="6"/>
  <c r="P802" i="6" s="1"/>
  <c r="G802" i="6"/>
  <c r="O802" i="6" s="1"/>
  <c r="K801" i="6"/>
  <c r="J801" i="6"/>
  <c r="H801" i="6"/>
  <c r="G801" i="6"/>
  <c r="F801" i="6"/>
  <c r="V800" i="6"/>
  <c r="T800" i="6"/>
  <c r="U800" i="6"/>
  <c r="S800" i="6"/>
  <c r="F800" i="6"/>
  <c r="E800" i="6"/>
  <c r="D800" i="6"/>
  <c r="I800" i="6"/>
  <c r="B800" i="6"/>
  <c r="A800" i="6"/>
  <c r="Z799" i="6"/>
  <c r="Y799" i="6"/>
  <c r="X799" i="6"/>
  <c r="L799" i="6"/>
  <c r="Q799" i="6" s="1"/>
  <c r="J799" i="6"/>
  <c r="P799" i="6" s="1"/>
  <c r="G799" i="6"/>
  <c r="O799" i="6" s="1"/>
  <c r="K798" i="6"/>
  <c r="J798" i="6"/>
  <c r="H798" i="6"/>
  <c r="G798" i="6"/>
  <c r="F798" i="6"/>
  <c r="V797" i="6"/>
  <c r="T797" i="6"/>
  <c r="U797" i="6"/>
  <c r="S797" i="6"/>
  <c r="F797" i="6"/>
  <c r="E797" i="6"/>
  <c r="D797" i="6"/>
  <c r="I797" i="6"/>
  <c r="B797" i="6"/>
  <c r="A797" i="6"/>
  <c r="Z796" i="6"/>
  <c r="Y796" i="6"/>
  <c r="X796" i="6"/>
  <c r="L796" i="6"/>
  <c r="Q796" i="6" s="1"/>
  <c r="J796" i="6"/>
  <c r="P796" i="6" s="1"/>
  <c r="G796" i="6"/>
  <c r="W796" i="6" s="1"/>
  <c r="K795" i="6"/>
  <c r="J795" i="6"/>
  <c r="H795" i="6"/>
  <c r="G795" i="6"/>
  <c r="F795" i="6"/>
  <c r="V794" i="6"/>
  <c r="T794" i="6"/>
  <c r="U794" i="6"/>
  <c r="S794" i="6"/>
  <c r="F794" i="6"/>
  <c r="E794" i="6"/>
  <c r="D794" i="6"/>
  <c r="I794" i="6"/>
  <c r="B794" i="6"/>
  <c r="A794" i="6"/>
  <c r="Y793" i="6"/>
  <c r="X793" i="6"/>
  <c r="W793" i="6"/>
  <c r="L793" i="6"/>
  <c r="Q793" i="6" s="1"/>
  <c r="L792" i="6"/>
  <c r="G792" i="6"/>
  <c r="E792" i="6"/>
  <c r="J791" i="6"/>
  <c r="E791" i="6"/>
  <c r="J790" i="6"/>
  <c r="E790" i="6"/>
  <c r="K789" i="6"/>
  <c r="J789" i="6"/>
  <c r="H789" i="6"/>
  <c r="R789" i="6" s="1"/>
  <c r="G789" i="6"/>
  <c r="F789" i="6"/>
  <c r="V788" i="6"/>
  <c r="K791" i="6" s="1"/>
  <c r="T788" i="6"/>
  <c r="K790" i="6" s="1"/>
  <c r="U788" i="6"/>
  <c r="H791" i="6" s="1"/>
  <c r="S788" i="6"/>
  <c r="H790" i="6" s="1"/>
  <c r="F788" i="6"/>
  <c r="E788" i="6"/>
  <c r="D788" i="6"/>
  <c r="I788" i="6"/>
  <c r="C788" i="6"/>
  <c r="B788" i="6"/>
  <c r="A788" i="6"/>
  <c r="Y787" i="6"/>
  <c r="X787" i="6"/>
  <c r="W787" i="6"/>
  <c r="L787" i="6"/>
  <c r="Q787" i="6" s="1"/>
  <c r="L786" i="6"/>
  <c r="G786" i="6"/>
  <c r="E786" i="6"/>
  <c r="J785" i="6"/>
  <c r="E785" i="6"/>
  <c r="J784" i="6"/>
  <c r="E784" i="6"/>
  <c r="K783" i="6"/>
  <c r="J783" i="6"/>
  <c r="H783" i="6"/>
  <c r="R783" i="6" s="1"/>
  <c r="G783" i="6"/>
  <c r="F783" i="6"/>
  <c r="V782" i="6"/>
  <c r="K785" i="6" s="1"/>
  <c r="T782" i="6"/>
  <c r="K784" i="6" s="1"/>
  <c r="U782" i="6"/>
  <c r="H785" i="6" s="1"/>
  <c r="S782" i="6"/>
  <c r="H784" i="6" s="1"/>
  <c r="F782" i="6"/>
  <c r="E782" i="6"/>
  <c r="D782" i="6"/>
  <c r="I782" i="6"/>
  <c r="C782" i="6"/>
  <c r="B782" i="6"/>
  <c r="A782" i="6"/>
  <c r="Z781" i="6"/>
  <c r="Y781" i="6"/>
  <c r="X781" i="6"/>
  <c r="L781" i="6"/>
  <c r="Q781" i="6" s="1"/>
  <c r="AB780" i="6"/>
  <c r="K780" i="6"/>
  <c r="J780" i="6"/>
  <c r="Y780" i="6"/>
  <c r="AA780" i="6"/>
  <c r="H780" i="6"/>
  <c r="F780" i="6"/>
  <c r="V780" i="6"/>
  <c r="T780" i="6"/>
  <c r="U780" i="6"/>
  <c r="S780" i="6"/>
  <c r="E780" i="6"/>
  <c r="D780" i="6"/>
  <c r="C780" i="6"/>
  <c r="B780" i="6"/>
  <c r="A780" i="6"/>
  <c r="L779" i="6"/>
  <c r="G779" i="6"/>
  <c r="E779" i="6"/>
  <c r="J778" i="6"/>
  <c r="E778" i="6"/>
  <c r="J777" i="6"/>
  <c r="E777" i="6"/>
  <c r="K776" i="6"/>
  <c r="J776" i="6"/>
  <c r="H776" i="6"/>
  <c r="G776" i="6"/>
  <c r="F776" i="6"/>
  <c r="K775" i="6"/>
  <c r="J775" i="6"/>
  <c r="H775" i="6"/>
  <c r="R775" i="6" s="1"/>
  <c r="G775" i="6"/>
  <c r="F775" i="6"/>
  <c r="K774" i="6"/>
  <c r="J774" i="6"/>
  <c r="H774" i="6"/>
  <c r="G774" i="6"/>
  <c r="F774" i="6"/>
  <c r="K773" i="6"/>
  <c r="J773" i="6"/>
  <c r="H773" i="6"/>
  <c r="R773" i="6" s="1"/>
  <c r="G773" i="6"/>
  <c r="F773" i="6"/>
  <c r="C772" i="6"/>
  <c r="V771" i="6"/>
  <c r="T771" i="6"/>
  <c r="U771" i="6"/>
  <c r="S771" i="6"/>
  <c r="F771" i="6"/>
  <c r="E771" i="6"/>
  <c r="D771" i="6"/>
  <c r="I771" i="6"/>
  <c r="C771" i="6"/>
  <c r="B771" i="6"/>
  <c r="A771" i="6"/>
  <c r="Z770" i="6"/>
  <c r="Y770" i="6"/>
  <c r="W770" i="6"/>
  <c r="L770" i="6"/>
  <c r="Q770" i="6" s="1"/>
  <c r="L769" i="6"/>
  <c r="G769" i="6"/>
  <c r="E769" i="6"/>
  <c r="J768" i="6"/>
  <c r="E768" i="6"/>
  <c r="J767" i="6"/>
  <c r="E767" i="6"/>
  <c r="K766" i="6"/>
  <c r="J766" i="6"/>
  <c r="H766" i="6"/>
  <c r="G766" i="6"/>
  <c r="F766" i="6"/>
  <c r="K765" i="6"/>
  <c r="J765" i="6"/>
  <c r="H765" i="6"/>
  <c r="R765" i="6" s="1"/>
  <c r="G765" i="6"/>
  <c r="F765" i="6"/>
  <c r="C764" i="6"/>
  <c r="V763" i="6"/>
  <c r="K768" i="6" s="1"/>
  <c r="T763" i="6"/>
  <c r="K767" i="6" s="1"/>
  <c r="U763" i="6"/>
  <c r="H768" i="6" s="1"/>
  <c r="S763" i="6"/>
  <c r="H767" i="6" s="1"/>
  <c r="F763" i="6"/>
  <c r="E763" i="6"/>
  <c r="D763" i="6"/>
  <c r="I763" i="6"/>
  <c r="C763" i="6"/>
  <c r="B763" i="6"/>
  <c r="A763" i="6"/>
  <c r="Z762" i="6"/>
  <c r="Y762" i="6"/>
  <c r="W762" i="6"/>
  <c r="L762" i="6"/>
  <c r="Q762" i="6" s="1"/>
  <c r="AB761" i="6"/>
  <c r="K761" i="6"/>
  <c r="J761" i="6"/>
  <c r="Y761" i="6"/>
  <c r="AA761" i="6"/>
  <c r="H761" i="6"/>
  <c r="F761" i="6"/>
  <c r="V761" i="6"/>
  <c r="T761" i="6"/>
  <c r="U761" i="6"/>
  <c r="S761" i="6"/>
  <c r="E761" i="6"/>
  <c r="D761" i="6"/>
  <c r="C761" i="6"/>
  <c r="B761" i="6"/>
  <c r="A761" i="6"/>
  <c r="AB760" i="6"/>
  <c r="K760" i="6"/>
  <c r="J760" i="6"/>
  <c r="Y760" i="6"/>
  <c r="AA760" i="6"/>
  <c r="H760" i="6"/>
  <c r="F760" i="6"/>
  <c r="V760" i="6"/>
  <c r="T760" i="6"/>
  <c r="U760" i="6"/>
  <c r="S760" i="6"/>
  <c r="E760" i="6"/>
  <c r="D760" i="6"/>
  <c r="C760" i="6"/>
  <c r="B760" i="6"/>
  <c r="A760" i="6"/>
  <c r="AB759" i="6"/>
  <c r="K759" i="6"/>
  <c r="J759" i="6"/>
  <c r="Y759" i="6"/>
  <c r="AA759" i="6"/>
  <c r="H759" i="6"/>
  <c r="F759" i="6"/>
  <c r="V759" i="6"/>
  <c r="T759" i="6"/>
  <c r="U759" i="6"/>
  <c r="S759" i="6"/>
  <c r="E759" i="6"/>
  <c r="D759" i="6"/>
  <c r="C759" i="6"/>
  <c r="B759" i="6"/>
  <c r="A759" i="6"/>
  <c r="AB758" i="6"/>
  <c r="K758" i="6"/>
  <c r="J758" i="6"/>
  <c r="Y758" i="6"/>
  <c r="AA758" i="6"/>
  <c r="H758" i="6"/>
  <c r="F758" i="6"/>
  <c r="V758" i="6"/>
  <c r="T758" i="6"/>
  <c r="U758" i="6"/>
  <c r="S758" i="6"/>
  <c r="E758" i="6"/>
  <c r="D758" i="6"/>
  <c r="C758" i="6"/>
  <c r="B758" i="6"/>
  <c r="A758" i="6"/>
  <c r="L757" i="6"/>
  <c r="G757" i="6"/>
  <c r="E757" i="6"/>
  <c r="J756" i="6"/>
  <c r="E756" i="6"/>
  <c r="J755" i="6"/>
  <c r="E755" i="6"/>
  <c r="K754" i="6"/>
  <c r="J754" i="6"/>
  <c r="H754" i="6"/>
  <c r="G754" i="6"/>
  <c r="F754" i="6"/>
  <c r="K753" i="6"/>
  <c r="J753" i="6"/>
  <c r="H753" i="6"/>
  <c r="R753" i="6" s="1"/>
  <c r="G753" i="6"/>
  <c r="F753" i="6"/>
  <c r="V752" i="6"/>
  <c r="T752" i="6"/>
  <c r="U752" i="6"/>
  <c r="S752" i="6"/>
  <c r="F752" i="6"/>
  <c r="E752" i="6"/>
  <c r="D752" i="6"/>
  <c r="I752" i="6"/>
  <c r="C752" i="6"/>
  <c r="B752" i="6"/>
  <c r="A752" i="6"/>
  <c r="Z751" i="6"/>
  <c r="Y751" i="6"/>
  <c r="W751" i="6"/>
  <c r="L751" i="6"/>
  <c r="Q751" i="6" s="1"/>
  <c r="AB750" i="6"/>
  <c r="K750" i="6"/>
  <c r="J750" i="6"/>
  <c r="Y750" i="6"/>
  <c r="AA750" i="6"/>
  <c r="H750" i="6"/>
  <c r="F750" i="6"/>
  <c r="V750" i="6"/>
  <c r="T750" i="6"/>
  <c r="U750" i="6"/>
  <c r="S750" i="6"/>
  <c r="E750" i="6"/>
  <c r="D750" i="6"/>
  <c r="C750" i="6"/>
  <c r="B750" i="6"/>
  <c r="A750" i="6"/>
  <c r="AB749" i="6"/>
  <c r="K749" i="6"/>
  <c r="J749" i="6"/>
  <c r="Y749" i="6"/>
  <c r="AA749" i="6"/>
  <c r="H749" i="6"/>
  <c r="F749" i="6"/>
  <c r="V749" i="6"/>
  <c r="T749" i="6"/>
  <c r="U749" i="6"/>
  <c r="S749" i="6"/>
  <c r="E749" i="6"/>
  <c r="D749" i="6"/>
  <c r="C749" i="6"/>
  <c r="B749" i="6"/>
  <c r="A749" i="6"/>
  <c r="AB748" i="6"/>
  <c r="K748" i="6"/>
  <c r="J748" i="6"/>
  <c r="Y748" i="6"/>
  <c r="AA748" i="6"/>
  <c r="H748" i="6"/>
  <c r="F748" i="6"/>
  <c r="V748" i="6"/>
  <c r="T748" i="6"/>
  <c r="U748" i="6"/>
  <c r="S748" i="6"/>
  <c r="E748" i="6"/>
  <c r="D748" i="6"/>
  <c r="C748" i="6"/>
  <c r="B748" i="6"/>
  <c r="A748" i="6"/>
  <c r="L747" i="6"/>
  <c r="G747" i="6"/>
  <c r="E747" i="6"/>
  <c r="J746" i="6"/>
  <c r="E746" i="6"/>
  <c r="J745" i="6"/>
  <c r="E745" i="6"/>
  <c r="K744" i="6"/>
  <c r="J744" i="6"/>
  <c r="H744" i="6"/>
  <c r="G744" i="6"/>
  <c r="F744" i="6"/>
  <c r="K743" i="6"/>
  <c r="J743" i="6"/>
  <c r="H743" i="6"/>
  <c r="R743" i="6" s="1"/>
  <c r="G743" i="6"/>
  <c r="F743" i="6"/>
  <c r="V742" i="6"/>
  <c r="T742" i="6"/>
  <c r="U742" i="6"/>
  <c r="S742" i="6"/>
  <c r="F742" i="6"/>
  <c r="E742" i="6"/>
  <c r="D742" i="6"/>
  <c r="I742" i="6"/>
  <c r="C742" i="6"/>
  <c r="B742" i="6"/>
  <c r="A742" i="6"/>
  <c r="Z741" i="6"/>
  <c r="Y741" i="6"/>
  <c r="W741" i="6"/>
  <c r="L741" i="6"/>
  <c r="Q741" i="6" s="1"/>
  <c r="AB740" i="6"/>
  <c r="K740" i="6"/>
  <c r="J740" i="6"/>
  <c r="Y740" i="6"/>
  <c r="AA740" i="6"/>
  <c r="H740" i="6"/>
  <c r="F740" i="6"/>
  <c r="V740" i="6"/>
  <c r="T740" i="6"/>
  <c r="U740" i="6"/>
  <c r="S740" i="6"/>
  <c r="E740" i="6"/>
  <c r="D740" i="6"/>
  <c r="C740" i="6"/>
  <c r="B740" i="6"/>
  <c r="A740" i="6"/>
  <c r="AB739" i="6"/>
  <c r="K739" i="6"/>
  <c r="J739" i="6"/>
  <c r="Y739" i="6"/>
  <c r="AA739" i="6"/>
  <c r="H739" i="6"/>
  <c r="F739" i="6"/>
  <c r="V739" i="6"/>
  <c r="T739" i="6"/>
  <c r="U739" i="6"/>
  <c r="S739" i="6"/>
  <c r="E739" i="6"/>
  <c r="D739" i="6"/>
  <c r="C739" i="6"/>
  <c r="B739" i="6"/>
  <c r="A739" i="6"/>
  <c r="AB738" i="6"/>
  <c r="K738" i="6"/>
  <c r="J738" i="6"/>
  <c r="Y738" i="6"/>
  <c r="AA738" i="6"/>
  <c r="H738" i="6"/>
  <c r="F738" i="6"/>
  <c r="V738" i="6"/>
  <c r="T738" i="6"/>
  <c r="U738" i="6"/>
  <c r="S738" i="6"/>
  <c r="E738" i="6"/>
  <c r="D738" i="6"/>
  <c r="C738" i="6"/>
  <c r="B738" i="6"/>
  <c r="A738" i="6"/>
  <c r="AB737" i="6"/>
  <c r="K737" i="6"/>
  <c r="J737" i="6"/>
  <c r="Y737" i="6"/>
  <c r="AA737" i="6"/>
  <c r="H737" i="6"/>
  <c r="F737" i="6"/>
  <c r="V737" i="6"/>
  <c r="T737" i="6"/>
  <c r="U737" i="6"/>
  <c r="S737" i="6"/>
  <c r="E737" i="6"/>
  <c r="D737" i="6"/>
  <c r="C737" i="6"/>
  <c r="B737" i="6"/>
  <c r="A737" i="6"/>
  <c r="AB736" i="6"/>
  <c r="K736" i="6"/>
  <c r="J736" i="6"/>
  <c r="Y736" i="6"/>
  <c r="AA736" i="6"/>
  <c r="H736" i="6"/>
  <c r="F736" i="6"/>
  <c r="V736" i="6"/>
  <c r="T736" i="6"/>
  <c r="U736" i="6"/>
  <c r="S736" i="6"/>
  <c r="E736" i="6"/>
  <c r="D736" i="6"/>
  <c r="C736" i="6"/>
  <c r="B736" i="6"/>
  <c r="A736" i="6"/>
  <c r="L735" i="6"/>
  <c r="G735" i="6"/>
  <c r="E735" i="6"/>
  <c r="J734" i="6"/>
  <c r="E734" i="6"/>
  <c r="J733" i="6"/>
  <c r="E733" i="6"/>
  <c r="K732" i="6"/>
  <c r="J732" i="6"/>
  <c r="H732" i="6"/>
  <c r="G732" i="6"/>
  <c r="F732" i="6"/>
  <c r="K731" i="6"/>
  <c r="J731" i="6"/>
  <c r="H731" i="6"/>
  <c r="R731" i="6" s="1"/>
  <c r="G731" i="6"/>
  <c r="F731" i="6"/>
  <c r="K730" i="6"/>
  <c r="J730" i="6"/>
  <c r="H730" i="6"/>
  <c r="G730" i="6"/>
  <c r="F730" i="6"/>
  <c r="K729" i="6"/>
  <c r="J729" i="6"/>
  <c r="H729" i="6"/>
  <c r="R729" i="6" s="1"/>
  <c r="G729" i="6"/>
  <c r="F729" i="6"/>
  <c r="C728" i="6"/>
  <c r="V727" i="6"/>
  <c r="T727" i="6"/>
  <c r="U727" i="6"/>
  <c r="S727" i="6"/>
  <c r="F727" i="6"/>
  <c r="E727" i="6"/>
  <c r="D727" i="6"/>
  <c r="I727" i="6"/>
  <c r="C727" i="6"/>
  <c r="B727" i="6"/>
  <c r="A727" i="6"/>
  <c r="Z726" i="6"/>
  <c r="Y726" i="6"/>
  <c r="W726" i="6"/>
  <c r="L726" i="6"/>
  <c r="Q726" i="6" s="1"/>
  <c r="AB725" i="6"/>
  <c r="K725" i="6"/>
  <c r="J725" i="6"/>
  <c r="Y725" i="6"/>
  <c r="AA725" i="6"/>
  <c r="H725" i="6"/>
  <c r="F725" i="6"/>
  <c r="V725" i="6"/>
  <c r="T725" i="6"/>
  <c r="U725" i="6"/>
  <c r="S725" i="6"/>
  <c r="E725" i="6"/>
  <c r="D725" i="6"/>
  <c r="C725" i="6"/>
  <c r="B725" i="6"/>
  <c r="A725" i="6"/>
  <c r="AB724" i="6"/>
  <c r="K724" i="6"/>
  <c r="J724" i="6"/>
  <c r="Y724" i="6"/>
  <c r="AA724" i="6"/>
  <c r="H724" i="6"/>
  <c r="F724" i="6"/>
  <c r="V724" i="6"/>
  <c r="T724" i="6"/>
  <c r="U724" i="6"/>
  <c r="S724" i="6"/>
  <c r="E724" i="6"/>
  <c r="D724" i="6"/>
  <c r="C724" i="6"/>
  <c r="B724" i="6"/>
  <c r="A724" i="6"/>
  <c r="AB723" i="6"/>
  <c r="K723" i="6"/>
  <c r="J723" i="6"/>
  <c r="Y723" i="6"/>
  <c r="AA723" i="6"/>
  <c r="H723" i="6"/>
  <c r="F723" i="6"/>
  <c r="V723" i="6"/>
  <c r="T723" i="6"/>
  <c r="U723" i="6"/>
  <c r="S723" i="6"/>
  <c r="E723" i="6"/>
  <c r="D723" i="6"/>
  <c r="C723" i="6"/>
  <c r="B723" i="6"/>
  <c r="A723" i="6"/>
  <c r="L722" i="6"/>
  <c r="G722" i="6"/>
  <c r="E722" i="6"/>
  <c r="J721" i="6"/>
  <c r="E721" i="6"/>
  <c r="J720" i="6"/>
  <c r="E720" i="6"/>
  <c r="K719" i="6"/>
  <c r="J719" i="6"/>
  <c r="H719" i="6"/>
  <c r="G719" i="6"/>
  <c r="F719" i="6"/>
  <c r="K718" i="6"/>
  <c r="J718" i="6"/>
  <c r="H718" i="6"/>
  <c r="R718" i="6" s="1"/>
  <c r="G718" i="6"/>
  <c r="F718" i="6"/>
  <c r="K717" i="6"/>
  <c r="J717" i="6"/>
  <c r="H717" i="6"/>
  <c r="G717" i="6"/>
  <c r="F717" i="6"/>
  <c r="K716" i="6"/>
  <c r="J716" i="6"/>
  <c r="H716" i="6"/>
  <c r="R716" i="6" s="1"/>
  <c r="G716" i="6"/>
  <c r="F716" i="6"/>
  <c r="C715" i="6"/>
  <c r="V714" i="6"/>
  <c r="T714" i="6"/>
  <c r="U714" i="6"/>
  <c r="S714" i="6"/>
  <c r="F714" i="6"/>
  <c r="E714" i="6"/>
  <c r="D714" i="6"/>
  <c r="I714" i="6"/>
  <c r="C714" i="6"/>
  <c r="B714" i="6"/>
  <c r="A714" i="6"/>
  <c r="Z713" i="6"/>
  <c r="Y713" i="6"/>
  <c r="W713" i="6"/>
  <c r="L713" i="6"/>
  <c r="Q713" i="6" s="1"/>
  <c r="AB712" i="6"/>
  <c r="K712" i="6"/>
  <c r="J712" i="6"/>
  <c r="Y712" i="6"/>
  <c r="AA712" i="6"/>
  <c r="H712" i="6"/>
  <c r="F712" i="6"/>
  <c r="V712" i="6"/>
  <c r="T712" i="6"/>
  <c r="U712" i="6"/>
  <c r="S712" i="6"/>
  <c r="E712" i="6"/>
  <c r="D712" i="6"/>
  <c r="C712" i="6"/>
  <c r="B712" i="6"/>
  <c r="A712" i="6"/>
  <c r="AB711" i="6"/>
  <c r="K711" i="6"/>
  <c r="J711" i="6"/>
  <c r="Y711" i="6"/>
  <c r="AA711" i="6"/>
  <c r="H711" i="6"/>
  <c r="F711" i="6"/>
  <c r="V711" i="6"/>
  <c r="T711" i="6"/>
  <c r="U711" i="6"/>
  <c r="S711" i="6"/>
  <c r="E711" i="6"/>
  <c r="D711" i="6"/>
  <c r="C711" i="6"/>
  <c r="B711" i="6"/>
  <c r="A711" i="6"/>
  <c r="AB710" i="6"/>
  <c r="K710" i="6"/>
  <c r="J710" i="6"/>
  <c r="Y710" i="6"/>
  <c r="AA710" i="6"/>
  <c r="H710" i="6"/>
  <c r="F710" i="6"/>
  <c r="V710" i="6"/>
  <c r="T710" i="6"/>
  <c r="U710" i="6"/>
  <c r="S710" i="6"/>
  <c r="E710" i="6"/>
  <c r="D710" i="6"/>
  <c r="C710" i="6"/>
  <c r="B710" i="6"/>
  <c r="A710" i="6"/>
  <c r="L709" i="6"/>
  <c r="G709" i="6"/>
  <c r="E709" i="6"/>
  <c r="J708" i="6"/>
  <c r="E708" i="6"/>
  <c r="J707" i="6"/>
  <c r="E707" i="6"/>
  <c r="K706" i="6"/>
  <c r="J706" i="6"/>
  <c r="H706" i="6"/>
  <c r="G706" i="6"/>
  <c r="F706" i="6"/>
  <c r="K705" i="6"/>
  <c r="J705" i="6"/>
  <c r="H705" i="6"/>
  <c r="R705" i="6" s="1"/>
  <c r="G705" i="6"/>
  <c r="F705" i="6"/>
  <c r="K704" i="6"/>
  <c r="J704" i="6"/>
  <c r="H704" i="6"/>
  <c r="G704" i="6"/>
  <c r="F704" i="6"/>
  <c r="K703" i="6"/>
  <c r="J703" i="6"/>
  <c r="H703" i="6"/>
  <c r="R703" i="6" s="1"/>
  <c r="G703" i="6"/>
  <c r="F703" i="6"/>
  <c r="C702" i="6"/>
  <c r="V701" i="6"/>
  <c r="T701" i="6"/>
  <c r="U701" i="6"/>
  <c r="S701" i="6"/>
  <c r="F701" i="6"/>
  <c r="E701" i="6"/>
  <c r="D701" i="6"/>
  <c r="I701" i="6"/>
  <c r="C701" i="6"/>
  <c r="B701" i="6"/>
  <c r="A701" i="6"/>
  <c r="Z700" i="6"/>
  <c r="Y700" i="6"/>
  <c r="W700" i="6"/>
  <c r="L700" i="6"/>
  <c r="Q700" i="6" s="1"/>
  <c r="AB699" i="6"/>
  <c r="K699" i="6"/>
  <c r="J699" i="6"/>
  <c r="Y699" i="6"/>
  <c r="AA699" i="6"/>
  <c r="H699" i="6"/>
  <c r="F699" i="6"/>
  <c r="V699" i="6"/>
  <c r="T699" i="6"/>
  <c r="U699" i="6"/>
  <c r="S699" i="6"/>
  <c r="E699" i="6"/>
  <c r="D699" i="6"/>
  <c r="C699" i="6"/>
  <c r="B699" i="6"/>
  <c r="A699" i="6"/>
  <c r="AB698" i="6"/>
  <c r="K698" i="6"/>
  <c r="J698" i="6"/>
  <c r="Y698" i="6"/>
  <c r="AA698" i="6"/>
  <c r="H698" i="6"/>
  <c r="F698" i="6"/>
  <c r="V698" i="6"/>
  <c r="T698" i="6"/>
  <c r="U698" i="6"/>
  <c r="S698" i="6"/>
  <c r="E698" i="6"/>
  <c r="D698" i="6"/>
  <c r="C698" i="6"/>
  <c r="B698" i="6"/>
  <c r="A698" i="6"/>
  <c r="AB697" i="6"/>
  <c r="K697" i="6"/>
  <c r="J697" i="6"/>
  <c r="Y697" i="6"/>
  <c r="AA697" i="6"/>
  <c r="H697" i="6"/>
  <c r="F697" i="6"/>
  <c r="V697" i="6"/>
  <c r="T697" i="6"/>
  <c r="U697" i="6"/>
  <c r="S697" i="6"/>
  <c r="E697" i="6"/>
  <c r="D697" i="6"/>
  <c r="C697" i="6"/>
  <c r="B697" i="6"/>
  <c r="A697" i="6"/>
  <c r="L696" i="6"/>
  <c r="G696" i="6"/>
  <c r="E696" i="6"/>
  <c r="J695" i="6"/>
  <c r="E695" i="6"/>
  <c r="J694" i="6"/>
  <c r="E694" i="6"/>
  <c r="K693" i="6"/>
  <c r="J693" i="6"/>
  <c r="H693" i="6"/>
  <c r="G693" i="6"/>
  <c r="F693" i="6"/>
  <c r="K692" i="6"/>
  <c r="J692" i="6"/>
  <c r="H692" i="6"/>
  <c r="R692" i="6" s="1"/>
  <c r="G692" i="6"/>
  <c r="F692" i="6"/>
  <c r="K691" i="6"/>
  <c r="J691" i="6"/>
  <c r="H691" i="6"/>
  <c r="G691" i="6"/>
  <c r="F691" i="6"/>
  <c r="K690" i="6"/>
  <c r="J690" i="6"/>
  <c r="H690" i="6"/>
  <c r="R690" i="6" s="1"/>
  <c r="G690" i="6"/>
  <c r="F690" i="6"/>
  <c r="C689" i="6"/>
  <c r="V688" i="6"/>
  <c r="T688" i="6"/>
  <c r="U688" i="6"/>
  <c r="S688" i="6"/>
  <c r="F688" i="6"/>
  <c r="E688" i="6"/>
  <c r="D688" i="6"/>
  <c r="I688" i="6"/>
  <c r="C688" i="6"/>
  <c r="B688" i="6"/>
  <c r="A688" i="6"/>
  <c r="Z687" i="6"/>
  <c r="Y687" i="6"/>
  <c r="X687" i="6"/>
  <c r="L687" i="6"/>
  <c r="Q687" i="6" s="1"/>
  <c r="AB686" i="6"/>
  <c r="K686" i="6"/>
  <c r="J686" i="6"/>
  <c r="Y686" i="6"/>
  <c r="AA686" i="6"/>
  <c r="H686" i="6"/>
  <c r="F686" i="6"/>
  <c r="V686" i="6"/>
  <c r="T686" i="6"/>
  <c r="U686" i="6"/>
  <c r="S686" i="6"/>
  <c r="E686" i="6"/>
  <c r="D686" i="6"/>
  <c r="C686" i="6"/>
  <c r="B686" i="6"/>
  <c r="A686" i="6"/>
  <c r="AB685" i="6"/>
  <c r="K685" i="6"/>
  <c r="J685" i="6"/>
  <c r="Y685" i="6"/>
  <c r="AA685" i="6"/>
  <c r="H685" i="6"/>
  <c r="F685" i="6"/>
  <c r="V685" i="6"/>
  <c r="T685" i="6"/>
  <c r="U685" i="6"/>
  <c r="S685" i="6"/>
  <c r="E685" i="6"/>
  <c r="D685" i="6"/>
  <c r="C685" i="6"/>
  <c r="B685" i="6"/>
  <c r="A685" i="6"/>
  <c r="AB684" i="6"/>
  <c r="K684" i="6"/>
  <c r="J684" i="6"/>
  <c r="Y684" i="6"/>
  <c r="AA684" i="6"/>
  <c r="H684" i="6"/>
  <c r="F684" i="6"/>
  <c r="V684" i="6"/>
  <c r="T684" i="6"/>
  <c r="U684" i="6"/>
  <c r="S684" i="6"/>
  <c r="E684" i="6"/>
  <c r="D684" i="6"/>
  <c r="C684" i="6"/>
  <c r="B684" i="6"/>
  <c r="A684" i="6"/>
  <c r="L683" i="6"/>
  <c r="G683" i="6"/>
  <c r="E683" i="6"/>
  <c r="J682" i="6"/>
  <c r="E682" i="6"/>
  <c r="J681" i="6"/>
  <c r="E681" i="6"/>
  <c r="K680" i="6"/>
  <c r="J680" i="6"/>
  <c r="H680" i="6"/>
  <c r="G680" i="6"/>
  <c r="F680" i="6"/>
  <c r="K679" i="6"/>
  <c r="J679" i="6"/>
  <c r="H679" i="6"/>
  <c r="R679" i="6" s="1"/>
  <c r="G679" i="6"/>
  <c r="F679" i="6"/>
  <c r="V678" i="6"/>
  <c r="T678" i="6"/>
  <c r="U678" i="6"/>
  <c r="S678" i="6"/>
  <c r="F678" i="6"/>
  <c r="E678" i="6"/>
  <c r="D678" i="6"/>
  <c r="I678" i="6"/>
  <c r="C678" i="6"/>
  <c r="B678" i="6"/>
  <c r="A678" i="6"/>
  <c r="Z677" i="6"/>
  <c r="Y677" i="6"/>
  <c r="W677" i="6"/>
  <c r="L677" i="6"/>
  <c r="Q677" i="6" s="1"/>
  <c r="L676" i="6"/>
  <c r="G676" i="6"/>
  <c r="E676" i="6"/>
  <c r="J675" i="6"/>
  <c r="E675" i="6"/>
  <c r="J674" i="6"/>
  <c r="E674" i="6"/>
  <c r="K673" i="6"/>
  <c r="J673" i="6"/>
  <c r="H673" i="6"/>
  <c r="G673" i="6"/>
  <c r="F673" i="6"/>
  <c r="K672" i="6"/>
  <c r="J672" i="6"/>
  <c r="H672" i="6"/>
  <c r="G672" i="6"/>
  <c r="F672" i="6"/>
  <c r="K671" i="6"/>
  <c r="J671" i="6"/>
  <c r="H671" i="6"/>
  <c r="R671" i="6" s="1"/>
  <c r="G671" i="6"/>
  <c r="F671" i="6"/>
  <c r="C670" i="6"/>
  <c r="V669" i="6"/>
  <c r="K675" i="6" s="1"/>
  <c r="T669" i="6"/>
  <c r="K674" i="6" s="1"/>
  <c r="U669" i="6"/>
  <c r="H675" i="6" s="1"/>
  <c r="S669" i="6"/>
  <c r="H674" i="6" s="1"/>
  <c r="F669" i="6"/>
  <c r="E669" i="6"/>
  <c r="D669" i="6"/>
  <c r="I669" i="6"/>
  <c r="C669" i="6"/>
  <c r="B669" i="6"/>
  <c r="A669" i="6"/>
  <c r="Z668" i="6"/>
  <c r="Y668" i="6"/>
  <c r="W668" i="6"/>
  <c r="L668" i="6"/>
  <c r="Q668" i="6" s="1"/>
  <c r="L667" i="6"/>
  <c r="G667" i="6"/>
  <c r="E667" i="6"/>
  <c r="J666" i="6"/>
  <c r="E666" i="6"/>
  <c r="J665" i="6"/>
  <c r="E665" i="6"/>
  <c r="K664" i="6"/>
  <c r="J664" i="6"/>
  <c r="H664" i="6"/>
  <c r="G664" i="6"/>
  <c r="F664" i="6"/>
  <c r="K663" i="6"/>
  <c r="J663" i="6"/>
  <c r="H663" i="6"/>
  <c r="G663" i="6"/>
  <c r="F663" i="6"/>
  <c r="K662" i="6"/>
  <c r="J662" i="6"/>
  <c r="H662" i="6"/>
  <c r="R662" i="6" s="1"/>
  <c r="G662" i="6"/>
  <c r="F662" i="6"/>
  <c r="C661" i="6"/>
  <c r="V660" i="6"/>
  <c r="K666" i="6" s="1"/>
  <c r="T660" i="6"/>
  <c r="K665" i="6" s="1"/>
  <c r="U660" i="6"/>
  <c r="H666" i="6" s="1"/>
  <c r="S660" i="6"/>
  <c r="H665" i="6" s="1"/>
  <c r="F660" i="6"/>
  <c r="E660" i="6"/>
  <c r="D660" i="6"/>
  <c r="I660" i="6"/>
  <c r="C660" i="6"/>
  <c r="B660" i="6"/>
  <c r="A660" i="6"/>
  <c r="Z659" i="6"/>
  <c r="Y659" i="6"/>
  <c r="X659" i="6"/>
  <c r="L659" i="6"/>
  <c r="Q659" i="6" s="1"/>
  <c r="H657" i="6"/>
  <c r="J658" i="6"/>
  <c r="E658" i="6"/>
  <c r="J657" i="6"/>
  <c r="E657" i="6"/>
  <c r="K656" i="6"/>
  <c r="J656" i="6"/>
  <c r="H656" i="6"/>
  <c r="R656" i="6" s="1"/>
  <c r="G656" i="6"/>
  <c r="F656" i="6"/>
  <c r="K655" i="6"/>
  <c r="J655" i="6"/>
  <c r="H655" i="6"/>
  <c r="G655" i="6"/>
  <c r="F655" i="6"/>
  <c r="C654" i="6"/>
  <c r="V653" i="6"/>
  <c r="K658" i="6" s="1"/>
  <c r="T653" i="6"/>
  <c r="K657" i="6" s="1"/>
  <c r="U653" i="6"/>
  <c r="H658" i="6" s="1"/>
  <c r="S653" i="6"/>
  <c r="F653" i="6"/>
  <c r="E653" i="6"/>
  <c r="D653" i="6"/>
  <c r="I653" i="6"/>
  <c r="C653" i="6"/>
  <c r="B653" i="6"/>
  <c r="A653" i="6"/>
  <c r="Z652" i="6"/>
  <c r="Y652" i="6"/>
  <c r="X652" i="6"/>
  <c r="L652" i="6"/>
  <c r="Q652" i="6" s="1"/>
  <c r="L651" i="6"/>
  <c r="G651" i="6"/>
  <c r="E651" i="6"/>
  <c r="J650" i="6"/>
  <c r="E650" i="6"/>
  <c r="J649" i="6"/>
  <c r="E649" i="6"/>
  <c r="K648" i="6"/>
  <c r="J648" i="6"/>
  <c r="H648" i="6"/>
  <c r="R648" i="6" s="1"/>
  <c r="G648" i="6"/>
  <c r="F648" i="6"/>
  <c r="C647" i="6"/>
  <c r="V646" i="6"/>
  <c r="K650" i="6" s="1"/>
  <c r="T646" i="6"/>
  <c r="K649" i="6" s="1"/>
  <c r="U646" i="6"/>
  <c r="H650" i="6" s="1"/>
  <c r="S646" i="6"/>
  <c r="H649" i="6" s="1"/>
  <c r="F646" i="6"/>
  <c r="E646" i="6"/>
  <c r="D646" i="6"/>
  <c r="I646" i="6"/>
  <c r="C646" i="6"/>
  <c r="B646" i="6"/>
  <c r="A646" i="6"/>
  <c r="Z645" i="6"/>
  <c r="Y645" i="6"/>
  <c r="X645" i="6"/>
  <c r="L645" i="6"/>
  <c r="Q645" i="6" s="1"/>
  <c r="L644" i="6"/>
  <c r="G644" i="6"/>
  <c r="E644" i="6"/>
  <c r="J643" i="6"/>
  <c r="E643" i="6"/>
  <c r="J642" i="6"/>
  <c r="E642" i="6"/>
  <c r="K641" i="6"/>
  <c r="J641" i="6"/>
  <c r="H641" i="6"/>
  <c r="R641" i="6" s="1"/>
  <c r="G641" i="6"/>
  <c r="F641" i="6"/>
  <c r="K640" i="6"/>
  <c r="J640" i="6"/>
  <c r="H640" i="6"/>
  <c r="G640" i="6"/>
  <c r="F640" i="6"/>
  <c r="K639" i="6"/>
  <c r="J639" i="6"/>
  <c r="H639" i="6"/>
  <c r="R639" i="6" s="1"/>
  <c r="G639" i="6"/>
  <c r="F639" i="6"/>
  <c r="C638" i="6"/>
  <c r="V637" i="6"/>
  <c r="K643" i="6" s="1"/>
  <c r="T637" i="6"/>
  <c r="K642" i="6" s="1"/>
  <c r="U637" i="6"/>
  <c r="H643" i="6" s="1"/>
  <c r="S637" i="6"/>
  <c r="H642" i="6" s="1"/>
  <c r="F637" i="6"/>
  <c r="E637" i="6"/>
  <c r="D637" i="6"/>
  <c r="I637" i="6"/>
  <c r="C637" i="6"/>
  <c r="B637" i="6"/>
  <c r="A637" i="6"/>
  <c r="Z636" i="6"/>
  <c r="Y636" i="6"/>
  <c r="X636" i="6"/>
  <c r="L636" i="6"/>
  <c r="Q636" i="6" s="1"/>
  <c r="L635" i="6"/>
  <c r="G635" i="6"/>
  <c r="E635" i="6"/>
  <c r="J634" i="6"/>
  <c r="E634" i="6"/>
  <c r="J633" i="6"/>
  <c r="E633" i="6"/>
  <c r="K632" i="6"/>
  <c r="J632" i="6"/>
  <c r="H632" i="6"/>
  <c r="R632" i="6" s="1"/>
  <c r="G632" i="6"/>
  <c r="F632" i="6"/>
  <c r="C631" i="6"/>
  <c r="V630" i="6"/>
  <c r="K634" i="6" s="1"/>
  <c r="T630" i="6"/>
  <c r="K633" i="6" s="1"/>
  <c r="J636" i="6" s="1"/>
  <c r="P636" i="6" s="1"/>
  <c r="U630" i="6"/>
  <c r="H634" i="6" s="1"/>
  <c r="S630" i="6"/>
  <c r="H633" i="6" s="1"/>
  <c r="F630" i="6"/>
  <c r="E630" i="6"/>
  <c r="D630" i="6"/>
  <c r="I630" i="6"/>
  <c r="C630" i="6"/>
  <c r="B630" i="6"/>
  <c r="A630" i="6"/>
  <c r="AE629" i="6"/>
  <c r="A629" i="6"/>
  <c r="C626" i="6"/>
  <c r="C625" i="6"/>
  <c r="AM624" i="6"/>
  <c r="D624" i="6"/>
  <c r="C624" i="6"/>
  <c r="J623" i="6"/>
  <c r="C623" i="6"/>
  <c r="J622" i="6"/>
  <c r="C622" i="6"/>
  <c r="J621" i="6"/>
  <c r="C621" i="6"/>
  <c r="J620" i="6"/>
  <c r="C620" i="6"/>
  <c r="J619" i="6"/>
  <c r="C619" i="6"/>
  <c r="AG617" i="6"/>
  <c r="A617" i="6"/>
  <c r="Z615" i="6"/>
  <c r="Y615" i="6"/>
  <c r="X615" i="6"/>
  <c r="L615" i="6"/>
  <c r="Q615" i="6" s="1"/>
  <c r="J615" i="6"/>
  <c r="P615" i="6" s="1"/>
  <c r="G615" i="6"/>
  <c r="K614" i="6"/>
  <c r="J614" i="6"/>
  <c r="H614" i="6"/>
  <c r="G614" i="6"/>
  <c r="F614" i="6"/>
  <c r="V613" i="6"/>
  <c r="T613" i="6"/>
  <c r="U613" i="6"/>
  <c r="S613" i="6"/>
  <c r="F613" i="6"/>
  <c r="E613" i="6"/>
  <c r="D613" i="6"/>
  <c r="I613" i="6"/>
  <c r="C613" i="6"/>
  <c r="B613" i="6"/>
  <c r="A613" i="6"/>
  <c r="Z612" i="6"/>
  <c r="Y612" i="6"/>
  <c r="X612" i="6"/>
  <c r="W612" i="6"/>
  <c r="L612" i="6"/>
  <c r="Q612" i="6" s="1"/>
  <c r="J612" i="6"/>
  <c r="P612" i="6" s="1"/>
  <c r="G612" i="6"/>
  <c r="O612" i="6" s="1"/>
  <c r="K611" i="6"/>
  <c r="J611" i="6"/>
  <c r="H611" i="6"/>
  <c r="G611" i="6"/>
  <c r="F611" i="6"/>
  <c r="V610" i="6"/>
  <c r="T610" i="6"/>
  <c r="U610" i="6"/>
  <c r="S610" i="6"/>
  <c r="F610" i="6"/>
  <c r="E610" i="6"/>
  <c r="D610" i="6"/>
  <c r="I610" i="6"/>
  <c r="B610" i="6"/>
  <c r="A610" i="6"/>
  <c r="Z609" i="6"/>
  <c r="Y609" i="6"/>
  <c r="X609" i="6"/>
  <c r="L609" i="6"/>
  <c r="Q609" i="6" s="1"/>
  <c r="J609" i="6"/>
  <c r="P609" i="6" s="1"/>
  <c r="G609" i="6"/>
  <c r="O609" i="6" s="1"/>
  <c r="K608" i="6"/>
  <c r="J608" i="6"/>
  <c r="H608" i="6"/>
  <c r="G608" i="6"/>
  <c r="F608" i="6"/>
  <c r="V607" i="6"/>
  <c r="T607" i="6"/>
  <c r="U607" i="6"/>
  <c r="S607" i="6"/>
  <c r="F607" i="6"/>
  <c r="E607" i="6"/>
  <c r="D607" i="6"/>
  <c r="I607" i="6"/>
  <c r="B607" i="6"/>
  <c r="A607" i="6"/>
  <c r="Z606" i="6"/>
  <c r="Y606" i="6"/>
  <c r="X606" i="6"/>
  <c r="L606" i="6"/>
  <c r="Q606" i="6" s="1"/>
  <c r="J606" i="6"/>
  <c r="P606" i="6" s="1"/>
  <c r="G606" i="6"/>
  <c r="O606" i="6" s="1"/>
  <c r="K605" i="6"/>
  <c r="J605" i="6"/>
  <c r="H605" i="6"/>
  <c r="G605" i="6"/>
  <c r="F605" i="6"/>
  <c r="V604" i="6"/>
  <c r="T604" i="6"/>
  <c r="U604" i="6"/>
  <c r="S604" i="6"/>
  <c r="F604" i="6"/>
  <c r="E604" i="6"/>
  <c r="D604" i="6"/>
  <c r="I604" i="6"/>
  <c r="B604" i="6"/>
  <c r="A604" i="6"/>
  <c r="Z603" i="6"/>
  <c r="Y603" i="6"/>
  <c r="X603" i="6"/>
  <c r="L603" i="6"/>
  <c r="Q603" i="6" s="1"/>
  <c r="J603" i="6"/>
  <c r="P603" i="6" s="1"/>
  <c r="G603" i="6"/>
  <c r="O603" i="6" s="1"/>
  <c r="K602" i="6"/>
  <c r="J602" i="6"/>
  <c r="H602" i="6"/>
  <c r="G602" i="6"/>
  <c r="F602" i="6"/>
  <c r="V601" i="6"/>
  <c r="T601" i="6"/>
  <c r="U601" i="6"/>
  <c r="S601" i="6"/>
  <c r="F601" i="6"/>
  <c r="E601" i="6"/>
  <c r="D601" i="6"/>
  <c r="I601" i="6"/>
  <c r="B601" i="6"/>
  <c r="A601" i="6"/>
  <c r="Z600" i="6"/>
  <c r="Y600" i="6"/>
  <c r="X600" i="6"/>
  <c r="L600" i="6"/>
  <c r="Q600" i="6" s="1"/>
  <c r="J600" i="6"/>
  <c r="P600" i="6" s="1"/>
  <c r="G600" i="6"/>
  <c r="O600" i="6" s="1"/>
  <c r="K599" i="6"/>
  <c r="J599" i="6"/>
  <c r="H599" i="6"/>
  <c r="G599" i="6"/>
  <c r="F599" i="6"/>
  <c r="V598" i="6"/>
  <c r="T598" i="6"/>
  <c r="U598" i="6"/>
  <c r="S598" i="6"/>
  <c r="F598" i="6"/>
  <c r="E598" i="6"/>
  <c r="D598" i="6"/>
  <c r="I598" i="6"/>
  <c r="B598" i="6"/>
  <c r="A598" i="6"/>
  <c r="Z597" i="6"/>
  <c r="Y597" i="6"/>
  <c r="X597" i="6"/>
  <c r="L597" i="6"/>
  <c r="Q597" i="6" s="1"/>
  <c r="J597" i="6"/>
  <c r="P597" i="6" s="1"/>
  <c r="G597" i="6"/>
  <c r="W597" i="6" s="1"/>
  <c r="K596" i="6"/>
  <c r="J596" i="6"/>
  <c r="H596" i="6"/>
  <c r="G596" i="6"/>
  <c r="F596" i="6"/>
  <c r="V595" i="6"/>
  <c r="T595" i="6"/>
  <c r="U595" i="6"/>
  <c r="S595" i="6"/>
  <c r="F595" i="6"/>
  <c r="E595" i="6"/>
  <c r="D595" i="6"/>
  <c r="I595" i="6"/>
  <c r="B595" i="6"/>
  <c r="A595" i="6"/>
  <c r="Z594" i="6"/>
  <c r="Y594" i="6"/>
  <c r="X594" i="6"/>
  <c r="L594" i="6"/>
  <c r="Q594" i="6" s="1"/>
  <c r="J594" i="6"/>
  <c r="P594" i="6" s="1"/>
  <c r="G594" i="6"/>
  <c r="W594" i="6" s="1"/>
  <c r="K593" i="6"/>
  <c r="J593" i="6"/>
  <c r="H593" i="6"/>
  <c r="G593" i="6"/>
  <c r="F593" i="6"/>
  <c r="V592" i="6"/>
  <c r="T592" i="6"/>
  <c r="U592" i="6"/>
  <c r="S592" i="6"/>
  <c r="F592" i="6"/>
  <c r="E592" i="6"/>
  <c r="D592" i="6"/>
  <c r="I592" i="6"/>
  <c r="B592" i="6"/>
  <c r="A592" i="6"/>
  <c r="Z591" i="6"/>
  <c r="Y591" i="6"/>
  <c r="X591" i="6"/>
  <c r="L591" i="6"/>
  <c r="Q591" i="6" s="1"/>
  <c r="J591" i="6"/>
  <c r="P591" i="6" s="1"/>
  <c r="G591" i="6"/>
  <c r="W591" i="6" s="1"/>
  <c r="K590" i="6"/>
  <c r="J590" i="6"/>
  <c r="H590" i="6"/>
  <c r="G590" i="6"/>
  <c r="F590" i="6"/>
  <c r="V589" i="6"/>
  <c r="T589" i="6"/>
  <c r="U589" i="6"/>
  <c r="S589" i="6"/>
  <c r="F589" i="6"/>
  <c r="E589" i="6"/>
  <c r="D589" i="6"/>
  <c r="I589" i="6"/>
  <c r="B589" i="6"/>
  <c r="A589" i="6"/>
  <c r="Z588" i="6"/>
  <c r="Y588" i="6"/>
  <c r="X588" i="6"/>
  <c r="L588" i="6"/>
  <c r="Q588" i="6" s="1"/>
  <c r="J588" i="6"/>
  <c r="P588" i="6" s="1"/>
  <c r="G588" i="6"/>
  <c r="W588" i="6" s="1"/>
  <c r="K587" i="6"/>
  <c r="J587" i="6"/>
  <c r="H587" i="6"/>
  <c r="G587" i="6"/>
  <c r="F587" i="6"/>
  <c r="V586" i="6"/>
  <c r="T586" i="6"/>
  <c r="U586" i="6"/>
  <c r="S586" i="6"/>
  <c r="F586" i="6"/>
  <c r="E586" i="6"/>
  <c r="D586" i="6"/>
  <c r="I586" i="6"/>
  <c r="B586" i="6"/>
  <c r="A586" i="6"/>
  <c r="Z585" i="6"/>
  <c r="Y585" i="6"/>
  <c r="X585" i="6"/>
  <c r="L585" i="6"/>
  <c r="Q585" i="6" s="1"/>
  <c r="J585" i="6"/>
  <c r="P585" i="6" s="1"/>
  <c r="G585" i="6"/>
  <c r="K584" i="6"/>
  <c r="J584" i="6"/>
  <c r="H584" i="6"/>
  <c r="G584" i="6"/>
  <c r="F584" i="6"/>
  <c r="V583" i="6"/>
  <c r="T583" i="6"/>
  <c r="U583" i="6"/>
  <c r="S583" i="6"/>
  <c r="F583" i="6"/>
  <c r="E583" i="6"/>
  <c r="D583" i="6"/>
  <c r="I583" i="6"/>
  <c r="B583" i="6"/>
  <c r="A583" i="6"/>
  <c r="Z582" i="6"/>
  <c r="Y582" i="6"/>
  <c r="X582" i="6"/>
  <c r="L582" i="6"/>
  <c r="Q582" i="6" s="1"/>
  <c r="J582" i="6"/>
  <c r="P582" i="6" s="1"/>
  <c r="G582" i="6"/>
  <c r="K581" i="6"/>
  <c r="J581" i="6"/>
  <c r="H581" i="6"/>
  <c r="G581" i="6"/>
  <c r="F581" i="6"/>
  <c r="V580" i="6"/>
  <c r="T580" i="6"/>
  <c r="U580" i="6"/>
  <c r="S580" i="6"/>
  <c r="F580" i="6"/>
  <c r="E580" i="6"/>
  <c r="D580" i="6"/>
  <c r="I580" i="6"/>
  <c r="B580" i="6"/>
  <c r="A580" i="6"/>
  <c r="Z579" i="6"/>
  <c r="Y579" i="6"/>
  <c r="X579" i="6"/>
  <c r="L579" i="6"/>
  <c r="Q579" i="6" s="1"/>
  <c r="J579" i="6"/>
  <c r="P579" i="6" s="1"/>
  <c r="G579" i="6"/>
  <c r="O579" i="6" s="1"/>
  <c r="K578" i="6"/>
  <c r="J578" i="6"/>
  <c r="H578" i="6"/>
  <c r="G578" i="6"/>
  <c r="F578" i="6"/>
  <c r="V577" i="6"/>
  <c r="T577" i="6"/>
  <c r="U577" i="6"/>
  <c r="S577" i="6"/>
  <c r="F577" i="6"/>
  <c r="E577" i="6"/>
  <c r="D577" i="6"/>
  <c r="I577" i="6"/>
  <c r="B577" i="6"/>
  <c r="A577" i="6"/>
  <c r="Z576" i="6"/>
  <c r="Y576" i="6"/>
  <c r="X576" i="6"/>
  <c r="L576" i="6"/>
  <c r="Q576" i="6" s="1"/>
  <c r="J576" i="6"/>
  <c r="P576" i="6" s="1"/>
  <c r="G576" i="6"/>
  <c r="W576" i="6" s="1"/>
  <c r="K575" i="6"/>
  <c r="J575" i="6"/>
  <c r="H575" i="6"/>
  <c r="G575" i="6"/>
  <c r="F575" i="6"/>
  <c r="V574" i="6"/>
  <c r="T574" i="6"/>
  <c r="U574" i="6"/>
  <c r="S574" i="6"/>
  <c r="F574" i="6"/>
  <c r="E574" i="6"/>
  <c r="D574" i="6"/>
  <c r="I574" i="6"/>
  <c r="B574" i="6"/>
  <c r="A574" i="6"/>
  <c r="Y573" i="6"/>
  <c r="X573" i="6"/>
  <c r="W573" i="6"/>
  <c r="L573" i="6"/>
  <c r="Q573" i="6" s="1"/>
  <c r="L572" i="6"/>
  <c r="G572" i="6"/>
  <c r="E572" i="6"/>
  <c r="J571" i="6"/>
  <c r="E571" i="6"/>
  <c r="J570" i="6"/>
  <c r="E570" i="6"/>
  <c r="K569" i="6"/>
  <c r="J569" i="6"/>
  <c r="H569" i="6"/>
  <c r="R569" i="6" s="1"/>
  <c r="G569" i="6"/>
  <c r="F569" i="6"/>
  <c r="V568" i="6"/>
  <c r="K571" i="6" s="1"/>
  <c r="T568" i="6"/>
  <c r="K570" i="6" s="1"/>
  <c r="U568" i="6"/>
  <c r="H571" i="6" s="1"/>
  <c r="S568" i="6"/>
  <c r="H570" i="6" s="1"/>
  <c r="F568" i="6"/>
  <c r="E568" i="6"/>
  <c r="D568" i="6"/>
  <c r="I568" i="6"/>
  <c r="C568" i="6"/>
  <c r="B568" i="6"/>
  <c r="A568" i="6"/>
  <c r="Y567" i="6"/>
  <c r="X567" i="6"/>
  <c r="W567" i="6"/>
  <c r="L567" i="6"/>
  <c r="Q567" i="6" s="1"/>
  <c r="L566" i="6"/>
  <c r="G566" i="6"/>
  <c r="E566" i="6"/>
  <c r="J565" i="6"/>
  <c r="E565" i="6"/>
  <c r="J564" i="6"/>
  <c r="E564" i="6"/>
  <c r="K563" i="6"/>
  <c r="J563" i="6"/>
  <c r="H563" i="6"/>
  <c r="R563" i="6" s="1"/>
  <c r="G563" i="6"/>
  <c r="F563" i="6"/>
  <c r="V562" i="6"/>
  <c r="K565" i="6" s="1"/>
  <c r="T562" i="6"/>
  <c r="K564" i="6" s="1"/>
  <c r="J567" i="6" s="1"/>
  <c r="P567" i="6" s="1"/>
  <c r="U562" i="6"/>
  <c r="H565" i="6" s="1"/>
  <c r="S562" i="6"/>
  <c r="H564" i="6" s="1"/>
  <c r="F562" i="6"/>
  <c r="E562" i="6"/>
  <c r="D562" i="6"/>
  <c r="I562" i="6"/>
  <c r="C562" i="6"/>
  <c r="B562" i="6"/>
  <c r="A562" i="6"/>
  <c r="Z561" i="6"/>
  <c r="Y561" i="6"/>
  <c r="X561" i="6"/>
  <c r="L561" i="6"/>
  <c r="Q561" i="6" s="1"/>
  <c r="AB560" i="6"/>
  <c r="K560" i="6"/>
  <c r="J560" i="6"/>
  <c r="Y560" i="6"/>
  <c r="AA560" i="6"/>
  <c r="H560" i="6"/>
  <c r="F560" i="6"/>
  <c r="V560" i="6"/>
  <c r="T560" i="6"/>
  <c r="U560" i="6"/>
  <c r="S560" i="6"/>
  <c r="E560" i="6"/>
  <c r="D560" i="6"/>
  <c r="C560" i="6"/>
  <c r="B560" i="6"/>
  <c r="A560" i="6"/>
  <c r="L559" i="6"/>
  <c r="G559" i="6"/>
  <c r="E559" i="6"/>
  <c r="J558" i="6"/>
  <c r="E558" i="6"/>
  <c r="J557" i="6"/>
  <c r="E557" i="6"/>
  <c r="K556" i="6"/>
  <c r="J556" i="6"/>
  <c r="H556" i="6"/>
  <c r="G556" i="6"/>
  <c r="F556" i="6"/>
  <c r="K555" i="6"/>
  <c r="J555" i="6"/>
  <c r="H555" i="6"/>
  <c r="R555" i="6" s="1"/>
  <c r="G555" i="6"/>
  <c r="F555" i="6"/>
  <c r="K554" i="6"/>
  <c r="J554" i="6"/>
  <c r="H554" i="6"/>
  <c r="G554" i="6"/>
  <c r="F554" i="6"/>
  <c r="K553" i="6"/>
  <c r="J553" i="6"/>
  <c r="H553" i="6"/>
  <c r="R553" i="6" s="1"/>
  <c r="G553" i="6"/>
  <c r="F553" i="6"/>
  <c r="C552" i="6"/>
  <c r="V551" i="6"/>
  <c r="T551" i="6"/>
  <c r="K557" i="6" s="1"/>
  <c r="U551" i="6"/>
  <c r="H558" i="6" s="1"/>
  <c r="S551" i="6"/>
  <c r="F551" i="6"/>
  <c r="E551" i="6"/>
  <c r="D551" i="6"/>
  <c r="I551" i="6"/>
  <c r="C551" i="6"/>
  <c r="B551" i="6"/>
  <c r="A551" i="6"/>
  <c r="Z550" i="6"/>
  <c r="Y550" i="6"/>
  <c r="W550" i="6"/>
  <c r="L550" i="6"/>
  <c r="Q550" i="6" s="1"/>
  <c r="L549" i="6"/>
  <c r="G549" i="6"/>
  <c r="E549" i="6"/>
  <c r="J548" i="6"/>
  <c r="E548" i="6"/>
  <c r="J547" i="6"/>
  <c r="E547" i="6"/>
  <c r="K546" i="6"/>
  <c r="J546" i="6"/>
  <c r="H546" i="6"/>
  <c r="G546" i="6"/>
  <c r="F546" i="6"/>
  <c r="K545" i="6"/>
  <c r="J545" i="6"/>
  <c r="H545" i="6"/>
  <c r="R545" i="6" s="1"/>
  <c r="G545" i="6"/>
  <c r="F545" i="6"/>
  <c r="C544" i="6"/>
  <c r="V543" i="6"/>
  <c r="K548" i="6" s="1"/>
  <c r="T543" i="6"/>
  <c r="K547" i="6" s="1"/>
  <c r="U543" i="6"/>
  <c r="H548" i="6" s="1"/>
  <c r="S543" i="6"/>
  <c r="H547" i="6" s="1"/>
  <c r="F543" i="6"/>
  <c r="E543" i="6"/>
  <c r="D543" i="6"/>
  <c r="I543" i="6"/>
  <c r="C543" i="6"/>
  <c r="B543" i="6"/>
  <c r="A543" i="6"/>
  <c r="Z542" i="6"/>
  <c r="Y542" i="6"/>
  <c r="W542" i="6"/>
  <c r="L542" i="6"/>
  <c r="Q542" i="6" s="1"/>
  <c r="AB541" i="6"/>
  <c r="K541" i="6"/>
  <c r="J541" i="6"/>
  <c r="Y541" i="6"/>
  <c r="AA541" i="6"/>
  <c r="H541" i="6"/>
  <c r="F541" i="6"/>
  <c r="V541" i="6"/>
  <c r="T541" i="6"/>
  <c r="U541" i="6"/>
  <c r="S541" i="6"/>
  <c r="E541" i="6"/>
  <c r="D541" i="6"/>
  <c r="C541" i="6"/>
  <c r="B541" i="6"/>
  <c r="A541" i="6"/>
  <c r="AB540" i="6"/>
  <c r="K540" i="6"/>
  <c r="J540" i="6"/>
  <c r="Y540" i="6"/>
  <c r="AA540" i="6"/>
  <c r="H540" i="6"/>
  <c r="F540" i="6"/>
  <c r="V540" i="6"/>
  <c r="T540" i="6"/>
  <c r="U540" i="6"/>
  <c r="S540" i="6"/>
  <c r="E540" i="6"/>
  <c r="D540" i="6"/>
  <c r="C540" i="6"/>
  <c r="B540" i="6"/>
  <c r="A540" i="6"/>
  <c r="AB539" i="6"/>
  <c r="K539" i="6"/>
  <c r="J539" i="6"/>
  <c r="Y539" i="6"/>
  <c r="AA539" i="6"/>
  <c r="H539" i="6"/>
  <c r="F539" i="6"/>
  <c r="V539" i="6"/>
  <c r="T539" i="6"/>
  <c r="U539" i="6"/>
  <c r="S539" i="6"/>
  <c r="E539" i="6"/>
  <c r="D539" i="6"/>
  <c r="C539" i="6"/>
  <c r="B539" i="6"/>
  <c r="A539" i="6"/>
  <c r="AB538" i="6"/>
  <c r="K538" i="6"/>
  <c r="J538" i="6"/>
  <c r="Y538" i="6"/>
  <c r="AA538" i="6"/>
  <c r="H538" i="6"/>
  <c r="F538" i="6"/>
  <c r="V538" i="6"/>
  <c r="T538" i="6"/>
  <c r="U538" i="6"/>
  <c r="S538" i="6"/>
  <c r="E538" i="6"/>
  <c r="D538" i="6"/>
  <c r="C538" i="6"/>
  <c r="B538" i="6"/>
  <c r="A538" i="6"/>
  <c r="L537" i="6"/>
  <c r="G537" i="6"/>
  <c r="E537" i="6"/>
  <c r="J536" i="6"/>
  <c r="E536" i="6"/>
  <c r="J535" i="6"/>
  <c r="E535" i="6"/>
  <c r="K534" i="6"/>
  <c r="J534" i="6"/>
  <c r="H534" i="6"/>
  <c r="G534" i="6"/>
  <c r="F534" i="6"/>
  <c r="K533" i="6"/>
  <c r="J533" i="6"/>
  <c r="H533" i="6"/>
  <c r="R533" i="6" s="1"/>
  <c r="G533" i="6"/>
  <c r="F533" i="6"/>
  <c r="V532" i="6"/>
  <c r="T532" i="6"/>
  <c r="U532" i="6"/>
  <c r="S532" i="6"/>
  <c r="F532" i="6"/>
  <c r="E532" i="6"/>
  <c r="D532" i="6"/>
  <c r="I532" i="6"/>
  <c r="C532" i="6"/>
  <c r="B532" i="6"/>
  <c r="A532" i="6"/>
  <c r="Z531" i="6"/>
  <c r="Y531" i="6"/>
  <c r="W531" i="6"/>
  <c r="L531" i="6"/>
  <c r="Q531" i="6" s="1"/>
  <c r="AB530" i="6"/>
  <c r="K530" i="6"/>
  <c r="J530" i="6"/>
  <c r="Y530" i="6"/>
  <c r="AA530" i="6"/>
  <c r="H530" i="6"/>
  <c r="F530" i="6"/>
  <c r="V530" i="6"/>
  <c r="T530" i="6"/>
  <c r="U530" i="6"/>
  <c r="S530" i="6"/>
  <c r="E530" i="6"/>
  <c r="D530" i="6"/>
  <c r="C530" i="6"/>
  <c r="B530" i="6"/>
  <c r="A530" i="6"/>
  <c r="AB529" i="6"/>
  <c r="K529" i="6"/>
  <c r="J529" i="6"/>
  <c r="Y529" i="6"/>
  <c r="AA529" i="6"/>
  <c r="H529" i="6"/>
  <c r="F529" i="6"/>
  <c r="V529" i="6"/>
  <c r="T529" i="6"/>
  <c r="U529" i="6"/>
  <c r="S529" i="6"/>
  <c r="E529" i="6"/>
  <c r="D529" i="6"/>
  <c r="C529" i="6"/>
  <c r="B529" i="6"/>
  <c r="A529" i="6"/>
  <c r="AB528" i="6"/>
  <c r="K528" i="6"/>
  <c r="J528" i="6"/>
  <c r="Y528" i="6"/>
  <c r="AA528" i="6"/>
  <c r="H528" i="6"/>
  <c r="F528" i="6"/>
  <c r="V528" i="6"/>
  <c r="T528" i="6"/>
  <c r="U528" i="6"/>
  <c r="S528" i="6"/>
  <c r="E528" i="6"/>
  <c r="D528" i="6"/>
  <c r="C528" i="6"/>
  <c r="B528" i="6"/>
  <c r="A528" i="6"/>
  <c r="L527" i="6"/>
  <c r="G527" i="6"/>
  <c r="E527" i="6"/>
  <c r="J526" i="6"/>
  <c r="E526" i="6"/>
  <c r="J525" i="6"/>
  <c r="E525" i="6"/>
  <c r="K524" i="6"/>
  <c r="J524" i="6"/>
  <c r="H524" i="6"/>
  <c r="G524" i="6"/>
  <c r="F524" i="6"/>
  <c r="K523" i="6"/>
  <c r="J523" i="6"/>
  <c r="H523" i="6"/>
  <c r="R523" i="6" s="1"/>
  <c r="G523" i="6"/>
  <c r="F523" i="6"/>
  <c r="V522" i="6"/>
  <c r="T522" i="6"/>
  <c r="U522" i="6"/>
  <c r="S522" i="6"/>
  <c r="F522" i="6"/>
  <c r="E522" i="6"/>
  <c r="D522" i="6"/>
  <c r="I522" i="6"/>
  <c r="C522" i="6"/>
  <c r="B522" i="6"/>
  <c r="A522" i="6"/>
  <c r="Z521" i="6"/>
  <c r="Y521" i="6"/>
  <c r="W521" i="6"/>
  <c r="L521" i="6"/>
  <c r="Q521" i="6" s="1"/>
  <c r="AB520" i="6"/>
  <c r="K520" i="6"/>
  <c r="J520" i="6"/>
  <c r="Y520" i="6"/>
  <c r="AA520" i="6"/>
  <c r="H520" i="6"/>
  <c r="F520" i="6"/>
  <c r="V520" i="6"/>
  <c r="T520" i="6"/>
  <c r="U520" i="6"/>
  <c r="S520" i="6"/>
  <c r="E520" i="6"/>
  <c r="D520" i="6"/>
  <c r="C520" i="6"/>
  <c r="B520" i="6"/>
  <c r="A520" i="6"/>
  <c r="AB519" i="6"/>
  <c r="K519" i="6"/>
  <c r="J519" i="6"/>
  <c r="Y519" i="6"/>
  <c r="AA519" i="6"/>
  <c r="H519" i="6"/>
  <c r="F519" i="6"/>
  <c r="V519" i="6"/>
  <c r="T519" i="6"/>
  <c r="U519" i="6"/>
  <c r="S519" i="6"/>
  <c r="E519" i="6"/>
  <c r="D519" i="6"/>
  <c r="C519" i="6"/>
  <c r="B519" i="6"/>
  <c r="A519" i="6"/>
  <c r="AB518" i="6"/>
  <c r="K518" i="6"/>
  <c r="J518" i="6"/>
  <c r="Y518" i="6"/>
  <c r="AA518" i="6"/>
  <c r="H518" i="6"/>
  <c r="F518" i="6"/>
  <c r="V518" i="6"/>
  <c r="T518" i="6"/>
  <c r="U518" i="6"/>
  <c r="S518" i="6"/>
  <c r="E518" i="6"/>
  <c r="D518" i="6"/>
  <c r="C518" i="6"/>
  <c r="B518" i="6"/>
  <c r="A518" i="6"/>
  <c r="AB517" i="6"/>
  <c r="K517" i="6"/>
  <c r="J517" i="6"/>
  <c r="Y517" i="6"/>
  <c r="AA517" i="6"/>
  <c r="H517" i="6"/>
  <c r="F517" i="6"/>
  <c r="V517" i="6"/>
  <c r="T517" i="6"/>
  <c r="U517" i="6"/>
  <c r="S517" i="6"/>
  <c r="E517" i="6"/>
  <c r="D517" i="6"/>
  <c r="C517" i="6"/>
  <c r="B517" i="6"/>
  <c r="A517" i="6"/>
  <c r="AB516" i="6"/>
  <c r="K516" i="6"/>
  <c r="J516" i="6"/>
  <c r="Y516" i="6"/>
  <c r="AA516" i="6"/>
  <c r="H516" i="6"/>
  <c r="F516" i="6"/>
  <c r="V516" i="6"/>
  <c r="T516" i="6"/>
  <c r="U516" i="6"/>
  <c r="S516" i="6"/>
  <c r="E516" i="6"/>
  <c r="D516" i="6"/>
  <c r="C516" i="6"/>
  <c r="B516" i="6"/>
  <c r="A516" i="6"/>
  <c r="L515" i="6"/>
  <c r="G515" i="6"/>
  <c r="E515" i="6"/>
  <c r="J514" i="6"/>
  <c r="E514" i="6"/>
  <c r="J513" i="6"/>
  <c r="E513" i="6"/>
  <c r="K512" i="6"/>
  <c r="J512" i="6"/>
  <c r="H512" i="6"/>
  <c r="G512" i="6"/>
  <c r="F512" i="6"/>
  <c r="K511" i="6"/>
  <c r="J511" i="6"/>
  <c r="H511" i="6"/>
  <c r="R511" i="6" s="1"/>
  <c r="G511" i="6"/>
  <c r="F511" i="6"/>
  <c r="K510" i="6"/>
  <c r="J510" i="6"/>
  <c r="H510" i="6"/>
  <c r="G510" i="6"/>
  <c r="F510" i="6"/>
  <c r="K509" i="6"/>
  <c r="J509" i="6"/>
  <c r="H509" i="6"/>
  <c r="R509" i="6" s="1"/>
  <c r="G509" i="6"/>
  <c r="F509" i="6"/>
  <c r="C508" i="6"/>
  <c r="V507" i="6"/>
  <c r="T507" i="6"/>
  <c r="U507" i="6"/>
  <c r="S507" i="6"/>
  <c r="F507" i="6"/>
  <c r="E507" i="6"/>
  <c r="D507" i="6"/>
  <c r="I507" i="6"/>
  <c r="C507" i="6"/>
  <c r="B507" i="6"/>
  <c r="A507" i="6"/>
  <c r="Z506" i="6"/>
  <c r="Y506" i="6"/>
  <c r="W506" i="6"/>
  <c r="L506" i="6"/>
  <c r="Q506" i="6" s="1"/>
  <c r="AB505" i="6"/>
  <c r="K505" i="6"/>
  <c r="J505" i="6"/>
  <c r="Y505" i="6"/>
  <c r="AA505" i="6"/>
  <c r="H505" i="6"/>
  <c r="F505" i="6"/>
  <c r="V505" i="6"/>
  <c r="T505" i="6"/>
  <c r="U505" i="6"/>
  <c r="S505" i="6"/>
  <c r="E505" i="6"/>
  <c r="D505" i="6"/>
  <c r="C505" i="6"/>
  <c r="B505" i="6"/>
  <c r="A505" i="6"/>
  <c r="AB504" i="6"/>
  <c r="K504" i="6"/>
  <c r="J504" i="6"/>
  <c r="Y504" i="6"/>
  <c r="AA504" i="6"/>
  <c r="H504" i="6"/>
  <c r="F504" i="6"/>
  <c r="V504" i="6"/>
  <c r="T504" i="6"/>
  <c r="U504" i="6"/>
  <c r="S504" i="6"/>
  <c r="E504" i="6"/>
  <c r="D504" i="6"/>
  <c r="C504" i="6"/>
  <c r="B504" i="6"/>
  <c r="A504" i="6"/>
  <c r="AB503" i="6"/>
  <c r="K503" i="6"/>
  <c r="J503" i="6"/>
  <c r="Y503" i="6"/>
  <c r="AA503" i="6"/>
  <c r="H503" i="6"/>
  <c r="F503" i="6"/>
  <c r="V503" i="6"/>
  <c r="T503" i="6"/>
  <c r="U503" i="6"/>
  <c r="S503" i="6"/>
  <c r="E503" i="6"/>
  <c r="D503" i="6"/>
  <c r="C503" i="6"/>
  <c r="B503" i="6"/>
  <c r="A503" i="6"/>
  <c r="L502" i="6"/>
  <c r="G502" i="6"/>
  <c r="E502" i="6"/>
  <c r="J501" i="6"/>
  <c r="E501" i="6"/>
  <c r="J500" i="6"/>
  <c r="E500" i="6"/>
  <c r="K499" i="6"/>
  <c r="J499" i="6"/>
  <c r="H499" i="6"/>
  <c r="G499" i="6"/>
  <c r="F499" i="6"/>
  <c r="K498" i="6"/>
  <c r="J498" i="6"/>
  <c r="H498" i="6"/>
  <c r="R498" i="6" s="1"/>
  <c r="G498" i="6"/>
  <c r="F498" i="6"/>
  <c r="K497" i="6"/>
  <c r="J497" i="6"/>
  <c r="H497" i="6"/>
  <c r="G497" i="6"/>
  <c r="F497" i="6"/>
  <c r="K496" i="6"/>
  <c r="J496" i="6"/>
  <c r="H496" i="6"/>
  <c r="R496" i="6" s="1"/>
  <c r="G496" i="6"/>
  <c r="F496" i="6"/>
  <c r="C495" i="6"/>
  <c r="V494" i="6"/>
  <c r="T494" i="6"/>
  <c r="U494" i="6"/>
  <c r="S494" i="6"/>
  <c r="F494" i="6"/>
  <c r="E494" i="6"/>
  <c r="D494" i="6"/>
  <c r="I494" i="6"/>
  <c r="C494" i="6"/>
  <c r="B494" i="6"/>
  <c r="A494" i="6"/>
  <c r="Z493" i="6"/>
  <c r="Y493" i="6"/>
  <c r="W493" i="6"/>
  <c r="L493" i="6"/>
  <c r="Q493" i="6" s="1"/>
  <c r="AB492" i="6"/>
  <c r="K492" i="6"/>
  <c r="J492" i="6"/>
  <c r="Y492" i="6"/>
  <c r="AA492" i="6"/>
  <c r="H492" i="6"/>
  <c r="F492" i="6"/>
  <c r="V492" i="6"/>
  <c r="T492" i="6"/>
  <c r="U492" i="6"/>
  <c r="S492" i="6"/>
  <c r="E492" i="6"/>
  <c r="D492" i="6"/>
  <c r="C492" i="6"/>
  <c r="B492" i="6"/>
  <c r="A492" i="6"/>
  <c r="AB491" i="6"/>
  <c r="K491" i="6"/>
  <c r="J491" i="6"/>
  <c r="Y491" i="6"/>
  <c r="AA491" i="6"/>
  <c r="H491" i="6"/>
  <c r="F491" i="6"/>
  <c r="V491" i="6"/>
  <c r="T491" i="6"/>
  <c r="U491" i="6"/>
  <c r="S491" i="6"/>
  <c r="E491" i="6"/>
  <c r="D491" i="6"/>
  <c r="C491" i="6"/>
  <c r="B491" i="6"/>
  <c r="A491" i="6"/>
  <c r="AB490" i="6"/>
  <c r="K490" i="6"/>
  <c r="J490" i="6"/>
  <c r="Y490" i="6"/>
  <c r="AA490" i="6"/>
  <c r="H490" i="6"/>
  <c r="F490" i="6"/>
  <c r="V490" i="6"/>
  <c r="T490" i="6"/>
  <c r="U490" i="6"/>
  <c r="S490" i="6"/>
  <c r="E490" i="6"/>
  <c r="D490" i="6"/>
  <c r="C490" i="6"/>
  <c r="B490" i="6"/>
  <c r="A490" i="6"/>
  <c r="L489" i="6"/>
  <c r="G489" i="6"/>
  <c r="E489" i="6"/>
  <c r="J488" i="6"/>
  <c r="E488" i="6"/>
  <c r="J487" i="6"/>
  <c r="E487" i="6"/>
  <c r="K486" i="6"/>
  <c r="J486" i="6"/>
  <c r="H486" i="6"/>
  <c r="G486" i="6"/>
  <c r="F486" i="6"/>
  <c r="K485" i="6"/>
  <c r="J485" i="6"/>
  <c r="H485" i="6"/>
  <c r="R485" i="6" s="1"/>
  <c r="G485" i="6"/>
  <c r="F485" i="6"/>
  <c r="K484" i="6"/>
  <c r="J484" i="6"/>
  <c r="H484" i="6"/>
  <c r="G484" i="6"/>
  <c r="F484" i="6"/>
  <c r="K483" i="6"/>
  <c r="J483" i="6"/>
  <c r="H483" i="6"/>
  <c r="R483" i="6" s="1"/>
  <c r="G483" i="6"/>
  <c r="F483" i="6"/>
  <c r="C482" i="6"/>
  <c r="V481" i="6"/>
  <c r="T481" i="6"/>
  <c r="U481" i="6"/>
  <c r="S481" i="6"/>
  <c r="F481" i="6"/>
  <c r="E481" i="6"/>
  <c r="D481" i="6"/>
  <c r="I481" i="6"/>
  <c r="C481" i="6"/>
  <c r="B481" i="6"/>
  <c r="A481" i="6"/>
  <c r="Z480" i="6"/>
  <c r="Y480" i="6"/>
  <c r="W480" i="6"/>
  <c r="L480" i="6"/>
  <c r="Q480" i="6" s="1"/>
  <c r="AB479" i="6"/>
  <c r="K479" i="6"/>
  <c r="J479" i="6"/>
  <c r="Y479" i="6"/>
  <c r="AA479" i="6"/>
  <c r="H479" i="6"/>
  <c r="F479" i="6"/>
  <c r="V479" i="6"/>
  <c r="T479" i="6"/>
  <c r="U479" i="6"/>
  <c r="S479" i="6"/>
  <c r="E479" i="6"/>
  <c r="D479" i="6"/>
  <c r="C479" i="6"/>
  <c r="B479" i="6"/>
  <c r="A479" i="6"/>
  <c r="AB478" i="6"/>
  <c r="K478" i="6"/>
  <c r="J478" i="6"/>
  <c r="Y478" i="6"/>
  <c r="AA478" i="6"/>
  <c r="H478" i="6"/>
  <c r="F478" i="6"/>
  <c r="V478" i="6"/>
  <c r="T478" i="6"/>
  <c r="U478" i="6"/>
  <c r="S478" i="6"/>
  <c r="E478" i="6"/>
  <c r="D478" i="6"/>
  <c r="C478" i="6"/>
  <c r="B478" i="6"/>
  <c r="A478" i="6"/>
  <c r="AB477" i="6"/>
  <c r="K477" i="6"/>
  <c r="J477" i="6"/>
  <c r="Y477" i="6"/>
  <c r="AA477" i="6"/>
  <c r="H477" i="6"/>
  <c r="F477" i="6"/>
  <c r="V477" i="6"/>
  <c r="T477" i="6"/>
  <c r="U477" i="6"/>
  <c r="S477" i="6"/>
  <c r="E477" i="6"/>
  <c r="D477" i="6"/>
  <c r="C477" i="6"/>
  <c r="B477" i="6"/>
  <c r="A477" i="6"/>
  <c r="L476" i="6"/>
  <c r="G476" i="6"/>
  <c r="E476" i="6"/>
  <c r="J475" i="6"/>
  <c r="E475" i="6"/>
  <c r="J474" i="6"/>
  <c r="E474" i="6"/>
  <c r="K473" i="6"/>
  <c r="J473" i="6"/>
  <c r="H473" i="6"/>
  <c r="G473" i="6"/>
  <c r="F473" i="6"/>
  <c r="K472" i="6"/>
  <c r="J472" i="6"/>
  <c r="H472" i="6"/>
  <c r="R472" i="6" s="1"/>
  <c r="G472" i="6"/>
  <c r="F472" i="6"/>
  <c r="K471" i="6"/>
  <c r="J471" i="6"/>
  <c r="H471" i="6"/>
  <c r="G471" i="6"/>
  <c r="F471" i="6"/>
  <c r="K470" i="6"/>
  <c r="J470" i="6"/>
  <c r="H470" i="6"/>
  <c r="R470" i="6" s="1"/>
  <c r="G470" i="6"/>
  <c r="F470" i="6"/>
  <c r="C469" i="6"/>
  <c r="V468" i="6"/>
  <c r="T468" i="6"/>
  <c r="U468" i="6"/>
  <c r="S468" i="6"/>
  <c r="F468" i="6"/>
  <c r="E468" i="6"/>
  <c r="D468" i="6"/>
  <c r="I468" i="6"/>
  <c r="C468" i="6"/>
  <c r="B468" i="6"/>
  <c r="A468" i="6"/>
  <c r="Z467" i="6"/>
  <c r="Y467" i="6"/>
  <c r="X467" i="6"/>
  <c r="L467" i="6"/>
  <c r="Q467" i="6" s="1"/>
  <c r="AB466" i="6"/>
  <c r="K466" i="6"/>
  <c r="J466" i="6"/>
  <c r="Y466" i="6"/>
  <c r="AA466" i="6"/>
  <c r="H466" i="6"/>
  <c r="F466" i="6"/>
  <c r="V466" i="6"/>
  <c r="T466" i="6"/>
  <c r="U466" i="6"/>
  <c r="S466" i="6"/>
  <c r="E466" i="6"/>
  <c r="D466" i="6"/>
  <c r="C466" i="6"/>
  <c r="B466" i="6"/>
  <c r="A466" i="6"/>
  <c r="AB465" i="6"/>
  <c r="K465" i="6"/>
  <c r="J465" i="6"/>
  <c r="Y465" i="6"/>
  <c r="AA465" i="6"/>
  <c r="H465" i="6"/>
  <c r="F465" i="6"/>
  <c r="V465" i="6"/>
  <c r="T465" i="6"/>
  <c r="U465" i="6"/>
  <c r="S465" i="6"/>
  <c r="E465" i="6"/>
  <c r="D465" i="6"/>
  <c r="C465" i="6"/>
  <c r="B465" i="6"/>
  <c r="A465" i="6"/>
  <c r="AB464" i="6"/>
  <c r="K464" i="6"/>
  <c r="J464" i="6"/>
  <c r="Y464" i="6"/>
  <c r="AA464" i="6"/>
  <c r="H464" i="6"/>
  <c r="F464" i="6"/>
  <c r="V464" i="6"/>
  <c r="T464" i="6"/>
  <c r="U464" i="6"/>
  <c r="S464" i="6"/>
  <c r="E464" i="6"/>
  <c r="D464" i="6"/>
  <c r="C464" i="6"/>
  <c r="B464" i="6"/>
  <c r="A464" i="6"/>
  <c r="L463" i="6"/>
  <c r="G463" i="6"/>
  <c r="E463" i="6"/>
  <c r="J462" i="6"/>
  <c r="E462" i="6"/>
  <c r="J461" i="6"/>
  <c r="E461" i="6"/>
  <c r="K460" i="6"/>
  <c r="J460" i="6"/>
  <c r="H460" i="6"/>
  <c r="G460" i="6"/>
  <c r="F460" i="6"/>
  <c r="K459" i="6"/>
  <c r="J459" i="6"/>
  <c r="H459" i="6"/>
  <c r="R459" i="6" s="1"/>
  <c r="G459" i="6"/>
  <c r="F459" i="6"/>
  <c r="V458" i="6"/>
  <c r="T458" i="6"/>
  <c r="U458" i="6"/>
  <c r="S458" i="6"/>
  <c r="F458" i="6"/>
  <c r="E458" i="6"/>
  <c r="D458" i="6"/>
  <c r="I458" i="6"/>
  <c r="C458" i="6"/>
  <c r="B458" i="6"/>
  <c r="A458" i="6"/>
  <c r="Z457" i="6"/>
  <c r="Y457" i="6"/>
  <c r="W457" i="6"/>
  <c r="L457" i="6"/>
  <c r="Q457" i="6" s="1"/>
  <c r="L456" i="6"/>
  <c r="G456" i="6"/>
  <c r="E456" i="6"/>
  <c r="J455" i="6"/>
  <c r="E455" i="6"/>
  <c r="J454" i="6"/>
  <c r="E454" i="6"/>
  <c r="K453" i="6"/>
  <c r="J453" i="6"/>
  <c r="H453" i="6"/>
  <c r="G453" i="6"/>
  <c r="F453" i="6"/>
  <c r="K452" i="6"/>
  <c r="J452" i="6"/>
  <c r="H452" i="6"/>
  <c r="G452" i="6"/>
  <c r="F452" i="6"/>
  <c r="K451" i="6"/>
  <c r="J451" i="6"/>
  <c r="H451" i="6"/>
  <c r="R451" i="6" s="1"/>
  <c r="G451" i="6"/>
  <c r="F451" i="6"/>
  <c r="C450" i="6"/>
  <c r="V449" i="6"/>
  <c r="K455" i="6" s="1"/>
  <c r="T449" i="6"/>
  <c r="K454" i="6" s="1"/>
  <c r="U449" i="6"/>
  <c r="H455" i="6" s="1"/>
  <c r="S449" i="6"/>
  <c r="H454" i="6" s="1"/>
  <c r="G457" i="6" s="1"/>
  <c r="X457" i="6" s="1"/>
  <c r="F449" i="6"/>
  <c r="E449" i="6"/>
  <c r="D449" i="6"/>
  <c r="I449" i="6"/>
  <c r="C449" i="6"/>
  <c r="B449" i="6"/>
  <c r="A449" i="6"/>
  <c r="Z448" i="6"/>
  <c r="Y448" i="6"/>
  <c r="W448" i="6"/>
  <c r="L448" i="6"/>
  <c r="Q448" i="6" s="1"/>
  <c r="L447" i="6"/>
  <c r="G447" i="6"/>
  <c r="E447" i="6"/>
  <c r="J446" i="6"/>
  <c r="E446" i="6"/>
  <c r="J445" i="6"/>
  <c r="E445" i="6"/>
  <c r="K444" i="6"/>
  <c r="J444" i="6"/>
  <c r="H444" i="6"/>
  <c r="G444" i="6"/>
  <c r="F444" i="6"/>
  <c r="K443" i="6"/>
  <c r="J443" i="6"/>
  <c r="H443" i="6"/>
  <c r="G443" i="6"/>
  <c r="F443" i="6"/>
  <c r="K442" i="6"/>
  <c r="J442" i="6"/>
  <c r="H442" i="6"/>
  <c r="R442" i="6" s="1"/>
  <c r="G442" i="6"/>
  <c r="F442" i="6"/>
  <c r="C441" i="6"/>
  <c r="V440" i="6"/>
  <c r="K446" i="6" s="1"/>
  <c r="T440" i="6"/>
  <c r="K445" i="6" s="1"/>
  <c r="U440" i="6"/>
  <c r="H446" i="6" s="1"/>
  <c r="S440" i="6"/>
  <c r="H445" i="6" s="1"/>
  <c r="F440" i="6"/>
  <c r="E440" i="6"/>
  <c r="D440" i="6"/>
  <c r="I440" i="6"/>
  <c r="C440" i="6"/>
  <c r="B440" i="6"/>
  <c r="A440" i="6"/>
  <c r="Z439" i="6"/>
  <c r="Y439" i="6"/>
  <c r="X439" i="6"/>
  <c r="L439" i="6"/>
  <c r="Q439" i="6" s="1"/>
  <c r="K438" i="6"/>
  <c r="J438" i="6"/>
  <c r="E438" i="6"/>
  <c r="J437" i="6"/>
  <c r="E437" i="6"/>
  <c r="K436" i="6"/>
  <c r="J436" i="6"/>
  <c r="H436" i="6"/>
  <c r="R436" i="6" s="1"/>
  <c r="G436" i="6"/>
  <c r="F436" i="6"/>
  <c r="K435" i="6"/>
  <c r="J435" i="6"/>
  <c r="H435" i="6"/>
  <c r="G435" i="6"/>
  <c r="F435" i="6"/>
  <c r="C434" i="6"/>
  <c r="V433" i="6"/>
  <c r="T433" i="6"/>
  <c r="K437" i="6" s="1"/>
  <c r="U433" i="6"/>
  <c r="H438" i="6" s="1"/>
  <c r="S433" i="6"/>
  <c r="H437" i="6" s="1"/>
  <c r="F433" i="6"/>
  <c r="E433" i="6"/>
  <c r="D433" i="6"/>
  <c r="I433" i="6"/>
  <c r="C433" i="6"/>
  <c r="B433" i="6"/>
  <c r="A433" i="6"/>
  <c r="Z432" i="6"/>
  <c r="Y432" i="6"/>
  <c r="X432" i="6"/>
  <c r="L432" i="6"/>
  <c r="Q432" i="6" s="1"/>
  <c r="L431" i="6"/>
  <c r="G431" i="6"/>
  <c r="E431" i="6"/>
  <c r="J430" i="6"/>
  <c r="E430" i="6"/>
  <c r="J429" i="6"/>
  <c r="E429" i="6"/>
  <c r="K428" i="6"/>
  <c r="J428" i="6"/>
  <c r="H428" i="6"/>
  <c r="R428" i="6" s="1"/>
  <c r="G428" i="6"/>
  <c r="F428" i="6"/>
  <c r="C427" i="6"/>
  <c r="V426" i="6"/>
  <c r="K430" i="6" s="1"/>
  <c r="T426" i="6"/>
  <c r="K429" i="6" s="1"/>
  <c r="U426" i="6"/>
  <c r="H430" i="6" s="1"/>
  <c r="S426" i="6"/>
  <c r="H429" i="6" s="1"/>
  <c r="F426" i="6"/>
  <c r="E426" i="6"/>
  <c r="D426" i="6"/>
  <c r="I426" i="6"/>
  <c r="C426" i="6"/>
  <c r="B426" i="6"/>
  <c r="A426" i="6"/>
  <c r="Z425" i="6"/>
  <c r="Y425" i="6"/>
  <c r="X425" i="6"/>
  <c r="L425" i="6"/>
  <c r="Q425" i="6" s="1"/>
  <c r="L424" i="6"/>
  <c r="G424" i="6"/>
  <c r="E424" i="6"/>
  <c r="J423" i="6"/>
  <c r="E423" i="6"/>
  <c r="J422" i="6"/>
  <c r="E422" i="6"/>
  <c r="K421" i="6"/>
  <c r="J421" i="6"/>
  <c r="H421" i="6"/>
  <c r="R421" i="6" s="1"/>
  <c r="G421" i="6"/>
  <c r="F421" i="6"/>
  <c r="K420" i="6"/>
  <c r="J420" i="6"/>
  <c r="H420" i="6"/>
  <c r="G420" i="6"/>
  <c r="F420" i="6"/>
  <c r="K419" i="6"/>
  <c r="J419" i="6"/>
  <c r="H419" i="6"/>
  <c r="R419" i="6" s="1"/>
  <c r="G419" i="6"/>
  <c r="F419" i="6"/>
  <c r="C418" i="6"/>
  <c r="V417" i="6"/>
  <c r="K423" i="6" s="1"/>
  <c r="T417" i="6"/>
  <c r="K422" i="6" s="1"/>
  <c r="U417" i="6"/>
  <c r="H423" i="6" s="1"/>
  <c r="S417" i="6"/>
  <c r="H422" i="6" s="1"/>
  <c r="F417" i="6"/>
  <c r="E417" i="6"/>
  <c r="D417" i="6"/>
  <c r="I417" i="6"/>
  <c r="C417" i="6"/>
  <c r="B417" i="6"/>
  <c r="A417" i="6"/>
  <c r="Z416" i="6"/>
  <c r="Y416" i="6"/>
  <c r="X416" i="6"/>
  <c r="L416" i="6"/>
  <c r="Q416" i="6" s="1"/>
  <c r="L415" i="6"/>
  <c r="G415" i="6"/>
  <c r="E415" i="6"/>
  <c r="J414" i="6"/>
  <c r="E414" i="6"/>
  <c r="J413" i="6"/>
  <c r="E413" i="6"/>
  <c r="K412" i="6"/>
  <c r="J412" i="6"/>
  <c r="H412" i="6"/>
  <c r="R412" i="6" s="1"/>
  <c r="G412" i="6"/>
  <c r="F412" i="6"/>
  <c r="C411" i="6"/>
  <c r="V410" i="6"/>
  <c r="K414" i="6" s="1"/>
  <c r="T410" i="6"/>
  <c r="K413" i="6" s="1"/>
  <c r="U410" i="6"/>
  <c r="H414" i="6" s="1"/>
  <c r="S410" i="6"/>
  <c r="H413" i="6" s="1"/>
  <c r="F410" i="6"/>
  <c r="E410" i="6"/>
  <c r="D410" i="6"/>
  <c r="I410" i="6"/>
  <c r="C410" i="6"/>
  <c r="B410" i="6"/>
  <c r="A410" i="6"/>
  <c r="AE409" i="6"/>
  <c r="A409" i="6"/>
  <c r="C406" i="6"/>
  <c r="C405" i="6"/>
  <c r="AM404" i="6"/>
  <c r="D404" i="6"/>
  <c r="C404" i="6"/>
  <c r="J403" i="6"/>
  <c r="C403" i="6"/>
  <c r="J402" i="6"/>
  <c r="C402" i="6"/>
  <c r="J401" i="6"/>
  <c r="C401" i="6"/>
  <c r="J400" i="6"/>
  <c r="C400" i="6"/>
  <c r="J399" i="6"/>
  <c r="C399" i="6"/>
  <c r="AG397" i="6"/>
  <c r="A397" i="6"/>
  <c r="Z395" i="6"/>
  <c r="Y395" i="6"/>
  <c r="X395" i="6"/>
  <c r="L395" i="6"/>
  <c r="Q395" i="6" s="1"/>
  <c r="J395" i="6"/>
  <c r="P395" i="6" s="1"/>
  <c r="G395" i="6"/>
  <c r="K394" i="6"/>
  <c r="J394" i="6"/>
  <c r="H394" i="6"/>
  <c r="G394" i="6"/>
  <c r="F394" i="6"/>
  <c r="V393" i="6"/>
  <c r="T393" i="6"/>
  <c r="U393" i="6"/>
  <c r="S393" i="6"/>
  <c r="F393" i="6"/>
  <c r="E393" i="6"/>
  <c r="D393" i="6"/>
  <c r="I393" i="6"/>
  <c r="C393" i="6"/>
  <c r="B393" i="6"/>
  <c r="A393" i="6"/>
  <c r="Z392" i="6"/>
  <c r="Y392" i="6"/>
  <c r="X392" i="6"/>
  <c r="L392" i="6"/>
  <c r="Q392" i="6" s="1"/>
  <c r="J392" i="6"/>
  <c r="P392" i="6" s="1"/>
  <c r="G392" i="6"/>
  <c r="W392" i="6" s="1"/>
  <c r="K391" i="6"/>
  <c r="J391" i="6"/>
  <c r="H391" i="6"/>
  <c r="G391" i="6"/>
  <c r="F391" i="6"/>
  <c r="V390" i="6"/>
  <c r="T390" i="6"/>
  <c r="U390" i="6"/>
  <c r="S390" i="6"/>
  <c r="F390" i="6"/>
  <c r="E390" i="6"/>
  <c r="D390" i="6"/>
  <c r="I390" i="6"/>
  <c r="C390" i="6"/>
  <c r="B390" i="6"/>
  <c r="A390" i="6"/>
  <c r="Z389" i="6"/>
  <c r="Y389" i="6"/>
  <c r="X389" i="6"/>
  <c r="L389" i="6"/>
  <c r="Q389" i="6" s="1"/>
  <c r="J389" i="6"/>
  <c r="P389" i="6" s="1"/>
  <c r="G389" i="6"/>
  <c r="O389" i="6" s="1"/>
  <c r="K388" i="6"/>
  <c r="J388" i="6"/>
  <c r="H388" i="6"/>
  <c r="G388" i="6"/>
  <c r="F388" i="6"/>
  <c r="V387" i="6"/>
  <c r="T387" i="6"/>
  <c r="U387" i="6"/>
  <c r="S387" i="6"/>
  <c r="F387" i="6"/>
  <c r="E387" i="6"/>
  <c r="D387" i="6"/>
  <c r="I387" i="6"/>
  <c r="C387" i="6"/>
  <c r="B387" i="6"/>
  <c r="A387" i="6"/>
  <c r="Z386" i="6"/>
  <c r="Y386" i="6"/>
  <c r="X386" i="6"/>
  <c r="L386" i="6"/>
  <c r="Q386" i="6" s="1"/>
  <c r="J386" i="6"/>
  <c r="P386" i="6" s="1"/>
  <c r="G386" i="6"/>
  <c r="O386" i="6" s="1"/>
  <c r="K385" i="6"/>
  <c r="J385" i="6"/>
  <c r="H385" i="6"/>
  <c r="G385" i="6"/>
  <c r="F385" i="6"/>
  <c r="V384" i="6"/>
  <c r="T384" i="6"/>
  <c r="U384" i="6"/>
  <c r="S384" i="6"/>
  <c r="F384" i="6"/>
  <c r="E384" i="6"/>
  <c r="D384" i="6"/>
  <c r="I384" i="6"/>
  <c r="C384" i="6"/>
  <c r="B384" i="6"/>
  <c r="A384" i="6"/>
  <c r="Z383" i="6"/>
  <c r="Y383" i="6"/>
  <c r="X383" i="6"/>
  <c r="L383" i="6"/>
  <c r="Q383" i="6" s="1"/>
  <c r="J383" i="6"/>
  <c r="P383" i="6" s="1"/>
  <c r="G383" i="6"/>
  <c r="K382" i="6"/>
  <c r="J382" i="6"/>
  <c r="H382" i="6"/>
  <c r="G382" i="6"/>
  <c r="F382" i="6"/>
  <c r="V381" i="6"/>
  <c r="T381" i="6"/>
  <c r="U381" i="6"/>
  <c r="S381" i="6"/>
  <c r="F381" i="6"/>
  <c r="E381" i="6"/>
  <c r="D381" i="6"/>
  <c r="I381" i="6"/>
  <c r="C381" i="6"/>
  <c r="B381" i="6"/>
  <c r="A381" i="6"/>
  <c r="Z380" i="6"/>
  <c r="Y380" i="6"/>
  <c r="X380" i="6"/>
  <c r="L380" i="6"/>
  <c r="Q380" i="6" s="1"/>
  <c r="J380" i="6"/>
  <c r="P380" i="6" s="1"/>
  <c r="G380" i="6"/>
  <c r="W380" i="6" s="1"/>
  <c r="K379" i="6"/>
  <c r="J379" i="6"/>
  <c r="H379" i="6"/>
  <c r="G379" i="6"/>
  <c r="F379" i="6"/>
  <c r="V378" i="6"/>
  <c r="T378" i="6"/>
  <c r="U378" i="6"/>
  <c r="S378" i="6"/>
  <c r="F378" i="6"/>
  <c r="E378" i="6"/>
  <c r="D378" i="6"/>
  <c r="I378" i="6"/>
  <c r="B378" i="6"/>
  <c r="A378" i="6"/>
  <c r="Z377" i="6"/>
  <c r="Y377" i="6"/>
  <c r="X377" i="6"/>
  <c r="L377" i="6"/>
  <c r="Q377" i="6" s="1"/>
  <c r="J377" i="6"/>
  <c r="P377" i="6" s="1"/>
  <c r="G377" i="6"/>
  <c r="W377" i="6" s="1"/>
  <c r="K376" i="6"/>
  <c r="J376" i="6"/>
  <c r="H376" i="6"/>
  <c r="G376" i="6"/>
  <c r="F376" i="6"/>
  <c r="V375" i="6"/>
  <c r="T375" i="6"/>
  <c r="U375" i="6"/>
  <c r="S375" i="6"/>
  <c r="F375" i="6"/>
  <c r="E375" i="6"/>
  <c r="D375" i="6"/>
  <c r="I375" i="6"/>
  <c r="B375" i="6"/>
  <c r="A375" i="6"/>
  <c r="Z374" i="6"/>
  <c r="Y374" i="6"/>
  <c r="X374" i="6"/>
  <c r="L374" i="6"/>
  <c r="Q374" i="6" s="1"/>
  <c r="J374" i="6"/>
  <c r="P374" i="6" s="1"/>
  <c r="G374" i="6"/>
  <c r="K373" i="6"/>
  <c r="J373" i="6"/>
  <c r="H373" i="6"/>
  <c r="G373" i="6"/>
  <c r="F373" i="6"/>
  <c r="V372" i="6"/>
  <c r="T372" i="6"/>
  <c r="U372" i="6"/>
  <c r="S372" i="6"/>
  <c r="F372" i="6"/>
  <c r="E372" i="6"/>
  <c r="D372" i="6"/>
  <c r="I372" i="6"/>
  <c r="B372" i="6"/>
  <c r="A372" i="6"/>
  <c r="Z371" i="6"/>
  <c r="Y371" i="6"/>
  <c r="X371" i="6"/>
  <c r="L371" i="6"/>
  <c r="Q371" i="6" s="1"/>
  <c r="J371" i="6"/>
  <c r="P371" i="6" s="1"/>
  <c r="G371" i="6"/>
  <c r="K370" i="6"/>
  <c r="J370" i="6"/>
  <c r="H370" i="6"/>
  <c r="G370" i="6"/>
  <c r="F370" i="6"/>
  <c r="V369" i="6"/>
  <c r="T369" i="6"/>
  <c r="U369" i="6"/>
  <c r="S369" i="6"/>
  <c r="F369" i="6"/>
  <c r="E369" i="6"/>
  <c r="D369" i="6"/>
  <c r="I369" i="6"/>
  <c r="B369" i="6"/>
  <c r="A369" i="6"/>
  <c r="Z368" i="6"/>
  <c r="Y368" i="6"/>
  <c r="X368" i="6"/>
  <c r="L368" i="6"/>
  <c r="Q368" i="6" s="1"/>
  <c r="J368" i="6"/>
  <c r="P368" i="6" s="1"/>
  <c r="G368" i="6"/>
  <c r="W368" i="6" s="1"/>
  <c r="K367" i="6"/>
  <c r="J367" i="6"/>
  <c r="H367" i="6"/>
  <c r="G367" i="6"/>
  <c r="F367" i="6"/>
  <c r="V366" i="6"/>
  <c r="T366" i="6"/>
  <c r="U366" i="6"/>
  <c r="S366" i="6"/>
  <c r="F366" i="6"/>
  <c r="E366" i="6"/>
  <c r="D366" i="6"/>
  <c r="I366" i="6"/>
  <c r="B366" i="6"/>
  <c r="A366" i="6"/>
  <c r="Z365" i="6"/>
  <c r="Y365" i="6"/>
  <c r="X365" i="6"/>
  <c r="L365" i="6"/>
  <c r="Q365" i="6" s="1"/>
  <c r="J365" i="6"/>
  <c r="P365" i="6" s="1"/>
  <c r="G365" i="6"/>
  <c r="W365" i="6" s="1"/>
  <c r="K364" i="6"/>
  <c r="J364" i="6"/>
  <c r="H364" i="6"/>
  <c r="G364" i="6"/>
  <c r="F364" i="6"/>
  <c r="V363" i="6"/>
  <c r="T363" i="6"/>
  <c r="U363" i="6"/>
  <c r="S363" i="6"/>
  <c r="F363" i="6"/>
  <c r="E363" i="6"/>
  <c r="D363" i="6"/>
  <c r="I363" i="6"/>
  <c r="B363" i="6"/>
  <c r="A363" i="6"/>
  <c r="Z362" i="6"/>
  <c r="Y362" i="6"/>
  <c r="X362" i="6"/>
  <c r="L362" i="6"/>
  <c r="Q362" i="6" s="1"/>
  <c r="J362" i="6"/>
  <c r="P362" i="6" s="1"/>
  <c r="G362" i="6"/>
  <c r="W362" i="6" s="1"/>
  <c r="K361" i="6"/>
  <c r="J361" i="6"/>
  <c r="H361" i="6"/>
  <c r="G361" i="6"/>
  <c r="F361" i="6"/>
  <c r="V360" i="6"/>
  <c r="T360" i="6"/>
  <c r="U360" i="6"/>
  <c r="S360" i="6"/>
  <c r="F360" i="6"/>
  <c r="E360" i="6"/>
  <c r="D360" i="6"/>
  <c r="I360" i="6"/>
  <c r="B360" i="6"/>
  <c r="A360" i="6"/>
  <c r="Z359" i="6"/>
  <c r="Y359" i="6"/>
  <c r="X359" i="6"/>
  <c r="L359" i="6"/>
  <c r="Q359" i="6" s="1"/>
  <c r="AB358" i="6"/>
  <c r="K358" i="6"/>
  <c r="J358" i="6"/>
  <c r="Y358" i="6"/>
  <c r="AA358" i="6"/>
  <c r="H358" i="6"/>
  <c r="F358" i="6"/>
  <c r="V358" i="6"/>
  <c r="T358" i="6"/>
  <c r="U358" i="6"/>
  <c r="S358" i="6"/>
  <c r="E358" i="6"/>
  <c r="D358" i="6"/>
  <c r="C358" i="6"/>
  <c r="B358" i="6"/>
  <c r="A358" i="6"/>
  <c r="AB357" i="6"/>
  <c r="K357" i="6"/>
  <c r="J357" i="6"/>
  <c r="Y357" i="6"/>
  <c r="AA357" i="6"/>
  <c r="H357" i="6"/>
  <c r="F357" i="6"/>
  <c r="V357" i="6"/>
  <c r="T357" i="6"/>
  <c r="U357" i="6"/>
  <c r="S357" i="6"/>
  <c r="E357" i="6"/>
  <c r="D357" i="6"/>
  <c r="C357" i="6"/>
  <c r="B357" i="6"/>
  <c r="A357" i="6"/>
  <c r="AB356" i="6"/>
  <c r="K356" i="6"/>
  <c r="J356" i="6"/>
  <c r="Y356" i="6"/>
  <c r="AA356" i="6"/>
  <c r="H356" i="6"/>
  <c r="F356" i="6"/>
  <c r="V356" i="6"/>
  <c r="T356" i="6"/>
  <c r="U356" i="6"/>
  <c r="S356" i="6"/>
  <c r="E356" i="6"/>
  <c r="D356" i="6"/>
  <c r="C356" i="6"/>
  <c r="B356" i="6"/>
  <c r="A356" i="6"/>
  <c r="L355" i="6"/>
  <c r="G355" i="6"/>
  <c r="E355" i="6"/>
  <c r="J354" i="6"/>
  <c r="E354" i="6"/>
  <c r="J353" i="6"/>
  <c r="E353" i="6"/>
  <c r="K352" i="6"/>
  <c r="J352" i="6"/>
  <c r="H352" i="6"/>
  <c r="G352" i="6"/>
  <c r="F352" i="6"/>
  <c r="K351" i="6"/>
  <c r="J351" i="6"/>
  <c r="H351" i="6"/>
  <c r="G351" i="6"/>
  <c r="F351" i="6"/>
  <c r="K350" i="6"/>
  <c r="J350" i="6"/>
  <c r="H350" i="6"/>
  <c r="R350" i="6" s="1"/>
  <c r="G350" i="6"/>
  <c r="F350" i="6"/>
  <c r="C349" i="6"/>
  <c r="V348" i="6"/>
  <c r="T348" i="6"/>
  <c r="U348" i="6"/>
  <c r="S348" i="6"/>
  <c r="F348" i="6"/>
  <c r="E348" i="6"/>
  <c r="D348" i="6"/>
  <c r="I348" i="6"/>
  <c r="C348" i="6"/>
  <c r="B348" i="6"/>
  <c r="A348" i="6"/>
  <c r="Z347" i="6"/>
  <c r="Y347" i="6"/>
  <c r="W347" i="6"/>
  <c r="L347" i="6"/>
  <c r="Q347" i="6" s="1"/>
  <c r="AB346" i="6"/>
  <c r="K346" i="6"/>
  <c r="J346" i="6"/>
  <c r="Y346" i="6"/>
  <c r="AA346" i="6"/>
  <c r="H346" i="6"/>
  <c r="F346" i="6"/>
  <c r="V346" i="6"/>
  <c r="T346" i="6"/>
  <c r="U346" i="6"/>
  <c r="S346" i="6"/>
  <c r="E346" i="6"/>
  <c r="D346" i="6"/>
  <c r="C346" i="6"/>
  <c r="B346" i="6"/>
  <c r="A346" i="6"/>
  <c r="AB345" i="6"/>
  <c r="K345" i="6"/>
  <c r="J345" i="6"/>
  <c r="Y345" i="6"/>
  <c r="AA345" i="6"/>
  <c r="H345" i="6"/>
  <c r="F345" i="6"/>
  <c r="V345" i="6"/>
  <c r="T345" i="6"/>
  <c r="U345" i="6"/>
  <c r="S345" i="6"/>
  <c r="E345" i="6"/>
  <c r="D345" i="6"/>
  <c r="C345" i="6"/>
  <c r="B345" i="6"/>
  <c r="A345" i="6"/>
  <c r="AB344" i="6"/>
  <c r="K344" i="6"/>
  <c r="J344" i="6"/>
  <c r="Y344" i="6"/>
  <c r="AA344" i="6"/>
  <c r="H344" i="6"/>
  <c r="F344" i="6"/>
  <c r="V344" i="6"/>
  <c r="T344" i="6"/>
  <c r="U344" i="6"/>
  <c r="S344" i="6"/>
  <c r="E344" i="6"/>
  <c r="D344" i="6"/>
  <c r="C344" i="6"/>
  <c r="B344" i="6"/>
  <c r="A344" i="6"/>
  <c r="L343" i="6"/>
  <c r="G343" i="6"/>
  <c r="E343" i="6"/>
  <c r="J342" i="6"/>
  <c r="E342" i="6"/>
  <c r="J341" i="6"/>
  <c r="E341" i="6"/>
  <c r="K340" i="6"/>
  <c r="J340" i="6"/>
  <c r="H340" i="6"/>
  <c r="G340" i="6"/>
  <c r="F340" i="6"/>
  <c r="K339" i="6"/>
  <c r="J339" i="6"/>
  <c r="H339" i="6"/>
  <c r="R339" i="6" s="1"/>
  <c r="G339" i="6"/>
  <c r="F339" i="6"/>
  <c r="K338" i="6"/>
  <c r="J338" i="6"/>
  <c r="H338" i="6"/>
  <c r="G338" i="6"/>
  <c r="F338" i="6"/>
  <c r="K337" i="6"/>
  <c r="J337" i="6"/>
  <c r="H337" i="6"/>
  <c r="R337" i="6" s="1"/>
  <c r="G337" i="6"/>
  <c r="F337" i="6"/>
  <c r="C336" i="6"/>
  <c r="V335" i="6"/>
  <c r="T335" i="6"/>
  <c r="U335" i="6"/>
  <c r="S335" i="6"/>
  <c r="F335" i="6"/>
  <c r="E335" i="6"/>
  <c r="D335" i="6"/>
  <c r="I335" i="6"/>
  <c r="C335" i="6"/>
  <c r="B335" i="6"/>
  <c r="A335" i="6"/>
  <c r="Z334" i="6"/>
  <c r="Y334" i="6"/>
  <c r="W334" i="6"/>
  <c r="L334" i="6"/>
  <c r="Q334" i="6" s="1"/>
  <c r="AB333" i="6"/>
  <c r="K333" i="6"/>
  <c r="J333" i="6"/>
  <c r="Y333" i="6"/>
  <c r="AA333" i="6"/>
  <c r="H333" i="6"/>
  <c r="F333" i="6"/>
  <c r="V333" i="6"/>
  <c r="T333" i="6"/>
  <c r="U333" i="6"/>
  <c r="S333" i="6"/>
  <c r="E333" i="6"/>
  <c r="D333" i="6"/>
  <c r="C333" i="6"/>
  <c r="B333" i="6"/>
  <c r="A333" i="6"/>
  <c r="AB332" i="6"/>
  <c r="K332" i="6"/>
  <c r="J332" i="6"/>
  <c r="Y332" i="6"/>
  <c r="AA332" i="6"/>
  <c r="H332" i="6"/>
  <c r="F332" i="6"/>
  <c r="V332" i="6"/>
  <c r="T332" i="6"/>
  <c r="U332" i="6"/>
  <c r="S332" i="6"/>
  <c r="E332" i="6"/>
  <c r="D332" i="6"/>
  <c r="C332" i="6"/>
  <c r="B332" i="6"/>
  <c r="A332" i="6"/>
  <c r="L331" i="6"/>
  <c r="G331" i="6"/>
  <c r="E331" i="6"/>
  <c r="J330" i="6"/>
  <c r="E330" i="6"/>
  <c r="J329" i="6"/>
  <c r="E329" i="6"/>
  <c r="K328" i="6"/>
  <c r="J328" i="6"/>
  <c r="H328" i="6"/>
  <c r="G328" i="6"/>
  <c r="F328" i="6"/>
  <c r="K327" i="6"/>
  <c r="J327" i="6"/>
  <c r="H327" i="6"/>
  <c r="R327" i="6" s="1"/>
  <c r="G327" i="6"/>
  <c r="F327" i="6"/>
  <c r="K326" i="6"/>
  <c r="J326" i="6"/>
  <c r="H326" i="6"/>
  <c r="G326" i="6"/>
  <c r="F326" i="6"/>
  <c r="K325" i="6"/>
  <c r="J325" i="6"/>
  <c r="H325" i="6"/>
  <c r="R325" i="6" s="1"/>
  <c r="G325" i="6"/>
  <c r="F325" i="6"/>
  <c r="C324" i="6"/>
  <c r="V323" i="6"/>
  <c r="T323" i="6"/>
  <c r="U323" i="6"/>
  <c r="S323" i="6"/>
  <c r="F323" i="6"/>
  <c r="E323" i="6"/>
  <c r="D323" i="6"/>
  <c r="I323" i="6"/>
  <c r="C323" i="6"/>
  <c r="B323" i="6"/>
  <c r="A323" i="6"/>
  <c r="Z322" i="6"/>
  <c r="Y322" i="6"/>
  <c r="W322" i="6"/>
  <c r="L322" i="6"/>
  <c r="Q322" i="6" s="1"/>
  <c r="AB321" i="6"/>
  <c r="K321" i="6"/>
  <c r="J321" i="6"/>
  <c r="Y321" i="6"/>
  <c r="AA321" i="6"/>
  <c r="H321" i="6"/>
  <c r="F321" i="6"/>
  <c r="V321" i="6"/>
  <c r="T321" i="6"/>
  <c r="U321" i="6"/>
  <c r="S321" i="6"/>
  <c r="E321" i="6"/>
  <c r="D321" i="6"/>
  <c r="C321" i="6"/>
  <c r="B321" i="6"/>
  <c r="A321" i="6"/>
  <c r="AB320" i="6"/>
  <c r="K320" i="6"/>
  <c r="J320" i="6"/>
  <c r="Y320" i="6"/>
  <c r="AA320" i="6"/>
  <c r="H320" i="6"/>
  <c r="F320" i="6"/>
  <c r="V320" i="6"/>
  <c r="T320" i="6"/>
  <c r="U320" i="6"/>
  <c r="S320" i="6"/>
  <c r="E320" i="6"/>
  <c r="D320" i="6"/>
  <c r="C320" i="6"/>
  <c r="B320" i="6"/>
  <c r="A320" i="6"/>
  <c r="L319" i="6"/>
  <c r="G319" i="6"/>
  <c r="E319" i="6"/>
  <c r="J318" i="6"/>
  <c r="E318" i="6"/>
  <c r="J317" i="6"/>
  <c r="E317" i="6"/>
  <c r="K316" i="6"/>
  <c r="J316" i="6"/>
  <c r="H316" i="6"/>
  <c r="G316" i="6"/>
  <c r="F316" i="6"/>
  <c r="K315" i="6"/>
  <c r="J315" i="6"/>
  <c r="H315" i="6"/>
  <c r="R315" i="6" s="1"/>
  <c r="G315" i="6"/>
  <c r="F315" i="6"/>
  <c r="K314" i="6"/>
  <c r="J314" i="6"/>
  <c r="H314" i="6"/>
  <c r="G314" i="6"/>
  <c r="F314" i="6"/>
  <c r="K313" i="6"/>
  <c r="J313" i="6"/>
  <c r="H313" i="6"/>
  <c r="R313" i="6" s="1"/>
  <c r="G313" i="6"/>
  <c r="F313" i="6"/>
  <c r="C312" i="6"/>
  <c r="V311" i="6"/>
  <c r="T311" i="6"/>
  <c r="U311" i="6"/>
  <c r="S311" i="6"/>
  <c r="F311" i="6"/>
  <c r="E311" i="6"/>
  <c r="D311" i="6"/>
  <c r="I311" i="6"/>
  <c r="C311" i="6"/>
  <c r="B311" i="6"/>
  <c r="A311" i="6"/>
  <c r="Z310" i="6"/>
  <c r="Y310" i="6"/>
  <c r="X310" i="6"/>
  <c r="L310" i="6"/>
  <c r="Q310" i="6" s="1"/>
  <c r="L309" i="6"/>
  <c r="G309" i="6"/>
  <c r="E309" i="6"/>
  <c r="J308" i="6"/>
  <c r="E308" i="6"/>
  <c r="J307" i="6"/>
  <c r="E307" i="6"/>
  <c r="K306" i="6"/>
  <c r="J306" i="6"/>
  <c r="H306" i="6"/>
  <c r="R306" i="6" s="1"/>
  <c r="G306" i="6"/>
  <c r="F306" i="6"/>
  <c r="C305" i="6"/>
  <c r="V304" i="6"/>
  <c r="K308" i="6" s="1"/>
  <c r="T304" i="6"/>
  <c r="K307" i="6" s="1"/>
  <c r="U304" i="6"/>
  <c r="H308" i="6" s="1"/>
  <c r="S304" i="6"/>
  <c r="H307" i="6" s="1"/>
  <c r="F304" i="6"/>
  <c r="E304" i="6"/>
  <c r="D304" i="6"/>
  <c r="I304" i="6"/>
  <c r="C304" i="6"/>
  <c r="B304" i="6"/>
  <c r="A304" i="6"/>
  <c r="Z303" i="6"/>
  <c r="Y303" i="6"/>
  <c r="X303" i="6"/>
  <c r="L303" i="6"/>
  <c r="Q303" i="6" s="1"/>
  <c r="L302" i="6"/>
  <c r="G302" i="6"/>
  <c r="E302" i="6"/>
  <c r="J301" i="6"/>
  <c r="E301" i="6"/>
  <c r="J300" i="6"/>
  <c r="E300" i="6"/>
  <c r="K299" i="6"/>
  <c r="J299" i="6"/>
  <c r="H299" i="6"/>
  <c r="R299" i="6" s="1"/>
  <c r="G299" i="6"/>
  <c r="F299" i="6"/>
  <c r="C298" i="6"/>
  <c r="V297" i="6"/>
  <c r="K301" i="6" s="1"/>
  <c r="T297" i="6"/>
  <c r="K300" i="6" s="1"/>
  <c r="U297" i="6"/>
  <c r="H301" i="6" s="1"/>
  <c r="S297" i="6"/>
  <c r="H300" i="6" s="1"/>
  <c r="F297" i="6"/>
  <c r="E297" i="6"/>
  <c r="D297" i="6"/>
  <c r="I297" i="6"/>
  <c r="C297" i="6"/>
  <c r="B297" i="6"/>
  <c r="A297" i="6"/>
  <c r="Z296" i="6"/>
  <c r="Y296" i="6"/>
  <c r="X296" i="6"/>
  <c r="L296" i="6"/>
  <c r="Q296" i="6" s="1"/>
  <c r="AB295" i="6"/>
  <c r="K295" i="6"/>
  <c r="J295" i="6"/>
  <c r="Y295" i="6"/>
  <c r="AA295" i="6"/>
  <c r="H295" i="6"/>
  <c r="F295" i="6"/>
  <c r="V295" i="6"/>
  <c r="T295" i="6"/>
  <c r="U295" i="6"/>
  <c r="S295" i="6"/>
  <c r="E295" i="6"/>
  <c r="D295" i="6"/>
  <c r="C295" i="6"/>
  <c r="B295" i="6"/>
  <c r="A295" i="6"/>
  <c r="AB294" i="6"/>
  <c r="K294" i="6"/>
  <c r="J294" i="6"/>
  <c r="Y294" i="6"/>
  <c r="AA294" i="6"/>
  <c r="H294" i="6"/>
  <c r="F294" i="6"/>
  <c r="V294" i="6"/>
  <c r="T294" i="6"/>
  <c r="U294" i="6"/>
  <c r="S294" i="6"/>
  <c r="E294" i="6"/>
  <c r="D294" i="6"/>
  <c r="C294" i="6"/>
  <c r="B294" i="6"/>
  <c r="A294" i="6"/>
  <c r="AB293" i="6"/>
  <c r="K293" i="6"/>
  <c r="J293" i="6"/>
  <c r="Y293" i="6"/>
  <c r="AA293" i="6"/>
  <c r="H293" i="6"/>
  <c r="F293" i="6"/>
  <c r="V293" i="6"/>
  <c r="T293" i="6"/>
  <c r="U293" i="6"/>
  <c r="S293" i="6"/>
  <c r="E293" i="6"/>
  <c r="D293" i="6"/>
  <c r="C293" i="6"/>
  <c r="B293" i="6"/>
  <c r="A293" i="6"/>
  <c r="L292" i="6"/>
  <c r="G292" i="6"/>
  <c r="E292" i="6"/>
  <c r="J291" i="6"/>
  <c r="E291" i="6"/>
  <c r="J290" i="6"/>
  <c r="E290" i="6"/>
  <c r="K289" i="6"/>
  <c r="J289" i="6"/>
  <c r="H289" i="6"/>
  <c r="G289" i="6"/>
  <c r="F289" i="6"/>
  <c r="K288" i="6"/>
  <c r="J288" i="6"/>
  <c r="H288" i="6"/>
  <c r="R288" i="6" s="1"/>
  <c r="G288" i="6"/>
  <c r="F288" i="6"/>
  <c r="K287" i="6"/>
  <c r="J287" i="6"/>
  <c r="H287" i="6"/>
  <c r="G287" i="6"/>
  <c r="F287" i="6"/>
  <c r="K286" i="6"/>
  <c r="J286" i="6"/>
  <c r="H286" i="6"/>
  <c r="R286" i="6" s="1"/>
  <c r="G286" i="6"/>
  <c r="F286" i="6"/>
  <c r="C285" i="6"/>
  <c r="V284" i="6"/>
  <c r="T284" i="6"/>
  <c r="U284" i="6"/>
  <c r="S284" i="6"/>
  <c r="F284" i="6"/>
  <c r="E284" i="6"/>
  <c r="D284" i="6"/>
  <c r="I284" i="6"/>
  <c r="C284" i="6"/>
  <c r="B284" i="6"/>
  <c r="A284" i="6"/>
  <c r="Z283" i="6"/>
  <c r="Y283" i="6"/>
  <c r="X283" i="6"/>
  <c r="L283" i="6"/>
  <c r="Q283" i="6" s="1"/>
  <c r="L282" i="6"/>
  <c r="G282" i="6"/>
  <c r="E282" i="6"/>
  <c r="J281" i="6"/>
  <c r="E281" i="6"/>
  <c r="J280" i="6"/>
  <c r="E280" i="6"/>
  <c r="K279" i="6"/>
  <c r="J279" i="6"/>
  <c r="H279" i="6"/>
  <c r="G279" i="6"/>
  <c r="F279" i="6"/>
  <c r="K278" i="6"/>
  <c r="J278" i="6"/>
  <c r="H278" i="6"/>
  <c r="R278" i="6" s="1"/>
  <c r="G278" i="6"/>
  <c r="F278" i="6"/>
  <c r="K277" i="6"/>
  <c r="J277" i="6"/>
  <c r="H277" i="6"/>
  <c r="G277" i="6"/>
  <c r="F277" i="6"/>
  <c r="K276" i="6"/>
  <c r="J276" i="6"/>
  <c r="H276" i="6"/>
  <c r="R276" i="6" s="1"/>
  <c r="G276" i="6"/>
  <c r="F276" i="6"/>
  <c r="C275" i="6"/>
  <c r="V274" i="6"/>
  <c r="K281" i="6" s="1"/>
  <c r="T274" i="6"/>
  <c r="K280" i="6" s="1"/>
  <c r="U274" i="6"/>
  <c r="H281" i="6" s="1"/>
  <c r="S274" i="6"/>
  <c r="H280" i="6" s="1"/>
  <c r="G283" i="6" s="1"/>
  <c r="F274" i="6"/>
  <c r="E274" i="6"/>
  <c r="D274" i="6"/>
  <c r="I274" i="6"/>
  <c r="C274" i="6"/>
  <c r="B274" i="6"/>
  <c r="A274" i="6"/>
  <c r="Z273" i="6"/>
  <c r="Y273" i="6"/>
  <c r="X273" i="6"/>
  <c r="L273" i="6"/>
  <c r="Q273" i="6" s="1"/>
  <c r="J272" i="6"/>
  <c r="E272" i="6"/>
  <c r="J271" i="6"/>
  <c r="E271" i="6"/>
  <c r="K270" i="6"/>
  <c r="J270" i="6"/>
  <c r="H270" i="6"/>
  <c r="R270" i="6" s="1"/>
  <c r="G270" i="6"/>
  <c r="F270" i="6"/>
  <c r="K269" i="6"/>
  <c r="J269" i="6"/>
  <c r="H269" i="6"/>
  <c r="G269" i="6"/>
  <c r="F269" i="6"/>
  <c r="C268" i="6"/>
  <c r="V267" i="6"/>
  <c r="K272" i="6" s="1"/>
  <c r="T267" i="6"/>
  <c r="K271" i="6" s="1"/>
  <c r="J273" i="6" s="1"/>
  <c r="P273" i="6" s="1"/>
  <c r="U267" i="6"/>
  <c r="H272" i="6" s="1"/>
  <c r="S267" i="6"/>
  <c r="H271" i="6" s="1"/>
  <c r="F267" i="6"/>
  <c r="E267" i="6"/>
  <c r="D267" i="6"/>
  <c r="I267" i="6"/>
  <c r="C267" i="6"/>
  <c r="B267" i="6"/>
  <c r="A267" i="6"/>
  <c r="Z266" i="6"/>
  <c r="Y266" i="6"/>
  <c r="X266" i="6"/>
  <c r="L266" i="6"/>
  <c r="Q266" i="6" s="1"/>
  <c r="L265" i="6"/>
  <c r="G265" i="6"/>
  <c r="E265" i="6"/>
  <c r="J264" i="6"/>
  <c r="E264" i="6"/>
  <c r="J263" i="6"/>
  <c r="E263" i="6"/>
  <c r="K262" i="6"/>
  <c r="J262" i="6"/>
  <c r="H262" i="6"/>
  <c r="R262" i="6" s="1"/>
  <c r="G262" i="6"/>
  <c r="F262" i="6"/>
  <c r="C261" i="6"/>
  <c r="V260" i="6"/>
  <c r="K264" i="6" s="1"/>
  <c r="T260" i="6"/>
  <c r="K263" i="6" s="1"/>
  <c r="J266" i="6" s="1"/>
  <c r="P266" i="6" s="1"/>
  <c r="U260" i="6"/>
  <c r="H264" i="6" s="1"/>
  <c r="S260" i="6"/>
  <c r="H263" i="6" s="1"/>
  <c r="F260" i="6"/>
  <c r="E260" i="6"/>
  <c r="D260" i="6"/>
  <c r="I260" i="6"/>
  <c r="C260" i="6"/>
  <c r="B260" i="6"/>
  <c r="A260" i="6"/>
  <c r="Z259" i="6"/>
  <c r="Y259" i="6"/>
  <c r="X259" i="6"/>
  <c r="L259" i="6"/>
  <c r="Q259" i="6" s="1"/>
  <c r="L258" i="6"/>
  <c r="G258" i="6"/>
  <c r="E258" i="6"/>
  <c r="J257" i="6"/>
  <c r="E257" i="6"/>
  <c r="J256" i="6"/>
  <c r="E256" i="6"/>
  <c r="K255" i="6"/>
  <c r="J255" i="6"/>
  <c r="H255" i="6"/>
  <c r="R255" i="6" s="1"/>
  <c r="G255" i="6"/>
  <c r="F255" i="6"/>
  <c r="K254" i="6"/>
  <c r="J254" i="6"/>
  <c r="H254" i="6"/>
  <c r="G254" i="6"/>
  <c r="F254" i="6"/>
  <c r="K253" i="6"/>
  <c r="J253" i="6"/>
  <c r="H253" i="6"/>
  <c r="R253" i="6" s="1"/>
  <c r="G253" i="6"/>
  <c r="F253" i="6"/>
  <c r="C252" i="6"/>
  <c r="V251" i="6"/>
  <c r="K257" i="6" s="1"/>
  <c r="T251" i="6"/>
  <c r="K256" i="6" s="1"/>
  <c r="U251" i="6"/>
  <c r="H257" i="6" s="1"/>
  <c r="S251" i="6"/>
  <c r="H256" i="6" s="1"/>
  <c r="F251" i="6"/>
  <c r="E251" i="6"/>
  <c r="D251" i="6"/>
  <c r="I251" i="6"/>
  <c r="C251" i="6"/>
  <c r="B251" i="6"/>
  <c r="A251" i="6"/>
  <c r="Z250" i="6"/>
  <c r="Y250" i="6"/>
  <c r="X250" i="6"/>
  <c r="L250" i="6"/>
  <c r="Q250" i="6" s="1"/>
  <c r="L249" i="6"/>
  <c r="G249" i="6"/>
  <c r="E249" i="6"/>
  <c r="J248" i="6"/>
  <c r="E248" i="6"/>
  <c r="J247" i="6"/>
  <c r="E247" i="6"/>
  <c r="K246" i="6"/>
  <c r="J246" i="6"/>
  <c r="H246" i="6"/>
  <c r="R246" i="6" s="1"/>
  <c r="G246" i="6"/>
  <c r="F246" i="6"/>
  <c r="C245" i="6"/>
  <c r="V244" i="6"/>
  <c r="K248" i="6" s="1"/>
  <c r="T244" i="6"/>
  <c r="K247" i="6" s="1"/>
  <c r="U244" i="6"/>
  <c r="H248" i="6" s="1"/>
  <c r="S244" i="6"/>
  <c r="H247" i="6" s="1"/>
  <c r="G250" i="6" s="1"/>
  <c r="F244" i="6"/>
  <c r="E244" i="6"/>
  <c r="D244" i="6"/>
  <c r="I244" i="6"/>
  <c r="C244" i="6"/>
  <c r="B244" i="6"/>
  <c r="A244" i="6"/>
  <c r="AE243" i="6"/>
  <c r="A243" i="6"/>
  <c r="C240" i="6"/>
  <c r="C239" i="6"/>
  <c r="AM238" i="6"/>
  <c r="D238" i="6"/>
  <c r="C238" i="6"/>
  <c r="J237" i="6"/>
  <c r="C237" i="6"/>
  <c r="J236" i="6"/>
  <c r="C236" i="6"/>
  <c r="J235" i="6"/>
  <c r="C235" i="6"/>
  <c r="J234" i="6"/>
  <c r="C234" i="6"/>
  <c r="J233" i="6"/>
  <c r="C233" i="6"/>
  <c r="AG231" i="6"/>
  <c r="A231" i="6"/>
  <c r="Z229" i="6"/>
  <c r="Y229" i="6"/>
  <c r="X229" i="6"/>
  <c r="L229" i="6"/>
  <c r="Q229" i="6" s="1"/>
  <c r="J229" i="6"/>
  <c r="P229" i="6" s="1"/>
  <c r="G229" i="6"/>
  <c r="W229" i="6" s="1"/>
  <c r="K228" i="6"/>
  <c r="J228" i="6"/>
  <c r="H228" i="6"/>
  <c r="G228" i="6"/>
  <c r="F228" i="6"/>
  <c r="V227" i="6"/>
  <c r="T227" i="6"/>
  <c r="U227" i="6"/>
  <c r="S227" i="6"/>
  <c r="F227" i="6"/>
  <c r="E227" i="6"/>
  <c r="D227" i="6"/>
  <c r="I227" i="6"/>
  <c r="B227" i="6"/>
  <c r="A227" i="6"/>
  <c r="Z226" i="6"/>
  <c r="Y226" i="6"/>
  <c r="X226" i="6"/>
  <c r="L226" i="6"/>
  <c r="Q226" i="6" s="1"/>
  <c r="J226" i="6"/>
  <c r="P226" i="6" s="1"/>
  <c r="G226" i="6"/>
  <c r="O226" i="6" s="1"/>
  <c r="K225" i="6"/>
  <c r="J225" i="6"/>
  <c r="H225" i="6"/>
  <c r="G225" i="6"/>
  <c r="F225" i="6"/>
  <c r="V224" i="6"/>
  <c r="T224" i="6"/>
  <c r="U224" i="6"/>
  <c r="S224" i="6"/>
  <c r="F224" i="6"/>
  <c r="E224" i="6"/>
  <c r="D224" i="6"/>
  <c r="I224" i="6"/>
  <c r="B224" i="6"/>
  <c r="A224" i="6"/>
  <c r="Z223" i="6"/>
  <c r="Y223" i="6"/>
  <c r="X223" i="6"/>
  <c r="L223" i="6"/>
  <c r="Q223" i="6" s="1"/>
  <c r="J223" i="6"/>
  <c r="P223" i="6" s="1"/>
  <c r="G223" i="6"/>
  <c r="W223" i="6" s="1"/>
  <c r="K222" i="6"/>
  <c r="J222" i="6"/>
  <c r="H222" i="6"/>
  <c r="G222" i="6"/>
  <c r="F222" i="6"/>
  <c r="V221" i="6"/>
  <c r="T221" i="6"/>
  <c r="U221" i="6"/>
  <c r="S221" i="6"/>
  <c r="F221" i="6"/>
  <c r="E221" i="6"/>
  <c r="D221" i="6"/>
  <c r="I221" i="6"/>
  <c r="B221" i="6"/>
  <c r="A221" i="6"/>
  <c r="Z220" i="6"/>
  <c r="Y220" i="6"/>
  <c r="X220" i="6"/>
  <c r="L220" i="6"/>
  <c r="Q220" i="6" s="1"/>
  <c r="J220" i="6"/>
  <c r="P220" i="6" s="1"/>
  <c r="G220" i="6"/>
  <c r="K219" i="6"/>
  <c r="J219" i="6"/>
  <c r="H219" i="6"/>
  <c r="G219" i="6"/>
  <c r="F219" i="6"/>
  <c r="V218" i="6"/>
  <c r="T218" i="6"/>
  <c r="U218" i="6"/>
  <c r="S218" i="6"/>
  <c r="F218" i="6"/>
  <c r="E218" i="6"/>
  <c r="D218" i="6"/>
  <c r="I218" i="6"/>
  <c r="B218" i="6"/>
  <c r="A218" i="6"/>
  <c r="Z217" i="6"/>
  <c r="Y217" i="6"/>
  <c r="X217" i="6"/>
  <c r="L217" i="6"/>
  <c r="Q217" i="6" s="1"/>
  <c r="J217" i="6"/>
  <c r="P217" i="6" s="1"/>
  <c r="G217" i="6"/>
  <c r="K216" i="6"/>
  <c r="J216" i="6"/>
  <c r="H216" i="6"/>
  <c r="G216" i="6"/>
  <c r="F216" i="6"/>
  <c r="V215" i="6"/>
  <c r="T215" i="6"/>
  <c r="U215" i="6"/>
  <c r="S215" i="6"/>
  <c r="F215" i="6"/>
  <c r="E215" i="6"/>
  <c r="D215" i="6"/>
  <c r="I215" i="6"/>
  <c r="B215" i="6"/>
  <c r="A215" i="6"/>
  <c r="Z214" i="6"/>
  <c r="Y214" i="6"/>
  <c r="X214" i="6"/>
  <c r="L214" i="6"/>
  <c r="Q214" i="6" s="1"/>
  <c r="J214" i="6"/>
  <c r="P214" i="6" s="1"/>
  <c r="G214" i="6"/>
  <c r="O214" i="6" s="1"/>
  <c r="K213" i="6"/>
  <c r="J213" i="6"/>
  <c r="H213" i="6"/>
  <c r="G213" i="6"/>
  <c r="F213" i="6"/>
  <c r="V212" i="6"/>
  <c r="T212" i="6"/>
  <c r="U212" i="6"/>
  <c r="S212" i="6"/>
  <c r="F212" i="6"/>
  <c r="E212" i="6"/>
  <c r="D212" i="6"/>
  <c r="I212" i="6"/>
  <c r="B212" i="6"/>
  <c r="A212" i="6"/>
  <c r="Y211" i="6"/>
  <c r="X211" i="6"/>
  <c r="W211" i="6"/>
  <c r="L211" i="6"/>
  <c r="Q211" i="6" s="1"/>
  <c r="L210" i="6"/>
  <c r="G210" i="6"/>
  <c r="E210" i="6"/>
  <c r="J209" i="6"/>
  <c r="E209" i="6"/>
  <c r="J208" i="6"/>
  <c r="E208" i="6"/>
  <c r="K207" i="6"/>
  <c r="J207" i="6"/>
  <c r="H207" i="6"/>
  <c r="R207" i="6" s="1"/>
  <c r="G207" i="6"/>
  <c r="F207" i="6"/>
  <c r="V206" i="6"/>
  <c r="K209" i="6" s="1"/>
  <c r="T206" i="6"/>
  <c r="K208" i="6" s="1"/>
  <c r="U206" i="6"/>
  <c r="H209" i="6" s="1"/>
  <c r="S206" i="6"/>
  <c r="H208" i="6" s="1"/>
  <c r="F206" i="6"/>
  <c r="E206" i="6"/>
  <c r="D206" i="6"/>
  <c r="I206" i="6"/>
  <c r="C206" i="6"/>
  <c r="B206" i="6"/>
  <c r="A206" i="6"/>
  <c r="Y205" i="6"/>
  <c r="X205" i="6"/>
  <c r="W205" i="6"/>
  <c r="L205" i="6"/>
  <c r="Q205" i="6" s="1"/>
  <c r="L204" i="6"/>
  <c r="G204" i="6"/>
  <c r="E204" i="6"/>
  <c r="J203" i="6"/>
  <c r="E203" i="6"/>
  <c r="J202" i="6"/>
  <c r="E202" i="6"/>
  <c r="K201" i="6"/>
  <c r="J201" i="6"/>
  <c r="H201" i="6"/>
  <c r="R201" i="6" s="1"/>
  <c r="G201" i="6"/>
  <c r="F201" i="6"/>
  <c r="V200" i="6"/>
  <c r="K203" i="6" s="1"/>
  <c r="T200" i="6"/>
  <c r="K202" i="6" s="1"/>
  <c r="U200" i="6"/>
  <c r="H203" i="6" s="1"/>
  <c r="S200" i="6"/>
  <c r="H202" i="6" s="1"/>
  <c r="F200" i="6"/>
  <c r="E200" i="6"/>
  <c r="D200" i="6"/>
  <c r="I200" i="6"/>
  <c r="C200" i="6"/>
  <c r="B200" i="6"/>
  <c r="A200" i="6"/>
  <c r="Z199" i="6"/>
  <c r="Y199" i="6"/>
  <c r="X199" i="6"/>
  <c r="L199" i="6"/>
  <c r="Q199" i="6" s="1"/>
  <c r="AB198" i="6"/>
  <c r="K198" i="6"/>
  <c r="J198" i="6"/>
  <c r="Y198" i="6"/>
  <c r="AA198" i="6"/>
  <c r="H198" i="6"/>
  <c r="F198" i="6"/>
  <c r="V198" i="6"/>
  <c r="T198" i="6"/>
  <c r="U198" i="6"/>
  <c r="S198" i="6"/>
  <c r="E198" i="6"/>
  <c r="D198" i="6"/>
  <c r="C198" i="6"/>
  <c r="B198" i="6"/>
  <c r="A198" i="6"/>
  <c r="L197" i="6"/>
  <c r="G197" i="6"/>
  <c r="E197" i="6"/>
  <c r="J196" i="6"/>
  <c r="E196" i="6"/>
  <c r="J195" i="6"/>
  <c r="E195" i="6"/>
  <c r="K194" i="6"/>
  <c r="J194" i="6"/>
  <c r="H194" i="6"/>
  <c r="G194" i="6"/>
  <c r="F194" i="6"/>
  <c r="K193" i="6"/>
  <c r="J193" i="6"/>
  <c r="H193" i="6"/>
  <c r="R193" i="6" s="1"/>
  <c r="G193" i="6"/>
  <c r="F193" i="6"/>
  <c r="K192" i="6"/>
  <c r="J192" i="6"/>
  <c r="H192" i="6"/>
  <c r="G192" i="6"/>
  <c r="F192" i="6"/>
  <c r="K191" i="6"/>
  <c r="J191" i="6"/>
  <c r="H191" i="6"/>
  <c r="R191" i="6" s="1"/>
  <c r="G191" i="6"/>
  <c r="F191" i="6"/>
  <c r="C190" i="6"/>
  <c r="V189" i="6"/>
  <c r="T189" i="6"/>
  <c r="U189" i="6"/>
  <c r="S189" i="6"/>
  <c r="F189" i="6"/>
  <c r="E189" i="6"/>
  <c r="D189" i="6"/>
  <c r="I189" i="6"/>
  <c r="C189" i="6"/>
  <c r="B189" i="6"/>
  <c r="A189" i="6"/>
  <c r="Z188" i="6"/>
  <c r="Y188" i="6"/>
  <c r="W188" i="6"/>
  <c r="L188" i="6"/>
  <c r="Q188" i="6" s="1"/>
  <c r="L187" i="6"/>
  <c r="G187" i="6"/>
  <c r="E187" i="6"/>
  <c r="J186" i="6"/>
  <c r="E186" i="6"/>
  <c r="J185" i="6"/>
  <c r="E185" i="6"/>
  <c r="K184" i="6"/>
  <c r="J184" i="6"/>
  <c r="H184" i="6"/>
  <c r="G184" i="6"/>
  <c r="F184" i="6"/>
  <c r="K183" i="6"/>
  <c r="J183" i="6"/>
  <c r="H183" i="6"/>
  <c r="R183" i="6" s="1"/>
  <c r="G183" i="6"/>
  <c r="F183" i="6"/>
  <c r="V182" i="6"/>
  <c r="K186" i="6" s="1"/>
  <c r="T182" i="6"/>
  <c r="K185" i="6" s="1"/>
  <c r="U182" i="6"/>
  <c r="H186" i="6" s="1"/>
  <c r="S182" i="6"/>
  <c r="H185" i="6" s="1"/>
  <c r="F182" i="6"/>
  <c r="E182" i="6"/>
  <c r="D182" i="6"/>
  <c r="I182" i="6"/>
  <c r="C182" i="6"/>
  <c r="B182" i="6"/>
  <c r="A182" i="6"/>
  <c r="Z181" i="6"/>
  <c r="Y181" i="6"/>
  <c r="W181" i="6"/>
  <c r="L181" i="6"/>
  <c r="Q181" i="6" s="1"/>
  <c r="L180" i="6"/>
  <c r="G180" i="6"/>
  <c r="E180" i="6"/>
  <c r="J179" i="6"/>
  <c r="E179" i="6"/>
  <c r="J178" i="6"/>
  <c r="E178" i="6"/>
  <c r="K177" i="6"/>
  <c r="J177" i="6"/>
  <c r="H177" i="6"/>
  <c r="G177" i="6"/>
  <c r="F177" i="6"/>
  <c r="K176" i="6"/>
  <c r="J176" i="6"/>
  <c r="H176" i="6"/>
  <c r="R176" i="6" s="1"/>
  <c r="G176" i="6"/>
  <c r="F176" i="6"/>
  <c r="C175" i="6"/>
  <c r="V174" i="6"/>
  <c r="K179" i="6" s="1"/>
  <c r="T174" i="6"/>
  <c r="K178" i="6" s="1"/>
  <c r="J181" i="6" s="1"/>
  <c r="P181" i="6" s="1"/>
  <c r="U174" i="6"/>
  <c r="H179" i="6" s="1"/>
  <c r="S174" i="6"/>
  <c r="H178" i="6" s="1"/>
  <c r="F174" i="6"/>
  <c r="E174" i="6"/>
  <c r="D174" i="6"/>
  <c r="I174" i="6"/>
  <c r="C174" i="6"/>
  <c r="B174" i="6"/>
  <c r="A174" i="6"/>
  <c r="Z173" i="6"/>
  <c r="Y173" i="6"/>
  <c r="W173" i="6"/>
  <c r="L173" i="6"/>
  <c r="Q173" i="6" s="1"/>
  <c r="L172" i="6"/>
  <c r="G172" i="6"/>
  <c r="E172" i="6"/>
  <c r="J171" i="6"/>
  <c r="E171" i="6"/>
  <c r="J170" i="6"/>
  <c r="E170" i="6"/>
  <c r="K169" i="6"/>
  <c r="J169" i="6"/>
  <c r="H169" i="6"/>
  <c r="G169" i="6"/>
  <c r="F169" i="6"/>
  <c r="K168" i="6"/>
  <c r="J168" i="6"/>
  <c r="H168" i="6"/>
  <c r="R168" i="6" s="1"/>
  <c r="G168" i="6"/>
  <c r="F168" i="6"/>
  <c r="V167" i="6"/>
  <c r="K171" i="6" s="1"/>
  <c r="T167" i="6"/>
  <c r="K170" i="6" s="1"/>
  <c r="U167" i="6"/>
  <c r="H171" i="6" s="1"/>
  <c r="S167" i="6"/>
  <c r="H170" i="6" s="1"/>
  <c r="F167" i="6"/>
  <c r="E167" i="6"/>
  <c r="D167" i="6"/>
  <c r="I167" i="6"/>
  <c r="C167" i="6"/>
  <c r="B167" i="6"/>
  <c r="A167" i="6"/>
  <c r="Z166" i="6"/>
  <c r="Y166" i="6"/>
  <c r="W166" i="6"/>
  <c r="L166" i="6"/>
  <c r="Q166" i="6" s="1"/>
  <c r="L165" i="6"/>
  <c r="G165" i="6"/>
  <c r="E165" i="6"/>
  <c r="J164" i="6"/>
  <c r="E164" i="6"/>
  <c r="J163" i="6"/>
  <c r="E163" i="6"/>
  <c r="K162" i="6"/>
  <c r="J162" i="6"/>
  <c r="H162" i="6"/>
  <c r="G162" i="6"/>
  <c r="F162" i="6"/>
  <c r="K161" i="6"/>
  <c r="J161" i="6"/>
  <c r="H161" i="6"/>
  <c r="R161" i="6" s="1"/>
  <c r="G161" i="6"/>
  <c r="F161" i="6"/>
  <c r="K160" i="6"/>
  <c r="J160" i="6"/>
  <c r="H160" i="6"/>
  <c r="G160" i="6"/>
  <c r="F160" i="6"/>
  <c r="K159" i="6"/>
  <c r="J159" i="6"/>
  <c r="H159" i="6"/>
  <c r="R159" i="6" s="1"/>
  <c r="G159" i="6"/>
  <c r="F159" i="6"/>
  <c r="C158" i="6"/>
  <c r="V157" i="6"/>
  <c r="K164" i="6" s="1"/>
  <c r="T157" i="6"/>
  <c r="K163" i="6" s="1"/>
  <c r="U157" i="6"/>
  <c r="H164" i="6" s="1"/>
  <c r="S157" i="6"/>
  <c r="H163" i="6" s="1"/>
  <c r="G166" i="6" s="1"/>
  <c r="F157" i="6"/>
  <c r="E157" i="6"/>
  <c r="D157" i="6"/>
  <c r="I157" i="6"/>
  <c r="C157" i="6"/>
  <c r="B157" i="6"/>
  <c r="A157" i="6"/>
  <c r="Z156" i="6"/>
  <c r="Y156" i="6"/>
  <c r="W156" i="6"/>
  <c r="L156" i="6"/>
  <c r="Q156" i="6" s="1"/>
  <c r="L155" i="6"/>
  <c r="G155" i="6"/>
  <c r="E155" i="6"/>
  <c r="J154" i="6"/>
  <c r="E154" i="6"/>
  <c r="J153" i="6"/>
  <c r="E153" i="6"/>
  <c r="K152" i="6"/>
  <c r="J152" i="6"/>
  <c r="H152" i="6"/>
  <c r="G152" i="6"/>
  <c r="F152" i="6"/>
  <c r="K151" i="6"/>
  <c r="J151" i="6"/>
  <c r="H151" i="6"/>
  <c r="R151" i="6" s="1"/>
  <c r="G151" i="6"/>
  <c r="F151" i="6"/>
  <c r="K150" i="6"/>
  <c r="J150" i="6"/>
  <c r="H150" i="6"/>
  <c r="G150" i="6"/>
  <c r="F150" i="6"/>
  <c r="K149" i="6"/>
  <c r="J149" i="6"/>
  <c r="H149" i="6"/>
  <c r="R149" i="6" s="1"/>
  <c r="G149" i="6"/>
  <c r="F149" i="6"/>
  <c r="C148" i="6"/>
  <c r="V147" i="6"/>
  <c r="K154" i="6" s="1"/>
  <c r="T147" i="6"/>
  <c r="K153" i="6" s="1"/>
  <c r="U147" i="6"/>
  <c r="H154" i="6" s="1"/>
  <c r="S147" i="6"/>
  <c r="H153" i="6" s="1"/>
  <c r="F147" i="6"/>
  <c r="E147" i="6"/>
  <c r="D147" i="6"/>
  <c r="I147" i="6"/>
  <c r="C147" i="6"/>
  <c r="B147" i="6"/>
  <c r="A147" i="6"/>
  <c r="Z146" i="6"/>
  <c r="Y146" i="6"/>
  <c r="X146" i="6"/>
  <c r="L146" i="6"/>
  <c r="Q146" i="6" s="1"/>
  <c r="K143" i="6"/>
  <c r="AB145" i="6"/>
  <c r="K145" i="6"/>
  <c r="J145" i="6"/>
  <c r="Y145" i="6"/>
  <c r="AA145" i="6"/>
  <c r="H145" i="6"/>
  <c r="F145" i="6"/>
  <c r="V145" i="6"/>
  <c r="T145" i="6"/>
  <c r="U145" i="6"/>
  <c r="S145" i="6"/>
  <c r="E145" i="6"/>
  <c r="D145" i="6"/>
  <c r="C145" i="6"/>
  <c r="B145" i="6"/>
  <c r="A145" i="6"/>
  <c r="L144" i="6"/>
  <c r="G144" i="6"/>
  <c r="E144" i="6"/>
  <c r="J143" i="6"/>
  <c r="E143" i="6"/>
  <c r="J142" i="6"/>
  <c r="E142" i="6"/>
  <c r="K141" i="6"/>
  <c r="J141" i="6"/>
  <c r="H141" i="6"/>
  <c r="G141" i="6"/>
  <c r="F141" i="6"/>
  <c r="K140" i="6"/>
  <c r="J140" i="6"/>
  <c r="H140" i="6"/>
  <c r="R140" i="6" s="1"/>
  <c r="G140" i="6"/>
  <c r="F140" i="6"/>
  <c r="V139" i="6"/>
  <c r="T139" i="6"/>
  <c r="K142" i="6" s="1"/>
  <c r="U139" i="6"/>
  <c r="H143" i="6" s="1"/>
  <c r="S139" i="6"/>
  <c r="F139" i="6"/>
  <c r="E139" i="6"/>
  <c r="D139" i="6"/>
  <c r="I139" i="6"/>
  <c r="C139" i="6"/>
  <c r="B139" i="6"/>
  <c r="A139" i="6"/>
  <c r="Z138" i="6"/>
  <c r="Y138" i="6"/>
  <c r="X138" i="6"/>
  <c r="L138" i="6"/>
  <c r="Q138" i="6" s="1"/>
  <c r="AB137" i="6"/>
  <c r="K137" i="6"/>
  <c r="J137" i="6"/>
  <c r="Y137" i="6"/>
  <c r="AA137" i="6"/>
  <c r="H137" i="6"/>
  <c r="F137" i="6"/>
  <c r="V137" i="6"/>
  <c r="T137" i="6"/>
  <c r="U137" i="6"/>
  <c r="S137" i="6"/>
  <c r="E137" i="6"/>
  <c r="D137" i="6"/>
  <c r="C137" i="6"/>
  <c r="B137" i="6"/>
  <c r="A137" i="6"/>
  <c r="L136" i="6"/>
  <c r="G136" i="6"/>
  <c r="E136" i="6"/>
  <c r="J135" i="6"/>
  <c r="E135" i="6"/>
  <c r="J134" i="6"/>
  <c r="E134" i="6"/>
  <c r="K133" i="6"/>
  <c r="J133" i="6"/>
  <c r="H133" i="6"/>
  <c r="G133" i="6"/>
  <c r="F133" i="6"/>
  <c r="K132" i="6"/>
  <c r="J132" i="6"/>
  <c r="H132" i="6"/>
  <c r="R132" i="6" s="1"/>
  <c r="G132" i="6"/>
  <c r="F132" i="6"/>
  <c r="V131" i="6"/>
  <c r="K135" i="6" s="1"/>
  <c r="T131" i="6"/>
  <c r="U131" i="6"/>
  <c r="S131" i="6"/>
  <c r="F131" i="6"/>
  <c r="E131" i="6"/>
  <c r="D131" i="6"/>
  <c r="I131" i="6"/>
  <c r="C131" i="6"/>
  <c r="B131" i="6"/>
  <c r="A131" i="6"/>
  <c r="Z130" i="6"/>
  <c r="Y130" i="6"/>
  <c r="W130" i="6"/>
  <c r="L130" i="6"/>
  <c r="Q130" i="6" s="1"/>
  <c r="L129" i="6"/>
  <c r="G129" i="6"/>
  <c r="E129" i="6"/>
  <c r="J128" i="6"/>
  <c r="E128" i="6"/>
  <c r="J127" i="6"/>
  <c r="E127" i="6"/>
  <c r="K126" i="6"/>
  <c r="J126" i="6"/>
  <c r="H126" i="6"/>
  <c r="G126" i="6"/>
  <c r="F126" i="6"/>
  <c r="K125" i="6"/>
  <c r="J125" i="6"/>
  <c r="H125" i="6"/>
  <c r="G125" i="6"/>
  <c r="F125" i="6"/>
  <c r="K124" i="6"/>
  <c r="J124" i="6"/>
  <c r="H124" i="6"/>
  <c r="R124" i="6" s="1"/>
  <c r="G124" i="6"/>
  <c r="F124" i="6"/>
  <c r="C123" i="6"/>
  <c r="V122" i="6"/>
  <c r="K128" i="6" s="1"/>
  <c r="T122" i="6"/>
  <c r="K127" i="6" s="1"/>
  <c r="U122" i="6"/>
  <c r="H128" i="6" s="1"/>
  <c r="S122" i="6"/>
  <c r="H127" i="6" s="1"/>
  <c r="G130" i="6" s="1"/>
  <c r="X130" i="6" s="1"/>
  <c r="F122" i="6"/>
  <c r="E122" i="6"/>
  <c r="D122" i="6"/>
  <c r="I122" i="6"/>
  <c r="C122" i="6"/>
  <c r="B122" i="6"/>
  <c r="A122" i="6"/>
  <c r="Z121" i="6"/>
  <c r="Y121" i="6"/>
  <c r="W121" i="6"/>
  <c r="L121" i="6"/>
  <c r="Q121" i="6" s="1"/>
  <c r="L120" i="6"/>
  <c r="G120" i="6"/>
  <c r="E120" i="6"/>
  <c r="J119" i="6"/>
  <c r="E119" i="6"/>
  <c r="J118" i="6"/>
  <c r="E118" i="6"/>
  <c r="K117" i="6"/>
  <c r="J117" i="6"/>
  <c r="H117" i="6"/>
  <c r="G117" i="6"/>
  <c r="F117" i="6"/>
  <c r="K116" i="6"/>
  <c r="J116" i="6"/>
  <c r="H116" i="6"/>
  <c r="G116" i="6"/>
  <c r="F116" i="6"/>
  <c r="K115" i="6"/>
  <c r="J115" i="6"/>
  <c r="H115" i="6"/>
  <c r="R115" i="6" s="1"/>
  <c r="G115" i="6"/>
  <c r="F115" i="6"/>
  <c r="C114" i="6"/>
  <c r="V113" i="6"/>
  <c r="K119" i="6" s="1"/>
  <c r="T113" i="6"/>
  <c r="K118" i="6" s="1"/>
  <c r="J121" i="6" s="1"/>
  <c r="P121" i="6" s="1"/>
  <c r="U113" i="6"/>
  <c r="H119" i="6" s="1"/>
  <c r="S113" i="6"/>
  <c r="H118" i="6" s="1"/>
  <c r="F113" i="6"/>
  <c r="E113" i="6"/>
  <c r="D113" i="6"/>
  <c r="I113" i="6"/>
  <c r="C113" i="6"/>
  <c r="B113" i="6"/>
  <c r="A113" i="6"/>
  <c r="Z112" i="6"/>
  <c r="Y112" i="6"/>
  <c r="X112" i="6"/>
  <c r="L112" i="6"/>
  <c r="Q112" i="6" s="1"/>
  <c r="AB111" i="6"/>
  <c r="K111" i="6"/>
  <c r="J111" i="6"/>
  <c r="Y111" i="6"/>
  <c r="AA111" i="6"/>
  <c r="H111" i="6"/>
  <c r="F111" i="6"/>
  <c r="V111" i="6"/>
  <c r="T111" i="6"/>
  <c r="U111" i="6"/>
  <c r="S111" i="6"/>
  <c r="E111" i="6"/>
  <c r="D111" i="6"/>
  <c r="C111" i="6"/>
  <c r="B111" i="6"/>
  <c r="A111" i="6"/>
  <c r="AB110" i="6"/>
  <c r="K110" i="6"/>
  <c r="J110" i="6"/>
  <c r="Y110" i="6"/>
  <c r="AA110" i="6"/>
  <c r="H110" i="6"/>
  <c r="F110" i="6"/>
  <c r="V110" i="6"/>
  <c r="T110" i="6"/>
  <c r="U110" i="6"/>
  <c r="S110" i="6"/>
  <c r="E110" i="6"/>
  <c r="D110" i="6"/>
  <c r="C110" i="6"/>
  <c r="B110" i="6"/>
  <c r="A110" i="6"/>
  <c r="AB109" i="6"/>
  <c r="K109" i="6"/>
  <c r="J109" i="6"/>
  <c r="Y109" i="6"/>
  <c r="AA109" i="6"/>
  <c r="H109" i="6"/>
  <c r="F109" i="6"/>
  <c r="V109" i="6"/>
  <c r="T109" i="6"/>
  <c r="U109" i="6"/>
  <c r="S109" i="6"/>
  <c r="E109" i="6"/>
  <c r="D109" i="6"/>
  <c r="C109" i="6"/>
  <c r="B109" i="6"/>
  <c r="A109" i="6"/>
  <c r="AB108" i="6"/>
  <c r="K108" i="6"/>
  <c r="J108" i="6"/>
  <c r="Y108" i="6"/>
  <c r="AA108" i="6"/>
  <c r="H108" i="6"/>
  <c r="F108" i="6"/>
  <c r="V108" i="6"/>
  <c r="T108" i="6"/>
  <c r="U108" i="6"/>
  <c r="S108" i="6"/>
  <c r="E108" i="6"/>
  <c r="D108" i="6"/>
  <c r="C108" i="6"/>
  <c r="B108" i="6"/>
  <c r="A108" i="6"/>
  <c r="AB107" i="6"/>
  <c r="K107" i="6"/>
  <c r="J107" i="6"/>
  <c r="Y107" i="6"/>
  <c r="AA107" i="6"/>
  <c r="H107" i="6"/>
  <c r="F107" i="6"/>
  <c r="V107" i="6"/>
  <c r="T107" i="6"/>
  <c r="U107" i="6"/>
  <c r="S107" i="6"/>
  <c r="E107" i="6"/>
  <c r="D107" i="6"/>
  <c r="C107" i="6"/>
  <c r="B107" i="6"/>
  <c r="A107" i="6"/>
  <c r="AB106" i="6"/>
  <c r="K106" i="6"/>
  <c r="J106" i="6"/>
  <c r="Y106" i="6"/>
  <c r="AA106" i="6"/>
  <c r="H106" i="6"/>
  <c r="F106" i="6"/>
  <c r="V106" i="6"/>
  <c r="T106" i="6"/>
  <c r="U106" i="6"/>
  <c r="S106" i="6"/>
  <c r="E106" i="6"/>
  <c r="D106" i="6"/>
  <c r="C106" i="6"/>
  <c r="B106" i="6"/>
  <c r="A106" i="6"/>
  <c r="L105" i="6"/>
  <c r="G105" i="6"/>
  <c r="E105" i="6"/>
  <c r="J104" i="6"/>
  <c r="E104" i="6"/>
  <c r="J103" i="6"/>
  <c r="E103" i="6"/>
  <c r="K102" i="6"/>
  <c r="J102" i="6"/>
  <c r="H102" i="6"/>
  <c r="G102" i="6"/>
  <c r="F102" i="6"/>
  <c r="K101" i="6"/>
  <c r="J101" i="6"/>
  <c r="H101" i="6"/>
  <c r="R101" i="6" s="1"/>
  <c r="G101" i="6"/>
  <c r="F101" i="6"/>
  <c r="K100" i="6"/>
  <c r="J100" i="6"/>
  <c r="H100" i="6"/>
  <c r="G100" i="6"/>
  <c r="F100" i="6"/>
  <c r="K99" i="6"/>
  <c r="J99" i="6"/>
  <c r="H99" i="6"/>
  <c r="R99" i="6" s="1"/>
  <c r="G99" i="6"/>
  <c r="F99" i="6"/>
  <c r="V98" i="6"/>
  <c r="T98" i="6"/>
  <c r="U98" i="6"/>
  <c r="S98" i="6"/>
  <c r="F98" i="6"/>
  <c r="E98" i="6"/>
  <c r="D98" i="6"/>
  <c r="I98" i="6"/>
  <c r="C98" i="6"/>
  <c r="B98" i="6"/>
  <c r="A98" i="6"/>
  <c r="Z97" i="6"/>
  <c r="Y97" i="6"/>
  <c r="X97" i="6"/>
  <c r="L97" i="6"/>
  <c r="Q97" i="6" s="1"/>
  <c r="AB96" i="6"/>
  <c r="K96" i="6"/>
  <c r="J96" i="6"/>
  <c r="Y96" i="6"/>
  <c r="AA96" i="6"/>
  <c r="H96" i="6"/>
  <c r="F96" i="6"/>
  <c r="V96" i="6"/>
  <c r="T96" i="6"/>
  <c r="U96" i="6"/>
  <c r="S96" i="6"/>
  <c r="E96" i="6"/>
  <c r="D96" i="6"/>
  <c r="C96" i="6"/>
  <c r="B96" i="6"/>
  <c r="A96" i="6"/>
  <c r="AB95" i="6"/>
  <c r="K95" i="6"/>
  <c r="J95" i="6"/>
  <c r="Y95" i="6"/>
  <c r="AA95" i="6"/>
  <c r="H95" i="6"/>
  <c r="F95" i="6"/>
  <c r="V95" i="6"/>
  <c r="T95" i="6"/>
  <c r="U95" i="6"/>
  <c r="S95" i="6"/>
  <c r="E95" i="6"/>
  <c r="D95" i="6"/>
  <c r="C95" i="6"/>
  <c r="B95" i="6"/>
  <c r="A95" i="6"/>
  <c r="AB94" i="6"/>
  <c r="K94" i="6"/>
  <c r="J94" i="6"/>
  <c r="Y94" i="6"/>
  <c r="AA94" i="6"/>
  <c r="H94" i="6"/>
  <c r="F94" i="6"/>
  <c r="V94" i="6"/>
  <c r="T94" i="6"/>
  <c r="U94" i="6"/>
  <c r="S94" i="6"/>
  <c r="E94" i="6"/>
  <c r="D94" i="6"/>
  <c r="C94" i="6"/>
  <c r="B94" i="6"/>
  <c r="A94" i="6"/>
  <c r="AB93" i="6"/>
  <c r="K93" i="6"/>
  <c r="J93" i="6"/>
  <c r="Y93" i="6"/>
  <c r="AA93" i="6"/>
  <c r="H93" i="6"/>
  <c r="F93" i="6"/>
  <c r="V93" i="6"/>
  <c r="T93" i="6"/>
  <c r="U93" i="6"/>
  <c r="S93" i="6"/>
  <c r="E93" i="6"/>
  <c r="D93" i="6"/>
  <c r="C93" i="6"/>
  <c r="B93" i="6"/>
  <c r="A93" i="6"/>
  <c r="AB92" i="6"/>
  <c r="K92" i="6"/>
  <c r="J92" i="6"/>
  <c r="Y92" i="6"/>
  <c r="AA92" i="6"/>
  <c r="H92" i="6"/>
  <c r="F92" i="6"/>
  <c r="V92" i="6"/>
  <c r="T92" i="6"/>
  <c r="U92" i="6"/>
  <c r="S92" i="6"/>
  <c r="E92" i="6"/>
  <c r="D92" i="6"/>
  <c r="C92" i="6"/>
  <c r="B92" i="6"/>
  <c r="A92" i="6"/>
  <c r="AB91" i="6"/>
  <c r="K91" i="6"/>
  <c r="J91" i="6"/>
  <c r="Y91" i="6"/>
  <c r="AA91" i="6"/>
  <c r="H91" i="6"/>
  <c r="F91" i="6"/>
  <c r="V91" i="6"/>
  <c r="T91" i="6"/>
  <c r="U91" i="6"/>
  <c r="S91" i="6"/>
  <c r="E91" i="6"/>
  <c r="D91" i="6"/>
  <c r="C91" i="6"/>
  <c r="B91" i="6"/>
  <c r="A91" i="6"/>
  <c r="L90" i="6"/>
  <c r="G90" i="6"/>
  <c r="E90" i="6"/>
  <c r="J89" i="6"/>
  <c r="E89" i="6"/>
  <c r="J88" i="6"/>
  <c r="E88" i="6"/>
  <c r="K87" i="6"/>
  <c r="J87" i="6"/>
  <c r="H87" i="6"/>
  <c r="G87" i="6"/>
  <c r="F87" i="6"/>
  <c r="K86" i="6"/>
  <c r="J86" i="6"/>
  <c r="H86" i="6"/>
  <c r="R86" i="6" s="1"/>
  <c r="G86" i="6"/>
  <c r="F86" i="6"/>
  <c r="K85" i="6"/>
  <c r="J85" i="6"/>
  <c r="H85" i="6"/>
  <c r="G85" i="6"/>
  <c r="F85" i="6"/>
  <c r="K84" i="6"/>
  <c r="J84" i="6"/>
  <c r="H84" i="6"/>
  <c r="R84" i="6" s="1"/>
  <c r="G84" i="6"/>
  <c r="F84" i="6"/>
  <c r="V83" i="6"/>
  <c r="T83" i="6"/>
  <c r="U83" i="6"/>
  <c r="S83" i="6"/>
  <c r="F83" i="6"/>
  <c r="E83" i="6"/>
  <c r="D83" i="6"/>
  <c r="I83" i="6"/>
  <c r="C83" i="6"/>
  <c r="B83" i="6"/>
  <c r="A83" i="6"/>
  <c r="Z82" i="6"/>
  <c r="Y82" i="6"/>
  <c r="X82" i="6"/>
  <c r="L82" i="6"/>
  <c r="Q82" i="6" s="1"/>
  <c r="AB81" i="6"/>
  <c r="K81" i="6"/>
  <c r="J81" i="6"/>
  <c r="Y81" i="6"/>
  <c r="AA81" i="6"/>
  <c r="H81" i="6"/>
  <c r="F81" i="6"/>
  <c r="V81" i="6"/>
  <c r="T81" i="6"/>
  <c r="U81" i="6"/>
  <c r="S81" i="6"/>
  <c r="E81" i="6"/>
  <c r="D81" i="6"/>
  <c r="C81" i="6"/>
  <c r="B81" i="6"/>
  <c r="A81" i="6"/>
  <c r="AB80" i="6"/>
  <c r="K80" i="6"/>
  <c r="J80" i="6"/>
  <c r="Y80" i="6"/>
  <c r="AA80" i="6"/>
  <c r="H80" i="6"/>
  <c r="F80" i="6"/>
  <c r="V80" i="6"/>
  <c r="T80" i="6"/>
  <c r="U80" i="6"/>
  <c r="S80" i="6"/>
  <c r="E80" i="6"/>
  <c r="D80" i="6"/>
  <c r="C80" i="6"/>
  <c r="B80" i="6"/>
  <c r="A80" i="6"/>
  <c r="AB79" i="6"/>
  <c r="K79" i="6"/>
  <c r="J79" i="6"/>
  <c r="Y79" i="6"/>
  <c r="AA79" i="6"/>
  <c r="H79" i="6"/>
  <c r="F79" i="6"/>
  <c r="V79" i="6"/>
  <c r="T79" i="6"/>
  <c r="U79" i="6"/>
  <c r="S79" i="6"/>
  <c r="E79" i="6"/>
  <c r="D79" i="6"/>
  <c r="C79" i="6"/>
  <c r="B79" i="6"/>
  <c r="A79" i="6"/>
  <c r="AB78" i="6"/>
  <c r="K78" i="6"/>
  <c r="J78" i="6"/>
  <c r="Y78" i="6"/>
  <c r="AA78" i="6"/>
  <c r="H78" i="6"/>
  <c r="F78" i="6"/>
  <c r="V78" i="6"/>
  <c r="T78" i="6"/>
  <c r="U78" i="6"/>
  <c r="S78" i="6"/>
  <c r="E78" i="6"/>
  <c r="D78" i="6"/>
  <c r="C78" i="6"/>
  <c r="B78" i="6"/>
  <c r="A78" i="6"/>
  <c r="AB77" i="6"/>
  <c r="K77" i="6"/>
  <c r="J77" i="6"/>
  <c r="Y77" i="6"/>
  <c r="AA77" i="6"/>
  <c r="H77" i="6"/>
  <c r="F77" i="6"/>
  <c r="V77" i="6"/>
  <c r="T77" i="6"/>
  <c r="U77" i="6"/>
  <c r="S77" i="6"/>
  <c r="E77" i="6"/>
  <c r="D77" i="6"/>
  <c r="C77" i="6"/>
  <c r="B77" i="6"/>
  <c r="A77" i="6"/>
  <c r="AB76" i="6"/>
  <c r="K76" i="6"/>
  <c r="J76" i="6"/>
  <c r="Y76" i="6"/>
  <c r="AA76" i="6"/>
  <c r="H76" i="6"/>
  <c r="F76" i="6"/>
  <c r="V76" i="6"/>
  <c r="T76" i="6"/>
  <c r="U76" i="6"/>
  <c r="S76" i="6"/>
  <c r="E76" i="6"/>
  <c r="D76" i="6"/>
  <c r="C76" i="6"/>
  <c r="B76" i="6"/>
  <c r="A76" i="6"/>
  <c r="L75" i="6"/>
  <c r="G75" i="6"/>
  <c r="E75" i="6"/>
  <c r="J74" i="6"/>
  <c r="E74" i="6"/>
  <c r="J73" i="6"/>
  <c r="E73" i="6"/>
  <c r="K72" i="6"/>
  <c r="J72" i="6"/>
  <c r="H72" i="6"/>
  <c r="G72" i="6"/>
  <c r="F72" i="6"/>
  <c r="K71" i="6"/>
  <c r="J71" i="6"/>
  <c r="H71" i="6"/>
  <c r="R71" i="6" s="1"/>
  <c r="G71" i="6"/>
  <c r="F71" i="6"/>
  <c r="K70" i="6"/>
  <c r="J70" i="6"/>
  <c r="H70" i="6"/>
  <c r="G70" i="6"/>
  <c r="F70" i="6"/>
  <c r="K69" i="6"/>
  <c r="J69" i="6"/>
  <c r="H69" i="6"/>
  <c r="R69" i="6" s="1"/>
  <c r="G69" i="6"/>
  <c r="F69" i="6"/>
  <c r="V68" i="6"/>
  <c r="T68" i="6"/>
  <c r="U68" i="6"/>
  <c r="S68" i="6"/>
  <c r="F68" i="6"/>
  <c r="E68" i="6"/>
  <c r="D68" i="6"/>
  <c r="I68" i="6"/>
  <c r="C68" i="6"/>
  <c r="B68" i="6"/>
  <c r="A68" i="6"/>
  <c r="Z67" i="6"/>
  <c r="Y67" i="6"/>
  <c r="X67" i="6"/>
  <c r="L67" i="6"/>
  <c r="Q67" i="6" s="1"/>
  <c r="AB66" i="6"/>
  <c r="K66" i="6"/>
  <c r="J66" i="6"/>
  <c r="Y66" i="6"/>
  <c r="AA66" i="6"/>
  <c r="H66" i="6"/>
  <c r="F66" i="6"/>
  <c r="V66" i="6"/>
  <c r="T66" i="6"/>
  <c r="U66" i="6"/>
  <c r="S66" i="6"/>
  <c r="E66" i="6"/>
  <c r="D66" i="6"/>
  <c r="C66" i="6"/>
  <c r="B66" i="6"/>
  <c r="A66" i="6"/>
  <c r="AB65" i="6"/>
  <c r="K65" i="6"/>
  <c r="J65" i="6"/>
  <c r="Y65" i="6"/>
  <c r="AA65" i="6"/>
  <c r="H65" i="6"/>
  <c r="F65" i="6"/>
  <c r="V65" i="6"/>
  <c r="T65" i="6"/>
  <c r="U65" i="6"/>
  <c r="S65" i="6"/>
  <c r="E65" i="6"/>
  <c r="D65" i="6"/>
  <c r="C65" i="6"/>
  <c r="B65" i="6"/>
  <c r="A65" i="6"/>
  <c r="AB64" i="6"/>
  <c r="K64" i="6"/>
  <c r="J64" i="6"/>
  <c r="Y64" i="6"/>
  <c r="AA64" i="6"/>
  <c r="H64" i="6"/>
  <c r="F64" i="6"/>
  <c r="V64" i="6"/>
  <c r="T64" i="6"/>
  <c r="U64" i="6"/>
  <c r="S64" i="6"/>
  <c r="E64" i="6"/>
  <c r="D64" i="6"/>
  <c r="C64" i="6"/>
  <c r="B64" i="6"/>
  <c r="A64" i="6"/>
  <c r="AB63" i="6"/>
  <c r="K63" i="6"/>
  <c r="J63" i="6"/>
  <c r="Y63" i="6"/>
  <c r="AA63" i="6"/>
  <c r="H63" i="6"/>
  <c r="F63" i="6"/>
  <c r="V63" i="6"/>
  <c r="T63" i="6"/>
  <c r="U63" i="6"/>
  <c r="S63" i="6"/>
  <c r="E63" i="6"/>
  <c r="D63" i="6"/>
  <c r="C63" i="6"/>
  <c r="B63" i="6"/>
  <c r="A63" i="6"/>
  <c r="AB62" i="6"/>
  <c r="K62" i="6"/>
  <c r="J62" i="6"/>
  <c r="Y62" i="6"/>
  <c r="AA62" i="6"/>
  <c r="H62" i="6"/>
  <c r="F62" i="6"/>
  <c r="V62" i="6"/>
  <c r="T62" i="6"/>
  <c r="U62" i="6"/>
  <c r="S62" i="6"/>
  <c r="E62" i="6"/>
  <c r="D62" i="6"/>
  <c r="C62" i="6"/>
  <c r="B62" i="6"/>
  <c r="A62" i="6"/>
  <c r="AB61" i="6"/>
  <c r="K61" i="6"/>
  <c r="J61" i="6"/>
  <c r="Y61" i="6"/>
  <c r="AA61" i="6"/>
  <c r="H61" i="6"/>
  <c r="F61" i="6"/>
  <c r="V61" i="6"/>
  <c r="T61" i="6"/>
  <c r="U61" i="6"/>
  <c r="S61" i="6"/>
  <c r="E61" i="6"/>
  <c r="D61" i="6"/>
  <c r="C61" i="6"/>
  <c r="B61" i="6"/>
  <c r="A61" i="6"/>
  <c r="L60" i="6"/>
  <c r="G60" i="6"/>
  <c r="E60" i="6"/>
  <c r="J59" i="6"/>
  <c r="E59" i="6"/>
  <c r="J58" i="6"/>
  <c r="E58" i="6"/>
  <c r="K57" i="6"/>
  <c r="J57" i="6"/>
  <c r="H57" i="6"/>
  <c r="G57" i="6"/>
  <c r="F57" i="6"/>
  <c r="K56" i="6"/>
  <c r="J56" i="6"/>
  <c r="H56" i="6"/>
  <c r="R56" i="6" s="1"/>
  <c r="G56" i="6"/>
  <c r="F56" i="6"/>
  <c r="K55" i="6"/>
  <c r="J55" i="6"/>
  <c r="H55" i="6"/>
  <c r="G55" i="6"/>
  <c r="F55" i="6"/>
  <c r="K54" i="6"/>
  <c r="J54" i="6"/>
  <c r="H54" i="6"/>
  <c r="R54" i="6" s="1"/>
  <c r="G54" i="6"/>
  <c r="F54" i="6"/>
  <c r="V53" i="6"/>
  <c r="T53" i="6"/>
  <c r="U53" i="6"/>
  <c r="S53" i="6"/>
  <c r="F53" i="6"/>
  <c r="E53" i="6"/>
  <c r="D53" i="6"/>
  <c r="I53" i="6"/>
  <c r="C53" i="6"/>
  <c r="B53" i="6"/>
  <c r="A53" i="6"/>
  <c r="Z52" i="6"/>
  <c r="Y52" i="6"/>
  <c r="X52" i="6"/>
  <c r="L52" i="6"/>
  <c r="Q52" i="6" s="1"/>
  <c r="J51" i="6"/>
  <c r="E51" i="6"/>
  <c r="J50" i="6"/>
  <c r="E50" i="6"/>
  <c r="K49" i="6"/>
  <c r="J49" i="6"/>
  <c r="H49" i="6"/>
  <c r="R49" i="6" s="1"/>
  <c r="G49" i="6"/>
  <c r="F49" i="6"/>
  <c r="K48" i="6"/>
  <c r="J48" i="6"/>
  <c r="H48" i="6"/>
  <c r="G48" i="6"/>
  <c r="F48" i="6"/>
  <c r="C47" i="6"/>
  <c r="V46" i="6"/>
  <c r="K51" i="6" s="1"/>
  <c r="T46" i="6"/>
  <c r="K50" i="6" s="1"/>
  <c r="U46" i="6"/>
  <c r="H51" i="6" s="1"/>
  <c r="S46" i="6"/>
  <c r="H50" i="6" s="1"/>
  <c r="F46" i="6"/>
  <c r="E46" i="6"/>
  <c r="D46" i="6"/>
  <c r="I46" i="6"/>
  <c r="C46" i="6"/>
  <c r="B46" i="6"/>
  <c r="A46" i="6"/>
  <c r="Z45" i="6"/>
  <c r="Y45" i="6"/>
  <c r="X45" i="6"/>
  <c r="L45" i="6"/>
  <c r="Q45" i="6" s="1"/>
  <c r="L44" i="6"/>
  <c r="G44" i="6"/>
  <c r="E44" i="6"/>
  <c r="J43" i="6"/>
  <c r="E43" i="6"/>
  <c r="J42" i="6"/>
  <c r="E42" i="6"/>
  <c r="K41" i="6"/>
  <c r="J41" i="6"/>
  <c r="H41" i="6"/>
  <c r="R41" i="6" s="1"/>
  <c r="G41" i="6"/>
  <c r="F41" i="6"/>
  <c r="C40" i="6"/>
  <c r="V39" i="6"/>
  <c r="K43" i="6" s="1"/>
  <c r="T39" i="6"/>
  <c r="K42" i="6" s="1"/>
  <c r="U39" i="6"/>
  <c r="H43" i="6" s="1"/>
  <c r="S39" i="6"/>
  <c r="H42" i="6" s="1"/>
  <c r="F39" i="6"/>
  <c r="E39" i="6"/>
  <c r="D39" i="6"/>
  <c r="I39" i="6"/>
  <c r="C39" i="6"/>
  <c r="B39" i="6"/>
  <c r="A39" i="6"/>
  <c r="Z38" i="6"/>
  <c r="Y38" i="6"/>
  <c r="X38" i="6"/>
  <c r="L38" i="6"/>
  <c r="Q38" i="6" s="1"/>
  <c r="L37" i="6"/>
  <c r="G37" i="6"/>
  <c r="E37" i="6"/>
  <c r="J36" i="6"/>
  <c r="E36" i="6"/>
  <c r="J35" i="6"/>
  <c r="E35" i="6"/>
  <c r="K34" i="6"/>
  <c r="J34" i="6"/>
  <c r="H34" i="6"/>
  <c r="R34" i="6" s="1"/>
  <c r="G34" i="6"/>
  <c r="F34" i="6"/>
  <c r="K33" i="6"/>
  <c r="J33" i="6"/>
  <c r="H33" i="6"/>
  <c r="G33" i="6"/>
  <c r="F33" i="6"/>
  <c r="K32" i="6"/>
  <c r="J32" i="6"/>
  <c r="H32" i="6"/>
  <c r="R32" i="6" s="1"/>
  <c r="G32" i="6"/>
  <c r="F32" i="6"/>
  <c r="C31" i="6"/>
  <c r="V30" i="6"/>
  <c r="K36" i="6" s="1"/>
  <c r="T30" i="6"/>
  <c r="K35" i="6" s="1"/>
  <c r="U30" i="6"/>
  <c r="H36" i="6" s="1"/>
  <c r="S30" i="6"/>
  <c r="H35" i="6" s="1"/>
  <c r="F30" i="6"/>
  <c r="E30" i="6"/>
  <c r="D30" i="6"/>
  <c r="I30" i="6"/>
  <c r="C30" i="6"/>
  <c r="B30" i="6"/>
  <c r="A30" i="6"/>
  <c r="Z29" i="6"/>
  <c r="Y29" i="6"/>
  <c r="X29" i="6"/>
  <c r="L29" i="6"/>
  <c r="Q29" i="6" s="1"/>
  <c r="L28" i="6"/>
  <c r="G28" i="6"/>
  <c r="E28" i="6"/>
  <c r="J27" i="6"/>
  <c r="E27" i="6"/>
  <c r="J26" i="6"/>
  <c r="E26" i="6"/>
  <c r="K25" i="6"/>
  <c r="J25" i="6"/>
  <c r="H25" i="6"/>
  <c r="R25" i="6" s="1"/>
  <c r="G25" i="6"/>
  <c r="F25" i="6"/>
  <c r="C24" i="6"/>
  <c r="V23" i="6"/>
  <c r="K27" i="6" s="1"/>
  <c r="T23" i="6"/>
  <c r="K26" i="6" s="1"/>
  <c r="U23" i="6"/>
  <c r="H27" i="6" s="1"/>
  <c r="S23" i="6"/>
  <c r="H26" i="6" s="1"/>
  <c r="G29" i="6" s="1"/>
  <c r="W29" i="6" s="1"/>
  <c r="F23" i="6"/>
  <c r="E23" i="6"/>
  <c r="D23" i="6"/>
  <c r="I23" i="6"/>
  <c r="C23" i="6"/>
  <c r="B23" i="6"/>
  <c r="A23" i="6"/>
  <c r="AE22" i="6"/>
  <c r="A22" i="6"/>
  <c r="AD12" i="6"/>
  <c r="B12" i="6"/>
  <c r="AD10" i="6"/>
  <c r="B10" i="6"/>
  <c r="H6" i="6"/>
  <c r="B6" i="6"/>
  <c r="A1" i="6"/>
  <c r="G266" i="6" l="1"/>
  <c r="J425" i="6"/>
  <c r="P425" i="6" s="1"/>
  <c r="W609" i="6"/>
  <c r="G211" i="6"/>
  <c r="Z211" i="6" s="1"/>
  <c r="G550" i="6"/>
  <c r="O550" i="6" s="1"/>
  <c r="H461" i="6"/>
  <c r="K196" i="6"/>
  <c r="G636" i="6"/>
  <c r="J659" i="6"/>
  <c r="P659" i="6" s="1"/>
  <c r="O377" i="6"/>
  <c r="G425" i="6"/>
  <c r="W425" i="6" s="1"/>
  <c r="K461" i="6"/>
  <c r="H557" i="6"/>
  <c r="G561" i="6" s="1"/>
  <c r="H681" i="6"/>
  <c r="H330" i="6"/>
  <c r="W606" i="6"/>
  <c r="K708" i="6"/>
  <c r="G38" i="6"/>
  <c r="W38" i="6" s="1"/>
  <c r="W603" i="6"/>
  <c r="H353" i="6"/>
  <c r="H196" i="6"/>
  <c r="J205" i="6"/>
  <c r="P205" i="6" s="1"/>
  <c r="O229" i="6"/>
  <c r="G448" i="6"/>
  <c r="O448" i="6" s="1"/>
  <c r="O588" i="6"/>
  <c r="K777" i="6"/>
  <c r="J52" i="6"/>
  <c r="P52" i="6" s="1"/>
  <c r="H682" i="6"/>
  <c r="K526" i="6"/>
  <c r="K681" i="6"/>
  <c r="K59" i="6"/>
  <c r="H74" i="6"/>
  <c r="W214" i="6"/>
  <c r="K342" i="6"/>
  <c r="H354" i="6"/>
  <c r="J439" i="6"/>
  <c r="P439" i="6" s="1"/>
  <c r="K513" i="6"/>
  <c r="K535" i="6"/>
  <c r="K745" i="6"/>
  <c r="J146" i="6"/>
  <c r="P146" i="6" s="1"/>
  <c r="J303" i="6"/>
  <c r="P303" i="6" s="1"/>
  <c r="J38" i="6"/>
  <c r="P38" i="6" s="1"/>
  <c r="K134" i="6"/>
  <c r="J138" i="6" s="1"/>
  <c r="P138" i="6" s="1"/>
  <c r="G173" i="6"/>
  <c r="O173" i="6" s="1"/>
  <c r="H317" i="6"/>
  <c r="K329" i="6"/>
  <c r="J645" i="6"/>
  <c r="P645" i="6" s="1"/>
  <c r="G652" i="6"/>
  <c r="W652" i="6" s="1"/>
  <c r="H525" i="6"/>
  <c r="K756" i="6"/>
  <c r="W386" i="6"/>
  <c r="O392" i="6"/>
  <c r="H755" i="6"/>
  <c r="J787" i="6"/>
  <c r="P787" i="6" s="1"/>
  <c r="W829" i="6"/>
  <c r="W832" i="6"/>
  <c r="G52" i="6"/>
  <c r="O52" i="6" s="1"/>
  <c r="K501" i="6"/>
  <c r="W389" i="6"/>
  <c r="H513" i="6"/>
  <c r="H707" i="6"/>
  <c r="K733" i="6"/>
  <c r="O811" i="6"/>
  <c r="W826" i="6"/>
  <c r="K353" i="6"/>
  <c r="K746" i="6"/>
  <c r="K103" i="6"/>
  <c r="K488" i="6"/>
  <c r="J668" i="6"/>
  <c r="P668" i="6" s="1"/>
  <c r="K104" i="6"/>
  <c r="H195" i="6"/>
  <c r="G205" i="6"/>
  <c r="O205" i="6" s="1"/>
  <c r="J416" i="6"/>
  <c r="P416" i="6" s="1"/>
  <c r="H695" i="6"/>
  <c r="X166" i="6"/>
  <c r="O166" i="6"/>
  <c r="J166" i="6"/>
  <c r="P166" i="6" s="1"/>
  <c r="G273" i="6"/>
  <c r="W273" i="6" s="1"/>
  <c r="G567" i="6"/>
  <c r="Z567" i="6" s="1"/>
  <c r="L837" i="6"/>
  <c r="G787" i="6"/>
  <c r="Z787" i="6" s="1"/>
  <c r="J310" i="6"/>
  <c r="P310" i="6" s="1"/>
  <c r="H733" i="6"/>
  <c r="K694" i="6"/>
  <c r="H474" i="6"/>
  <c r="W600" i="6"/>
  <c r="J156" i="6"/>
  <c r="P156" i="6" s="1"/>
  <c r="O223" i="6"/>
  <c r="H342" i="6"/>
  <c r="J250" i="6"/>
  <c r="P250" i="6" s="1"/>
  <c r="H88" i="6"/>
  <c r="H103" i="6"/>
  <c r="H135" i="6"/>
  <c r="J259" i="6"/>
  <c r="P259" i="6" s="1"/>
  <c r="H488" i="6"/>
  <c r="G493" i="6" s="1"/>
  <c r="H694" i="6"/>
  <c r="H89" i="6"/>
  <c r="H104" i="6"/>
  <c r="H142" i="6"/>
  <c r="G146" i="6" s="1"/>
  <c r="O146" i="6" s="1"/>
  <c r="L617" i="6"/>
  <c r="H526" i="6"/>
  <c r="K734" i="6"/>
  <c r="H746" i="6"/>
  <c r="G45" i="6"/>
  <c r="O45" i="6" s="1"/>
  <c r="G188" i="6"/>
  <c r="O188" i="6" s="1"/>
  <c r="J188" i="6"/>
  <c r="P188" i="6" s="1"/>
  <c r="O835" i="6"/>
  <c r="J173" i="6"/>
  <c r="P173" i="6" s="1"/>
  <c r="H462" i="6"/>
  <c r="O576" i="6"/>
  <c r="O796" i="6"/>
  <c r="W823" i="6"/>
  <c r="H58" i="6"/>
  <c r="H341" i="6"/>
  <c r="O362" i="6"/>
  <c r="W579" i="6"/>
  <c r="K720" i="6"/>
  <c r="H73" i="6"/>
  <c r="O365" i="6"/>
  <c r="O368" i="6"/>
  <c r="K487" i="6"/>
  <c r="H777" i="6"/>
  <c r="W802" i="6"/>
  <c r="L231" i="6"/>
  <c r="K341" i="6"/>
  <c r="J347" i="6" s="1"/>
  <c r="P347" i="6" s="1"/>
  <c r="H500" i="6"/>
  <c r="H536" i="6"/>
  <c r="K558" i="6"/>
  <c r="J561" i="6" s="1"/>
  <c r="P561" i="6" s="1"/>
  <c r="H745" i="6"/>
  <c r="H756" i="6"/>
  <c r="K778" i="6"/>
  <c r="H778" i="6"/>
  <c r="W799" i="6"/>
  <c r="G181" i="6"/>
  <c r="X181" i="6" s="1"/>
  <c r="G310" i="6"/>
  <c r="O310" i="6" s="1"/>
  <c r="K475" i="6"/>
  <c r="K474" i="6"/>
  <c r="H708" i="6"/>
  <c r="H720" i="6"/>
  <c r="H59" i="6"/>
  <c r="H535" i="6"/>
  <c r="K755" i="6"/>
  <c r="K73" i="6"/>
  <c r="H291" i="6"/>
  <c r="H318" i="6"/>
  <c r="H501" i="6"/>
  <c r="J550" i="6"/>
  <c r="P550" i="6" s="1"/>
  <c r="O594" i="6"/>
  <c r="K707" i="6"/>
  <c r="J793" i="6"/>
  <c r="P793" i="6" s="1"/>
  <c r="K89" i="6"/>
  <c r="H475" i="6"/>
  <c r="K525" i="6"/>
  <c r="K682" i="6"/>
  <c r="J687" i="6" s="1"/>
  <c r="P687" i="6" s="1"/>
  <c r="K695" i="6"/>
  <c r="H721" i="6"/>
  <c r="H514" i="6"/>
  <c r="K721" i="6"/>
  <c r="K74" i="6"/>
  <c r="J211" i="6"/>
  <c r="P211" i="6" s="1"/>
  <c r="K290" i="6"/>
  <c r="K317" i="6"/>
  <c r="H487" i="6"/>
  <c r="K500" i="6"/>
  <c r="K514" i="6"/>
  <c r="K536" i="6"/>
  <c r="H734" i="6"/>
  <c r="O817" i="6"/>
  <c r="W310" i="7"/>
  <c r="O310" i="7"/>
  <c r="O152" i="7"/>
  <c r="W152" i="7"/>
  <c r="H126" i="7"/>
  <c r="H535" i="7"/>
  <c r="H361" i="7"/>
  <c r="O297" i="7"/>
  <c r="W297" i="7"/>
  <c r="O187" i="7"/>
  <c r="X187" i="7"/>
  <c r="O213" i="7"/>
  <c r="W213" i="7"/>
  <c r="K535" i="7"/>
  <c r="P535" i="7" s="1"/>
  <c r="H59" i="7"/>
  <c r="K152" i="7"/>
  <c r="P152" i="7" s="1"/>
  <c r="H160" i="7"/>
  <c r="H264" i="7"/>
  <c r="W388" i="7"/>
  <c r="O388" i="7"/>
  <c r="K430" i="7"/>
  <c r="P430" i="7" s="1"/>
  <c r="H575" i="7"/>
  <c r="O673" i="7"/>
  <c r="W673" i="7"/>
  <c r="O659" i="7"/>
  <c r="W659" i="7"/>
  <c r="W446" i="7"/>
  <c r="O446" i="7"/>
  <c r="H507" i="7"/>
  <c r="O581" i="7"/>
  <c r="Z581" i="7"/>
  <c r="H701" i="7"/>
  <c r="W795" i="7"/>
  <c r="O831" i="7"/>
  <c r="W831" i="7"/>
  <c r="W273" i="7"/>
  <c r="O273" i="7"/>
  <c r="X170" i="7"/>
  <c r="O170" i="7"/>
  <c r="O608" i="7"/>
  <c r="W608" i="7"/>
  <c r="W391" i="7"/>
  <c r="O391" i="7"/>
  <c r="O626" i="7"/>
  <c r="W626" i="7"/>
  <c r="H111" i="7"/>
  <c r="O225" i="7"/>
  <c r="W385" i="7"/>
  <c r="O385" i="7"/>
  <c r="K507" i="7"/>
  <c r="P507" i="7" s="1"/>
  <c r="O564" i="7"/>
  <c r="X564" i="7"/>
  <c r="H43" i="7"/>
  <c r="M631" i="7"/>
  <c r="W666" i="7"/>
  <c r="O666" i="7"/>
  <c r="X682" i="7"/>
  <c r="O682" i="7"/>
  <c r="H727" i="7"/>
  <c r="I747" i="7"/>
  <c r="H755" i="7" s="1"/>
  <c r="O379" i="7"/>
  <c r="W379" i="7"/>
  <c r="O280" i="7"/>
  <c r="W280" i="7"/>
  <c r="L344" i="7"/>
  <c r="K348" i="7" s="1"/>
  <c r="P348" i="7" s="1"/>
  <c r="O784" i="7"/>
  <c r="X784" i="7"/>
  <c r="L103" i="7"/>
  <c r="K111" i="7" s="1"/>
  <c r="P111" i="7" s="1"/>
  <c r="K297" i="7"/>
  <c r="P297" i="7" s="1"/>
  <c r="O382" i="7"/>
  <c r="W382" i="7"/>
  <c r="W406" i="7"/>
  <c r="O406" i="7"/>
  <c r="I515" i="7"/>
  <c r="H520" i="7" s="1"/>
  <c r="Z587" i="7"/>
  <c r="O587" i="7"/>
  <c r="O765" i="7"/>
  <c r="X765" i="7"/>
  <c r="M875" i="7"/>
  <c r="M863" i="7"/>
  <c r="H52" i="7"/>
  <c r="X195" i="7"/>
  <c r="O195" i="7"/>
  <c r="H317" i="7"/>
  <c r="K361" i="7"/>
  <c r="P361" i="7" s="1"/>
  <c r="X462" i="7"/>
  <c r="O462" i="7"/>
  <c r="L514" i="7"/>
  <c r="K520" i="7" s="1"/>
  <c r="P520" i="7" s="1"/>
  <c r="M851" i="7"/>
  <c r="I769" i="7"/>
  <c r="H776" i="7" s="1"/>
  <c r="H96" i="7"/>
  <c r="H481" i="7"/>
  <c r="O439" i="7"/>
  <c r="W439" i="7"/>
  <c r="K462" i="7"/>
  <c r="P462" i="7" s="1"/>
  <c r="O691" i="7"/>
  <c r="X691" i="7"/>
  <c r="L748" i="7"/>
  <c r="K755" i="7" s="1"/>
  <c r="P755" i="7" s="1"/>
  <c r="W605" i="7"/>
  <c r="O605" i="7"/>
  <c r="H807" i="7"/>
  <c r="H650" i="7"/>
  <c r="I540" i="7"/>
  <c r="H545" i="7" s="1"/>
  <c r="I709" i="7"/>
  <c r="H714" i="7" s="1"/>
  <c r="O409" i="7"/>
  <c r="L539" i="7"/>
  <c r="K545" i="7" s="1"/>
  <c r="P545" i="7" s="1"/>
  <c r="L708" i="7"/>
  <c r="I770" i="7"/>
  <c r="W828" i="7"/>
  <c r="O828" i="7"/>
  <c r="L304" i="7"/>
  <c r="K310" i="7" s="1"/>
  <c r="P310" i="7" s="1"/>
  <c r="O629" i="7"/>
  <c r="L760" i="7"/>
  <c r="K765" i="7" s="1"/>
  <c r="P765" i="7" s="1"/>
  <c r="H801" i="7"/>
  <c r="O849" i="7"/>
  <c r="W240" i="7"/>
  <c r="O240" i="7"/>
  <c r="W243" i="7"/>
  <c r="L331" i="7"/>
  <c r="K336" i="7" s="1"/>
  <c r="P336" i="7" s="1"/>
  <c r="I368" i="7"/>
  <c r="H373" i="7" s="1"/>
  <c r="O453" i="7"/>
  <c r="I488" i="7"/>
  <c r="H494" i="7" s="1"/>
  <c r="I549" i="7"/>
  <c r="O590" i="7"/>
  <c r="L709" i="7"/>
  <c r="L769" i="7"/>
  <c r="K776" i="7" s="1"/>
  <c r="P776" i="7" s="1"/>
  <c r="I72" i="7"/>
  <c r="H81" i="7" s="1"/>
  <c r="L356" i="7"/>
  <c r="I489" i="7"/>
  <c r="I550" i="7"/>
  <c r="K575" i="7"/>
  <c r="P575" i="7" s="1"/>
  <c r="O593" i="7"/>
  <c r="O602" i="7"/>
  <c r="L770" i="7"/>
  <c r="O813" i="7"/>
  <c r="L118" i="7"/>
  <c r="K126" i="7" s="1"/>
  <c r="P126" i="7" s="1"/>
  <c r="L368" i="7"/>
  <c r="K373" i="7" s="1"/>
  <c r="P373" i="7" s="1"/>
  <c r="L488" i="7"/>
  <c r="K494" i="7" s="1"/>
  <c r="P494" i="7" s="1"/>
  <c r="L549" i="7"/>
  <c r="K556" i="7" s="1"/>
  <c r="P556" i="7" s="1"/>
  <c r="O596" i="7"/>
  <c r="O599" i="7"/>
  <c r="O825" i="7"/>
  <c r="H430" i="7"/>
  <c r="H66" i="7"/>
  <c r="K160" i="7"/>
  <c r="P160" i="7" s="1"/>
  <c r="O819" i="7"/>
  <c r="O822" i="7"/>
  <c r="K280" i="7"/>
  <c r="P280" i="7" s="1"/>
  <c r="K66" i="7"/>
  <c r="P66" i="7" s="1"/>
  <c r="H219" i="7"/>
  <c r="H324" i="7"/>
  <c r="W394" i="7"/>
  <c r="O394" i="7"/>
  <c r="I734" i="7"/>
  <c r="H740" i="7" s="1"/>
  <c r="W266" i="6"/>
  <c r="O266" i="6"/>
  <c r="W250" i="6"/>
  <c r="O250" i="6"/>
  <c r="X550" i="6"/>
  <c r="W808" i="6"/>
  <c r="O808" i="6"/>
  <c r="W383" i="6"/>
  <c r="O383" i="6"/>
  <c r="W220" i="6"/>
  <c r="O220" i="6"/>
  <c r="H290" i="6"/>
  <c r="K330" i="6"/>
  <c r="J677" i="6"/>
  <c r="P677" i="6" s="1"/>
  <c r="W283" i="6"/>
  <c r="O283" i="6"/>
  <c r="O29" i="6"/>
  <c r="W217" i="6"/>
  <c r="O217" i="6"/>
  <c r="J283" i="6"/>
  <c r="P283" i="6" s="1"/>
  <c r="K291" i="6"/>
  <c r="O457" i="6"/>
  <c r="J652" i="6"/>
  <c r="P652" i="6" s="1"/>
  <c r="G659" i="6"/>
  <c r="G770" i="6"/>
  <c r="W805" i="6"/>
  <c r="O805" i="6"/>
  <c r="G156" i="6"/>
  <c r="G793" i="6"/>
  <c r="K88" i="6"/>
  <c r="J97" i="6" s="1"/>
  <c r="P97" i="6" s="1"/>
  <c r="W374" i="6"/>
  <c r="O374" i="6"/>
  <c r="L848" i="6"/>
  <c r="J130" i="6"/>
  <c r="P130" i="6" s="1"/>
  <c r="K318" i="6"/>
  <c r="G432" i="6"/>
  <c r="J448" i="6"/>
  <c r="P448" i="6" s="1"/>
  <c r="K462" i="6"/>
  <c r="G573" i="6"/>
  <c r="W585" i="6"/>
  <c r="O585" i="6"/>
  <c r="O636" i="6"/>
  <c r="W636" i="6"/>
  <c r="J770" i="6"/>
  <c r="P770" i="6" s="1"/>
  <c r="W371" i="6"/>
  <c r="O371" i="6"/>
  <c r="K58" i="6"/>
  <c r="O130" i="6"/>
  <c r="K354" i="6"/>
  <c r="W615" i="6"/>
  <c r="O615" i="6"/>
  <c r="H134" i="6"/>
  <c r="K195" i="6"/>
  <c r="J199" i="6" s="1"/>
  <c r="P199" i="6" s="1"/>
  <c r="O211" i="6"/>
  <c r="G259" i="6"/>
  <c r="J432" i="6"/>
  <c r="P432" i="6" s="1"/>
  <c r="J573" i="6"/>
  <c r="P573" i="6" s="1"/>
  <c r="W582" i="6"/>
  <c r="O582" i="6"/>
  <c r="J29" i="6"/>
  <c r="P29" i="6" s="1"/>
  <c r="G121" i="6"/>
  <c r="L397" i="6"/>
  <c r="G645" i="6"/>
  <c r="G668" i="6"/>
  <c r="W395" i="6"/>
  <c r="O395" i="6"/>
  <c r="J45" i="6"/>
  <c r="P45" i="6" s="1"/>
  <c r="G303" i="6"/>
  <c r="H329" i="6"/>
  <c r="G416" i="6"/>
  <c r="G439" i="6"/>
  <c r="J457" i="6"/>
  <c r="P457" i="6" s="1"/>
  <c r="G677" i="6"/>
  <c r="O380" i="6"/>
  <c r="O591" i="6"/>
  <c r="O814" i="6"/>
  <c r="O597" i="6"/>
  <c r="O820" i="6"/>
  <c r="W226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1" i="3"/>
  <c r="Y1" i="3"/>
  <c r="CV1" i="3" s="1"/>
  <c r="CY1" i="3"/>
  <c r="CZ1" i="3"/>
  <c r="DA1" i="3"/>
  <c r="DB1" i="3"/>
  <c r="DC1" i="3"/>
  <c r="A2" i="3"/>
  <c r="Y2" i="3"/>
  <c r="CY2" i="3"/>
  <c r="CZ2" i="3"/>
  <c r="DA2" i="3"/>
  <c r="DB2" i="3"/>
  <c r="DC2" i="3"/>
  <c r="A3" i="3"/>
  <c r="Y3" i="3"/>
  <c r="CY3" i="3"/>
  <c r="CZ3" i="3"/>
  <c r="DA3" i="3"/>
  <c r="DB3" i="3"/>
  <c r="DC3" i="3"/>
  <c r="A4" i="3"/>
  <c r="Y4" i="3"/>
  <c r="CY4" i="3"/>
  <c r="CZ4" i="3"/>
  <c r="DA4" i="3"/>
  <c r="DB4" i="3"/>
  <c r="DC4" i="3"/>
  <c r="A5" i="3"/>
  <c r="Y5" i="3"/>
  <c r="CY5" i="3"/>
  <c r="CZ5" i="3"/>
  <c r="DB5" i="3" s="1"/>
  <c r="DA5" i="3"/>
  <c r="DC5" i="3"/>
  <c r="A6" i="3"/>
  <c r="Y6" i="3"/>
  <c r="CY6" i="3"/>
  <c r="CZ6" i="3"/>
  <c r="DA6" i="3"/>
  <c r="DB6" i="3"/>
  <c r="DC6" i="3"/>
  <c r="A7" i="3"/>
  <c r="Y7" i="3"/>
  <c r="CY7" i="3"/>
  <c r="CZ7" i="3"/>
  <c r="DA7" i="3"/>
  <c r="DB7" i="3"/>
  <c r="DC7" i="3"/>
  <c r="A8" i="3"/>
  <c r="Y8" i="3"/>
  <c r="CU8" i="3"/>
  <c r="CV8" i="3"/>
  <c r="CX8" i="3"/>
  <c r="CY8" i="3"/>
  <c r="CZ8" i="3"/>
  <c r="DA8" i="3"/>
  <c r="DB8" i="3"/>
  <c r="DC8" i="3"/>
  <c r="DG8" i="3"/>
  <c r="A9" i="3"/>
  <c r="Y9" i="3"/>
  <c r="CX9" i="3" s="1"/>
  <c r="CY9" i="3"/>
  <c r="CZ9" i="3"/>
  <c r="DB9" i="3" s="1"/>
  <c r="DA9" i="3"/>
  <c r="DC9" i="3"/>
  <c r="A10" i="3"/>
  <c r="Y10" i="3"/>
  <c r="CW10" i="3"/>
  <c r="CX10" i="3"/>
  <c r="CY10" i="3"/>
  <c r="CZ10" i="3"/>
  <c r="DA10" i="3"/>
  <c r="DB10" i="3"/>
  <c r="DC10" i="3"/>
  <c r="A11" i="3"/>
  <c r="Y11" i="3"/>
  <c r="CX11" i="3"/>
  <c r="CY11" i="3"/>
  <c r="CZ11" i="3"/>
  <c r="DB11" i="3" s="1"/>
  <c r="DA11" i="3"/>
  <c r="DC11" i="3"/>
  <c r="DH11" i="3"/>
  <c r="A12" i="3"/>
  <c r="Y12" i="3"/>
  <c r="CX12" i="3"/>
  <c r="CY12" i="3"/>
  <c r="CZ12" i="3"/>
  <c r="DB12" i="3" s="1"/>
  <c r="DA12" i="3"/>
  <c r="DC12" i="3"/>
  <c r="A13" i="3"/>
  <c r="Y13" i="3"/>
  <c r="CX13" i="3" s="1"/>
  <c r="CY13" i="3"/>
  <c r="CZ13" i="3"/>
  <c r="DA13" i="3"/>
  <c r="DB13" i="3"/>
  <c r="DC13" i="3"/>
  <c r="A14" i="3"/>
  <c r="Y14" i="3"/>
  <c r="CX14" i="3"/>
  <c r="CY14" i="3"/>
  <c r="CZ14" i="3"/>
  <c r="DA14" i="3"/>
  <c r="DB14" i="3"/>
  <c r="DC14" i="3"/>
  <c r="A15" i="3"/>
  <c r="Y15" i="3"/>
  <c r="CX15" i="3" s="1"/>
  <c r="CY15" i="3"/>
  <c r="CZ15" i="3"/>
  <c r="DA15" i="3"/>
  <c r="DB15" i="3"/>
  <c r="DC15" i="3"/>
  <c r="A16" i="3"/>
  <c r="Y16" i="3"/>
  <c r="CX16" i="3" s="1"/>
  <c r="DI16" i="3" s="1"/>
  <c r="CY16" i="3"/>
  <c r="CZ16" i="3"/>
  <c r="DA16" i="3"/>
  <c r="DB16" i="3"/>
  <c r="DC16" i="3"/>
  <c r="DF16" i="3"/>
  <c r="DJ16" i="3" s="1"/>
  <c r="DG16" i="3"/>
  <c r="DH16" i="3"/>
  <c r="A17" i="3"/>
  <c r="Y17" i="3"/>
  <c r="CU17" i="3"/>
  <c r="CV17" i="3"/>
  <c r="CX17" i="3"/>
  <c r="CY17" i="3"/>
  <c r="CZ17" i="3"/>
  <c r="DA17" i="3"/>
  <c r="DB17" i="3"/>
  <c r="DC17" i="3"/>
  <c r="A18" i="3"/>
  <c r="Y18" i="3"/>
  <c r="CX18" i="3" s="1"/>
  <c r="CY18" i="3"/>
  <c r="CZ18" i="3"/>
  <c r="DA18" i="3"/>
  <c r="DB18" i="3"/>
  <c r="DC18" i="3"/>
  <c r="DF18" i="3"/>
  <c r="A19" i="3"/>
  <c r="Y19" i="3"/>
  <c r="CW19" i="3"/>
  <c r="CX19" i="3"/>
  <c r="CY19" i="3"/>
  <c r="CZ19" i="3"/>
  <c r="DA19" i="3"/>
  <c r="DB19" i="3"/>
  <c r="DC19" i="3"/>
  <c r="DI19" i="3"/>
  <c r="A20" i="3"/>
  <c r="Y20" i="3"/>
  <c r="CX20" i="3"/>
  <c r="CY20" i="3"/>
  <c r="CZ20" i="3"/>
  <c r="DB20" i="3" s="1"/>
  <c r="DA20" i="3"/>
  <c r="DC20" i="3"/>
  <c r="A21" i="3"/>
  <c r="Y21" i="3"/>
  <c r="CX21" i="3"/>
  <c r="CY21" i="3"/>
  <c r="CZ21" i="3"/>
  <c r="DB21" i="3" s="1"/>
  <c r="DA21" i="3"/>
  <c r="DC21" i="3"/>
  <c r="DG21" i="3"/>
  <c r="A22" i="3"/>
  <c r="Y22" i="3"/>
  <c r="CX22" i="3" s="1"/>
  <c r="CY22" i="3"/>
  <c r="CZ22" i="3"/>
  <c r="DB22" i="3" s="1"/>
  <c r="DA22" i="3"/>
  <c r="DC22" i="3"/>
  <c r="A23" i="3"/>
  <c r="Y23" i="3"/>
  <c r="CX23" i="3"/>
  <c r="CY23" i="3"/>
  <c r="CZ23" i="3"/>
  <c r="DA23" i="3"/>
  <c r="DB23" i="3"/>
  <c r="DC23" i="3"/>
  <c r="A24" i="3"/>
  <c r="Y24" i="3"/>
  <c r="CX24" i="3" s="1"/>
  <c r="CY24" i="3"/>
  <c r="CZ24" i="3"/>
  <c r="DA24" i="3"/>
  <c r="DB24" i="3"/>
  <c r="DC24" i="3"/>
  <c r="A25" i="3"/>
  <c r="Y25" i="3"/>
  <c r="CX25" i="3" s="1"/>
  <c r="CY25" i="3"/>
  <c r="CZ25" i="3"/>
  <c r="DA25" i="3"/>
  <c r="DB25" i="3"/>
  <c r="DC25" i="3"/>
  <c r="DI25" i="3"/>
  <c r="A26" i="3"/>
  <c r="Y26" i="3"/>
  <c r="CU26" i="3"/>
  <c r="CV26" i="3"/>
  <c r="CX26" i="3"/>
  <c r="CY26" i="3"/>
  <c r="CZ26" i="3"/>
  <c r="DA26" i="3"/>
  <c r="DB26" i="3"/>
  <c r="DC26" i="3"/>
  <c r="DF26" i="3"/>
  <c r="A27" i="3"/>
  <c r="Y27" i="3"/>
  <c r="CX27" i="3" s="1"/>
  <c r="CY27" i="3"/>
  <c r="CZ27" i="3"/>
  <c r="DB27" i="3" s="1"/>
  <c r="DA27" i="3"/>
  <c r="DC27" i="3"/>
  <c r="A28" i="3"/>
  <c r="Y28" i="3"/>
  <c r="CW28" i="3"/>
  <c r="CX28" i="3"/>
  <c r="CY28" i="3"/>
  <c r="CZ28" i="3"/>
  <c r="DB28" i="3" s="1"/>
  <c r="DA28" i="3"/>
  <c r="DC28" i="3"/>
  <c r="DI28" i="3"/>
  <c r="A29" i="3"/>
  <c r="Y29" i="3"/>
  <c r="CX29" i="3" s="1"/>
  <c r="CY29" i="3"/>
  <c r="CZ29" i="3"/>
  <c r="DB29" i="3" s="1"/>
  <c r="DA29" i="3"/>
  <c r="DC29" i="3"/>
  <c r="DH29" i="3"/>
  <c r="A30" i="3"/>
  <c r="Y30" i="3"/>
  <c r="CX30" i="3" s="1"/>
  <c r="CY30" i="3"/>
  <c r="CZ30" i="3"/>
  <c r="DB30" i="3" s="1"/>
  <c r="DA30" i="3"/>
  <c r="DC30" i="3"/>
  <c r="A31" i="3"/>
  <c r="Y31" i="3"/>
  <c r="CX31" i="3"/>
  <c r="CY31" i="3"/>
  <c r="CZ31" i="3"/>
  <c r="DA31" i="3"/>
  <c r="DB31" i="3"/>
  <c r="DC31" i="3"/>
  <c r="A32" i="3"/>
  <c r="Y32" i="3"/>
  <c r="CX32" i="3" s="1"/>
  <c r="CY32" i="3"/>
  <c r="CZ32" i="3"/>
  <c r="DA32" i="3"/>
  <c r="DB32" i="3"/>
  <c r="DC32" i="3"/>
  <c r="A33" i="3"/>
  <c r="Y33" i="3"/>
  <c r="CX33" i="3" s="1"/>
  <c r="CY33" i="3"/>
  <c r="CZ33" i="3"/>
  <c r="DA33" i="3"/>
  <c r="DB33" i="3"/>
  <c r="DC33" i="3"/>
  <c r="A34" i="3"/>
  <c r="Y34" i="3"/>
  <c r="CX34" i="3" s="1"/>
  <c r="DI34" i="3" s="1"/>
  <c r="CY34" i="3"/>
  <c r="CZ34" i="3"/>
  <c r="DA34" i="3"/>
  <c r="DB34" i="3"/>
  <c r="DC34" i="3"/>
  <c r="DF34" i="3"/>
  <c r="DJ34" i="3" s="1"/>
  <c r="DG34" i="3"/>
  <c r="DH34" i="3"/>
  <c r="A35" i="3"/>
  <c r="Y35" i="3"/>
  <c r="CU35" i="3"/>
  <c r="CV35" i="3"/>
  <c r="CX35" i="3"/>
  <c r="CY35" i="3"/>
  <c r="CZ35" i="3"/>
  <c r="DA35" i="3"/>
  <c r="DB35" i="3"/>
  <c r="DC35" i="3"/>
  <c r="A36" i="3"/>
  <c r="Y36" i="3"/>
  <c r="CX36" i="3" s="1"/>
  <c r="CY36" i="3"/>
  <c r="CZ36" i="3"/>
  <c r="DA36" i="3"/>
  <c r="DB36" i="3"/>
  <c r="DC36" i="3"/>
  <c r="DF36" i="3"/>
  <c r="A37" i="3"/>
  <c r="Y37" i="3"/>
  <c r="CW37" i="3" s="1"/>
  <c r="CX37" i="3"/>
  <c r="CY37" i="3"/>
  <c r="CZ37" i="3"/>
  <c r="DA37" i="3"/>
  <c r="DB37" i="3"/>
  <c r="DC37" i="3"/>
  <c r="DI37" i="3"/>
  <c r="A38" i="3"/>
  <c r="Y38" i="3"/>
  <c r="CX38" i="3" s="1"/>
  <c r="CY38" i="3"/>
  <c r="CZ38" i="3"/>
  <c r="DB38" i="3" s="1"/>
  <c r="DA38" i="3"/>
  <c r="DC38" i="3"/>
  <c r="A39" i="3"/>
  <c r="Y39" i="3"/>
  <c r="CX39" i="3" s="1"/>
  <c r="CY39" i="3"/>
  <c r="CZ39" i="3"/>
  <c r="DB39" i="3" s="1"/>
  <c r="DA39" i="3"/>
  <c r="DC39" i="3"/>
  <c r="DG39" i="3"/>
  <c r="A40" i="3"/>
  <c r="Y40" i="3"/>
  <c r="CX40" i="3" s="1"/>
  <c r="CY40" i="3"/>
  <c r="CZ40" i="3"/>
  <c r="DA40" i="3"/>
  <c r="DB40" i="3"/>
  <c r="DC40" i="3"/>
  <c r="DI40" i="3"/>
  <c r="A41" i="3"/>
  <c r="Y41" i="3"/>
  <c r="CX41" i="3"/>
  <c r="CY41" i="3"/>
  <c r="CZ41" i="3"/>
  <c r="DA41" i="3"/>
  <c r="DB41" i="3"/>
  <c r="DC41" i="3"/>
  <c r="DH41" i="3"/>
  <c r="DI41" i="3"/>
  <c r="A42" i="3"/>
  <c r="Y42" i="3"/>
  <c r="CX42" i="3" s="1"/>
  <c r="CY42" i="3"/>
  <c r="CZ42" i="3"/>
  <c r="DA42" i="3"/>
  <c r="DB42" i="3"/>
  <c r="DC42" i="3"/>
  <c r="A43" i="3"/>
  <c r="Y43" i="3"/>
  <c r="CX43" i="3" s="1"/>
  <c r="CY43" i="3"/>
  <c r="CZ43" i="3"/>
  <c r="DB43" i="3" s="1"/>
  <c r="DA43" i="3"/>
  <c r="DC43" i="3"/>
  <c r="DH43" i="3"/>
  <c r="A44" i="3"/>
  <c r="Y44" i="3"/>
  <c r="CY44" i="3"/>
  <c r="CZ44" i="3"/>
  <c r="DA44" i="3"/>
  <c r="DB44" i="3"/>
  <c r="DC44" i="3"/>
  <c r="A45" i="3"/>
  <c r="Y45" i="3"/>
  <c r="CY45" i="3"/>
  <c r="CZ45" i="3"/>
  <c r="DA45" i="3"/>
  <c r="DB45" i="3"/>
  <c r="DC45" i="3"/>
  <c r="A46" i="3"/>
  <c r="Y46" i="3"/>
  <c r="CY46" i="3"/>
  <c r="CZ46" i="3"/>
  <c r="DA46" i="3"/>
  <c r="DB46" i="3"/>
  <c r="DC46" i="3"/>
  <c r="A47" i="3"/>
  <c r="Y47" i="3"/>
  <c r="CY47" i="3"/>
  <c r="CZ47" i="3"/>
  <c r="DA47" i="3"/>
  <c r="DB47" i="3"/>
  <c r="DC47" i="3"/>
  <c r="A48" i="3"/>
  <c r="Y48" i="3"/>
  <c r="CY48" i="3"/>
  <c r="CZ48" i="3"/>
  <c r="DA48" i="3"/>
  <c r="DB48" i="3"/>
  <c r="DC48" i="3"/>
  <c r="A49" i="3"/>
  <c r="Y49" i="3"/>
  <c r="CY49" i="3"/>
  <c r="CZ49" i="3"/>
  <c r="DA49" i="3"/>
  <c r="DB49" i="3"/>
  <c r="DC49" i="3"/>
  <c r="A50" i="3"/>
  <c r="Y50" i="3"/>
  <c r="CU50" i="3"/>
  <c r="CV50" i="3"/>
  <c r="CX50" i="3"/>
  <c r="CY50" i="3"/>
  <c r="CZ50" i="3"/>
  <c r="DA50" i="3"/>
  <c r="DB50" i="3"/>
  <c r="DC50" i="3"/>
  <c r="DF50" i="3"/>
  <c r="DG50" i="3"/>
  <c r="A51" i="3"/>
  <c r="Y51" i="3"/>
  <c r="CX51" i="3" s="1"/>
  <c r="CY51" i="3"/>
  <c r="CZ51" i="3"/>
  <c r="DA51" i="3"/>
  <c r="DB51" i="3"/>
  <c r="DC51" i="3"/>
  <c r="DF51" i="3"/>
  <c r="DJ51" i="3" s="1"/>
  <c r="A52" i="3"/>
  <c r="Y52" i="3"/>
  <c r="CX52" i="3" s="1"/>
  <c r="CY52" i="3"/>
  <c r="CZ52" i="3"/>
  <c r="DB52" i="3" s="1"/>
  <c r="DA52" i="3"/>
  <c r="DC52" i="3"/>
  <c r="A53" i="3"/>
  <c r="Y53" i="3"/>
  <c r="CX53" i="3"/>
  <c r="CY53" i="3"/>
  <c r="CZ53" i="3"/>
  <c r="DA53" i="3"/>
  <c r="DB53" i="3"/>
  <c r="DC53" i="3"/>
  <c r="A54" i="3"/>
  <c r="Y54" i="3"/>
  <c r="CU54" i="3"/>
  <c r="CV54" i="3"/>
  <c r="CX54" i="3"/>
  <c r="CY54" i="3"/>
  <c r="CZ54" i="3"/>
  <c r="DA54" i="3"/>
  <c r="DB54" i="3"/>
  <c r="DC54" i="3"/>
  <c r="DF54" i="3"/>
  <c r="A55" i="3"/>
  <c r="Y55" i="3"/>
  <c r="CX55" i="3"/>
  <c r="CY55" i="3"/>
  <c r="CZ55" i="3"/>
  <c r="DA55" i="3"/>
  <c r="DB55" i="3"/>
  <c r="DC55" i="3"/>
  <c r="A56" i="3"/>
  <c r="Y56" i="3"/>
  <c r="CX56" i="3" s="1"/>
  <c r="DF56" i="3" s="1"/>
  <c r="CY56" i="3"/>
  <c r="CZ56" i="3"/>
  <c r="DA56" i="3"/>
  <c r="DB56" i="3"/>
  <c r="DC56" i="3"/>
  <c r="DG56" i="3"/>
  <c r="DH56" i="3"/>
  <c r="DI56" i="3"/>
  <c r="DJ56" i="3"/>
  <c r="A57" i="3"/>
  <c r="Y57" i="3"/>
  <c r="CX57" i="3"/>
  <c r="CY57" i="3"/>
  <c r="CZ57" i="3"/>
  <c r="DB57" i="3" s="1"/>
  <c r="DA57" i="3"/>
  <c r="DC57" i="3"/>
  <c r="DF57" i="3"/>
  <c r="DG57" i="3"/>
  <c r="DH57" i="3"/>
  <c r="DI57" i="3"/>
  <c r="DJ57" i="3"/>
  <c r="A58" i="3"/>
  <c r="Y58" i="3"/>
  <c r="CX58" i="3"/>
  <c r="CY58" i="3"/>
  <c r="CZ58" i="3"/>
  <c r="DB58" i="3" s="1"/>
  <c r="DA58" i="3"/>
  <c r="DC58" i="3"/>
  <c r="DF58" i="3"/>
  <c r="DJ58" i="3" s="1"/>
  <c r="DG58" i="3"/>
  <c r="DH58" i="3"/>
  <c r="DI58" i="3"/>
  <c r="A59" i="3"/>
  <c r="Y59" i="3"/>
  <c r="CX59" i="3"/>
  <c r="DI59" i="3" s="1"/>
  <c r="CY59" i="3"/>
  <c r="CZ59" i="3"/>
  <c r="DA59" i="3"/>
  <c r="DB59" i="3"/>
  <c r="DC59" i="3"/>
  <c r="DF59" i="3"/>
  <c r="DJ59" i="3" s="1"/>
  <c r="DG59" i="3"/>
  <c r="DH59" i="3"/>
  <c r="A60" i="3"/>
  <c r="Y60" i="3"/>
  <c r="CY60" i="3"/>
  <c r="CZ60" i="3"/>
  <c r="DA60" i="3"/>
  <c r="DB60" i="3"/>
  <c r="DC60" i="3"/>
  <c r="A61" i="3"/>
  <c r="Y61" i="3"/>
  <c r="CY61" i="3"/>
  <c r="CZ61" i="3"/>
  <c r="DB61" i="3" s="1"/>
  <c r="DA61" i="3"/>
  <c r="DC61" i="3"/>
  <c r="A62" i="3"/>
  <c r="Y62" i="3"/>
  <c r="CY62" i="3"/>
  <c r="CZ62" i="3"/>
  <c r="DB62" i="3" s="1"/>
  <c r="DA62" i="3"/>
  <c r="DC62" i="3"/>
  <c r="A63" i="3"/>
  <c r="Y63" i="3"/>
  <c r="CY63" i="3"/>
  <c r="CZ63" i="3"/>
  <c r="DA63" i="3"/>
  <c r="DB63" i="3"/>
  <c r="DC63" i="3"/>
  <c r="A64" i="3"/>
  <c r="Y64" i="3"/>
  <c r="CY64" i="3"/>
  <c r="CZ64" i="3"/>
  <c r="DB64" i="3" s="1"/>
  <c r="DA64" i="3"/>
  <c r="DC64" i="3"/>
  <c r="A65" i="3"/>
  <c r="Y65" i="3"/>
  <c r="CY65" i="3"/>
  <c r="CZ65" i="3"/>
  <c r="DA65" i="3"/>
  <c r="DB65" i="3"/>
  <c r="DC65" i="3"/>
  <c r="A66" i="3"/>
  <c r="Y66" i="3"/>
  <c r="CY66" i="3"/>
  <c r="CZ66" i="3"/>
  <c r="DA66" i="3"/>
  <c r="DB66" i="3"/>
  <c r="DC66" i="3"/>
  <c r="A67" i="3"/>
  <c r="Y67" i="3"/>
  <c r="CY67" i="3"/>
  <c r="CZ67" i="3"/>
  <c r="DB67" i="3" s="1"/>
  <c r="DA67" i="3"/>
  <c r="DC67" i="3"/>
  <c r="A68" i="3"/>
  <c r="Y68" i="3"/>
  <c r="CY68" i="3"/>
  <c r="CZ68" i="3"/>
  <c r="DA68" i="3"/>
  <c r="DB68" i="3"/>
  <c r="DC68" i="3"/>
  <c r="A69" i="3"/>
  <c r="Y69" i="3"/>
  <c r="CY69" i="3"/>
  <c r="CZ69" i="3"/>
  <c r="DB69" i="3" s="1"/>
  <c r="DA69" i="3"/>
  <c r="DC69" i="3"/>
  <c r="A70" i="3"/>
  <c r="Y70" i="3"/>
  <c r="CY70" i="3"/>
  <c r="CZ70" i="3"/>
  <c r="DA70" i="3"/>
  <c r="DB70" i="3"/>
  <c r="DC70" i="3"/>
  <c r="A71" i="3"/>
  <c r="Y71" i="3"/>
  <c r="CY71" i="3"/>
  <c r="CZ71" i="3"/>
  <c r="DA71" i="3"/>
  <c r="DB71" i="3"/>
  <c r="DC71" i="3"/>
  <c r="A72" i="3"/>
  <c r="Y72" i="3"/>
  <c r="CY72" i="3"/>
  <c r="CZ72" i="3"/>
  <c r="DB72" i="3" s="1"/>
  <c r="DA72" i="3"/>
  <c r="DC72" i="3"/>
  <c r="A73" i="3"/>
  <c r="Y73" i="3"/>
  <c r="CY73" i="3"/>
  <c r="CZ73" i="3"/>
  <c r="DA73" i="3"/>
  <c r="DB73" i="3"/>
  <c r="DC73" i="3"/>
  <c r="A74" i="3"/>
  <c r="Y74" i="3"/>
  <c r="CY74" i="3"/>
  <c r="CZ74" i="3"/>
  <c r="DB74" i="3" s="1"/>
  <c r="DA74" i="3"/>
  <c r="DC74" i="3"/>
  <c r="A75" i="3"/>
  <c r="Y75" i="3"/>
  <c r="CY75" i="3"/>
  <c r="CZ75" i="3"/>
  <c r="DA75" i="3"/>
  <c r="DB75" i="3"/>
  <c r="DC75" i="3"/>
  <c r="A76" i="3"/>
  <c r="Y76" i="3"/>
  <c r="CY76" i="3"/>
  <c r="CZ76" i="3"/>
  <c r="DB76" i="3" s="1"/>
  <c r="DA76" i="3"/>
  <c r="DC76" i="3"/>
  <c r="A77" i="3"/>
  <c r="Y77" i="3"/>
  <c r="CY77" i="3"/>
  <c r="CZ77" i="3"/>
  <c r="DB77" i="3" s="1"/>
  <c r="DA77" i="3"/>
  <c r="DC77" i="3"/>
  <c r="A78" i="3"/>
  <c r="Y78" i="3"/>
  <c r="CY78" i="3"/>
  <c r="CZ78" i="3"/>
  <c r="DA78" i="3"/>
  <c r="DB78" i="3"/>
  <c r="DC78" i="3"/>
  <c r="A79" i="3"/>
  <c r="Y79" i="3"/>
  <c r="CY79" i="3"/>
  <c r="CZ79" i="3"/>
  <c r="DA79" i="3"/>
  <c r="DB79" i="3"/>
  <c r="DC79" i="3"/>
  <c r="A80" i="3"/>
  <c r="Y80" i="3"/>
  <c r="CU80" i="3"/>
  <c r="CY80" i="3"/>
  <c r="CZ80" i="3"/>
  <c r="DB80" i="3" s="1"/>
  <c r="DA80" i="3"/>
  <c r="DC80" i="3"/>
  <c r="A81" i="3"/>
  <c r="Y81" i="3"/>
  <c r="CX81" i="3"/>
  <c r="DI81" i="3" s="1"/>
  <c r="CY81" i="3"/>
  <c r="CZ81" i="3"/>
  <c r="DA81" i="3"/>
  <c r="DB81" i="3"/>
  <c r="DC81" i="3"/>
  <c r="DF81" i="3"/>
  <c r="DJ81" i="3" s="1"/>
  <c r="DG81" i="3"/>
  <c r="DH81" i="3"/>
  <c r="A82" i="3"/>
  <c r="Y82" i="3"/>
  <c r="CX82" i="3"/>
  <c r="CY82" i="3"/>
  <c r="CZ82" i="3"/>
  <c r="DA82" i="3"/>
  <c r="DB82" i="3"/>
  <c r="DC82" i="3"/>
  <c r="DF82" i="3"/>
  <c r="DJ82" i="3" s="1"/>
  <c r="DG82" i="3"/>
  <c r="A83" i="3"/>
  <c r="Y83" i="3"/>
  <c r="CX83" i="3" s="1"/>
  <c r="CY83" i="3"/>
  <c r="CZ83" i="3"/>
  <c r="DA83" i="3"/>
  <c r="DB83" i="3"/>
  <c r="DC83" i="3"/>
  <c r="DF83" i="3"/>
  <c r="DJ83" i="3" s="1"/>
  <c r="A84" i="3"/>
  <c r="Y84" i="3"/>
  <c r="CX84" i="3" s="1"/>
  <c r="CY84" i="3"/>
  <c r="CZ84" i="3"/>
  <c r="DB84" i="3" s="1"/>
  <c r="DA84" i="3"/>
  <c r="DC84" i="3"/>
  <c r="A85" i="3"/>
  <c r="Y85" i="3"/>
  <c r="CX85" i="3"/>
  <c r="CY85" i="3"/>
  <c r="CZ85" i="3"/>
  <c r="DA85" i="3"/>
  <c r="DB85" i="3"/>
  <c r="DC85" i="3"/>
  <c r="A86" i="3"/>
  <c r="Y86" i="3"/>
  <c r="CY86" i="3"/>
  <c r="CZ86" i="3"/>
  <c r="DA86" i="3"/>
  <c r="DB86" i="3"/>
  <c r="DC86" i="3"/>
  <c r="A87" i="3"/>
  <c r="Y87" i="3"/>
  <c r="CY87" i="3"/>
  <c r="CZ87" i="3"/>
  <c r="DA87" i="3"/>
  <c r="DB87" i="3"/>
  <c r="DC87" i="3"/>
  <c r="A88" i="3"/>
  <c r="Y88" i="3"/>
  <c r="CU88" i="3"/>
  <c r="CY88" i="3"/>
  <c r="CZ88" i="3"/>
  <c r="DB88" i="3" s="1"/>
  <c r="DA88" i="3"/>
  <c r="DC88" i="3"/>
  <c r="A89" i="3"/>
  <c r="Y89" i="3"/>
  <c r="CX89" i="3"/>
  <c r="DI89" i="3" s="1"/>
  <c r="CY89" i="3"/>
  <c r="CZ89" i="3"/>
  <c r="DA89" i="3"/>
  <c r="DB89" i="3"/>
  <c r="DC89" i="3"/>
  <c r="DF89" i="3"/>
  <c r="DJ89" i="3" s="1"/>
  <c r="DG89" i="3"/>
  <c r="DH89" i="3"/>
  <c r="A90" i="3"/>
  <c r="Y90" i="3"/>
  <c r="CX90" i="3"/>
  <c r="CY90" i="3"/>
  <c r="CZ90" i="3"/>
  <c r="DA90" i="3"/>
  <c r="DB90" i="3"/>
  <c r="DC90" i="3"/>
  <c r="DF90" i="3"/>
  <c r="DJ90" i="3" s="1"/>
  <c r="DG90" i="3"/>
  <c r="A91" i="3"/>
  <c r="Y91" i="3"/>
  <c r="CX91" i="3" s="1"/>
  <c r="CY91" i="3"/>
  <c r="CZ91" i="3"/>
  <c r="DA91" i="3"/>
  <c r="DB91" i="3"/>
  <c r="DC91" i="3"/>
  <c r="DF91" i="3"/>
  <c r="DJ91" i="3" s="1"/>
  <c r="A92" i="3"/>
  <c r="Y92" i="3"/>
  <c r="CX92" i="3" s="1"/>
  <c r="CY92" i="3"/>
  <c r="CZ92" i="3"/>
  <c r="DA92" i="3"/>
  <c r="DB92" i="3"/>
  <c r="DC92" i="3"/>
  <c r="A93" i="3"/>
  <c r="Y93" i="3"/>
  <c r="CY93" i="3"/>
  <c r="CZ93" i="3"/>
  <c r="DB93" i="3" s="1"/>
  <c r="DA93" i="3"/>
  <c r="DC93" i="3"/>
  <c r="A94" i="3"/>
  <c r="Y94" i="3"/>
  <c r="CY94" i="3"/>
  <c r="CZ94" i="3"/>
  <c r="DA94" i="3"/>
  <c r="DB94" i="3"/>
  <c r="DC94" i="3"/>
  <c r="A95" i="3"/>
  <c r="Y95" i="3"/>
  <c r="CY95" i="3"/>
  <c r="CZ95" i="3"/>
  <c r="DA95" i="3"/>
  <c r="DB95" i="3"/>
  <c r="DC95" i="3"/>
  <c r="A96" i="3"/>
  <c r="Y96" i="3"/>
  <c r="CY96" i="3"/>
  <c r="CZ96" i="3"/>
  <c r="DB96" i="3" s="1"/>
  <c r="DA96" i="3"/>
  <c r="DC96" i="3"/>
  <c r="A97" i="3"/>
  <c r="Y97" i="3"/>
  <c r="CY97" i="3"/>
  <c r="CZ97" i="3"/>
  <c r="DA97" i="3"/>
  <c r="DB97" i="3"/>
  <c r="DC97" i="3"/>
  <c r="A98" i="3"/>
  <c r="Y98" i="3"/>
  <c r="CY98" i="3"/>
  <c r="CZ98" i="3"/>
  <c r="DA98" i="3"/>
  <c r="DB98" i="3"/>
  <c r="DC98" i="3"/>
  <c r="A99" i="3"/>
  <c r="Y99" i="3"/>
  <c r="CY99" i="3"/>
  <c r="CZ99" i="3"/>
  <c r="DA99" i="3"/>
  <c r="DB99" i="3"/>
  <c r="DC99" i="3"/>
  <c r="A100" i="3"/>
  <c r="Y100" i="3"/>
  <c r="CU100" i="3"/>
  <c r="CV100" i="3"/>
  <c r="CX100" i="3"/>
  <c r="CY100" i="3"/>
  <c r="CZ100" i="3"/>
  <c r="DB100" i="3" s="1"/>
  <c r="DA100" i="3"/>
  <c r="DC100" i="3"/>
  <c r="A101" i="3"/>
  <c r="Y101" i="3"/>
  <c r="CX101" i="3" s="1"/>
  <c r="CU101" i="3"/>
  <c r="CY101" i="3"/>
  <c r="CZ101" i="3"/>
  <c r="DA101" i="3"/>
  <c r="DB101" i="3"/>
  <c r="DC101" i="3"/>
  <c r="A102" i="3"/>
  <c r="Y102" i="3"/>
  <c r="CU102" i="3"/>
  <c r="CV102" i="3"/>
  <c r="CX102" i="3"/>
  <c r="CY102" i="3"/>
  <c r="CZ102" i="3"/>
  <c r="DA102" i="3"/>
  <c r="DB102" i="3"/>
  <c r="DC102" i="3"/>
  <c r="DH102" i="3"/>
  <c r="A103" i="3"/>
  <c r="Y103" i="3"/>
  <c r="CU103" i="3"/>
  <c r="CY103" i="3"/>
  <c r="CZ103" i="3"/>
  <c r="DA103" i="3"/>
  <c r="DB103" i="3"/>
  <c r="DC103" i="3"/>
  <c r="A104" i="3"/>
  <c r="Y104" i="3"/>
  <c r="CY104" i="3"/>
  <c r="CZ104" i="3"/>
  <c r="DB104" i="3" s="1"/>
  <c r="DA104" i="3"/>
  <c r="DC104" i="3"/>
  <c r="A105" i="3"/>
  <c r="Y105" i="3"/>
  <c r="CY105" i="3"/>
  <c r="CZ105" i="3"/>
  <c r="DA105" i="3"/>
  <c r="DB105" i="3"/>
  <c r="DC105" i="3"/>
  <c r="A106" i="3"/>
  <c r="Y106" i="3"/>
  <c r="CY106" i="3"/>
  <c r="CZ106" i="3"/>
  <c r="DB106" i="3" s="1"/>
  <c r="DA106" i="3"/>
  <c r="DC106" i="3"/>
  <c r="A107" i="3"/>
  <c r="Y107" i="3"/>
  <c r="CY107" i="3"/>
  <c r="CZ107" i="3"/>
  <c r="DA107" i="3"/>
  <c r="DB107" i="3"/>
  <c r="DC107" i="3"/>
  <c r="A108" i="3"/>
  <c r="Y108" i="3"/>
  <c r="CY108" i="3"/>
  <c r="CZ108" i="3"/>
  <c r="DB108" i="3" s="1"/>
  <c r="DA108" i="3"/>
  <c r="DC108" i="3"/>
  <c r="A109" i="3"/>
  <c r="Y109" i="3"/>
  <c r="CY109" i="3"/>
  <c r="CZ109" i="3"/>
  <c r="DA109" i="3"/>
  <c r="DB109" i="3"/>
  <c r="DC109" i="3"/>
  <c r="A110" i="3"/>
  <c r="Y110" i="3"/>
  <c r="CY110" i="3"/>
  <c r="CZ110" i="3"/>
  <c r="DB110" i="3" s="1"/>
  <c r="DA110" i="3"/>
  <c r="DC110" i="3"/>
  <c r="A111" i="3"/>
  <c r="Y111" i="3"/>
  <c r="CY111" i="3"/>
  <c r="CZ111" i="3"/>
  <c r="DA111" i="3"/>
  <c r="DB111" i="3"/>
  <c r="DC111" i="3"/>
  <c r="A112" i="3"/>
  <c r="Y112" i="3"/>
  <c r="CY112" i="3"/>
  <c r="CZ112" i="3"/>
  <c r="DA112" i="3"/>
  <c r="DB112" i="3"/>
  <c r="DC112" i="3"/>
  <c r="A113" i="3"/>
  <c r="Y113" i="3"/>
  <c r="CY113" i="3"/>
  <c r="CZ113" i="3"/>
  <c r="DA113" i="3"/>
  <c r="DB113" i="3"/>
  <c r="DC113" i="3"/>
  <c r="A114" i="3"/>
  <c r="Y114" i="3"/>
  <c r="CY114" i="3"/>
  <c r="CZ114" i="3"/>
  <c r="DA114" i="3"/>
  <c r="DB114" i="3"/>
  <c r="DC114" i="3"/>
  <c r="A115" i="3"/>
  <c r="Y115" i="3"/>
  <c r="CY115" i="3"/>
  <c r="CZ115" i="3"/>
  <c r="DA115" i="3"/>
  <c r="DB115" i="3"/>
  <c r="DC115" i="3"/>
  <c r="A116" i="3"/>
  <c r="Y116" i="3"/>
  <c r="CY116" i="3"/>
  <c r="CZ116" i="3"/>
  <c r="DB116" i="3" s="1"/>
  <c r="DA116" i="3"/>
  <c r="DC116" i="3"/>
  <c r="A117" i="3"/>
  <c r="Y117" i="3"/>
  <c r="CY117" i="3"/>
  <c r="CZ117" i="3"/>
  <c r="DA117" i="3"/>
  <c r="DB117" i="3"/>
  <c r="DC117" i="3"/>
  <c r="A118" i="3"/>
  <c r="Y118" i="3"/>
  <c r="CY118" i="3"/>
  <c r="CZ118" i="3"/>
  <c r="DA118" i="3"/>
  <c r="DB118" i="3"/>
  <c r="DC118" i="3"/>
  <c r="A119" i="3"/>
  <c r="Y119" i="3"/>
  <c r="CY119" i="3"/>
  <c r="CZ119" i="3"/>
  <c r="DA119" i="3"/>
  <c r="DB119" i="3"/>
  <c r="DC119" i="3"/>
  <c r="A120" i="3"/>
  <c r="Y120" i="3"/>
  <c r="CY120" i="3"/>
  <c r="CZ120" i="3"/>
  <c r="DB120" i="3" s="1"/>
  <c r="DA120" i="3"/>
  <c r="DC120" i="3"/>
  <c r="A121" i="3"/>
  <c r="Y121" i="3"/>
  <c r="CY121" i="3"/>
  <c r="CZ121" i="3"/>
  <c r="DA121" i="3"/>
  <c r="DB121" i="3"/>
  <c r="DC121" i="3"/>
  <c r="A122" i="3"/>
  <c r="Y122" i="3"/>
  <c r="CY122" i="3"/>
  <c r="CZ122" i="3"/>
  <c r="DA122" i="3"/>
  <c r="DB122" i="3"/>
  <c r="DC122" i="3"/>
  <c r="A123" i="3"/>
  <c r="Y123" i="3"/>
  <c r="CY123" i="3"/>
  <c r="CZ123" i="3"/>
  <c r="DB123" i="3" s="1"/>
  <c r="DA123" i="3"/>
  <c r="DC123" i="3"/>
  <c r="A124" i="3"/>
  <c r="Y124" i="3"/>
  <c r="CY124" i="3"/>
  <c r="CZ124" i="3"/>
  <c r="DA124" i="3"/>
  <c r="DB124" i="3"/>
  <c r="DC124" i="3"/>
  <c r="A125" i="3"/>
  <c r="Y125" i="3"/>
  <c r="CY125" i="3"/>
  <c r="CZ125" i="3"/>
  <c r="DA125" i="3"/>
  <c r="DB125" i="3"/>
  <c r="DC125" i="3"/>
  <c r="A126" i="3"/>
  <c r="Y126" i="3"/>
  <c r="CY126" i="3"/>
  <c r="CZ126" i="3"/>
  <c r="DB126" i="3" s="1"/>
  <c r="DA126" i="3"/>
  <c r="DC126" i="3"/>
  <c r="A127" i="3"/>
  <c r="Y127" i="3"/>
  <c r="CY127" i="3"/>
  <c r="CZ127" i="3"/>
  <c r="DA127" i="3"/>
  <c r="DB127" i="3"/>
  <c r="DC127" i="3"/>
  <c r="A128" i="3"/>
  <c r="Y128" i="3"/>
  <c r="CY128" i="3"/>
  <c r="CZ128" i="3"/>
  <c r="DA128" i="3"/>
  <c r="DB128" i="3"/>
  <c r="DC128" i="3"/>
  <c r="A129" i="3"/>
  <c r="Y129" i="3"/>
  <c r="CY129" i="3"/>
  <c r="CZ129" i="3"/>
  <c r="DB129" i="3" s="1"/>
  <c r="DA129" i="3"/>
  <c r="DC129" i="3"/>
  <c r="A130" i="3"/>
  <c r="Y130" i="3"/>
  <c r="CY130" i="3"/>
  <c r="CZ130" i="3"/>
  <c r="DB130" i="3" s="1"/>
  <c r="DA130" i="3"/>
  <c r="DC130" i="3"/>
  <c r="A131" i="3"/>
  <c r="Y131" i="3"/>
  <c r="CY131" i="3"/>
  <c r="CZ131" i="3"/>
  <c r="DA131" i="3"/>
  <c r="DB131" i="3"/>
  <c r="DC131" i="3"/>
  <c r="A132" i="3"/>
  <c r="Y132" i="3"/>
  <c r="CY132" i="3"/>
  <c r="CZ132" i="3"/>
  <c r="DA132" i="3"/>
  <c r="DB132" i="3"/>
  <c r="DC132" i="3"/>
  <c r="A133" i="3"/>
  <c r="Y133" i="3"/>
  <c r="CY133" i="3"/>
  <c r="CZ133" i="3"/>
  <c r="DA133" i="3"/>
  <c r="DB133" i="3"/>
  <c r="DC133" i="3"/>
  <c r="A134" i="3"/>
  <c r="Y134" i="3"/>
  <c r="CY134" i="3"/>
  <c r="CZ134" i="3"/>
  <c r="DA134" i="3"/>
  <c r="DB134" i="3"/>
  <c r="DC134" i="3"/>
  <c r="A135" i="3"/>
  <c r="Y135" i="3"/>
  <c r="CY135" i="3"/>
  <c r="CZ135" i="3"/>
  <c r="DB135" i="3" s="1"/>
  <c r="DA135" i="3"/>
  <c r="DC135" i="3"/>
  <c r="A136" i="3"/>
  <c r="Y136" i="3"/>
  <c r="CY136" i="3"/>
  <c r="CZ136" i="3"/>
  <c r="DB136" i="3" s="1"/>
  <c r="DA136" i="3"/>
  <c r="DC136" i="3"/>
  <c r="A137" i="3"/>
  <c r="Y137" i="3"/>
  <c r="CY137" i="3"/>
  <c r="CZ137" i="3"/>
  <c r="DA137" i="3"/>
  <c r="DB137" i="3"/>
  <c r="DC137" i="3"/>
  <c r="A138" i="3"/>
  <c r="Y138" i="3"/>
  <c r="CY138" i="3"/>
  <c r="CZ138" i="3"/>
  <c r="DA138" i="3"/>
  <c r="DB138" i="3"/>
  <c r="DC138" i="3"/>
  <c r="A139" i="3"/>
  <c r="Y139" i="3"/>
  <c r="CY139" i="3"/>
  <c r="CZ139" i="3"/>
  <c r="DA139" i="3"/>
  <c r="DB139" i="3"/>
  <c r="DC139" i="3"/>
  <c r="A140" i="3"/>
  <c r="Y140" i="3"/>
  <c r="CY140" i="3"/>
  <c r="CZ140" i="3"/>
  <c r="DA140" i="3"/>
  <c r="DB140" i="3"/>
  <c r="DC140" i="3"/>
  <c r="A141" i="3"/>
  <c r="Y141" i="3"/>
  <c r="CY141" i="3"/>
  <c r="CZ141" i="3"/>
  <c r="DB141" i="3" s="1"/>
  <c r="DA141" i="3"/>
  <c r="DC141" i="3"/>
  <c r="A142" i="3"/>
  <c r="Y142" i="3"/>
  <c r="CY142" i="3"/>
  <c r="CZ142" i="3"/>
  <c r="DB142" i="3" s="1"/>
  <c r="DA142" i="3"/>
  <c r="DC142" i="3"/>
  <c r="A143" i="3"/>
  <c r="Y143" i="3"/>
  <c r="CY143" i="3"/>
  <c r="CZ143" i="3"/>
  <c r="DA143" i="3"/>
  <c r="DB143" i="3"/>
  <c r="DC143" i="3"/>
  <c r="A144" i="3"/>
  <c r="Y144" i="3"/>
  <c r="CY144" i="3"/>
  <c r="CZ144" i="3"/>
  <c r="DB144" i="3" s="1"/>
  <c r="DA144" i="3"/>
  <c r="DC144" i="3"/>
  <c r="A145" i="3"/>
  <c r="Y145" i="3"/>
  <c r="CY145" i="3"/>
  <c r="CZ145" i="3"/>
  <c r="DB145" i="3" s="1"/>
  <c r="DA145" i="3"/>
  <c r="DC145" i="3"/>
  <c r="A146" i="3"/>
  <c r="Y146" i="3"/>
  <c r="CY146" i="3"/>
  <c r="CZ146" i="3"/>
  <c r="DA146" i="3"/>
  <c r="DB146" i="3"/>
  <c r="DC146" i="3"/>
  <c r="A147" i="3"/>
  <c r="Y147" i="3"/>
  <c r="CY147" i="3"/>
  <c r="CZ147" i="3"/>
  <c r="DA147" i="3"/>
  <c r="DB147" i="3"/>
  <c r="DC147" i="3"/>
  <c r="A148" i="3"/>
  <c r="Y148" i="3"/>
  <c r="CY148" i="3"/>
  <c r="CZ148" i="3"/>
  <c r="DA148" i="3"/>
  <c r="DB148" i="3"/>
  <c r="DC148" i="3"/>
  <c r="A149" i="3"/>
  <c r="Y149" i="3"/>
  <c r="CY149" i="3"/>
  <c r="CZ149" i="3"/>
  <c r="DB149" i="3" s="1"/>
  <c r="DA149" i="3"/>
  <c r="DC149" i="3"/>
  <c r="A150" i="3"/>
  <c r="Y150" i="3"/>
  <c r="CY150" i="3"/>
  <c r="CZ150" i="3"/>
  <c r="DA150" i="3"/>
  <c r="DB150" i="3"/>
  <c r="DC150" i="3"/>
  <c r="A151" i="3"/>
  <c r="Y151" i="3"/>
  <c r="CY151" i="3"/>
  <c r="CZ151" i="3"/>
  <c r="DB151" i="3" s="1"/>
  <c r="DA151" i="3"/>
  <c r="DC151" i="3"/>
  <c r="A152" i="3"/>
  <c r="Y152" i="3"/>
  <c r="CY152" i="3"/>
  <c r="CZ152" i="3"/>
  <c r="DB152" i="3" s="1"/>
  <c r="DA152" i="3"/>
  <c r="DC152" i="3"/>
  <c r="A153" i="3"/>
  <c r="Y153" i="3"/>
  <c r="CY153" i="3"/>
  <c r="CZ153" i="3"/>
  <c r="DA153" i="3"/>
  <c r="DB153" i="3"/>
  <c r="DC153" i="3"/>
  <c r="A154" i="3"/>
  <c r="Y154" i="3"/>
  <c r="CY154" i="3"/>
  <c r="CZ154" i="3"/>
  <c r="DA154" i="3"/>
  <c r="DB154" i="3"/>
  <c r="DC154" i="3"/>
  <c r="A155" i="3"/>
  <c r="Y155" i="3"/>
  <c r="CY155" i="3"/>
  <c r="CZ155" i="3"/>
  <c r="DA155" i="3"/>
  <c r="DB155" i="3"/>
  <c r="DC155" i="3"/>
  <c r="A156" i="3"/>
  <c r="Y156" i="3"/>
  <c r="CY156" i="3"/>
  <c r="CZ156" i="3"/>
  <c r="DB156" i="3" s="1"/>
  <c r="DA156" i="3"/>
  <c r="DC156" i="3"/>
  <c r="A157" i="3"/>
  <c r="Y157" i="3"/>
  <c r="CY157" i="3"/>
  <c r="CZ157" i="3"/>
  <c r="DA157" i="3"/>
  <c r="DB157" i="3"/>
  <c r="DC157" i="3"/>
  <c r="A158" i="3"/>
  <c r="Y158" i="3"/>
  <c r="CY158" i="3"/>
  <c r="CZ158" i="3"/>
  <c r="DB158" i="3" s="1"/>
  <c r="DA158" i="3"/>
  <c r="DC158" i="3"/>
  <c r="A159" i="3"/>
  <c r="Y159" i="3"/>
  <c r="CY159" i="3"/>
  <c r="CZ159" i="3"/>
  <c r="DB159" i="3" s="1"/>
  <c r="DA159" i="3"/>
  <c r="DC159" i="3"/>
  <c r="A160" i="3"/>
  <c r="Y160" i="3"/>
  <c r="CY160" i="3"/>
  <c r="CZ160" i="3"/>
  <c r="DA160" i="3"/>
  <c r="DB160" i="3"/>
  <c r="DC160" i="3"/>
  <c r="A161" i="3"/>
  <c r="Y161" i="3"/>
  <c r="CY161" i="3"/>
  <c r="CZ161" i="3"/>
  <c r="DA161" i="3"/>
  <c r="DB161" i="3"/>
  <c r="DC161" i="3"/>
  <c r="A162" i="3"/>
  <c r="Y162" i="3"/>
  <c r="CY162" i="3"/>
  <c r="CZ162" i="3"/>
  <c r="DA162" i="3"/>
  <c r="DB162" i="3"/>
  <c r="DC162" i="3"/>
  <c r="A163" i="3"/>
  <c r="Y163" i="3"/>
  <c r="CY163" i="3"/>
  <c r="CZ163" i="3"/>
  <c r="DA163" i="3"/>
  <c r="DB163" i="3"/>
  <c r="DC163" i="3"/>
  <c r="A164" i="3"/>
  <c r="Y164" i="3"/>
  <c r="CY164" i="3"/>
  <c r="CZ164" i="3"/>
  <c r="DA164" i="3"/>
  <c r="DB164" i="3"/>
  <c r="DC164" i="3"/>
  <c r="A165" i="3"/>
  <c r="Y165" i="3"/>
  <c r="CY165" i="3"/>
  <c r="CZ165" i="3"/>
  <c r="DA165" i="3"/>
  <c r="DB165" i="3"/>
  <c r="DC165" i="3"/>
  <c r="A166" i="3"/>
  <c r="Y166" i="3"/>
  <c r="CY166" i="3"/>
  <c r="CZ166" i="3"/>
  <c r="DA166" i="3"/>
  <c r="DB166" i="3"/>
  <c r="DC166" i="3"/>
  <c r="A167" i="3"/>
  <c r="Y167" i="3"/>
  <c r="CY167" i="3"/>
  <c r="CZ167" i="3"/>
  <c r="DB167" i="3" s="1"/>
  <c r="DA167" i="3"/>
  <c r="DC167" i="3"/>
  <c r="A168" i="3"/>
  <c r="Y168" i="3"/>
  <c r="CY168" i="3"/>
  <c r="CZ168" i="3"/>
  <c r="DA168" i="3"/>
  <c r="DB168" i="3"/>
  <c r="DC168" i="3"/>
  <c r="A169" i="3"/>
  <c r="Y169" i="3"/>
  <c r="CY169" i="3"/>
  <c r="CZ169" i="3"/>
  <c r="DA169" i="3"/>
  <c r="DB169" i="3"/>
  <c r="DC169" i="3"/>
  <c r="A170" i="3"/>
  <c r="Y170" i="3"/>
  <c r="CY170" i="3"/>
  <c r="CZ170" i="3"/>
  <c r="DA170" i="3"/>
  <c r="DB170" i="3"/>
  <c r="DC170" i="3"/>
  <c r="A171" i="3"/>
  <c r="Y171" i="3"/>
  <c r="CY171" i="3"/>
  <c r="CZ171" i="3"/>
  <c r="DB171" i="3" s="1"/>
  <c r="DA171" i="3"/>
  <c r="DC171" i="3"/>
  <c r="A172" i="3"/>
  <c r="Y172" i="3"/>
  <c r="CY172" i="3"/>
  <c r="CZ172" i="3"/>
  <c r="DA172" i="3"/>
  <c r="DB172" i="3"/>
  <c r="DC172" i="3"/>
  <c r="A173" i="3"/>
  <c r="Y173" i="3"/>
  <c r="CY173" i="3"/>
  <c r="CZ173" i="3"/>
  <c r="DB173" i="3" s="1"/>
  <c r="DA173" i="3"/>
  <c r="DC173" i="3"/>
  <c r="A174" i="3"/>
  <c r="Y174" i="3"/>
  <c r="CY174" i="3"/>
  <c r="CZ174" i="3"/>
  <c r="DB174" i="3" s="1"/>
  <c r="DA174" i="3"/>
  <c r="DC174" i="3"/>
  <c r="A175" i="3"/>
  <c r="Y175" i="3"/>
  <c r="CY175" i="3"/>
  <c r="CZ175" i="3"/>
  <c r="DA175" i="3"/>
  <c r="DB175" i="3"/>
  <c r="DC175" i="3"/>
  <c r="A176" i="3"/>
  <c r="Y176" i="3"/>
  <c r="CY176" i="3"/>
  <c r="CZ176" i="3"/>
  <c r="DA176" i="3"/>
  <c r="DB176" i="3"/>
  <c r="DC176" i="3"/>
  <c r="A177" i="3"/>
  <c r="Y177" i="3"/>
  <c r="CY177" i="3"/>
  <c r="CZ177" i="3"/>
  <c r="DA177" i="3"/>
  <c r="DB177" i="3"/>
  <c r="DC177" i="3"/>
  <c r="A178" i="3"/>
  <c r="Y178" i="3"/>
  <c r="CY178" i="3"/>
  <c r="CZ178" i="3"/>
  <c r="DA178" i="3"/>
  <c r="DB178" i="3"/>
  <c r="DC178" i="3"/>
  <c r="A179" i="3"/>
  <c r="Y179" i="3"/>
  <c r="CY179" i="3"/>
  <c r="CZ179" i="3"/>
  <c r="DA179" i="3"/>
  <c r="DB179" i="3"/>
  <c r="DC179" i="3"/>
  <c r="A180" i="3"/>
  <c r="Y180" i="3"/>
  <c r="CY180" i="3"/>
  <c r="CZ180" i="3"/>
  <c r="DA180" i="3"/>
  <c r="DB180" i="3"/>
  <c r="DC180" i="3"/>
  <c r="A181" i="3"/>
  <c r="Y181" i="3"/>
  <c r="CY181" i="3"/>
  <c r="CZ181" i="3"/>
  <c r="DA181" i="3"/>
  <c r="DB181" i="3"/>
  <c r="DC181" i="3"/>
  <c r="A182" i="3"/>
  <c r="Y182" i="3"/>
  <c r="CY182" i="3"/>
  <c r="CZ182" i="3"/>
  <c r="DB182" i="3" s="1"/>
  <c r="DA182" i="3"/>
  <c r="DC182" i="3"/>
  <c r="A183" i="3"/>
  <c r="Y183" i="3"/>
  <c r="CY183" i="3"/>
  <c r="CZ183" i="3"/>
  <c r="DA183" i="3"/>
  <c r="DB183" i="3"/>
  <c r="DC183" i="3"/>
  <c r="A184" i="3"/>
  <c r="Y184" i="3"/>
  <c r="CY184" i="3"/>
  <c r="CZ184" i="3"/>
  <c r="DA184" i="3"/>
  <c r="DB184" i="3"/>
  <c r="DC184" i="3"/>
  <c r="A185" i="3"/>
  <c r="Y185" i="3"/>
  <c r="CU185" i="3"/>
  <c r="CY185" i="3"/>
  <c r="CZ185" i="3"/>
  <c r="DB185" i="3" s="1"/>
  <c r="DA185" i="3"/>
  <c r="DC185" i="3"/>
  <c r="A186" i="3"/>
  <c r="Y186" i="3"/>
  <c r="CX186" i="3" s="1"/>
  <c r="CY186" i="3"/>
  <c r="CZ186" i="3"/>
  <c r="DB186" i="3" s="1"/>
  <c r="DA186" i="3"/>
  <c r="DC186" i="3"/>
  <c r="A187" i="3"/>
  <c r="Y187" i="3"/>
  <c r="CX187" i="3" s="1"/>
  <c r="CY187" i="3"/>
  <c r="CZ187" i="3"/>
  <c r="DB187" i="3" s="1"/>
  <c r="DA187" i="3"/>
  <c r="DC187" i="3"/>
  <c r="DH187" i="3"/>
  <c r="A188" i="3"/>
  <c r="Y188" i="3"/>
  <c r="CX188" i="3"/>
  <c r="CY188" i="3"/>
  <c r="CZ188" i="3"/>
  <c r="DA188" i="3"/>
  <c r="DB188" i="3"/>
  <c r="DC188" i="3"/>
  <c r="DG188" i="3"/>
  <c r="DI188" i="3"/>
  <c r="A189" i="3"/>
  <c r="Y189" i="3"/>
  <c r="CY189" i="3"/>
  <c r="CZ189" i="3"/>
  <c r="DA189" i="3"/>
  <c r="DB189" i="3"/>
  <c r="DC189" i="3"/>
  <c r="A190" i="3"/>
  <c r="Y190" i="3"/>
  <c r="CY190" i="3"/>
  <c r="CZ190" i="3"/>
  <c r="DB190" i="3" s="1"/>
  <c r="DA190" i="3"/>
  <c r="DC190" i="3"/>
  <c r="A191" i="3"/>
  <c r="Y191" i="3"/>
  <c r="CY191" i="3"/>
  <c r="CZ191" i="3"/>
  <c r="DB191" i="3" s="1"/>
  <c r="DA191" i="3"/>
  <c r="DC191" i="3"/>
  <c r="A192" i="3"/>
  <c r="Y192" i="3"/>
  <c r="CY192" i="3"/>
  <c r="CZ192" i="3"/>
  <c r="DA192" i="3"/>
  <c r="DB192" i="3"/>
  <c r="DC192" i="3"/>
  <c r="A193" i="3"/>
  <c r="Y193" i="3"/>
  <c r="CY193" i="3"/>
  <c r="CZ193" i="3"/>
  <c r="DB193" i="3" s="1"/>
  <c r="DA193" i="3"/>
  <c r="DC193" i="3"/>
  <c r="A194" i="3"/>
  <c r="Y194" i="3"/>
  <c r="CY194" i="3"/>
  <c r="CZ194" i="3"/>
  <c r="DB194" i="3" s="1"/>
  <c r="DA194" i="3"/>
  <c r="DC194" i="3"/>
  <c r="A195" i="3"/>
  <c r="Y195" i="3"/>
  <c r="CY195" i="3"/>
  <c r="CZ195" i="3"/>
  <c r="DA195" i="3"/>
  <c r="DB195" i="3"/>
  <c r="DC195" i="3"/>
  <c r="A196" i="3"/>
  <c r="Y196" i="3"/>
  <c r="CY196" i="3"/>
  <c r="CZ196" i="3"/>
  <c r="DA196" i="3"/>
  <c r="DB196" i="3"/>
  <c r="DC196" i="3"/>
  <c r="A197" i="3"/>
  <c r="Y197" i="3"/>
  <c r="CY197" i="3"/>
  <c r="CZ197" i="3"/>
  <c r="DA197" i="3"/>
  <c r="DB197" i="3"/>
  <c r="DC197" i="3"/>
  <c r="A198" i="3"/>
  <c r="Y198" i="3"/>
  <c r="CY198" i="3"/>
  <c r="CZ198" i="3"/>
  <c r="DB198" i="3" s="1"/>
  <c r="DA198" i="3"/>
  <c r="DC198" i="3"/>
  <c r="A199" i="3"/>
  <c r="Y199" i="3"/>
  <c r="CY199" i="3"/>
  <c r="CZ199" i="3"/>
  <c r="DA199" i="3"/>
  <c r="DB199" i="3"/>
  <c r="DC199" i="3"/>
  <c r="A200" i="3"/>
  <c r="Y200" i="3"/>
  <c r="CY200" i="3"/>
  <c r="CZ200" i="3"/>
  <c r="DB200" i="3" s="1"/>
  <c r="DA200" i="3"/>
  <c r="DC200" i="3"/>
  <c r="A201" i="3"/>
  <c r="Y201" i="3"/>
  <c r="CY201" i="3"/>
  <c r="CZ201" i="3"/>
  <c r="DB201" i="3" s="1"/>
  <c r="DA201" i="3"/>
  <c r="DC201" i="3"/>
  <c r="A202" i="3"/>
  <c r="Y202" i="3"/>
  <c r="CY202" i="3"/>
  <c r="CZ202" i="3"/>
  <c r="DB202" i="3" s="1"/>
  <c r="DA202" i="3"/>
  <c r="DC202" i="3"/>
  <c r="A203" i="3"/>
  <c r="Y203" i="3"/>
  <c r="CY203" i="3"/>
  <c r="CZ203" i="3"/>
  <c r="DB203" i="3" s="1"/>
  <c r="DA203" i="3"/>
  <c r="DC203" i="3"/>
  <c r="A204" i="3"/>
  <c r="Y204" i="3"/>
  <c r="CY204" i="3"/>
  <c r="CZ204" i="3"/>
  <c r="DA204" i="3"/>
  <c r="DB204" i="3"/>
  <c r="DC204" i="3"/>
  <c r="A205" i="3"/>
  <c r="Y205" i="3"/>
  <c r="CY205" i="3"/>
  <c r="CZ205" i="3"/>
  <c r="DA205" i="3"/>
  <c r="DB205" i="3"/>
  <c r="DC205" i="3"/>
  <c r="A206" i="3"/>
  <c r="Y206" i="3"/>
  <c r="CY206" i="3"/>
  <c r="CZ206" i="3"/>
  <c r="DA206" i="3"/>
  <c r="DB206" i="3"/>
  <c r="DC206" i="3"/>
  <c r="A207" i="3"/>
  <c r="Y207" i="3"/>
  <c r="CX207" i="3" s="1"/>
  <c r="CY207" i="3"/>
  <c r="CZ207" i="3"/>
  <c r="DA207" i="3"/>
  <c r="DB207" i="3"/>
  <c r="DC207" i="3"/>
  <c r="A208" i="3"/>
  <c r="Y208" i="3"/>
  <c r="CY208" i="3"/>
  <c r="CZ208" i="3"/>
  <c r="DB208" i="3" s="1"/>
  <c r="DA208" i="3"/>
  <c r="DC208" i="3"/>
  <c r="A209" i="3"/>
  <c r="Y209" i="3"/>
  <c r="CY209" i="3"/>
  <c r="CZ209" i="3"/>
  <c r="DB209" i="3" s="1"/>
  <c r="DA209" i="3"/>
  <c r="DC209" i="3"/>
  <c r="A210" i="3"/>
  <c r="Y210" i="3"/>
  <c r="CY210" i="3"/>
  <c r="CZ210" i="3"/>
  <c r="DB210" i="3" s="1"/>
  <c r="DA210" i="3"/>
  <c r="DC210" i="3"/>
  <c r="A211" i="3"/>
  <c r="Y211" i="3"/>
  <c r="CY211" i="3"/>
  <c r="CZ211" i="3"/>
  <c r="DB211" i="3" s="1"/>
  <c r="DA211" i="3"/>
  <c r="DC211" i="3"/>
  <c r="A212" i="3"/>
  <c r="Y212" i="3"/>
  <c r="CY212" i="3"/>
  <c r="CZ212" i="3"/>
  <c r="DA212" i="3"/>
  <c r="DB212" i="3"/>
  <c r="DC212" i="3"/>
  <c r="A213" i="3"/>
  <c r="Y213" i="3"/>
  <c r="CX213" i="3" s="1"/>
  <c r="CY213" i="3"/>
  <c r="CZ213" i="3"/>
  <c r="DA213" i="3"/>
  <c r="DB213" i="3"/>
  <c r="DC213" i="3"/>
  <c r="A214" i="3"/>
  <c r="Y214" i="3"/>
  <c r="CY214" i="3"/>
  <c r="CZ214" i="3"/>
  <c r="DB214" i="3" s="1"/>
  <c r="DA214" i="3"/>
  <c r="DC214" i="3"/>
  <c r="A215" i="3"/>
  <c r="Y215" i="3"/>
  <c r="CY215" i="3"/>
  <c r="CZ215" i="3"/>
  <c r="DB215" i="3" s="1"/>
  <c r="DA215" i="3"/>
  <c r="DC215" i="3"/>
  <c r="A216" i="3"/>
  <c r="Y216" i="3"/>
  <c r="CY216" i="3"/>
  <c r="CZ216" i="3"/>
  <c r="DA216" i="3"/>
  <c r="DB216" i="3"/>
  <c r="DC216" i="3"/>
  <c r="A217" i="3"/>
  <c r="Y217" i="3"/>
  <c r="CY217" i="3"/>
  <c r="CZ217" i="3"/>
  <c r="DB217" i="3" s="1"/>
  <c r="DA217" i="3"/>
  <c r="DC217" i="3"/>
  <c r="A218" i="3"/>
  <c r="Y218" i="3"/>
  <c r="CY218" i="3"/>
  <c r="CZ218" i="3"/>
  <c r="DB218" i="3" s="1"/>
  <c r="DA218" i="3"/>
  <c r="DC218" i="3"/>
  <c r="A219" i="3"/>
  <c r="Y219" i="3"/>
  <c r="CY219" i="3"/>
  <c r="CZ219" i="3"/>
  <c r="DB219" i="3" s="1"/>
  <c r="DA219" i="3"/>
  <c r="DC219" i="3"/>
  <c r="A220" i="3"/>
  <c r="Y220" i="3"/>
  <c r="CY220" i="3"/>
  <c r="CZ220" i="3"/>
  <c r="DA220" i="3"/>
  <c r="DB220" i="3"/>
  <c r="DC220" i="3"/>
  <c r="A221" i="3"/>
  <c r="Y221" i="3"/>
  <c r="CY221" i="3"/>
  <c r="CZ221" i="3"/>
  <c r="DA221" i="3"/>
  <c r="DB221" i="3"/>
  <c r="DC221" i="3"/>
  <c r="A222" i="3"/>
  <c r="Y222" i="3"/>
  <c r="CY222" i="3"/>
  <c r="CZ222" i="3"/>
  <c r="DB222" i="3" s="1"/>
  <c r="DA222" i="3"/>
  <c r="DC222" i="3"/>
  <c r="A223" i="3"/>
  <c r="Y223" i="3"/>
  <c r="CY223" i="3"/>
  <c r="CZ223" i="3"/>
  <c r="DA223" i="3"/>
  <c r="DB223" i="3"/>
  <c r="DC223" i="3"/>
  <c r="A224" i="3"/>
  <c r="Y224" i="3"/>
  <c r="CY224" i="3"/>
  <c r="CZ224" i="3"/>
  <c r="DB224" i="3" s="1"/>
  <c r="DA224" i="3"/>
  <c r="DC224" i="3"/>
  <c r="A225" i="3"/>
  <c r="Y225" i="3"/>
  <c r="CY225" i="3"/>
  <c r="CZ225" i="3"/>
  <c r="DB225" i="3" s="1"/>
  <c r="DA225" i="3"/>
  <c r="DC225" i="3"/>
  <c r="A226" i="3"/>
  <c r="Y226" i="3"/>
  <c r="CY226" i="3"/>
  <c r="CZ226" i="3"/>
  <c r="DA226" i="3"/>
  <c r="DB226" i="3"/>
  <c r="DC226" i="3"/>
  <c r="A227" i="3"/>
  <c r="Y227" i="3"/>
  <c r="CY227" i="3"/>
  <c r="CZ227" i="3"/>
  <c r="DB227" i="3" s="1"/>
  <c r="DA227" i="3"/>
  <c r="DC227" i="3"/>
  <c r="A228" i="3"/>
  <c r="Y228" i="3"/>
  <c r="CY228" i="3"/>
  <c r="CZ228" i="3"/>
  <c r="DA228" i="3"/>
  <c r="DB228" i="3"/>
  <c r="DC228" i="3"/>
  <c r="A229" i="3"/>
  <c r="Y229" i="3"/>
  <c r="CU229" i="3"/>
  <c r="CY229" i="3"/>
  <c r="CZ229" i="3"/>
  <c r="DB229" i="3" s="1"/>
  <c r="DA229" i="3"/>
  <c r="DC229" i="3"/>
  <c r="A230" i="3"/>
  <c r="Y230" i="3"/>
  <c r="CX230" i="3"/>
  <c r="CY230" i="3"/>
  <c r="CZ230" i="3"/>
  <c r="DA230" i="3"/>
  <c r="DB230" i="3"/>
  <c r="DC230" i="3"/>
  <c r="A231" i="3"/>
  <c r="Y231" i="3"/>
  <c r="CX231" i="3" s="1"/>
  <c r="CY231" i="3"/>
  <c r="CZ231" i="3"/>
  <c r="DB231" i="3" s="1"/>
  <c r="DA231" i="3"/>
  <c r="DC231" i="3"/>
  <c r="A232" i="3"/>
  <c r="Y232" i="3"/>
  <c r="CX232" i="3"/>
  <c r="CY232" i="3"/>
  <c r="CZ232" i="3"/>
  <c r="DB232" i="3" s="1"/>
  <c r="DA232" i="3"/>
  <c r="DC232" i="3"/>
  <c r="A233" i="3"/>
  <c r="Y233" i="3"/>
  <c r="CX233" i="3" s="1"/>
  <c r="CY233" i="3"/>
  <c r="CZ233" i="3"/>
  <c r="DA233" i="3"/>
  <c r="DB233" i="3"/>
  <c r="DC233" i="3"/>
  <c r="DH233" i="3"/>
  <c r="A234" i="3"/>
  <c r="Y234" i="3"/>
  <c r="CU234" i="3"/>
  <c r="CV234" i="3"/>
  <c r="CX234" i="3"/>
  <c r="DG234" i="3" s="1"/>
  <c r="CY234" i="3"/>
  <c r="CZ234" i="3"/>
  <c r="DA234" i="3"/>
  <c r="DB234" i="3"/>
  <c r="DC234" i="3"/>
  <c r="DF234" i="3"/>
  <c r="A235" i="3"/>
  <c r="Y235" i="3"/>
  <c r="CX235" i="3" s="1"/>
  <c r="CY235" i="3"/>
  <c r="CZ235" i="3"/>
  <c r="DA235" i="3"/>
  <c r="DB235" i="3"/>
  <c r="DC235" i="3"/>
  <c r="DG235" i="3"/>
  <c r="A236" i="3"/>
  <c r="Y236" i="3"/>
  <c r="CX236" i="3" s="1"/>
  <c r="CY236" i="3"/>
  <c r="CZ236" i="3"/>
  <c r="DA236" i="3"/>
  <c r="DB236" i="3"/>
  <c r="DC236" i="3"/>
  <c r="A237" i="3"/>
  <c r="Y237" i="3"/>
  <c r="CX237" i="3" s="1"/>
  <c r="DI237" i="3" s="1"/>
  <c r="CY237" i="3"/>
  <c r="CZ237" i="3"/>
  <c r="DB237" i="3" s="1"/>
  <c r="DA237" i="3"/>
  <c r="DC237" i="3"/>
  <c r="DF237" i="3"/>
  <c r="DJ237" i="3" s="1"/>
  <c r="DG237" i="3"/>
  <c r="DH237" i="3"/>
  <c r="A238" i="3"/>
  <c r="Y238" i="3"/>
  <c r="CX238" i="3"/>
  <c r="CY238" i="3"/>
  <c r="CZ238" i="3"/>
  <c r="DB238" i="3" s="1"/>
  <c r="DA238" i="3"/>
  <c r="DC238" i="3"/>
  <c r="DF238" i="3"/>
  <c r="DJ238" i="3" s="1"/>
  <c r="DG238" i="3"/>
  <c r="DH238" i="3"/>
  <c r="DI238" i="3"/>
  <c r="A239" i="3"/>
  <c r="Y239" i="3"/>
  <c r="CX239" i="3"/>
  <c r="CY239" i="3"/>
  <c r="CZ239" i="3"/>
  <c r="DA239" i="3"/>
  <c r="DB239" i="3"/>
  <c r="DC239" i="3"/>
  <c r="DF239" i="3"/>
  <c r="DJ239" i="3" s="1"/>
  <c r="DG239" i="3"/>
  <c r="A240" i="3"/>
  <c r="Y240" i="3"/>
  <c r="CY240" i="3"/>
  <c r="CZ240" i="3"/>
  <c r="DA240" i="3"/>
  <c r="DB240" i="3"/>
  <c r="DC240" i="3"/>
  <c r="A241" i="3"/>
  <c r="Y241" i="3"/>
  <c r="CY241" i="3"/>
  <c r="CZ241" i="3"/>
  <c r="DB241" i="3" s="1"/>
  <c r="DA241" i="3"/>
  <c r="DC241" i="3"/>
  <c r="A242" i="3"/>
  <c r="Y242" i="3"/>
  <c r="CY242" i="3"/>
  <c r="CZ242" i="3"/>
  <c r="DA242" i="3"/>
  <c r="DB242" i="3"/>
  <c r="DC242" i="3"/>
  <c r="A243" i="3"/>
  <c r="Y243" i="3"/>
  <c r="CY243" i="3"/>
  <c r="CZ243" i="3"/>
  <c r="DA243" i="3"/>
  <c r="DB243" i="3"/>
  <c r="DC243" i="3"/>
  <c r="A244" i="3"/>
  <c r="Y244" i="3"/>
  <c r="CY244" i="3"/>
  <c r="CZ244" i="3"/>
  <c r="DB244" i="3" s="1"/>
  <c r="DA244" i="3"/>
  <c r="DC244" i="3"/>
  <c r="A245" i="3"/>
  <c r="Y245" i="3"/>
  <c r="CY245" i="3"/>
  <c r="CZ245" i="3"/>
  <c r="DA245" i="3"/>
  <c r="DB245" i="3"/>
  <c r="DC245" i="3"/>
  <c r="A246" i="3"/>
  <c r="Y246" i="3"/>
  <c r="CY246" i="3"/>
  <c r="CZ246" i="3"/>
  <c r="DB246" i="3" s="1"/>
  <c r="DA246" i="3"/>
  <c r="DC246" i="3"/>
  <c r="A247" i="3"/>
  <c r="Y247" i="3"/>
  <c r="CY247" i="3"/>
  <c r="CZ247" i="3"/>
  <c r="DA247" i="3"/>
  <c r="DB247" i="3"/>
  <c r="DC247" i="3"/>
  <c r="A248" i="3"/>
  <c r="Y248" i="3"/>
  <c r="CY248" i="3"/>
  <c r="CZ248" i="3"/>
  <c r="DA248" i="3"/>
  <c r="DB248" i="3"/>
  <c r="DC248" i="3"/>
  <c r="A249" i="3"/>
  <c r="Y249" i="3"/>
  <c r="CX249" i="3" s="1"/>
  <c r="DG249" i="3" s="1"/>
  <c r="CU249" i="3"/>
  <c r="CV249" i="3"/>
  <c r="CY249" i="3"/>
  <c r="CZ249" i="3"/>
  <c r="DA249" i="3"/>
  <c r="DB249" i="3"/>
  <c r="DC249" i="3"/>
  <c r="DI249" i="3"/>
  <c r="DJ249" i="3"/>
  <c r="A250" i="3"/>
  <c r="Y250" i="3"/>
  <c r="CU250" i="3"/>
  <c r="CY250" i="3"/>
  <c r="CZ250" i="3"/>
  <c r="DB250" i="3" s="1"/>
  <c r="DA250" i="3"/>
  <c r="DC250" i="3"/>
  <c r="A251" i="3"/>
  <c r="Y251" i="3"/>
  <c r="CU251" i="3"/>
  <c r="CV251" i="3"/>
  <c r="CX251" i="3"/>
  <c r="CY251" i="3"/>
  <c r="CZ251" i="3"/>
  <c r="DB251" i="3" s="1"/>
  <c r="DA251" i="3"/>
  <c r="DC251" i="3"/>
  <c r="DF251" i="3"/>
  <c r="DG251" i="3"/>
  <c r="A252" i="3"/>
  <c r="Y252" i="3"/>
  <c r="CV252" i="3" s="1"/>
  <c r="CU252" i="3"/>
  <c r="CX252" i="3"/>
  <c r="DF252" i="3" s="1"/>
  <c r="CY252" i="3"/>
  <c r="CZ252" i="3"/>
  <c r="DA252" i="3"/>
  <c r="DB252" i="3"/>
  <c r="DC252" i="3"/>
  <c r="DG252" i="3"/>
  <c r="DH252" i="3"/>
  <c r="DI252" i="3"/>
  <c r="DJ252" i="3" s="1"/>
  <c r="A253" i="3"/>
  <c r="Y253" i="3"/>
  <c r="CY253" i="3"/>
  <c r="CZ253" i="3"/>
  <c r="DA253" i="3"/>
  <c r="DB253" i="3"/>
  <c r="DC253" i="3"/>
  <c r="A254" i="3"/>
  <c r="Y254" i="3"/>
  <c r="CY254" i="3"/>
  <c r="CZ254" i="3"/>
  <c r="DB254" i="3" s="1"/>
  <c r="DA254" i="3"/>
  <c r="DC254" i="3"/>
  <c r="A255" i="3"/>
  <c r="Y255" i="3"/>
  <c r="CY255" i="3"/>
  <c r="CZ255" i="3"/>
  <c r="DA255" i="3"/>
  <c r="DB255" i="3"/>
  <c r="DC255" i="3"/>
  <c r="A256" i="3"/>
  <c r="Y256" i="3"/>
  <c r="CY256" i="3"/>
  <c r="CZ256" i="3"/>
  <c r="DB256" i="3" s="1"/>
  <c r="DA256" i="3"/>
  <c r="DC256" i="3"/>
  <c r="A257" i="3"/>
  <c r="Y257" i="3"/>
  <c r="CY257" i="3"/>
  <c r="CZ257" i="3"/>
  <c r="DA257" i="3"/>
  <c r="DB257" i="3"/>
  <c r="DC257" i="3"/>
  <c r="A258" i="3"/>
  <c r="Y258" i="3"/>
  <c r="CY258" i="3"/>
  <c r="CZ258" i="3"/>
  <c r="DB258" i="3" s="1"/>
  <c r="DA258" i="3"/>
  <c r="DC258" i="3"/>
  <c r="A259" i="3"/>
  <c r="Y259" i="3"/>
  <c r="CY259" i="3"/>
  <c r="CZ259" i="3"/>
  <c r="DA259" i="3"/>
  <c r="DB259" i="3"/>
  <c r="DC259" i="3"/>
  <c r="A260" i="3"/>
  <c r="Y260" i="3"/>
  <c r="CY260" i="3"/>
  <c r="CZ260" i="3"/>
  <c r="DB260" i="3" s="1"/>
  <c r="DA260" i="3"/>
  <c r="DC260" i="3"/>
  <c r="A261" i="3"/>
  <c r="Y261" i="3"/>
  <c r="CY261" i="3"/>
  <c r="CZ261" i="3"/>
  <c r="DA261" i="3"/>
  <c r="DB261" i="3"/>
  <c r="DC261" i="3"/>
  <c r="A262" i="3"/>
  <c r="Y262" i="3"/>
  <c r="CY262" i="3"/>
  <c r="CZ262" i="3"/>
  <c r="DB262" i="3" s="1"/>
  <c r="DA262" i="3"/>
  <c r="DC262" i="3"/>
  <c r="A263" i="3"/>
  <c r="Y263" i="3"/>
  <c r="CY263" i="3"/>
  <c r="CZ263" i="3"/>
  <c r="DB263" i="3" s="1"/>
  <c r="DA263" i="3"/>
  <c r="DC263" i="3"/>
  <c r="A264" i="3"/>
  <c r="Y264" i="3"/>
  <c r="CY264" i="3"/>
  <c r="CZ264" i="3"/>
  <c r="DB264" i="3" s="1"/>
  <c r="DA264" i="3"/>
  <c r="DC264" i="3"/>
  <c r="A265" i="3"/>
  <c r="Y265" i="3"/>
  <c r="CY265" i="3"/>
  <c r="CZ265" i="3"/>
  <c r="DB265" i="3" s="1"/>
  <c r="DA265" i="3"/>
  <c r="DC265" i="3"/>
  <c r="A266" i="3"/>
  <c r="Y266" i="3"/>
  <c r="CU266" i="3"/>
  <c r="CY266" i="3"/>
  <c r="CZ266" i="3"/>
  <c r="DA266" i="3"/>
  <c r="DB266" i="3"/>
  <c r="DC266" i="3"/>
  <c r="A267" i="3"/>
  <c r="Y267" i="3"/>
  <c r="CX267" i="3"/>
  <c r="CY267" i="3"/>
  <c r="CZ267" i="3"/>
  <c r="DB267" i="3" s="1"/>
  <c r="DA267" i="3"/>
  <c r="DC267" i="3"/>
  <c r="DF267" i="3"/>
  <c r="DJ267" i="3" s="1"/>
  <c r="DG267" i="3"/>
  <c r="DH267" i="3"/>
  <c r="DI267" i="3"/>
  <c r="A268" i="3"/>
  <c r="Y268" i="3"/>
  <c r="CX268" i="3" s="1"/>
  <c r="DI268" i="3" s="1"/>
  <c r="CY268" i="3"/>
  <c r="CZ268" i="3"/>
  <c r="DA268" i="3"/>
  <c r="DB268" i="3"/>
  <c r="DC268" i="3"/>
  <c r="DF268" i="3"/>
  <c r="DJ268" i="3" s="1"/>
  <c r="DG268" i="3"/>
  <c r="DH268" i="3"/>
  <c r="A269" i="3"/>
  <c r="Y269" i="3"/>
  <c r="CX269" i="3" s="1"/>
  <c r="DI269" i="3" s="1"/>
  <c r="CY269" i="3"/>
  <c r="CZ269" i="3"/>
  <c r="DA269" i="3"/>
  <c r="DB269" i="3"/>
  <c r="DC269" i="3"/>
  <c r="DF269" i="3"/>
  <c r="DJ269" i="3" s="1"/>
  <c r="DG269" i="3"/>
  <c r="DH269" i="3"/>
  <c r="A270" i="3"/>
  <c r="Y270" i="3"/>
  <c r="CY270" i="3"/>
  <c r="CZ270" i="3"/>
  <c r="DA270" i="3"/>
  <c r="DB270" i="3"/>
  <c r="DC270" i="3"/>
  <c r="A271" i="3"/>
  <c r="Y271" i="3"/>
  <c r="CY271" i="3"/>
  <c r="CZ271" i="3"/>
  <c r="DA271" i="3"/>
  <c r="DB271" i="3"/>
  <c r="DC271" i="3"/>
  <c r="A272" i="3"/>
  <c r="Y272" i="3"/>
  <c r="CY272" i="3"/>
  <c r="CZ272" i="3"/>
  <c r="DA272" i="3"/>
  <c r="DB272" i="3"/>
  <c r="DC272" i="3"/>
  <c r="A273" i="3"/>
  <c r="Y273" i="3"/>
  <c r="CY273" i="3"/>
  <c r="CZ273" i="3"/>
  <c r="DB273" i="3" s="1"/>
  <c r="DA273" i="3"/>
  <c r="DC273" i="3"/>
  <c r="A274" i="3"/>
  <c r="Y274" i="3"/>
  <c r="CY274" i="3"/>
  <c r="CZ274" i="3"/>
  <c r="DB274" i="3" s="1"/>
  <c r="DA274" i="3"/>
  <c r="DC274" i="3"/>
  <c r="A275" i="3"/>
  <c r="Y275" i="3"/>
  <c r="CY275" i="3"/>
  <c r="CZ275" i="3"/>
  <c r="DA275" i="3"/>
  <c r="DB275" i="3"/>
  <c r="DC275" i="3"/>
  <c r="A276" i="3"/>
  <c r="Y276" i="3"/>
  <c r="CY276" i="3"/>
  <c r="CZ276" i="3"/>
  <c r="DA276" i="3"/>
  <c r="DB276" i="3"/>
  <c r="DC276" i="3"/>
  <c r="A277" i="3"/>
  <c r="Y277" i="3"/>
  <c r="CY277" i="3"/>
  <c r="CZ277" i="3"/>
  <c r="DA277" i="3"/>
  <c r="DB277" i="3"/>
  <c r="DC277" i="3"/>
  <c r="A278" i="3"/>
  <c r="Y278" i="3"/>
  <c r="CY278" i="3"/>
  <c r="CZ278" i="3"/>
  <c r="DA278" i="3"/>
  <c r="DB278" i="3"/>
  <c r="DC278" i="3"/>
  <c r="A279" i="3"/>
  <c r="Y279" i="3"/>
  <c r="CY279" i="3"/>
  <c r="CZ279" i="3"/>
  <c r="DB279" i="3" s="1"/>
  <c r="DA279" i="3"/>
  <c r="DC279" i="3"/>
  <c r="A280" i="3"/>
  <c r="Y280" i="3"/>
  <c r="CY280" i="3"/>
  <c r="CZ280" i="3"/>
  <c r="DA280" i="3"/>
  <c r="DB280" i="3"/>
  <c r="DC280" i="3"/>
  <c r="A281" i="3"/>
  <c r="Y281" i="3"/>
  <c r="CY281" i="3"/>
  <c r="CZ281" i="3"/>
  <c r="DA281" i="3"/>
  <c r="DB281" i="3"/>
  <c r="DC281" i="3"/>
  <c r="A282" i="3"/>
  <c r="Y282" i="3"/>
  <c r="CY282" i="3"/>
  <c r="CZ282" i="3"/>
  <c r="DA282" i="3"/>
  <c r="DB282" i="3"/>
  <c r="DC282" i="3"/>
  <c r="A283" i="3"/>
  <c r="Y283" i="3"/>
  <c r="CY283" i="3"/>
  <c r="CZ283" i="3"/>
  <c r="DB283" i="3" s="1"/>
  <c r="DA283" i="3"/>
  <c r="DC283" i="3"/>
  <c r="A284" i="3"/>
  <c r="Y284" i="3"/>
  <c r="CY284" i="3"/>
  <c r="CZ284" i="3"/>
  <c r="DB284" i="3" s="1"/>
  <c r="DA284" i="3"/>
  <c r="DC284" i="3"/>
  <c r="A285" i="3"/>
  <c r="Y285" i="3"/>
  <c r="CY285" i="3"/>
  <c r="CZ285" i="3"/>
  <c r="DB285" i="3" s="1"/>
  <c r="DA285" i="3"/>
  <c r="DC285" i="3"/>
  <c r="A286" i="3"/>
  <c r="Y286" i="3"/>
  <c r="CY286" i="3"/>
  <c r="CZ286" i="3"/>
  <c r="DA286" i="3"/>
  <c r="DB286" i="3"/>
  <c r="DC286" i="3"/>
  <c r="A287" i="3"/>
  <c r="Y287" i="3"/>
  <c r="CY287" i="3"/>
  <c r="CZ287" i="3"/>
  <c r="DA287" i="3"/>
  <c r="DB287" i="3"/>
  <c r="DC287" i="3"/>
  <c r="A288" i="3"/>
  <c r="Y288" i="3"/>
  <c r="CY288" i="3"/>
  <c r="CZ288" i="3"/>
  <c r="DA288" i="3"/>
  <c r="DB288" i="3"/>
  <c r="DC288" i="3"/>
  <c r="A289" i="3"/>
  <c r="Y289" i="3"/>
  <c r="CY289" i="3"/>
  <c r="CZ289" i="3"/>
  <c r="DA289" i="3"/>
  <c r="DB289" i="3"/>
  <c r="DC289" i="3"/>
  <c r="A290" i="3"/>
  <c r="Y290" i="3"/>
  <c r="CY290" i="3"/>
  <c r="CZ290" i="3"/>
  <c r="DA290" i="3"/>
  <c r="DB290" i="3"/>
  <c r="DC290" i="3"/>
  <c r="A291" i="3"/>
  <c r="Y291" i="3"/>
  <c r="CY291" i="3"/>
  <c r="CZ291" i="3"/>
  <c r="DB291" i="3" s="1"/>
  <c r="DA291" i="3"/>
  <c r="DC291" i="3"/>
  <c r="A292" i="3"/>
  <c r="Y292" i="3"/>
  <c r="CY292" i="3"/>
  <c r="CZ292" i="3"/>
  <c r="DB292" i="3" s="1"/>
  <c r="DA292" i="3"/>
  <c r="DC292" i="3"/>
  <c r="A293" i="3"/>
  <c r="Y293" i="3"/>
  <c r="CY293" i="3"/>
  <c r="CZ293" i="3"/>
  <c r="DA293" i="3"/>
  <c r="DB293" i="3"/>
  <c r="DC293" i="3"/>
  <c r="A294" i="3"/>
  <c r="Y294" i="3"/>
  <c r="CY294" i="3"/>
  <c r="CZ294" i="3"/>
  <c r="DA294" i="3"/>
  <c r="DB294" i="3"/>
  <c r="DC294" i="3"/>
  <c r="A295" i="3"/>
  <c r="Y295" i="3"/>
  <c r="CY295" i="3"/>
  <c r="CZ295" i="3"/>
  <c r="DB295" i="3" s="1"/>
  <c r="DA295" i="3"/>
  <c r="DC295" i="3"/>
  <c r="A296" i="3"/>
  <c r="Y296" i="3"/>
  <c r="CY296" i="3"/>
  <c r="CZ296" i="3"/>
  <c r="DA296" i="3"/>
  <c r="DB296" i="3"/>
  <c r="DC296" i="3"/>
  <c r="A297" i="3"/>
  <c r="Y297" i="3"/>
  <c r="CY297" i="3"/>
  <c r="CZ297" i="3"/>
  <c r="DA297" i="3"/>
  <c r="DB297" i="3"/>
  <c r="DC297" i="3"/>
  <c r="A298" i="3"/>
  <c r="Y298" i="3"/>
  <c r="CY298" i="3"/>
  <c r="CZ298" i="3"/>
  <c r="DA298" i="3"/>
  <c r="DB298" i="3"/>
  <c r="DC298" i="3"/>
  <c r="A299" i="3"/>
  <c r="Y299" i="3"/>
  <c r="CY299" i="3"/>
  <c r="CZ299" i="3"/>
  <c r="DB299" i="3" s="1"/>
  <c r="DA299" i="3"/>
  <c r="DC299" i="3"/>
  <c r="A300" i="3"/>
  <c r="Y300" i="3"/>
  <c r="CY300" i="3"/>
  <c r="CZ300" i="3"/>
  <c r="DB300" i="3" s="1"/>
  <c r="DA300" i="3"/>
  <c r="DC300" i="3"/>
  <c r="A301" i="3"/>
  <c r="Y301" i="3"/>
  <c r="CY301" i="3"/>
  <c r="CZ301" i="3"/>
  <c r="DA301" i="3"/>
  <c r="DB301" i="3"/>
  <c r="DC301" i="3"/>
  <c r="A302" i="3"/>
  <c r="Y302" i="3"/>
  <c r="CY302" i="3"/>
  <c r="CZ302" i="3"/>
  <c r="DA302" i="3"/>
  <c r="DB302" i="3"/>
  <c r="DC302" i="3"/>
  <c r="A303" i="3"/>
  <c r="Y303" i="3"/>
  <c r="CY303" i="3"/>
  <c r="CZ303" i="3"/>
  <c r="DB303" i="3" s="1"/>
  <c r="DA303" i="3"/>
  <c r="DC303" i="3"/>
  <c r="A304" i="3"/>
  <c r="Y304" i="3"/>
  <c r="CY304" i="3"/>
  <c r="CZ304" i="3"/>
  <c r="DB304" i="3" s="1"/>
  <c r="DA304" i="3"/>
  <c r="DC304" i="3"/>
  <c r="A305" i="3"/>
  <c r="Y305" i="3"/>
  <c r="CY305" i="3"/>
  <c r="CZ305" i="3"/>
  <c r="DB305" i="3" s="1"/>
  <c r="DA305" i="3"/>
  <c r="DC305" i="3"/>
  <c r="A306" i="3"/>
  <c r="Y306" i="3"/>
  <c r="CY306" i="3"/>
  <c r="CZ306" i="3"/>
  <c r="DA306" i="3"/>
  <c r="DB306" i="3"/>
  <c r="DC306" i="3"/>
  <c r="A307" i="3"/>
  <c r="Y307" i="3"/>
  <c r="CY307" i="3"/>
  <c r="CZ307" i="3"/>
  <c r="DA307" i="3"/>
  <c r="DB307" i="3"/>
  <c r="DC307" i="3"/>
  <c r="A308" i="3"/>
  <c r="Y308" i="3"/>
  <c r="CY308" i="3"/>
  <c r="CZ308" i="3"/>
  <c r="DB308" i="3" s="1"/>
  <c r="DA308" i="3"/>
  <c r="DC308" i="3"/>
  <c r="A309" i="3"/>
  <c r="Y309" i="3"/>
  <c r="CY309" i="3"/>
  <c r="CZ309" i="3"/>
  <c r="DB309" i="3" s="1"/>
  <c r="DA309" i="3"/>
  <c r="DC309" i="3"/>
  <c r="A310" i="3"/>
  <c r="Y310" i="3"/>
  <c r="CX310" i="3" s="1"/>
  <c r="DH310" i="3" s="1"/>
  <c r="CU310" i="3"/>
  <c r="CV310" i="3"/>
  <c r="CY310" i="3"/>
  <c r="CZ310" i="3"/>
  <c r="DA310" i="3"/>
  <c r="DB310" i="3"/>
  <c r="DC310" i="3"/>
  <c r="DF310" i="3"/>
  <c r="DG310" i="3"/>
  <c r="A311" i="3"/>
  <c r="Y311" i="3"/>
  <c r="CX311" i="3"/>
  <c r="CY311" i="3"/>
  <c r="CZ311" i="3"/>
  <c r="DB311" i="3" s="1"/>
  <c r="DA311" i="3"/>
  <c r="DC311" i="3"/>
  <c r="DF311" i="3"/>
  <c r="DJ311" i="3" s="1"/>
  <c r="DG311" i="3"/>
  <c r="DH311" i="3"/>
  <c r="DI311" i="3"/>
  <c r="A312" i="3"/>
  <c r="Y312" i="3"/>
  <c r="CX312" i="3" s="1"/>
  <c r="CY312" i="3"/>
  <c r="CZ312" i="3"/>
  <c r="DA312" i="3"/>
  <c r="DB312" i="3"/>
  <c r="DC312" i="3"/>
  <c r="DF312" i="3"/>
  <c r="DJ312" i="3" s="1"/>
  <c r="DG312" i="3"/>
  <c r="A313" i="3"/>
  <c r="Y313" i="3"/>
  <c r="CX313" i="3"/>
  <c r="DI313" i="3" s="1"/>
  <c r="CY313" i="3"/>
  <c r="CZ313" i="3"/>
  <c r="DA313" i="3"/>
  <c r="DB313" i="3"/>
  <c r="DC313" i="3"/>
  <c r="DF313" i="3"/>
  <c r="DJ313" i="3" s="1"/>
  <c r="DG313" i="3"/>
  <c r="DH313" i="3"/>
  <c r="A314" i="3"/>
  <c r="Y314" i="3"/>
  <c r="CX314" i="3"/>
  <c r="CY314" i="3"/>
  <c r="CZ314" i="3"/>
  <c r="DA314" i="3"/>
  <c r="DB314" i="3"/>
  <c r="DC314" i="3"/>
  <c r="DF314" i="3"/>
  <c r="DJ314" i="3" s="1"/>
  <c r="DG314" i="3"/>
  <c r="A315" i="3"/>
  <c r="Y315" i="3"/>
  <c r="CU315" i="3"/>
  <c r="CV315" i="3"/>
  <c r="CX315" i="3"/>
  <c r="CY315" i="3"/>
  <c r="CZ315" i="3"/>
  <c r="DA315" i="3"/>
  <c r="DB315" i="3"/>
  <c r="DC315" i="3"/>
  <c r="DI315" i="3"/>
  <c r="DJ315" i="3" s="1"/>
  <c r="A316" i="3"/>
  <c r="Y316" i="3"/>
  <c r="CX316" i="3" s="1"/>
  <c r="CY316" i="3"/>
  <c r="CZ316" i="3"/>
  <c r="DB316" i="3" s="1"/>
  <c r="DA316" i="3"/>
  <c r="DC316" i="3"/>
  <c r="A317" i="3"/>
  <c r="Y317" i="3"/>
  <c r="CX317" i="3"/>
  <c r="CY317" i="3"/>
  <c r="CZ317" i="3"/>
  <c r="DB317" i="3" s="1"/>
  <c r="DA317" i="3"/>
  <c r="DC317" i="3"/>
  <c r="A318" i="3"/>
  <c r="Y318" i="3"/>
  <c r="CX318" i="3"/>
  <c r="CY318" i="3"/>
  <c r="CZ318" i="3"/>
  <c r="DA318" i="3"/>
  <c r="DB318" i="3"/>
  <c r="DC318" i="3"/>
  <c r="A319" i="3"/>
  <c r="Y319" i="3"/>
  <c r="CX319" i="3"/>
  <c r="CY319" i="3"/>
  <c r="CZ319" i="3"/>
  <c r="DA319" i="3"/>
  <c r="DB319" i="3"/>
  <c r="DC319" i="3"/>
  <c r="A320" i="3"/>
  <c r="Y320" i="3"/>
  <c r="CX320" i="3" s="1"/>
  <c r="CY320" i="3"/>
  <c r="CZ320" i="3"/>
  <c r="DA320" i="3"/>
  <c r="DB320" i="3"/>
  <c r="DC320" i="3"/>
  <c r="A321" i="3"/>
  <c r="Y321" i="3"/>
  <c r="CY321" i="3"/>
  <c r="CZ321" i="3"/>
  <c r="DA321" i="3"/>
  <c r="DB321" i="3"/>
  <c r="DC321" i="3"/>
  <c r="A322" i="3"/>
  <c r="Y322" i="3"/>
  <c r="CY322" i="3"/>
  <c r="CZ322" i="3"/>
  <c r="DA322" i="3"/>
  <c r="DB322" i="3"/>
  <c r="DC322" i="3"/>
  <c r="A323" i="3"/>
  <c r="Y323" i="3"/>
  <c r="CY323" i="3"/>
  <c r="CZ323" i="3"/>
  <c r="DA323" i="3"/>
  <c r="DB323" i="3"/>
  <c r="DC323" i="3"/>
  <c r="A324" i="3"/>
  <c r="Y324" i="3"/>
  <c r="CY324" i="3"/>
  <c r="CZ324" i="3"/>
  <c r="DB324" i="3" s="1"/>
  <c r="DA324" i="3"/>
  <c r="DC324" i="3"/>
  <c r="A325" i="3"/>
  <c r="Y325" i="3"/>
  <c r="CY325" i="3"/>
  <c r="CZ325" i="3"/>
  <c r="DA325" i="3"/>
  <c r="DB325" i="3"/>
  <c r="DC325" i="3"/>
  <c r="A326" i="3"/>
  <c r="Y326" i="3"/>
  <c r="CY326" i="3"/>
  <c r="CZ326" i="3"/>
  <c r="DA326" i="3"/>
  <c r="DB326" i="3"/>
  <c r="DC326" i="3"/>
  <c r="A327" i="3"/>
  <c r="Y327" i="3"/>
  <c r="CY327" i="3"/>
  <c r="CZ327" i="3"/>
  <c r="DA327" i="3"/>
  <c r="DB327" i="3"/>
  <c r="DC327" i="3"/>
  <c r="A328" i="3"/>
  <c r="Y328" i="3"/>
  <c r="CY328" i="3"/>
  <c r="CZ328" i="3"/>
  <c r="DA328" i="3"/>
  <c r="DB328" i="3"/>
  <c r="DC328" i="3"/>
  <c r="A329" i="3"/>
  <c r="Y329" i="3"/>
  <c r="CY329" i="3"/>
  <c r="CZ329" i="3"/>
  <c r="DB329" i="3" s="1"/>
  <c r="DA329" i="3"/>
  <c r="DC329" i="3"/>
  <c r="A330" i="3"/>
  <c r="Y330" i="3"/>
  <c r="CX330" i="3" s="1"/>
  <c r="CU330" i="3"/>
  <c r="CV330" i="3"/>
  <c r="CY330" i="3"/>
  <c r="CZ330" i="3"/>
  <c r="DB330" i="3" s="1"/>
  <c r="DA330" i="3"/>
  <c r="DC330" i="3"/>
  <c r="A331" i="3"/>
  <c r="Y331" i="3"/>
  <c r="CU331" i="3"/>
  <c r="CV331" i="3"/>
  <c r="CX331" i="3"/>
  <c r="CY331" i="3"/>
  <c r="CZ331" i="3"/>
  <c r="DA331" i="3"/>
  <c r="DB331" i="3"/>
  <c r="DC331" i="3"/>
  <c r="A332" i="3"/>
  <c r="Y332" i="3"/>
  <c r="CU332" i="3"/>
  <c r="CY332" i="3"/>
  <c r="CZ332" i="3"/>
  <c r="DB332" i="3" s="1"/>
  <c r="DA332" i="3"/>
  <c r="DC332" i="3"/>
  <c r="A333" i="3"/>
  <c r="Y333" i="3"/>
  <c r="CU333" i="3"/>
  <c r="CV333" i="3"/>
  <c r="CX333" i="3"/>
  <c r="CY333" i="3"/>
  <c r="CZ333" i="3"/>
  <c r="DA333" i="3"/>
  <c r="DB333" i="3"/>
  <c r="DC333" i="3"/>
  <c r="DF333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F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I28" i="1"/>
  <c r="CU1" i="3" s="1"/>
  <c r="K28" i="1"/>
  <c r="AC28" i="1"/>
  <c r="CQ28" i="1" s="1"/>
  <c r="P28" i="1" s="1"/>
  <c r="AE28" i="1"/>
  <c r="AF28" i="1"/>
  <c r="CT28" i="1" s="1"/>
  <c r="S28" i="1" s="1"/>
  <c r="AG28" i="1"/>
  <c r="CU28" i="1" s="1"/>
  <c r="T28" i="1" s="1"/>
  <c r="AH28" i="1"/>
  <c r="CV28" i="1" s="1"/>
  <c r="U28" i="1" s="1"/>
  <c r="AI28" i="1"/>
  <c r="CW28" i="1" s="1"/>
  <c r="V28" i="1" s="1"/>
  <c r="AJ28" i="1"/>
  <c r="CX28" i="1"/>
  <c r="W28" i="1" s="1"/>
  <c r="FR28" i="1"/>
  <c r="GL28" i="1"/>
  <c r="GO28" i="1"/>
  <c r="GP28" i="1"/>
  <c r="GV28" i="1"/>
  <c r="HC28" i="1"/>
  <c r="GX28" i="1" s="1"/>
  <c r="C29" i="1"/>
  <c r="D29" i="1"/>
  <c r="I29" i="1"/>
  <c r="K29" i="1"/>
  <c r="AC29" i="1"/>
  <c r="AE29" i="1"/>
  <c r="AD29" i="1" s="1"/>
  <c r="AF29" i="1"/>
  <c r="CT29" i="1" s="1"/>
  <c r="AG29" i="1"/>
  <c r="CU29" i="1" s="1"/>
  <c r="AH29" i="1"/>
  <c r="AI29" i="1"/>
  <c r="CW29" i="1" s="1"/>
  <c r="AJ29" i="1"/>
  <c r="CX29" i="1" s="1"/>
  <c r="CQ29" i="1"/>
  <c r="CR29" i="1"/>
  <c r="CS29" i="1"/>
  <c r="CV29" i="1"/>
  <c r="FR29" i="1"/>
  <c r="GL29" i="1"/>
  <c r="GO29" i="1"/>
  <c r="GP29" i="1"/>
  <c r="GV29" i="1"/>
  <c r="HC29" i="1"/>
  <c r="C30" i="1"/>
  <c r="D30" i="1"/>
  <c r="I30" i="1"/>
  <c r="K30" i="1"/>
  <c r="P30" i="1"/>
  <c r="V30" i="1"/>
  <c r="AC30" i="1"/>
  <c r="CQ30" i="1" s="1"/>
  <c r="AE30" i="1"/>
  <c r="AD30" i="1" s="1"/>
  <c r="AF30" i="1"/>
  <c r="CT30" i="1" s="1"/>
  <c r="S30" i="1" s="1"/>
  <c r="AG30" i="1"/>
  <c r="AH30" i="1"/>
  <c r="AI30" i="1"/>
  <c r="AJ30" i="1"/>
  <c r="CX30" i="1" s="1"/>
  <c r="W30" i="1" s="1"/>
  <c r="CR30" i="1"/>
  <c r="Q30" i="1" s="1"/>
  <c r="CP30" i="1" s="1"/>
  <c r="O30" i="1" s="1"/>
  <c r="CS30" i="1"/>
  <c r="R30" i="1" s="1"/>
  <c r="CU30" i="1"/>
  <c r="CV30" i="1"/>
  <c r="CW30" i="1"/>
  <c r="FR30" i="1"/>
  <c r="GL30" i="1"/>
  <c r="GO30" i="1"/>
  <c r="GP30" i="1"/>
  <c r="GV30" i="1"/>
  <c r="HC30" i="1" s="1"/>
  <c r="GX30" i="1" s="1"/>
  <c r="C31" i="1"/>
  <c r="D31" i="1"/>
  <c r="I31" i="1"/>
  <c r="CX6" i="3" s="1"/>
  <c r="K31" i="1"/>
  <c r="U31" i="1"/>
  <c r="AC31" i="1"/>
  <c r="AE31" i="1"/>
  <c r="AD31" i="1" s="1"/>
  <c r="AF31" i="1"/>
  <c r="CT31" i="1" s="1"/>
  <c r="S31" i="1" s="1"/>
  <c r="AG31" i="1"/>
  <c r="CU31" i="1" s="1"/>
  <c r="T31" i="1" s="1"/>
  <c r="AH31" i="1"/>
  <c r="AI31" i="1"/>
  <c r="CW31" i="1" s="1"/>
  <c r="V31" i="1" s="1"/>
  <c r="AJ31" i="1"/>
  <c r="CV31" i="1"/>
  <c r="CX31" i="1"/>
  <c r="FR31" i="1"/>
  <c r="GL31" i="1"/>
  <c r="GO31" i="1"/>
  <c r="GP31" i="1"/>
  <c r="GV31" i="1"/>
  <c r="HC31" i="1"/>
  <c r="C32" i="1"/>
  <c r="D32" i="1"/>
  <c r="T32" i="1"/>
  <c r="AC32" i="1"/>
  <c r="AE32" i="1"/>
  <c r="AF32" i="1"/>
  <c r="AG32" i="1"/>
  <c r="AH32" i="1"/>
  <c r="AI32" i="1"/>
  <c r="AJ32" i="1"/>
  <c r="CT32" i="1"/>
  <c r="S32" i="1" s="1"/>
  <c r="CU32" i="1"/>
  <c r="CV32" i="1"/>
  <c r="U32" i="1" s="1"/>
  <c r="CW32" i="1"/>
  <c r="V32" i="1" s="1"/>
  <c r="CX32" i="1"/>
  <c r="W32" i="1" s="1"/>
  <c r="FR32" i="1"/>
  <c r="GL32" i="1"/>
  <c r="GO32" i="1"/>
  <c r="GP32" i="1"/>
  <c r="GV32" i="1"/>
  <c r="HC32" i="1" s="1"/>
  <c r="GX32" i="1" s="1"/>
  <c r="I33" i="1"/>
  <c r="V33" i="1"/>
  <c r="AC33" i="1"/>
  <c r="AE33" i="1"/>
  <c r="AD33" i="1" s="1"/>
  <c r="AF33" i="1"/>
  <c r="AG33" i="1"/>
  <c r="CU33" i="1" s="1"/>
  <c r="T33" i="1" s="1"/>
  <c r="AH33" i="1"/>
  <c r="CV33" i="1" s="1"/>
  <c r="U33" i="1" s="1"/>
  <c r="AI33" i="1"/>
  <c r="AJ33" i="1"/>
  <c r="CX33" i="1" s="1"/>
  <c r="W33" i="1" s="1"/>
  <c r="CR33" i="1"/>
  <c r="CS33" i="1"/>
  <c r="CT33" i="1"/>
  <c r="CW33" i="1"/>
  <c r="FR33" i="1"/>
  <c r="GL33" i="1"/>
  <c r="GO33" i="1"/>
  <c r="GP33" i="1"/>
  <c r="GV33" i="1"/>
  <c r="HC33" i="1"/>
  <c r="I34" i="1"/>
  <c r="T34" i="1"/>
  <c r="V34" i="1"/>
  <c r="AC34" i="1"/>
  <c r="AE34" i="1"/>
  <c r="AF34" i="1"/>
  <c r="AG34" i="1"/>
  <c r="CU34" i="1" s="1"/>
  <c r="AH34" i="1"/>
  <c r="CV34" i="1" s="1"/>
  <c r="U34" i="1" s="1"/>
  <c r="AI34" i="1"/>
  <c r="AJ34" i="1"/>
  <c r="CT34" i="1"/>
  <c r="S34" i="1" s="1"/>
  <c r="CW34" i="1"/>
  <c r="CX34" i="1"/>
  <c r="W34" i="1" s="1"/>
  <c r="FR34" i="1"/>
  <c r="BY83" i="1" s="1"/>
  <c r="GL34" i="1"/>
  <c r="GO34" i="1"/>
  <c r="GP34" i="1"/>
  <c r="GV34" i="1"/>
  <c r="GX34" i="1"/>
  <c r="HC34" i="1"/>
  <c r="I35" i="1"/>
  <c r="AC35" i="1"/>
  <c r="AE35" i="1"/>
  <c r="AF35" i="1"/>
  <c r="AG35" i="1"/>
  <c r="AH35" i="1"/>
  <c r="AI35" i="1"/>
  <c r="CW35" i="1" s="1"/>
  <c r="V35" i="1" s="1"/>
  <c r="AJ35" i="1"/>
  <c r="CX35" i="1" s="1"/>
  <c r="W35" i="1" s="1"/>
  <c r="CT35" i="1"/>
  <c r="CU35" i="1"/>
  <c r="T35" i="1" s="1"/>
  <c r="CV35" i="1"/>
  <c r="FR35" i="1"/>
  <c r="GL35" i="1"/>
  <c r="GO35" i="1"/>
  <c r="GP35" i="1"/>
  <c r="GV35" i="1"/>
  <c r="HC35" i="1" s="1"/>
  <c r="GX35" i="1"/>
  <c r="I36" i="1"/>
  <c r="S36" i="1"/>
  <c r="U36" i="1"/>
  <c r="V36" i="1"/>
  <c r="AC36" i="1"/>
  <c r="AE36" i="1"/>
  <c r="AF36" i="1"/>
  <c r="AG36" i="1"/>
  <c r="CU36" i="1" s="1"/>
  <c r="T36" i="1" s="1"/>
  <c r="AH36" i="1"/>
  <c r="AI36" i="1"/>
  <c r="CW36" i="1" s="1"/>
  <c r="AJ36" i="1"/>
  <c r="CQ36" i="1"/>
  <c r="P36" i="1" s="1"/>
  <c r="CT36" i="1"/>
  <c r="CV36" i="1"/>
  <c r="CX36" i="1"/>
  <c r="W36" i="1" s="1"/>
  <c r="FR36" i="1"/>
  <c r="GL36" i="1"/>
  <c r="GO36" i="1"/>
  <c r="GP36" i="1"/>
  <c r="GV36" i="1"/>
  <c r="HC36" i="1" s="1"/>
  <c r="GX36" i="1"/>
  <c r="I37" i="1"/>
  <c r="Q37" i="1" s="1"/>
  <c r="R37" i="1"/>
  <c r="AC37" i="1"/>
  <c r="AD37" i="1"/>
  <c r="AE37" i="1"/>
  <c r="CR37" i="1" s="1"/>
  <c r="AF37" i="1"/>
  <c r="CT37" i="1" s="1"/>
  <c r="S37" i="1" s="1"/>
  <c r="AG37" i="1"/>
  <c r="CU37" i="1" s="1"/>
  <c r="T37" i="1" s="1"/>
  <c r="AH37" i="1"/>
  <c r="AI37" i="1"/>
  <c r="AJ37" i="1"/>
  <c r="CQ37" i="1"/>
  <c r="P37" i="1" s="1"/>
  <c r="CS37" i="1"/>
  <c r="CV37" i="1"/>
  <c r="CW37" i="1"/>
  <c r="CX37" i="1"/>
  <c r="FR37" i="1"/>
  <c r="GL37" i="1"/>
  <c r="GO37" i="1"/>
  <c r="GP37" i="1"/>
  <c r="GV37" i="1"/>
  <c r="HC37" i="1" s="1"/>
  <c r="GX37" i="1" s="1"/>
  <c r="I38" i="1"/>
  <c r="U38" i="1"/>
  <c r="V38" i="1"/>
  <c r="AB38" i="1"/>
  <c r="AC38" i="1"/>
  <c r="AE38" i="1"/>
  <c r="AD38" i="1" s="1"/>
  <c r="AF38" i="1"/>
  <c r="CT38" i="1" s="1"/>
  <c r="S38" i="1" s="1"/>
  <c r="AG38" i="1"/>
  <c r="CU38" i="1" s="1"/>
  <c r="T38" i="1" s="1"/>
  <c r="AH38" i="1"/>
  <c r="AI38" i="1"/>
  <c r="CW38" i="1" s="1"/>
  <c r="AJ38" i="1"/>
  <c r="CQ38" i="1"/>
  <c r="P38" i="1" s="1"/>
  <c r="CR38" i="1"/>
  <c r="Q38" i="1" s="1"/>
  <c r="CS38" i="1"/>
  <c r="R38" i="1" s="1"/>
  <c r="CV38" i="1"/>
  <c r="CX38" i="1"/>
  <c r="W38" i="1" s="1"/>
  <c r="FR38" i="1"/>
  <c r="GL38" i="1"/>
  <c r="GO38" i="1"/>
  <c r="GP38" i="1"/>
  <c r="GV38" i="1"/>
  <c r="HC38" i="1"/>
  <c r="GX38" i="1" s="1"/>
  <c r="C39" i="1"/>
  <c r="D39" i="1"/>
  <c r="AC39" i="1"/>
  <c r="AE39" i="1"/>
  <c r="AF39" i="1"/>
  <c r="CT39" i="1" s="1"/>
  <c r="S39" i="1" s="1"/>
  <c r="AG39" i="1"/>
  <c r="CU39" i="1" s="1"/>
  <c r="T39" i="1" s="1"/>
  <c r="AH39" i="1"/>
  <c r="CV39" i="1" s="1"/>
  <c r="U39" i="1" s="1"/>
  <c r="AI39" i="1"/>
  <c r="AJ39" i="1"/>
  <c r="CW39" i="1"/>
  <c r="V39" i="1" s="1"/>
  <c r="CX39" i="1"/>
  <c r="W39" i="1" s="1"/>
  <c r="FR39" i="1"/>
  <c r="GL39" i="1"/>
  <c r="GO39" i="1"/>
  <c r="GP39" i="1"/>
  <c r="GV39" i="1"/>
  <c r="HC39" i="1" s="1"/>
  <c r="GX39" i="1" s="1"/>
  <c r="I40" i="1"/>
  <c r="T40" i="1"/>
  <c r="V40" i="1"/>
  <c r="AB40" i="1"/>
  <c r="AC40" i="1"/>
  <c r="CQ40" i="1" s="1"/>
  <c r="P40" i="1" s="1"/>
  <c r="CP40" i="1" s="1"/>
  <c r="O40" i="1" s="1"/>
  <c r="AE40" i="1"/>
  <c r="AD40" i="1" s="1"/>
  <c r="AF40" i="1"/>
  <c r="AG40" i="1"/>
  <c r="CU40" i="1" s="1"/>
  <c r="AH40" i="1"/>
  <c r="CV40" i="1" s="1"/>
  <c r="U40" i="1" s="1"/>
  <c r="AI40" i="1"/>
  <c r="AJ40" i="1"/>
  <c r="CX40" i="1" s="1"/>
  <c r="W40" i="1" s="1"/>
  <c r="CR40" i="1"/>
  <c r="Q40" i="1" s="1"/>
  <c r="CS40" i="1"/>
  <c r="R40" i="1" s="1"/>
  <c r="CT40" i="1"/>
  <c r="S40" i="1" s="1"/>
  <c r="CW40" i="1"/>
  <c r="CY40" i="1"/>
  <c r="X40" i="1" s="1"/>
  <c r="FR40" i="1"/>
  <c r="GL40" i="1"/>
  <c r="GO40" i="1"/>
  <c r="GP40" i="1"/>
  <c r="GV40" i="1"/>
  <c r="HC40" i="1"/>
  <c r="GX40" i="1" s="1"/>
  <c r="I41" i="1"/>
  <c r="AC41" i="1"/>
  <c r="AE41" i="1"/>
  <c r="AF41" i="1"/>
  <c r="AG41" i="1"/>
  <c r="CU41" i="1" s="1"/>
  <c r="T41" i="1" s="1"/>
  <c r="AH41" i="1"/>
  <c r="CV41" i="1" s="1"/>
  <c r="U41" i="1" s="1"/>
  <c r="AI41" i="1"/>
  <c r="CW41" i="1" s="1"/>
  <c r="V41" i="1" s="1"/>
  <c r="AJ41" i="1"/>
  <c r="CT41" i="1"/>
  <c r="S41" i="1" s="1"/>
  <c r="CX41" i="1"/>
  <c r="W41" i="1" s="1"/>
  <c r="FR41" i="1"/>
  <c r="GL41" i="1"/>
  <c r="GO41" i="1"/>
  <c r="GP41" i="1"/>
  <c r="GV41" i="1"/>
  <c r="HC41" i="1"/>
  <c r="GX41" i="1" s="1"/>
  <c r="I42" i="1"/>
  <c r="U42" i="1"/>
  <c r="V42" i="1"/>
  <c r="AC42" i="1"/>
  <c r="AE42" i="1"/>
  <c r="AF42" i="1"/>
  <c r="AG42" i="1"/>
  <c r="AH42" i="1"/>
  <c r="AI42" i="1"/>
  <c r="CW42" i="1" s="1"/>
  <c r="AJ42" i="1"/>
  <c r="CX42" i="1" s="1"/>
  <c r="W42" i="1" s="1"/>
  <c r="CQ42" i="1"/>
  <c r="P42" i="1" s="1"/>
  <c r="CS42" i="1"/>
  <c r="R42" i="1" s="1"/>
  <c r="CT42" i="1"/>
  <c r="S42" i="1" s="1"/>
  <c r="CU42" i="1"/>
  <c r="T42" i="1" s="1"/>
  <c r="CV42" i="1"/>
  <c r="FR42" i="1"/>
  <c r="GL42" i="1"/>
  <c r="GO42" i="1"/>
  <c r="GP42" i="1"/>
  <c r="GV42" i="1"/>
  <c r="HC42" i="1" s="1"/>
  <c r="GX42" i="1"/>
  <c r="I43" i="1"/>
  <c r="P43" i="1"/>
  <c r="S43" i="1"/>
  <c r="AC43" i="1"/>
  <c r="AE43" i="1"/>
  <c r="AF43" i="1"/>
  <c r="AG43" i="1"/>
  <c r="AH43" i="1"/>
  <c r="AI43" i="1"/>
  <c r="CW43" i="1" s="1"/>
  <c r="V43" i="1" s="1"/>
  <c r="AJ43" i="1"/>
  <c r="CQ43" i="1"/>
  <c r="CT43" i="1"/>
  <c r="CU43" i="1"/>
  <c r="T43" i="1" s="1"/>
  <c r="CV43" i="1"/>
  <c r="U43" i="1" s="1"/>
  <c r="CX43" i="1"/>
  <c r="W43" i="1" s="1"/>
  <c r="FR43" i="1"/>
  <c r="GL43" i="1"/>
  <c r="GO43" i="1"/>
  <c r="GP43" i="1"/>
  <c r="GV43" i="1"/>
  <c r="HC43" i="1" s="1"/>
  <c r="GX43" i="1" s="1"/>
  <c r="I44" i="1"/>
  <c r="R44" i="1" s="1"/>
  <c r="Q44" i="1"/>
  <c r="AC44" i="1"/>
  <c r="AD44" i="1"/>
  <c r="AE44" i="1"/>
  <c r="CR44" i="1" s="1"/>
  <c r="AF44" i="1"/>
  <c r="CT44" i="1" s="1"/>
  <c r="S44" i="1" s="1"/>
  <c r="AG44" i="1"/>
  <c r="CU44" i="1" s="1"/>
  <c r="T44" i="1" s="1"/>
  <c r="AH44" i="1"/>
  <c r="AI44" i="1"/>
  <c r="AJ44" i="1"/>
  <c r="CQ44" i="1"/>
  <c r="CS44" i="1"/>
  <c r="CV44" i="1"/>
  <c r="CW44" i="1"/>
  <c r="CX44" i="1"/>
  <c r="FR44" i="1"/>
  <c r="GL44" i="1"/>
  <c r="GO44" i="1"/>
  <c r="GP44" i="1"/>
  <c r="GV44" i="1"/>
  <c r="HC44" i="1" s="1"/>
  <c r="GX44" i="1" s="1"/>
  <c r="I45" i="1"/>
  <c r="S45" i="1"/>
  <c r="U45" i="1"/>
  <c r="V45" i="1"/>
  <c r="AC45" i="1"/>
  <c r="AE45" i="1"/>
  <c r="AD45" i="1" s="1"/>
  <c r="AB45" i="1" s="1"/>
  <c r="AF45" i="1"/>
  <c r="CT45" i="1" s="1"/>
  <c r="AG45" i="1"/>
  <c r="CU45" i="1" s="1"/>
  <c r="T45" i="1" s="1"/>
  <c r="AH45" i="1"/>
  <c r="AI45" i="1"/>
  <c r="AJ45" i="1"/>
  <c r="CP45" i="1"/>
  <c r="O45" i="1" s="1"/>
  <c r="CQ45" i="1"/>
  <c r="P45" i="1" s="1"/>
  <c r="CR45" i="1"/>
  <c r="Q45" i="1" s="1"/>
  <c r="CS45" i="1"/>
  <c r="R45" i="1" s="1"/>
  <c r="CV45" i="1"/>
  <c r="CW45" i="1"/>
  <c r="CX45" i="1"/>
  <c r="W45" i="1" s="1"/>
  <c r="FR45" i="1"/>
  <c r="GL45" i="1"/>
  <c r="GO45" i="1"/>
  <c r="GP45" i="1"/>
  <c r="GV45" i="1"/>
  <c r="HC45" i="1"/>
  <c r="GX45" i="1" s="1"/>
  <c r="C46" i="1"/>
  <c r="D46" i="1"/>
  <c r="R46" i="1"/>
  <c r="T46" i="1"/>
  <c r="AC46" i="1"/>
  <c r="AD46" i="1"/>
  <c r="AE46" i="1"/>
  <c r="CS46" i="1" s="1"/>
  <c r="AF46" i="1"/>
  <c r="AG46" i="1"/>
  <c r="CU46" i="1" s="1"/>
  <c r="AH46" i="1"/>
  <c r="AI46" i="1"/>
  <c r="AJ46" i="1"/>
  <c r="CR46" i="1"/>
  <c r="Q46" i="1" s="1"/>
  <c r="CT46" i="1"/>
  <c r="S46" i="1" s="1"/>
  <c r="CV46" i="1"/>
  <c r="U46" i="1" s="1"/>
  <c r="CW46" i="1"/>
  <c r="V46" i="1" s="1"/>
  <c r="CX46" i="1"/>
  <c r="W46" i="1" s="1"/>
  <c r="FR46" i="1"/>
  <c r="GL46" i="1"/>
  <c r="GO46" i="1"/>
  <c r="GP46" i="1"/>
  <c r="GV46" i="1"/>
  <c r="HC46" i="1"/>
  <c r="GX46" i="1" s="1"/>
  <c r="I47" i="1"/>
  <c r="V47" i="1" s="1"/>
  <c r="T47" i="1"/>
  <c r="AB47" i="1"/>
  <c r="AC47" i="1"/>
  <c r="CQ47" i="1" s="1"/>
  <c r="AE47" i="1"/>
  <c r="AD47" i="1" s="1"/>
  <c r="AF47" i="1"/>
  <c r="AG47" i="1"/>
  <c r="CU47" i="1" s="1"/>
  <c r="AH47" i="1"/>
  <c r="CV47" i="1" s="1"/>
  <c r="AI47" i="1"/>
  <c r="AJ47" i="1"/>
  <c r="CX47" i="1" s="1"/>
  <c r="W47" i="1" s="1"/>
  <c r="CR47" i="1"/>
  <c r="Q47" i="1" s="1"/>
  <c r="CS47" i="1"/>
  <c r="CT47" i="1"/>
  <c r="S47" i="1" s="1"/>
  <c r="CW47" i="1"/>
  <c r="FR47" i="1"/>
  <c r="GL47" i="1"/>
  <c r="GO47" i="1"/>
  <c r="GP47" i="1"/>
  <c r="GV47" i="1"/>
  <c r="HC47" i="1"/>
  <c r="I48" i="1"/>
  <c r="R48" i="1"/>
  <c r="T48" i="1"/>
  <c r="AC48" i="1"/>
  <c r="CQ48" i="1" s="1"/>
  <c r="AE48" i="1"/>
  <c r="AF48" i="1"/>
  <c r="AG48" i="1"/>
  <c r="CU48" i="1" s="1"/>
  <c r="AH48" i="1"/>
  <c r="CV48" i="1" s="1"/>
  <c r="AI48" i="1"/>
  <c r="AJ48" i="1"/>
  <c r="CX48" i="1" s="1"/>
  <c r="CS48" i="1"/>
  <c r="CT48" i="1"/>
  <c r="S48" i="1" s="1"/>
  <c r="CW48" i="1"/>
  <c r="V48" i="1" s="1"/>
  <c r="FR48" i="1"/>
  <c r="GL48" i="1"/>
  <c r="GO48" i="1"/>
  <c r="GP48" i="1"/>
  <c r="GV48" i="1"/>
  <c r="HC48" i="1"/>
  <c r="GX48" i="1" s="1"/>
  <c r="I49" i="1"/>
  <c r="U49" i="1"/>
  <c r="AC49" i="1"/>
  <c r="AD49" i="1"/>
  <c r="AE49" i="1"/>
  <c r="AF49" i="1"/>
  <c r="AG49" i="1"/>
  <c r="AH49" i="1"/>
  <c r="AI49" i="1"/>
  <c r="CW49" i="1" s="1"/>
  <c r="V49" i="1" s="1"/>
  <c r="AJ49" i="1"/>
  <c r="CX49" i="1" s="1"/>
  <c r="W49" i="1" s="1"/>
  <c r="CR49" i="1"/>
  <c r="Q49" i="1" s="1"/>
  <c r="CS49" i="1"/>
  <c r="R49" i="1" s="1"/>
  <c r="CT49" i="1"/>
  <c r="CU49" i="1"/>
  <c r="T49" i="1" s="1"/>
  <c r="CV49" i="1"/>
  <c r="FR49" i="1"/>
  <c r="GL49" i="1"/>
  <c r="GO49" i="1"/>
  <c r="GP49" i="1"/>
  <c r="GV49" i="1"/>
  <c r="HC49" i="1" s="1"/>
  <c r="GX49" i="1" s="1"/>
  <c r="I50" i="1"/>
  <c r="P50" i="1"/>
  <c r="S50" i="1"/>
  <c r="AC50" i="1"/>
  <c r="AE50" i="1"/>
  <c r="AF50" i="1"/>
  <c r="AG50" i="1"/>
  <c r="CU50" i="1" s="1"/>
  <c r="T50" i="1" s="1"/>
  <c r="AH50" i="1"/>
  <c r="CV50" i="1" s="1"/>
  <c r="U50" i="1" s="1"/>
  <c r="AI50" i="1"/>
  <c r="CW50" i="1" s="1"/>
  <c r="V50" i="1" s="1"/>
  <c r="AJ50" i="1"/>
  <c r="CX50" i="1" s="1"/>
  <c r="W50" i="1" s="1"/>
  <c r="CQ50" i="1"/>
  <c r="CT50" i="1"/>
  <c r="FR50" i="1"/>
  <c r="GL50" i="1"/>
  <c r="GO50" i="1"/>
  <c r="GP50" i="1"/>
  <c r="GV50" i="1"/>
  <c r="HC50" i="1" s="1"/>
  <c r="GX50" i="1"/>
  <c r="I51" i="1"/>
  <c r="W51" i="1" s="1"/>
  <c r="AC51" i="1"/>
  <c r="AE51" i="1"/>
  <c r="AF51" i="1"/>
  <c r="AG51" i="1"/>
  <c r="CU51" i="1" s="1"/>
  <c r="AH51" i="1"/>
  <c r="AI51" i="1"/>
  <c r="AJ51" i="1"/>
  <c r="CX51" i="1" s="1"/>
  <c r="CQ51" i="1"/>
  <c r="CS51" i="1"/>
  <c r="CT51" i="1"/>
  <c r="S51" i="1" s="1"/>
  <c r="CV51" i="1"/>
  <c r="CW51" i="1"/>
  <c r="FR51" i="1"/>
  <c r="GL51" i="1"/>
  <c r="GO51" i="1"/>
  <c r="GP51" i="1"/>
  <c r="GV51" i="1"/>
  <c r="HC51" i="1" s="1"/>
  <c r="I52" i="1"/>
  <c r="S52" i="1"/>
  <c r="AB52" i="1"/>
  <c r="AC52" i="1"/>
  <c r="AE52" i="1"/>
  <c r="AD52" i="1" s="1"/>
  <c r="AF52" i="1"/>
  <c r="CT52" i="1" s="1"/>
  <c r="AG52" i="1"/>
  <c r="CU52" i="1" s="1"/>
  <c r="T52" i="1" s="1"/>
  <c r="AH52" i="1"/>
  <c r="AI52" i="1"/>
  <c r="AJ52" i="1"/>
  <c r="CP52" i="1"/>
  <c r="O52" i="1" s="1"/>
  <c r="CQ52" i="1"/>
  <c r="P52" i="1" s="1"/>
  <c r="CR52" i="1"/>
  <c r="Q52" i="1" s="1"/>
  <c r="CS52" i="1"/>
  <c r="R52" i="1" s="1"/>
  <c r="CV52" i="1"/>
  <c r="U52" i="1" s="1"/>
  <c r="CW52" i="1"/>
  <c r="V52" i="1" s="1"/>
  <c r="CX52" i="1"/>
  <c r="W52" i="1" s="1"/>
  <c r="FR52" i="1"/>
  <c r="GL52" i="1"/>
  <c r="GO52" i="1"/>
  <c r="GP52" i="1"/>
  <c r="GV52" i="1"/>
  <c r="GX52" i="1"/>
  <c r="HC52" i="1"/>
  <c r="C53" i="1"/>
  <c r="D53" i="1"/>
  <c r="W53" i="1"/>
  <c r="AC53" i="1"/>
  <c r="AD53" i="1"/>
  <c r="AE53" i="1"/>
  <c r="AF53" i="1"/>
  <c r="AG53" i="1"/>
  <c r="AH53" i="1"/>
  <c r="CV53" i="1" s="1"/>
  <c r="U53" i="1" s="1"/>
  <c r="AI53" i="1"/>
  <c r="AJ53" i="1"/>
  <c r="CT53" i="1"/>
  <c r="S53" i="1" s="1"/>
  <c r="CU53" i="1"/>
  <c r="T53" i="1" s="1"/>
  <c r="CW53" i="1"/>
  <c r="V53" i="1" s="1"/>
  <c r="CX53" i="1"/>
  <c r="FR53" i="1"/>
  <c r="GL53" i="1"/>
  <c r="GO53" i="1"/>
  <c r="GP53" i="1"/>
  <c r="GV53" i="1"/>
  <c r="HC53" i="1"/>
  <c r="GX53" i="1" s="1"/>
  <c r="I54" i="1"/>
  <c r="T54" i="1" s="1"/>
  <c r="V54" i="1"/>
  <c r="W54" i="1"/>
  <c r="AB54" i="1"/>
  <c r="AC54" i="1"/>
  <c r="AE54" i="1"/>
  <c r="AD54" i="1" s="1"/>
  <c r="AF54" i="1"/>
  <c r="AG54" i="1"/>
  <c r="CU54" i="1" s="1"/>
  <c r="AH54" i="1"/>
  <c r="CV54" i="1" s="1"/>
  <c r="AI54" i="1"/>
  <c r="AJ54" i="1"/>
  <c r="CQ54" i="1"/>
  <c r="P54" i="1" s="1"/>
  <c r="CR54" i="1"/>
  <c r="CS54" i="1"/>
  <c r="R54" i="1" s="1"/>
  <c r="CT54" i="1"/>
  <c r="S54" i="1" s="1"/>
  <c r="CW54" i="1"/>
  <c r="CX54" i="1"/>
  <c r="FR54" i="1"/>
  <c r="GL54" i="1"/>
  <c r="GO54" i="1"/>
  <c r="GP54" i="1"/>
  <c r="GV54" i="1"/>
  <c r="HC54" i="1"/>
  <c r="GX54" i="1" s="1"/>
  <c r="I55" i="1"/>
  <c r="AC55" i="1"/>
  <c r="CQ55" i="1" s="1"/>
  <c r="AE55" i="1"/>
  <c r="AF55" i="1"/>
  <c r="CT55" i="1" s="1"/>
  <c r="AG55" i="1"/>
  <c r="CU55" i="1" s="1"/>
  <c r="AH55" i="1"/>
  <c r="CV55" i="1" s="1"/>
  <c r="AI55" i="1"/>
  <c r="CW55" i="1" s="1"/>
  <c r="V55" i="1" s="1"/>
  <c r="AJ55" i="1"/>
  <c r="CS55" i="1"/>
  <c r="CX55" i="1"/>
  <c r="FR55" i="1"/>
  <c r="GL55" i="1"/>
  <c r="GO55" i="1"/>
  <c r="GP55" i="1"/>
  <c r="GV55" i="1"/>
  <c r="HC55" i="1"/>
  <c r="I56" i="1"/>
  <c r="T56" i="1"/>
  <c r="AC56" i="1"/>
  <c r="AE56" i="1"/>
  <c r="AF56" i="1"/>
  <c r="AG56" i="1"/>
  <c r="AH56" i="1"/>
  <c r="AI56" i="1"/>
  <c r="CW56" i="1" s="1"/>
  <c r="V56" i="1" s="1"/>
  <c r="AJ56" i="1"/>
  <c r="CX56" i="1" s="1"/>
  <c r="CQ56" i="1"/>
  <c r="P56" i="1" s="1"/>
  <c r="CT56" i="1"/>
  <c r="S56" i="1" s="1"/>
  <c r="CU56" i="1"/>
  <c r="CV56" i="1"/>
  <c r="U56" i="1" s="1"/>
  <c r="FR56" i="1"/>
  <c r="GL56" i="1"/>
  <c r="GO56" i="1"/>
  <c r="GP56" i="1"/>
  <c r="GV56" i="1"/>
  <c r="HC56" i="1" s="1"/>
  <c r="GX56" i="1"/>
  <c r="I57" i="1"/>
  <c r="S57" i="1"/>
  <c r="U57" i="1"/>
  <c r="V57" i="1"/>
  <c r="W57" i="1"/>
  <c r="AC57" i="1"/>
  <c r="AD57" i="1"/>
  <c r="AE57" i="1"/>
  <c r="AF57" i="1"/>
  <c r="AG57" i="1"/>
  <c r="CU57" i="1" s="1"/>
  <c r="T57" i="1" s="1"/>
  <c r="AH57" i="1"/>
  <c r="CV57" i="1" s="1"/>
  <c r="AI57" i="1"/>
  <c r="CW57" i="1" s="1"/>
  <c r="AJ57" i="1"/>
  <c r="CQ57" i="1"/>
  <c r="P57" i="1" s="1"/>
  <c r="CT57" i="1"/>
  <c r="CX57" i="1"/>
  <c r="FR57" i="1"/>
  <c r="GL57" i="1"/>
  <c r="GO57" i="1"/>
  <c r="GP57" i="1"/>
  <c r="GV57" i="1"/>
  <c r="HC57" i="1" s="1"/>
  <c r="GX57" i="1" s="1"/>
  <c r="I58" i="1"/>
  <c r="P58" i="1"/>
  <c r="Q58" i="1"/>
  <c r="R58" i="1"/>
  <c r="V58" i="1"/>
  <c r="AC58" i="1"/>
  <c r="AD58" i="1"/>
  <c r="AB58" i="1" s="1"/>
  <c r="AE58" i="1"/>
  <c r="CR58" i="1" s="1"/>
  <c r="AF58" i="1"/>
  <c r="AG58" i="1"/>
  <c r="CU58" i="1" s="1"/>
  <c r="T58" i="1" s="1"/>
  <c r="AH58" i="1"/>
  <c r="AI58" i="1"/>
  <c r="AJ58" i="1"/>
  <c r="CX58" i="1" s="1"/>
  <c r="W58" i="1" s="1"/>
  <c r="CQ58" i="1"/>
  <c r="CS58" i="1"/>
  <c r="CT58" i="1"/>
  <c r="S58" i="1" s="1"/>
  <c r="CV58" i="1"/>
  <c r="U58" i="1" s="1"/>
  <c r="CW58" i="1"/>
  <c r="FR58" i="1"/>
  <c r="GL58" i="1"/>
  <c r="GO58" i="1"/>
  <c r="GP58" i="1"/>
  <c r="GV58" i="1"/>
  <c r="HC58" i="1" s="1"/>
  <c r="GX58" i="1" s="1"/>
  <c r="I59" i="1"/>
  <c r="W59" i="1"/>
  <c r="AC59" i="1"/>
  <c r="AE59" i="1"/>
  <c r="AF59" i="1"/>
  <c r="CT59" i="1" s="1"/>
  <c r="S59" i="1" s="1"/>
  <c r="AG59" i="1"/>
  <c r="CU59" i="1" s="1"/>
  <c r="AH59" i="1"/>
  <c r="AI59" i="1"/>
  <c r="AJ59" i="1"/>
  <c r="CQ59" i="1"/>
  <c r="P59" i="1" s="1"/>
  <c r="CV59" i="1"/>
  <c r="U59" i="1" s="1"/>
  <c r="CW59" i="1"/>
  <c r="V59" i="1" s="1"/>
  <c r="CX59" i="1"/>
  <c r="FR59" i="1"/>
  <c r="GL59" i="1"/>
  <c r="GO59" i="1"/>
  <c r="GP59" i="1"/>
  <c r="GV59" i="1"/>
  <c r="HC59" i="1"/>
  <c r="GX59" i="1" s="1"/>
  <c r="C60" i="1"/>
  <c r="D60" i="1"/>
  <c r="I60" i="1"/>
  <c r="K60" i="1"/>
  <c r="Q60" i="1"/>
  <c r="U60" i="1"/>
  <c r="AC60" i="1"/>
  <c r="AB60" i="1" s="1"/>
  <c r="AD60" i="1"/>
  <c r="AE60" i="1"/>
  <c r="AF60" i="1"/>
  <c r="AG60" i="1"/>
  <c r="AH60" i="1"/>
  <c r="AI60" i="1"/>
  <c r="CW60" i="1" s="1"/>
  <c r="V60" i="1" s="1"/>
  <c r="AJ60" i="1"/>
  <c r="CX60" i="1" s="1"/>
  <c r="W60" i="1" s="1"/>
  <c r="CQ60" i="1"/>
  <c r="CR60" i="1"/>
  <c r="CS60" i="1"/>
  <c r="CT60" i="1"/>
  <c r="CU60" i="1"/>
  <c r="CV60" i="1"/>
  <c r="FR60" i="1"/>
  <c r="GL60" i="1"/>
  <c r="GN60" i="1"/>
  <c r="GP60" i="1"/>
  <c r="GV60" i="1"/>
  <c r="HC60" i="1" s="1"/>
  <c r="GX60" i="1" s="1"/>
  <c r="C61" i="1"/>
  <c r="D61" i="1"/>
  <c r="I61" i="1"/>
  <c r="K61" i="1"/>
  <c r="R61" i="1"/>
  <c r="S61" i="1"/>
  <c r="T61" i="1"/>
  <c r="AC61" i="1"/>
  <c r="AE61" i="1"/>
  <c r="AD61" i="1" s="1"/>
  <c r="AF61" i="1"/>
  <c r="CT61" i="1" s="1"/>
  <c r="AG61" i="1"/>
  <c r="CU61" i="1" s="1"/>
  <c r="AH61" i="1"/>
  <c r="AI61" i="1"/>
  <c r="CW61" i="1" s="1"/>
  <c r="V61" i="1" s="1"/>
  <c r="AJ61" i="1"/>
  <c r="CX61" i="1" s="1"/>
  <c r="W61" i="1" s="1"/>
  <c r="CR61" i="1"/>
  <c r="Q61" i="1" s="1"/>
  <c r="CS61" i="1"/>
  <c r="CV61" i="1"/>
  <c r="U61" i="1" s="1"/>
  <c r="FR61" i="1"/>
  <c r="GL61" i="1"/>
  <c r="GN61" i="1"/>
  <c r="GP61" i="1"/>
  <c r="GV61" i="1"/>
  <c r="HC61" i="1"/>
  <c r="GX61" i="1" s="1"/>
  <c r="C62" i="1"/>
  <c r="D62" i="1"/>
  <c r="S62" i="1"/>
  <c r="V62" i="1"/>
  <c r="AC62" i="1"/>
  <c r="CQ62" i="1" s="1"/>
  <c r="P62" i="1" s="1"/>
  <c r="CP62" i="1" s="1"/>
  <c r="O62" i="1" s="1"/>
  <c r="AD62" i="1"/>
  <c r="AB62" i="1" s="1"/>
  <c r="AE62" i="1"/>
  <c r="AF62" i="1"/>
  <c r="AG62" i="1"/>
  <c r="CU62" i="1" s="1"/>
  <c r="T62" i="1" s="1"/>
  <c r="AH62" i="1"/>
  <c r="CV62" i="1" s="1"/>
  <c r="U62" i="1" s="1"/>
  <c r="AI62" i="1"/>
  <c r="CW62" i="1" s="1"/>
  <c r="AJ62" i="1"/>
  <c r="CR62" i="1"/>
  <c r="Q62" i="1" s="1"/>
  <c r="CS62" i="1"/>
  <c r="R62" i="1" s="1"/>
  <c r="CZ62" i="1" s="1"/>
  <c r="Y62" i="1" s="1"/>
  <c r="CT62" i="1"/>
  <c r="CX62" i="1"/>
  <c r="W62" i="1" s="1"/>
  <c r="FR62" i="1"/>
  <c r="GL62" i="1"/>
  <c r="GO62" i="1"/>
  <c r="GP62" i="1"/>
  <c r="GV62" i="1"/>
  <c r="HC62" i="1" s="1"/>
  <c r="GX62" i="1" s="1"/>
  <c r="I63" i="1"/>
  <c r="R63" i="1"/>
  <c r="S63" i="1"/>
  <c r="T63" i="1"/>
  <c r="U63" i="1"/>
  <c r="V63" i="1"/>
  <c r="AC63" i="1"/>
  <c r="AE63" i="1"/>
  <c r="AF63" i="1"/>
  <c r="CT63" i="1" s="1"/>
  <c r="AG63" i="1"/>
  <c r="CU63" i="1" s="1"/>
  <c r="AH63" i="1"/>
  <c r="AI63" i="1"/>
  <c r="CW63" i="1" s="1"/>
  <c r="AJ63" i="1"/>
  <c r="CS63" i="1"/>
  <c r="CV63" i="1"/>
  <c r="CX63" i="1"/>
  <c r="W63" i="1" s="1"/>
  <c r="CY63" i="1"/>
  <c r="X63" i="1" s="1"/>
  <c r="FR63" i="1"/>
  <c r="GL63" i="1"/>
  <c r="GO63" i="1"/>
  <c r="GP63" i="1"/>
  <c r="GV63" i="1"/>
  <c r="HC63" i="1" s="1"/>
  <c r="GX63" i="1" s="1"/>
  <c r="C64" i="1"/>
  <c r="D64" i="1"/>
  <c r="T64" i="1"/>
  <c r="V64" i="1"/>
  <c r="AC64" i="1"/>
  <c r="AE64" i="1"/>
  <c r="AF64" i="1"/>
  <c r="AG64" i="1"/>
  <c r="AH64" i="1"/>
  <c r="CV64" i="1" s="1"/>
  <c r="U64" i="1" s="1"/>
  <c r="AI64" i="1"/>
  <c r="CW64" i="1" s="1"/>
  <c r="AJ64" i="1"/>
  <c r="CX64" i="1" s="1"/>
  <c r="W64" i="1" s="1"/>
  <c r="CQ64" i="1"/>
  <c r="P64" i="1" s="1"/>
  <c r="CT64" i="1"/>
  <c r="S64" i="1" s="1"/>
  <c r="CU64" i="1"/>
  <c r="FR64" i="1"/>
  <c r="GL64" i="1"/>
  <c r="GO64" i="1"/>
  <c r="GP64" i="1"/>
  <c r="GV64" i="1"/>
  <c r="HC64" i="1" s="1"/>
  <c r="GX64" i="1"/>
  <c r="I65" i="1"/>
  <c r="V65" i="1"/>
  <c r="AC65" i="1"/>
  <c r="AE65" i="1"/>
  <c r="AF65" i="1"/>
  <c r="CT65" i="1" s="1"/>
  <c r="S65" i="1" s="1"/>
  <c r="AG65" i="1"/>
  <c r="CU65" i="1" s="1"/>
  <c r="T65" i="1" s="1"/>
  <c r="AH65" i="1"/>
  <c r="CV65" i="1" s="1"/>
  <c r="U65" i="1" s="1"/>
  <c r="AI65" i="1"/>
  <c r="CW65" i="1" s="1"/>
  <c r="AJ65" i="1"/>
  <c r="CX65" i="1" s="1"/>
  <c r="W65" i="1" s="1"/>
  <c r="FR65" i="1"/>
  <c r="GL65" i="1"/>
  <c r="GO65" i="1"/>
  <c r="GP65" i="1"/>
  <c r="GV65" i="1"/>
  <c r="HC65" i="1"/>
  <c r="GX65" i="1" s="1"/>
  <c r="C66" i="1"/>
  <c r="D66" i="1"/>
  <c r="I66" i="1"/>
  <c r="S66" i="1" s="1"/>
  <c r="K66" i="1"/>
  <c r="P66" i="1"/>
  <c r="T66" i="1"/>
  <c r="AB66" i="1"/>
  <c r="AC66" i="1"/>
  <c r="AD66" i="1"/>
  <c r="AE66" i="1"/>
  <c r="AF66" i="1"/>
  <c r="AG66" i="1"/>
  <c r="CU66" i="1" s="1"/>
  <c r="AH66" i="1"/>
  <c r="CV66" i="1" s="1"/>
  <c r="U66" i="1" s="1"/>
  <c r="AI66" i="1"/>
  <c r="CW66" i="1" s="1"/>
  <c r="V66" i="1" s="1"/>
  <c r="AJ66" i="1"/>
  <c r="CQ66" i="1"/>
  <c r="CR66" i="1"/>
  <c r="CS66" i="1"/>
  <c r="R66" i="1" s="1"/>
  <c r="CT66" i="1"/>
  <c r="CX66" i="1"/>
  <c r="FR66" i="1"/>
  <c r="GL66" i="1"/>
  <c r="GN66" i="1"/>
  <c r="GP66" i="1"/>
  <c r="GV66" i="1"/>
  <c r="HC66" i="1"/>
  <c r="GX66" i="1" s="1"/>
  <c r="C67" i="1"/>
  <c r="D67" i="1"/>
  <c r="I67" i="1"/>
  <c r="K67" i="1"/>
  <c r="V67" i="1"/>
  <c r="W67" i="1"/>
  <c r="AC67" i="1"/>
  <c r="CQ67" i="1" s="1"/>
  <c r="P67" i="1" s="1"/>
  <c r="CP67" i="1" s="1"/>
  <c r="O67" i="1" s="1"/>
  <c r="AD67" i="1"/>
  <c r="AB67" i="1" s="1"/>
  <c r="AE67" i="1"/>
  <c r="AF67" i="1"/>
  <c r="AG67" i="1"/>
  <c r="AH67" i="1"/>
  <c r="AI67" i="1"/>
  <c r="AJ67" i="1"/>
  <c r="CX67" i="1" s="1"/>
  <c r="CR67" i="1"/>
  <c r="Q67" i="1" s="1"/>
  <c r="CS67" i="1"/>
  <c r="R67" i="1" s="1"/>
  <c r="CT67" i="1"/>
  <c r="S67" i="1" s="1"/>
  <c r="CU67" i="1"/>
  <c r="T67" i="1" s="1"/>
  <c r="CV67" i="1"/>
  <c r="U67" i="1" s="1"/>
  <c r="CW67" i="1"/>
  <c r="FR67" i="1"/>
  <c r="GL67" i="1"/>
  <c r="GN67" i="1"/>
  <c r="GP67" i="1"/>
  <c r="GV67" i="1"/>
  <c r="GX67" i="1"/>
  <c r="HC67" i="1"/>
  <c r="C68" i="1"/>
  <c r="D68" i="1"/>
  <c r="S68" i="1"/>
  <c r="U68" i="1"/>
  <c r="X68" i="1"/>
  <c r="AC68" i="1"/>
  <c r="AD68" i="1"/>
  <c r="AB68" i="1" s="1"/>
  <c r="AE68" i="1"/>
  <c r="CS68" i="1" s="1"/>
  <c r="R68" i="1" s="1"/>
  <c r="CY68" i="1" s="1"/>
  <c r="AF68" i="1"/>
  <c r="CT68" i="1" s="1"/>
  <c r="AG68" i="1"/>
  <c r="CU68" i="1" s="1"/>
  <c r="T68" i="1" s="1"/>
  <c r="AH68" i="1"/>
  <c r="AI68" i="1"/>
  <c r="CW68" i="1" s="1"/>
  <c r="V68" i="1" s="1"/>
  <c r="AJ68" i="1"/>
  <c r="CQ68" i="1"/>
  <c r="P68" i="1" s="1"/>
  <c r="CR68" i="1"/>
  <c r="Q68" i="1" s="1"/>
  <c r="CV68" i="1"/>
  <c r="CX68" i="1"/>
  <c r="W68" i="1" s="1"/>
  <c r="FR68" i="1"/>
  <c r="GL68" i="1"/>
  <c r="GN68" i="1"/>
  <c r="GP68" i="1"/>
  <c r="GV68" i="1"/>
  <c r="HC68" i="1" s="1"/>
  <c r="GX68" i="1"/>
  <c r="C69" i="1"/>
  <c r="D69" i="1"/>
  <c r="I69" i="1"/>
  <c r="K69" i="1"/>
  <c r="AC69" i="1"/>
  <c r="AD69" i="1"/>
  <c r="AE69" i="1"/>
  <c r="CS69" i="1" s="1"/>
  <c r="R69" i="1" s="1"/>
  <c r="AF69" i="1"/>
  <c r="CT69" i="1" s="1"/>
  <c r="S69" i="1" s="1"/>
  <c r="AG69" i="1"/>
  <c r="AH69" i="1"/>
  <c r="AI69" i="1"/>
  <c r="AJ69" i="1"/>
  <c r="CX69" i="1" s="1"/>
  <c r="W69" i="1" s="1"/>
  <c r="CU69" i="1"/>
  <c r="T69" i="1" s="1"/>
  <c r="CV69" i="1"/>
  <c r="U69" i="1" s="1"/>
  <c r="CW69" i="1"/>
  <c r="V69" i="1" s="1"/>
  <c r="FR69" i="1"/>
  <c r="GL69" i="1"/>
  <c r="GN69" i="1"/>
  <c r="GP69" i="1"/>
  <c r="GV69" i="1"/>
  <c r="HC69" i="1"/>
  <c r="GX69" i="1" s="1"/>
  <c r="C70" i="1"/>
  <c r="D70" i="1"/>
  <c r="Q70" i="1"/>
  <c r="T70" i="1"/>
  <c r="W70" i="1"/>
  <c r="AC70" i="1"/>
  <c r="AE70" i="1"/>
  <c r="CR70" i="1" s="1"/>
  <c r="AF70" i="1"/>
  <c r="CT70" i="1" s="1"/>
  <c r="S70" i="1" s="1"/>
  <c r="AG70" i="1"/>
  <c r="AH70" i="1"/>
  <c r="CV70" i="1" s="1"/>
  <c r="U70" i="1" s="1"/>
  <c r="AI70" i="1"/>
  <c r="CW70" i="1" s="1"/>
  <c r="V70" i="1" s="1"/>
  <c r="AJ70" i="1"/>
  <c r="CX70" i="1" s="1"/>
  <c r="CP70" i="1"/>
  <c r="O70" i="1" s="1"/>
  <c r="CQ70" i="1"/>
  <c r="P70" i="1" s="1"/>
  <c r="CS70" i="1"/>
  <c r="R70" i="1" s="1"/>
  <c r="CU70" i="1"/>
  <c r="FR70" i="1"/>
  <c r="GL70" i="1"/>
  <c r="GN70" i="1"/>
  <c r="GP70" i="1"/>
  <c r="GV70" i="1"/>
  <c r="HC70" i="1" s="1"/>
  <c r="GX70" i="1" s="1"/>
  <c r="C71" i="1"/>
  <c r="D71" i="1"/>
  <c r="I71" i="1"/>
  <c r="K71" i="1"/>
  <c r="P71" i="1"/>
  <c r="R71" i="1"/>
  <c r="S71" i="1"/>
  <c r="W71" i="1"/>
  <c r="AB71" i="1"/>
  <c r="AC71" i="1"/>
  <c r="CQ71" i="1" s="1"/>
  <c r="AD71" i="1"/>
  <c r="AE71" i="1"/>
  <c r="AF71" i="1"/>
  <c r="AG71" i="1"/>
  <c r="CU71" i="1" s="1"/>
  <c r="T71" i="1" s="1"/>
  <c r="AH71" i="1"/>
  <c r="AI71" i="1"/>
  <c r="AJ71" i="1"/>
  <c r="CR71" i="1"/>
  <c r="Q71" i="1" s="1"/>
  <c r="CS71" i="1"/>
  <c r="CT71" i="1"/>
  <c r="CV71" i="1"/>
  <c r="U71" i="1" s="1"/>
  <c r="CW71" i="1"/>
  <c r="CX71" i="1"/>
  <c r="FR71" i="1"/>
  <c r="GL71" i="1"/>
  <c r="GO71" i="1"/>
  <c r="GP71" i="1"/>
  <c r="GV71" i="1"/>
  <c r="HC71" i="1" s="1"/>
  <c r="GX71" i="1"/>
  <c r="I72" i="1"/>
  <c r="T72" i="1"/>
  <c r="W72" i="1"/>
  <c r="AB72" i="1"/>
  <c r="AC72" i="1"/>
  <c r="CQ72" i="1" s="1"/>
  <c r="P72" i="1" s="1"/>
  <c r="CP72" i="1" s="1"/>
  <c r="O72" i="1" s="1"/>
  <c r="AE72" i="1"/>
  <c r="AD72" i="1" s="1"/>
  <c r="AF72" i="1"/>
  <c r="AG72" i="1"/>
  <c r="CU72" i="1" s="1"/>
  <c r="AH72" i="1"/>
  <c r="CV72" i="1" s="1"/>
  <c r="U72" i="1" s="1"/>
  <c r="AI72" i="1"/>
  <c r="AJ72" i="1"/>
  <c r="CX72" i="1" s="1"/>
  <c r="CR72" i="1"/>
  <c r="Q72" i="1" s="1"/>
  <c r="CS72" i="1"/>
  <c r="R72" i="1" s="1"/>
  <c r="CT72" i="1"/>
  <c r="S72" i="1" s="1"/>
  <c r="CW72" i="1"/>
  <c r="V72" i="1" s="1"/>
  <c r="FR72" i="1"/>
  <c r="GL72" i="1"/>
  <c r="GO72" i="1"/>
  <c r="GP72" i="1"/>
  <c r="GV72" i="1"/>
  <c r="HC72" i="1"/>
  <c r="GX72" i="1" s="1"/>
  <c r="AC73" i="1"/>
  <c r="AE73" i="1"/>
  <c r="AF73" i="1"/>
  <c r="CT73" i="1" s="1"/>
  <c r="AG73" i="1"/>
  <c r="CU73" i="1" s="1"/>
  <c r="AH73" i="1"/>
  <c r="AI73" i="1"/>
  <c r="AJ73" i="1"/>
  <c r="CV73" i="1"/>
  <c r="CW73" i="1"/>
  <c r="CX73" i="1"/>
  <c r="FR73" i="1"/>
  <c r="GL73" i="1"/>
  <c r="GO73" i="1"/>
  <c r="GP73" i="1"/>
  <c r="GV73" i="1"/>
  <c r="HC73" i="1"/>
  <c r="C74" i="1"/>
  <c r="D74" i="1"/>
  <c r="AC74" i="1"/>
  <c r="AD74" i="1"/>
  <c r="AE74" i="1"/>
  <c r="AF74" i="1"/>
  <c r="AG74" i="1"/>
  <c r="CU74" i="1" s="1"/>
  <c r="T74" i="1" s="1"/>
  <c r="AH74" i="1"/>
  <c r="CV74" i="1" s="1"/>
  <c r="U74" i="1" s="1"/>
  <c r="AI74" i="1"/>
  <c r="CW74" i="1" s="1"/>
  <c r="V74" i="1" s="1"/>
  <c r="AJ74" i="1"/>
  <c r="CR74" i="1"/>
  <c r="Q74" i="1" s="1"/>
  <c r="CS74" i="1"/>
  <c r="R74" i="1" s="1"/>
  <c r="CT74" i="1"/>
  <c r="S74" i="1" s="1"/>
  <c r="CX74" i="1"/>
  <c r="W74" i="1" s="1"/>
  <c r="FR74" i="1"/>
  <c r="GL74" i="1"/>
  <c r="GN74" i="1"/>
  <c r="GO74" i="1"/>
  <c r="GV74" i="1"/>
  <c r="HC74" i="1" s="1"/>
  <c r="GX74" i="1" s="1"/>
  <c r="C75" i="1"/>
  <c r="D75" i="1"/>
  <c r="S75" i="1"/>
  <c r="AC75" i="1"/>
  <c r="AE75" i="1"/>
  <c r="AF75" i="1"/>
  <c r="CT75" i="1" s="1"/>
  <c r="AG75" i="1"/>
  <c r="CU75" i="1" s="1"/>
  <c r="T75" i="1" s="1"/>
  <c r="AH75" i="1"/>
  <c r="CV75" i="1" s="1"/>
  <c r="U75" i="1" s="1"/>
  <c r="AI75" i="1"/>
  <c r="AJ75" i="1"/>
  <c r="CX75" i="1" s="1"/>
  <c r="W75" i="1" s="1"/>
  <c r="CW75" i="1"/>
  <c r="V75" i="1" s="1"/>
  <c r="FR75" i="1"/>
  <c r="GL75" i="1"/>
  <c r="GN75" i="1"/>
  <c r="GO75" i="1"/>
  <c r="GV75" i="1"/>
  <c r="HC75" i="1"/>
  <c r="GX75" i="1" s="1"/>
  <c r="Q76" i="1"/>
  <c r="R76" i="1"/>
  <c r="U76" i="1"/>
  <c r="W76" i="1"/>
  <c r="AC76" i="1"/>
  <c r="AE76" i="1"/>
  <c r="CS76" i="1" s="1"/>
  <c r="AF76" i="1"/>
  <c r="CT76" i="1" s="1"/>
  <c r="S76" i="1" s="1"/>
  <c r="AG76" i="1"/>
  <c r="AH76" i="1"/>
  <c r="AI76" i="1"/>
  <c r="CW76" i="1" s="1"/>
  <c r="V76" i="1" s="1"/>
  <c r="AJ76" i="1"/>
  <c r="CX76" i="1" s="1"/>
  <c r="CQ76" i="1"/>
  <c r="P76" i="1" s="1"/>
  <c r="CP76" i="1" s="1"/>
  <c r="O76" i="1" s="1"/>
  <c r="CR76" i="1"/>
  <c r="CU76" i="1"/>
  <c r="T76" i="1" s="1"/>
  <c r="CV76" i="1"/>
  <c r="FR76" i="1"/>
  <c r="GL76" i="1"/>
  <c r="GO76" i="1"/>
  <c r="GP76" i="1"/>
  <c r="GV76" i="1"/>
  <c r="HC76" i="1" s="1"/>
  <c r="GX76" i="1" s="1"/>
  <c r="S77" i="1"/>
  <c r="U77" i="1"/>
  <c r="V77" i="1"/>
  <c r="AB77" i="1"/>
  <c r="AC77" i="1"/>
  <c r="AE77" i="1"/>
  <c r="AD77" i="1" s="1"/>
  <c r="AF77" i="1"/>
  <c r="CT77" i="1" s="1"/>
  <c r="AG77" i="1"/>
  <c r="CU77" i="1" s="1"/>
  <c r="T77" i="1" s="1"/>
  <c r="AH77" i="1"/>
  <c r="CV77" i="1" s="1"/>
  <c r="AI77" i="1"/>
  <c r="CW77" i="1" s="1"/>
  <c r="AJ77" i="1"/>
  <c r="CX77" i="1" s="1"/>
  <c r="W77" i="1" s="1"/>
  <c r="CP77" i="1"/>
  <c r="O77" i="1" s="1"/>
  <c r="CQ77" i="1"/>
  <c r="P77" i="1" s="1"/>
  <c r="CR77" i="1"/>
  <c r="Q77" i="1" s="1"/>
  <c r="CS77" i="1"/>
  <c r="R77" i="1" s="1"/>
  <c r="FR77" i="1"/>
  <c r="GL77" i="1"/>
  <c r="GO77" i="1"/>
  <c r="GP77" i="1"/>
  <c r="GV77" i="1"/>
  <c r="HC77" i="1" s="1"/>
  <c r="GX77" i="1" s="1"/>
  <c r="T78" i="1"/>
  <c r="V78" i="1"/>
  <c r="AC78" i="1"/>
  <c r="AE78" i="1"/>
  <c r="AF78" i="1"/>
  <c r="CT78" i="1" s="1"/>
  <c r="S78" i="1" s="1"/>
  <c r="AG78" i="1"/>
  <c r="AH78" i="1"/>
  <c r="AI78" i="1"/>
  <c r="AJ78" i="1"/>
  <c r="CU78" i="1"/>
  <c r="CV78" i="1"/>
  <c r="U78" i="1" s="1"/>
  <c r="CW78" i="1"/>
  <c r="CX78" i="1"/>
  <c r="W78" i="1" s="1"/>
  <c r="FR78" i="1"/>
  <c r="GL78" i="1"/>
  <c r="GO78" i="1"/>
  <c r="GP78" i="1"/>
  <c r="GV78" i="1"/>
  <c r="GX78" i="1"/>
  <c r="HC78" i="1"/>
  <c r="P79" i="1"/>
  <c r="AC79" i="1"/>
  <c r="AE79" i="1"/>
  <c r="AF79" i="1"/>
  <c r="CT79" i="1" s="1"/>
  <c r="S79" i="1" s="1"/>
  <c r="AG79" i="1"/>
  <c r="AH79" i="1"/>
  <c r="AI79" i="1"/>
  <c r="CW79" i="1" s="1"/>
  <c r="V79" i="1" s="1"/>
  <c r="AJ79" i="1"/>
  <c r="CX79" i="1" s="1"/>
  <c r="W79" i="1" s="1"/>
  <c r="CQ79" i="1"/>
  <c r="CU79" i="1"/>
  <c r="T79" i="1" s="1"/>
  <c r="CV79" i="1"/>
  <c r="U79" i="1" s="1"/>
  <c r="FR79" i="1"/>
  <c r="GL79" i="1"/>
  <c r="GO79" i="1"/>
  <c r="GP79" i="1"/>
  <c r="GV79" i="1"/>
  <c r="HC79" i="1"/>
  <c r="GX79" i="1" s="1"/>
  <c r="Q80" i="1"/>
  <c r="CP80" i="1" s="1"/>
  <c r="O80" i="1" s="1"/>
  <c r="GM80" i="1" s="1"/>
  <c r="GN80" i="1" s="1"/>
  <c r="AB80" i="1"/>
  <c r="AC80" i="1"/>
  <c r="AE80" i="1"/>
  <c r="AD80" i="1" s="1"/>
  <c r="AF80" i="1"/>
  <c r="CT80" i="1" s="1"/>
  <c r="S80" i="1" s="1"/>
  <c r="CY80" i="1" s="1"/>
  <c r="X80" i="1" s="1"/>
  <c r="AG80" i="1"/>
  <c r="CU80" i="1" s="1"/>
  <c r="T80" i="1" s="1"/>
  <c r="AH80" i="1"/>
  <c r="CV80" i="1" s="1"/>
  <c r="U80" i="1" s="1"/>
  <c r="AI80" i="1"/>
  <c r="CW80" i="1" s="1"/>
  <c r="V80" i="1" s="1"/>
  <c r="AJ80" i="1"/>
  <c r="CX80" i="1" s="1"/>
  <c r="W80" i="1" s="1"/>
  <c r="CQ80" i="1"/>
  <c r="P80" i="1" s="1"/>
  <c r="CR80" i="1"/>
  <c r="CS80" i="1"/>
  <c r="R80" i="1" s="1"/>
  <c r="CZ80" i="1"/>
  <c r="Y80" i="1" s="1"/>
  <c r="FR80" i="1"/>
  <c r="GL80" i="1"/>
  <c r="GO80" i="1"/>
  <c r="GP80" i="1"/>
  <c r="GV80" i="1"/>
  <c r="HC80" i="1"/>
  <c r="GX80" i="1" s="1"/>
  <c r="Q81" i="1"/>
  <c r="R81" i="1"/>
  <c r="U81" i="1"/>
  <c r="AC81" i="1"/>
  <c r="CQ81" i="1" s="1"/>
  <c r="P81" i="1" s="1"/>
  <c r="CP81" i="1" s="1"/>
  <c r="O81" i="1" s="1"/>
  <c r="AD81" i="1"/>
  <c r="AE81" i="1"/>
  <c r="AF81" i="1"/>
  <c r="CT81" i="1" s="1"/>
  <c r="S81" i="1" s="1"/>
  <c r="CY81" i="1" s="1"/>
  <c r="X81" i="1" s="1"/>
  <c r="AG81" i="1"/>
  <c r="AH81" i="1"/>
  <c r="CV81" i="1" s="1"/>
  <c r="AI81" i="1"/>
  <c r="AJ81" i="1"/>
  <c r="CR81" i="1"/>
  <c r="CS81" i="1"/>
  <c r="CU81" i="1"/>
  <c r="T81" i="1" s="1"/>
  <c r="CW81" i="1"/>
  <c r="V81" i="1" s="1"/>
  <c r="CX81" i="1"/>
  <c r="W81" i="1" s="1"/>
  <c r="CZ81" i="1"/>
  <c r="Y81" i="1" s="1"/>
  <c r="FR81" i="1"/>
  <c r="GL81" i="1"/>
  <c r="GO81" i="1"/>
  <c r="GP81" i="1"/>
  <c r="GV81" i="1"/>
  <c r="HC81" i="1"/>
  <c r="GX81" i="1" s="1"/>
  <c r="B83" i="1"/>
  <c r="B26" i="1" s="1"/>
  <c r="C83" i="1"/>
  <c r="C26" i="1" s="1"/>
  <c r="D83" i="1"/>
  <c r="D26" i="1" s="1"/>
  <c r="F83" i="1"/>
  <c r="G83" i="1"/>
  <c r="G26" i="1" s="1"/>
  <c r="AO83" i="1"/>
  <c r="BB83" i="1"/>
  <c r="BX83" i="1"/>
  <c r="BX26" i="1" s="1"/>
  <c r="CK83" i="1"/>
  <c r="CK26" i="1" s="1"/>
  <c r="CL83" i="1"/>
  <c r="CM83" i="1"/>
  <c r="CM26" i="1" s="1"/>
  <c r="D121" i="1"/>
  <c r="E123" i="1"/>
  <c r="G123" i="1"/>
  <c r="Z123" i="1"/>
  <c r="AA123" i="1"/>
  <c r="AM123" i="1"/>
  <c r="AN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C125" i="1"/>
  <c r="D125" i="1"/>
  <c r="I125" i="1"/>
  <c r="K125" i="1"/>
  <c r="V125" i="1"/>
  <c r="AC125" i="1"/>
  <c r="AE125" i="1"/>
  <c r="AF125" i="1"/>
  <c r="CT125" i="1" s="1"/>
  <c r="S125" i="1" s="1"/>
  <c r="AG125" i="1"/>
  <c r="CU125" i="1" s="1"/>
  <c r="T125" i="1" s="1"/>
  <c r="AH125" i="1"/>
  <c r="CV125" i="1" s="1"/>
  <c r="U125" i="1" s="1"/>
  <c r="AI125" i="1"/>
  <c r="CW125" i="1" s="1"/>
  <c r="AJ125" i="1"/>
  <c r="CX125" i="1" s="1"/>
  <c r="W125" i="1" s="1"/>
  <c r="FR125" i="1"/>
  <c r="GL125" i="1"/>
  <c r="GO125" i="1"/>
  <c r="GP125" i="1"/>
  <c r="GV125" i="1"/>
  <c r="GX125" i="1"/>
  <c r="HC125" i="1"/>
  <c r="C126" i="1"/>
  <c r="D126" i="1"/>
  <c r="I126" i="1"/>
  <c r="K126" i="1"/>
  <c r="U126" i="1"/>
  <c r="V126" i="1"/>
  <c r="W126" i="1"/>
  <c r="AB126" i="1"/>
  <c r="AC126" i="1"/>
  <c r="AE126" i="1"/>
  <c r="AD126" i="1" s="1"/>
  <c r="AF126" i="1"/>
  <c r="CT126" i="1" s="1"/>
  <c r="S126" i="1" s="1"/>
  <c r="AG126" i="1"/>
  <c r="CU126" i="1" s="1"/>
  <c r="T126" i="1" s="1"/>
  <c r="AH126" i="1"/>
  <c r="AI126" i="1"/>
  <c r="CW126" i="1" s="1"/>
  <c r="AJ126" i="1"/>
  <c r="CX126" i="1" s="1"/>
  <c r="CQ126" i="1"/>
  <c r="P126" i="1" s="1"/>
  <c r="CP126" i="1" s="1"/>
  <c r="O126" i="1" s="1"/>
  <c r="CR126" i="1"/>
  <c r="Q126" i="1" s="1"/>
  <c r="CS126" i="1"/>
  <c r="R126" i="1" s="1"/>
  <c r="CV126" i="1"/>
  <c r="FR126" i="1"/>
  <c r="GL126" i="1"/>
  <c r="GO126" i="1"/>
  <c r="GP126" i="1"/>
  <c r="GV126" i="1"/>
  <c r="HC126" i="1"/>
  <c r="C127" i="1"/>
  <c r="D127" i="1"/>
  <c r="I127" i="1"/>
  <c r="CU108" i="3" s="1"/>
  <c r="K127" i="1"/>
  <c r="AB127" i="1"/>
  <c r="AC127" i="1"/>
  <c r="CQ127" i="1" s="1"/>
  <c r="P127" i="1" s="1"/>
  <c r="AD127" i="1"/>
  <c r="AE127" i="1"/>
  <c r="AF127" i="1"/>
  <c r="AG127" i="1"/>
  <c r="AH127" i="1"/>
  <c r="AI127" i="1"/>
  <c r="AJ127" i="1"/>
  <c r="CX127" i="1" s="1"/>
  <c r="W127" i="1" s="1"/>
  <c r="CR127" i="1"/>
  <c r="Q127" i="1" s="1"/>
  <c r="CS127" i="1"/>
  <c r="R127" i="1" s="1"/>
  <c r="CT127" i="1"/>
  <c r="S127" i="1" s="1"/>
  <c r="CU127" i="1"/>
  <c r="T127" i="1" s="1"/>
  <c r="CV127" i="1"/>
  <c r="U127" i="1" s="1"/>
  <c r="CW127" i="1"/>
  <c r="V127" i="1" s="1"/>
  <c r="FR127" i="1"/>
  <c r="GL127" i="1"/>
  <c r="GO127" i="1"/>
  <c r="GP127" i="1"/>
  <c r="GV127" i="1"/>
  <c r="GX127" i="1"/>
  <c r="HC127" i="1"/>
  <c r="C128" i="1"/>
  <c r="D128" i="1"/>
  <c r="I128" i="1"/>
  <c r="K128" i="1"/>
  <c r="AC128" i="1"/>
  <c r="AE128" i="1"/>
  <c r="AF128" i="1"/>
  <c r="CT128" i="1" s="1"/>
  <c r="S128" i="1" s="1"/>
  <c r="AG128" i="1"/>
  <c r="CU128" i="1" s="1"/>
  <c r="T128" i="1" s="1"/>
  <c r="AH128" i="1"/>
  <c r="CV128" i="1" s="1"/>
  <c r="U128" i="1" s="1"/>
  <c r="AI128" i="1"/>
  <c r="AJ128" i="1"/>
  <c r="CW128" i="1"/>
  <c r="V128" i="1" s="1"/>
  <c r="CX128" i="1"/>
  <c r="W128" i="1" s="1"/>
  <c r="FR128" i="1"/>
  <c r="GL128" i="1"/>
  <c r="GO128" i="1"/>
  <c r="GP128" i="1"/>
  <c r="GV128" i="1"/>
  <c r="HC128" i="1"/>
  <c r="GX128" i="1" s="1"/>
  <c r="C129" i="1"/>
  <c r="D129" i="1"/>
  <c r="I129" i="1"/>
  <c r="K129" i="1"/>
  <c r="U129" i="1"/>
  <c r="AC129" i="1"/>
  <c r="AE129" i="1"/>
  <c r="AD129" i="1" s="1"/>
  <c r="AB129" i="1" s="1"/>
  <c r="AF129" i="1"/>
  <c r="CT129" i="1" s="1"/>
  <c r="S129" i="1" s="1"/>
  <c r="AG129" i="1"/>
  <c r="CU129" i="1" s="1"/>
  <c r="T129" i="1" s="1"/>
  <c r="AH129" i="1"/>
  <c r="AI129" i="1"/>
  <c r="CW129" i="1" s="1"/>
  <c r="V129" i="1" s="1"/>
  <c r="AJ129" i="1"/>
  <c r="CX129" i="1" s="1"/>
  <c r="W129" i="1" s="1"/>
  <c r="CQ129" i="1"/>
  <c r="P129" i="1" s="1"/>
  <c r="CP129" i="1" s="1"/>
  <c r="O129" i="1" s="1"/>
  <c r="CR129" i="1"/>
  <c r="Q129" i="1" s="1"/>
  <c r="CS129" i="1"/>
  <c r="CV129" i="1"/>
  <c r="FR129" i="1"/>
  <c r="GL129" i="1"/>
  <c r="GO129" i="1"/>
  <c r="GP129" i="1"/>
  <c r="GV129" i="1"/>
  <c r="HC129" i="1"/>
  <c r="AC130" i="1"/>
  <c r="AD130" i="1"/>
  <c r="AB130" i="1" s="1"/>
  <c r="AE130" i="1"/>
  <c r="AF130" i="1"/>
  <c r="CT130" i="1" s="1"/>
  <c r="AG130" i="1"/>
  <c r="AH130" i="1"/>
  <c r="AI130" i="1"/>
  <c r="AJ130" i="1"/>
  <c r="CQ130" i="1"/>
  <c r="CU130" i="1"/>
  <c r="CV130" i="1"/>
  <c r="CW130" i="1"/>
  <c r="CX130" i="1"/>
  <c r="FR130" i="1"/>
  <c r="GL130" i="1"/>
  <c r="GO130" i="1"/>
  <c r="GP130" i="1"/>
  <c r="GV130" i="1"/>
  <c r="HC130" i="1" s="1"/>
  <c r="C131" i="1"/>
  <c r="D131" i="1"/>
  <c r="I131" i="1"/>
  <c r="K131" i="1"/>
  <c r="R131" i="1"/>
  <c r="AC131" i="1"/>
  <c r="AD131" i="1"/>
  <c r="AE131" i="1"/>
  <c r="CS131" i="1" s="1"/>
  <c r="AF131" i="1"/>
  <c r="CT131" i="1" s="1"/>
  <c r="AG131" i="1"/>
  <c r="AH131" i="1"/>
  <c r="CV131" i="1" s="1"/>
  <c r="AI131" i="1"/>
  <c r="AJ131" i="1"/>
  <c r="CX131" i="1" s="1"/>
  <c r="CQ131" i="1"/>
  <c r="CR131" i="1"/>
  <c r="CU131" i="1"/>
  <c r="CW131" i="1"/>
  <c r="V131" i="1" s="1"/>
  <c r="FR131" i="1"/>
  <c r="GL131" i="1"/>
  <c r="GO131" i="1"/>
  <c r="GP131" i="1"/>
  <c r="GV131" i="1"/>
  <c r="HC131" i="1"/>
  <c r="GX131" i="1" s="1"/>
  <c r="AC132" i="1"/>
  <c r="AE132" i="1"/>
  <c r="CS132" i="1" s="1"/>
  <c r="AF132" i="1"/>
  <c r="AG132" i="1"/>
  <c r="AH132" i="1"/>
  <c r="AI132" i="1"/>
  <c r="AJ132" i="1"/>
  <c r="CR132" i="1"/>
  <c r="CT132" i="1"/>
  <c r="CU132" i="1"/>
  <c r="CV132" i="1"/>
  <c r="CW132" i="1"/>
  <c r="CX132" i="1"/>
  <c r="FR132" i="1"/>
  <c r="GL132" i="1"/>
  <c r="GO132" i="1"/>
  <c r="GP132" i="1"/>
  <c r="GV132" i="1"/>
  <c r="HC132" i="1" s="1"/>
  <c r="I133" i="1"/>
  <c r="AC133" i="1"/>
  <c r="AE133" i="1"/>
  <c r="AD133" i="1" s="1"/>
  <c r="AF133" i="1"/>
  <c r="AG133" i="1"/>
  <c r="CU133" i="1" s="1"/>
  <c r="AH133" i="1"/>
  <c r="CV133" i="1" s="1"/>
  <c r="AI133" i="1"/>
  <c r="AJ133" i="1"/>
  <c r="CX133" i="1" s="1"/>
  <c r="CR133" i="1"/>
  <c r="CS133" i="1"/>
  <c r="CT133" i="1"/>
  <c r="CW133" i="1"/>
  <c r="FR133" i="1"/>
  <c r="GL133" i="1"/>
  <c r="GO133" i="1"/>
  <c r="GP133" i="1"/>
  <c r="GV133" i="1"/>
  <c r="HC133" i="1"/>
  <c r="AC134" i="1"/>
  <c r="AE134" i="1"/>
  <c r="AF134" i="1"/>
  <c r="AG134" i="1"/>
  <c r="CU134" i="1" s="1"/>
  <c r="AH134" i="1"/>
  <c r="AI134" i="1"/>
  <c r="AJ134" i="1"/>
  <c r="CT134" i="1"/>
  <c r="CV134" i="1"/>
  <c r="CW134" i="1"/>
  <c r="CX134" i="1"/>
  <c r="FR134" i="1"/>
  <c r="GL134" i="1"/>
  <c r="GO134" i="1"/>
  <c r="GP134" i="1"/>
  <c r="GV134" i="1"/>
  <c r="HC134" i="1"/>
  <c r="C135" i="1"/>
  <c r="D135" i="1"/>
  <c r="I135" i="1"/>
  <c r="K135" i="1"/>
  <c r="AB135" i="1"/>
  <c r="AC135" i="1"/>
  <c r="AE135" i="1"/>
  <c r="AD135" i="1" s="1"/>
  <c r="AF135" i="1"/>
  <c r="AG135" i="1"/>
  <c r="CU135" i="1" s="1"/>
  <c r="AH135" i="1"/>
  <c r="AI135" i="1"/>
  <c r="CW135" i="1" s="1"/>
  <c r="AJ135" i="1"/>
  <c r="CQ135" i="1"/>
  <c r="CR135" i="1"/>
  <c r="Q135" i="1" s="1"/>
  <c r="CS135" i="1"/>
  <c r="CT135" i="1"/>
  <c r="CV135" i="1"/>
  <c r="CX135" i="1"/>
  <c r="FR135" i="1"/>
  <c r="GL135" i="1"/>
  <c r="GO135" i="1"/>
  <c r="GP135" i="1"/>
  <c r="GV135" i="1"/>
  <c r="HC135" i="1" s="1"/>
  <c r="C136" i="1"/>
  <c r="D136" i="1"/>
  <c r="I136" i="1"/>
  <c r="K136" i="1"/>
  <c r="AC136" i="1"/>
  <c r="AE136" i="1"/>
  <c r="AF136" i="1"/>
  <c r="CT136" i="1" s="1"/>
  <c r="S136" i="1" s="1"/>
  <c r="AG136" i="1"/>
  <c r="AH136" i="1"/>
  <c r="AI136" i="1"/>
  <c r="AJ136" i="1"/>
  <c r="CU136" i="1"/>
  <c r="T136" i="1" s="1"/>
  <c r="CV136" i="1"/>
  <c r="CW136" i="1"/>
  <c r="V136" i="1" s="1"/>
  <c r="CX136" i="1"/>
  <c r="FR136" i="1"/>
  <c r="GL136" i="1"/>
  <c r="GO136" i="1"/>
  <c r="GP136" i="1"/>
  <c r="GV136" i="1"/>
  <c r="HC136" i="1"/>
  <c r="GX136" i="1" s="1"/>
  <c r="C137" i="1"/>
  <c r="D137" i="1"/>
  <c r="I137" i="1"/>
  <c r="K137" i="1"/>
  <c r="AC137" i="1"/>
  <c r="AE137" i="1"/>
  <c r="AF137" i="1"/>
  <c r="AG137" i="1"/>
  <c r="CU137" i="1" s="1"/>
  <c r="T137" i="1" s="1"/>
  <c r="AH137" i="1"/>
  <c r="CV137" i="1" s="1"/>
  <c r="U137" i="1" s="1"/>
  <c r="AI137" i="1"/>
  <c r="CW137" i="1" s="1"/>
  <c r="V137" i="1" s="1"/>
  <c r="AJ137" i="1"/>
  <c r="CX137" i="1" s="1"/>
  <c r="W137" i="1" s="1"/>
  <c r="CT137" i="1"/>
  <c r="S137" i="1" s="1"/>
  <c r="FR137" i="1"/>
  <c r="GL137" i="1"/>
  <c r="GN137" i="1"/>
  <c r="GP137" i="1"/>
  <c r="GV137" i="1"/>
  <c r="HC137" i="1"/>
  <c r="GX137" i="1" s="1"/>
  <c r="I138" i="1"/>
  <c r="V138" i="1" s="1"/>
  <c r="AB138" i="1"/>
  <c r="AC138" i="1"/>
  <c r="CQ138" i="1" s="1"/>
  <c r="AD138" i="1"/>
  <c r="AE138" i="1"/>
  <c r="CS138" i="1" s="1"/>
  <c r="AF138" i="1"/>
  <c r="AG138" i="1"/>
  <c r="AH138" i="1"/>
  <c r="AI138" i="1"/>
  <c r="AJ138" i="1"/>
  <c r="CX138" i="1" s="1"/>
  <c r="CR138" i="1"/>
  <c r="CT138" i="1"/>
  <c r="CU138" i="1"/>
  <c r="CV138" i="1"/>
  <c r="CW138" i="1"/>
  <c r="FR138" i="1"/>
  <c r="GL138" i="1"/>
  <c r="GN138" i="1"/>
  <c r="GP138" i="1"/>
  <c r="GV138" i="1"/>
  <c r="HC138" i="1" s="1"/>
  <c r="I139" i="1"/>
  <c r="S139" i="1"/>
  <c r="T139" i="1"/>
  <c r="U139" i="1"/>
  <c r="AC139" i="1"/>
  <c r="AE139" i="1"/>
  <c r="AF139" i="1"/>
  <c r="AG139" i="1"/>
  <c r="CU139" i="1" s="1"/>
  <c r="AH139" i="1"/>
  <c r="CV139" i="1" s="1"/>
  <c r="AI139" i="1"/>
  <c r="CW139" i="1" s="1"/>
  <c r="V139" i="1" s="1"/>
  <c r="AJ139" i="1"/>
  <c r="CX139" i="1" s="1"/>
  <c r="W139" i="1" s="1"/>
  <c r="CQ139" i="1"/>
  <c r="P139" i="1" s="1"/>
  <c r="CT139" i="1"/>
  <c r="FR139" i="1"/>
  <c r="GL139" i="1"/>
  <c r="GN139" i="1"/>
  <c r="GP139" i="1"/>
  <c r="GV139" i="1"/>
  <c r="GX139" i="1"/>
  <c r="HC139" i="1"/>
  <c r="C140" i="1"/>
  <c r="D140" i="1"/>
  <c r="I140" i="1"/>
  <c r="K140" i="1"/>
  <c r="U140" i="1"/>
  <c r="W140" i="1"/>
  <c r="AB140" i="1"/>
  <c r="AC140" i="1"/>
  <c r="AD140" i="1"/>
  <c r="AE140" i="1"/>
  <c r="AF140" i="1"/>
  <c r="AG140" i="1"/>
  <c r="AH140" i="1"/>
  <c r="AI140" i="1"/>
  <c r="CW140" i="1" s="1"/>
  <c r="AJ140" i="1"/>
  <c r="CP140" i="1"/>
  <c r="O140" i="1" s="1"/>
  <c r="CQ140" i="1"/>
  <c r="P140" i="1" s="1"/>
  <c r="CR140" i="1"/>
  <c r="Q140" i="1" s="1"/>
  <c r="CS140" i="1"/>
  <c r="R140" i="1" s="1"/>
  <c r="CT140" i="1"/>
  <c r="S140" i="1" s="1"/>
  <c r="CU140" i="1"/>
  <c r="CV140" i="1"/>
  <c r="CX140" i="1"/>
  <c r="FR140" i="1"/>
  <c r="GL140" i="1"/>
  <c r="GN140" i="1"/>
  <c r="GP140" i="1"/>
  <c r="GV140" i="1"/>
  <c r="HC140" i="1" s="1"/>
  <c r="GX140" i="1" s="1"/>
  <c r="AC141" i="1"/>
  <c r="AD141" i="1"/>
  <c r="AE141" i="1"/>
  <c r="CR141" i="1" s="1"/>
  <c r="AF141" i="1"/>
  <c r="CT141" i="1" s="1"/>
  <c r="AG141" i="1"/>
  <c r="CU141" i="1" s="1"/>
  <c r="AH141" i="1"/>
  <c r="CV141" i="1" s="1"/>
  <c r="AI141" i="1"/>
  <c r="AJ141" i="1"/>
  <c r="CQ141" i="1"/>
  <c r="CS141" i="1"/>
  <c r="CW141" i="1"/>
  <c r="CX141" i="1"/>
  <c r="FR141" i="1"/>
  <c r="GL141" i="1"/>
  <c r="GN141" i="1"/>
  <c r="GP141" i="1"/>
  <c r="GV141" i="1"/>
  <c r="HC141" i="1"/>
  <c r="I142" i="1"/>
  <c r="AC142" i="1"/>
  <c r="CQ142" i="1" s="1"/>
  <c r="AE142" i="1"/>
  <c r="AD142" i="1" s="1"/>
  <c r="AB142" i="1" s="1"/>
  <c r="AF142" i="1"/>
  <c r="AG142" i="1"/>
  <c r="AH142" i="1"/>
  <c r="AI142" i="1"/>
  <c r="AJ142" i="1"/>
  <c r="CR142" i="1"/>
  <c r="CS142" i="1"/>
  <c r="CT142" i="1"/>
  <c r="CU142" i="1"/>
  <c r="CV142" i="1"/>
  <c r="CW142" i="1"/>
  <c r="CX142" i="1"/>
  <c r="FR142" i="1"/>
  <c r="GL142" i="1"/>
  <c r="GN142" i="1"/>
  <c r="GP142" i="1"/>
  <c r="GV142" i="1"/>
  <c r="HC142" i="1"/>
  <c r="C143" i="1"/>
  <c r="D143" i="1"/>
  <c r="I143" i="1"/>
  <c r="K143" i="1"/>
  <c r="T143" i="1"/>
  <c r="AC143" i="1"/>
  <c r="AE143" i="1"/>
  <c r="AF143" i="1"/>
  <c r="AG143" i="1"/>
  <c r="CU143" i="1" s="1"/>
  <c r="AH143" i="1"/>
  <c r="AI143" i="1"/>
  <c r="CW143" i="1" s="1"/>
  <c r="V143" i="1" s="1"/>
  <c r="AJ143" i="1"/>
  <c r="CT143" i="1"/>
  <c r="S143" i="1" s="1"/>
  <c r="CV143" i="1"/>
  <c r="U143" i="1" s="1"/>
  <c r="CX143" i="1"/>
  <c r="W143" i="1" s="1"/>
  <c r="FR143" i="1"/>
  <c r="GL143" i="1"/>
  <c r="GN143" i="1"/>
  <c r="GP143" i="1"/>
  <c r="GV143" i="1"/>
  <c r="HC143" i="1"/>
  <c r="GX143" i="1" s="1"/>
  <c r="I144" i="1"/>
  <c r="AC144" i="1"/>
  <c r="AB144" i="1" s="1"/>
  <c r="AD144" i="1"/>
  <c r="AE144" i="1"/>
  <c r="CS144" i="1" s="1"/>
  <c r="AF144" i="1"/>
  <c r="AG144" i="1"/>
  <c r="AH144" i="1"/>
  <c r="AI144" i="1"/>
  <c r="AJ144" i="1"/>
  <c r="CX144" i="1" s="1"/>
  <c r="W144" i="1" s="1"/>
  <c r="CQ144" i="1"/>
  <c r="P144" i="1" s="1"/>
  <c r="CR144" i="1"/>
  <c r="CT144" i="1"/>
  <c r="CU144" i="1"/>
  <c r="CV144" i="1"/>
  <c r="U144" i="1" s="1"/>
  <c r="CW144" i="1"/>
  <c r="FR144" i="1"/>
  <c r="GL144" i="1"/>
  <c r="GN144" i="1"/>
  <c r="GP144" i="1"/>
  <c r="GV144" i="1"/>
  <c r="HC144" i="1" s="1"/>
  <c r="GX144" i="1" s="1"/>
  <c r="I145" i="1"/>
  <c r="S145" i="1"/>
  <c r="T145" i="1"/>
  <c r="U145" i="1"/>
  <c r="V145" i="1"/>
  <c r="AC145" i="1"/>
  <c r="AE145" i="1"/>
  <c r="AF145" i="1"/>
  <c r="AG145" i="1"/>
  <c r="CU145" i="1" s="1"/>
  <c r="AH145" i="1"/>
  <c r="AI145" i="1"/>
  <c r="CW145" i="1" s="1"/>
  <c r="AJ145" i="1"/>
  <c r="CQ145" i="1"/>
  <c r="P145" i="1" s="1"/>
  <c r="CT145" i="1"/>
  <c r="CV145" i="1"/>
  <c r="CX145" i="1"/>
  <c r="W145" i="1" s="1"/>
  <c r="FR145" i="1"/>
  <c r="GL145" i="1"/>
  <c r="GN145" i="1"/>
  <c r="GP145" i="1"/>
  <c r="GV145" i="1"/>
  <c r="GX145" i="1"/>
  <c r="HC145" i="1"/>
  <c r="I146" i="1"/>
  <c r="AC146" i="1"/>
  <c r="AE146" i="1"/>
  <c r="AF146" i="1"/>
  <c r="CT146" i="1" s="1"/>
  <c r="AG146" i="1"/>
  <c r="CU146" i="1" s="1"/>
  <c r="AH146" i="1"/>
  <c r="AI146" i="1"/>
  <c r="AJ146" i="1"/>
  <c r="CV146" i="1"/>
  <c r="CW146" i="1"/>
  <c r="CX146" i="1"/>
  <c r="FR146" i="1"/>
  <c r="GL146" i="1"/>
  <c r="GN146" i="1"/>
  <c r="GP146" i="1"/>
  <c r="GV146" i="1"/>
  <c r="HC146" i="1"/>
  <c r="C147" i="1"/>
  <c r="D147" i="1"/>
  <c r="I147" i="1"/>
  <c r="CX168" i="3" s="1"/>
  <c r="K147" i="1"/>
  <c r="P147" i="1"/>
  <c r="R147" i="1"/>
  <c r="S147" i="1"/>
  <c r="CY147" i="1" s="1"/>
  <c r="X147" i="1" s="1"/>
  <c r="T147" i="1"/>
  <c r="AC147" i="1"/>
  <c r="AD147" i="1"/>
  <c r="AB147" i="1" s="1"/>
  <c r="AE147" i="1"/>
  <c r="CR147" i="1" s="1"/>
  <c r="Q147" i="1" s="1"/>
  <c r="AF147" i="1"/>
  <c r="CT147" i="1" s="1"/>
  <c r="AG147" i="1"/>
  <c r="CU147" i="1" s="1"/>
  <c r="AH147" i="1"/>
  <c r="CV147" i="1" s="1"/>
  <c r="U147" i="1" s="1"/>
  <c r="AI147" i="1"/>
  <c r="CW147" i="1" s="1"/>
  <c r="V147" i="1" s="1"/>
  <c r="AJ147" i="1"/>
  <c r="CP147" i="1"/>
  <c r="O147" i="1" s="1"/>
  <c r="GM147" i="1" s="1"/>
  <c r="GN147" i="1" s="1"/>
  <c r="CQ147" i="1"/>
  <c r="CS147" i="1"/>
  <c r="CX147" i="1"/>
  <c r="W147" i="1" s="1"/>
  <c r="CZ147" i="1"/>
  <c r="Y147" i="1" s="1"/>
  <c r="FR147" i="1"/>
  <c r="GL147" i="1"/>
  <c r="GO147" i="1"/>
  <c r="GP147" i="1"/>
  <c r="GV147" i="1"/>
  <c r="HC147" i="1" s="1"/>
  <c r="GX147" i="1" s="1"/>
  <c r="I148" i="1"/>
  <c r="W148" i="1"/>
  <c r="AC148" i="1"/>
  <c r="CQ148" i="1" s="1"/>
  <c r="P148" i="1" s="1"/>
  <c r="AE148" i="1"/>
  <c r="CR148" i="1" s="1"/>
  <c r="Q148" i="1" s="1"/>
  <c r="AF148" i="1"/>
  <c r="AG148" i="1"/>
  <c r="AH148" i="1"/>
  <c r="AI148" i="1"/>
  <c r="AJ148" i="1"/>
  <c r="CS148" i="1"/>
  <c r="R148" i="1" s="1"/>
  <c r="CT148" i="1"/>
  <c r="S148" i="1" s="1"/>
  <c r="CU148" i="1"/>
  <c r="T148" i="1" s="1"/>
  <c r="CV148" i="1"/>
  <c r="U148" i="1" s="1"/>
  <c r="CW148" i="1"/>
  <c r="V148" i="1" s="1"/>
  <c r="CX148" i="1"/>
  <c r="FR148" i="1"/>
  <c r="GL148" i="1"/>
  <c r="GO148" i="1"/>
  <c r="GP148" i="1"/>
  <c r="GV148" i="1"/>
  <c r="HC148" i="1" s="1"/>
  <c r="GX148" i="1" s="1"/>
  <c r="I149" i="1"/>
  <c r="R149" i="1"/>
  <c r="CZ149" i="1" s="1"/>
  <c r="Y149" i="1" s="1"/>
  <c r="T149" i="1"/>
  <c r="W149" i="1"/>
  <c r="AC149" i="1"/>
  <c r="AD149" i="1"/>
  <c r="AE149" i="1"/>
  <c r="AF149" i="1"/>
  <c r="CT149" i="1" s="1"/>
  <c r="S149" i="1" s="1"/>
  <c r="CY149" i="1" s="1"/>
  <c r="X149" i="1" s="1"/>
  <c r="AG149" i="1"/>
  <c r="AH149" i="1"/>
  <c r="CV149" i="1" s="1"/>
  <c r="U149" i="1" s="1"/>
  <c r="AI149" i="1"/>
  <c r="CW149" i="1" s="1"/>
  <c r="V149" i="1" s="1"/>
  <c r="AJ149" i="1"/>
  <c r="CX149" i="1" s="1"/>
  <c r="CQ149" i="1"/>
  <c r="P149" i="1" s="1"/>
  <c r="CP149" i="1" s="1"/>
  <c r="O149" i="1" s="1"/>
  <c r="CR149" i="1"/>
  <c r="Q149" i="1" s="1"/>
  <c r="CS149" i="1"/>
  <c r="CU149" i="1"/>
  <c r="FR149" i="1"/>
  <c r="GL149" i="1"/>
  <c r="GO149" i="1"/>
  <c r="GP149" i="1"/>
  <c r="GV149" i="1"/>
  <c r="HC149" i="1"/>
  <c r="GX149" i="1" s="1"/>
  <c r="I150" i="1"/>
  <c r="R150" i="1"/>
  <c r="T150" i="1"/>
  <c r="AC150" i="1"/>
  <c r="AE150" i="1"/>
  <c r="CS150" i="1" s="1"/>
  <c r="AF150" i="1"/>
  <c r="CT150" i="1" s="1"/>
  <c r="S150" i="1" s="1"/>
  <c r="AG150" i="1"/>
  <c r="AH150" i="1"/>
  <c r="CV150" i="1" s="1"/>
  <c r="U150" i="1" s="1"/>
  <c r="AI150" i="1"/>
  <c r="AJ150" i="1"/>
  <c r="CR150" i="1"/>
  <c r="Q150" i="1" s="1"/>
  <c r="CU150" i="1"/>
  <c r="CW150" i="1"/>
  <c r="V150" i="1" s="1"/>
  <c r="CX150" i="1"/>
  <c r="W150" i="1" s="1"/>
  <c r="FR150" i="1"/>
  <c r="GL150" i="1"/>
  <c r="GO150" i="1"/>
  <c r="GP150" i="1"/>
  <c r="GV150" i="1"/>
  <c r="HC150" i="1" s="1"/>
  <c r="GX150" i="1"/>
  <c r="U151" i="1"/>
  <c r="W151" i="1"/>
  <c r="AB151" i="1"/>
  <c r="AC151" i="1"/>
  <c r="CQ151" i="1" s="1"/>
  <c r="P151" i="1" s="1"/>
  <c r="AD151" i="1"/>
  <c r="AE151" i="1"/>
  <c r="AF151" i="1"/>
  <c r="AG151" i="1"/>
  <c r="AH151" i="1"/>
  <c r="AI151" i="1"/>
  <c r="CW151" i="1" s="1"/>
  <c r="V151" i="1" s="1"/>
  <c r="AJ151" i="1"/>
  <c r="CR151" i="1"/>
  <c r="Q151" i="1" s="1"/>
  <c r="CS151" i="1"/>
  <c r="R151" i="1" s="1"/>
  <c r="CT151" i="1"/>
  <c r="S151" i="1" s="1"/>
  <c r="CU151" i="1"/>
  <c r="T151" i="1" s="1"/>
  <c r="CV151" i="1"/>
  <c r="CX151" i="1"/>
  <c r="FR151" i="1"/>
  <c r="GL151" i="1"/>
  <c r="GO151" i="1"/>
  <c r="GP151" i="1"/>
  <c r="GV151" i="1"/>
  <c r="HC151" i="1" s="1"/>
  <c r="GX151" i="1" s="1"/>
  <c r="S152" i="1"/>
  <c r="T152" i="1"/>
  <c r="V152" i="1"/>
  <c r="AC152" i="1"/>
  <c r="AE152" i="1"/>
  <c r="AF152" i="1"/>
  <c r="AG152" i="1"/>
  <c r="CU152" i="1" s="1"/>
  <c r="AH152" i="1"/>
  <c r="CV152" i="1" s="1"/>
  <c r="U152" i="1" s="1"/>
  <c r="AI152" i="1"/>
  <c r="CW152" i="1" s="1"/>
  <c r="AJ152" i="1"/>
  <c r="CX152" i="1" s="1"/>
  <c r="W152" i="1" s="1"/>
  <c r="CQ152" i="1"/>
  <c r="P152" i="1" s="1"/>
  <c r="CT152" i="1"/>
  <c r="FR152" i="1"/>
  <c r="GL152" i="1"/>
  <c r="GO152" i="1"/>
  <c r="GP152" i="1"/>
  <c r="GV152" i="1"/>
  <c r="GX152" i="1"/>
  <c r="HC152" i="1"/>
  <c r="AC153" i="1"/>
  <c r="AD153" i="1"/>
  <c r="AE153" i="1"/>
  <c r="AF153" i="1"/>
  <c r="CT153" i="1" s="1"/>
  <c r="S153" i="1" s="1"/>
  <c r="AG153" i="1"/>
  <c r="CU153" i="1" s="1"/>
  <c r="T153" i="1" s="1"/>
  <c r="AH153" i="1"/>
  <c r="AI153" i="1"/>
  <c r="AJ153" i="1"/>
  <c r="CV153" i="1"/>
  <c r="U153" i="1" s="1"/>
  <c r="CW153" i="1"/>
  <c r="V153" i="1" s="1"/>
  <c r="CX153" i="1"/>
  <c r="W153" i="1" s="1"/>
  <c r="FR153" i="1"/>
  <c r="GL153" i="1"/>
  <c r="GO153" i="1"/>
  <c r="GP153" i="1"/>
  <c r="GV153" i="1"/>
  <c r="HC153" i="1" s="1"/>
  <c r="GX153" i="1" s="1"/>
  <c r="P154" i="1"/>
  <c r="CP154" i="1" s="1"/>
  <c r="O154" i="1" s="1"/>
  <c r="U154" i="1"/>
  <c r="AC154" i="1"/>
  <c r="AD154" i="1"/>
  <c r="AB154" i="1" s="1"/>
  <c r="AE154" i="1"/>
  <c r="AF154" i="1"/>
  <c r="AG154" i="1"/>
  <c r="AH154" i="1"/>
  <c r="AI154" i="1"/>
  <c r="CW154" i="1" s="1"/>
  <c r="V154" i="1" s="1"/>
  <c r="AJ154" i="1"/>
  <c r="CX154" i="1" s="1"/>
  <c r="W154" i="1" s="1"/>
  <c r="CQ154" i="1"/>
  <c r="CR154" i="1"/>
  <c r="Q154" i="1" s="1"/>
  <c r="CS154" i="1"/>
  <c r="R154" i="1" s="1"/>
  <c r="CT154" i="1"/>
  <c r="S154" i="1" s="1"/>
  <c r="CU154" i="1"/>
  <c r="T154" i="1" s="1"/>
  <c r="CV154" i="1"/>
  <c r="CZ154" i="1"/>
  <c r="Y154" i="1" s="1"/>
  <c r="FR154" i="1"/>
  <c r="GL154" i="1"/>
  <c r="GO154" i="1"/>
  <c r="GP154" i="1"/>
  <c r="GV154" i="1"/>
  <c r="HC154" i="1" s="1"/>
  <c r="GX154" i="1" s="1"/>
  <c r="S155" i="1"/>
  <c r="V155" i="1"/>
  <c r="AC155" i="1"/>
  <c r="AE155" i="1"/>
  <c r="AF155" i="1"/>
  <c r="AG155" i="1"/>
  <c r="CU155" i="1" s="1"/>
  <c r="T155" i="1" s="1"/>
  <c r="AH155" i="1"/>
  <c r="CV155" i="1" s="1"/>
  <c r="U155" i="1" s="1"/>
  <c r="AI155" i="1"/>
  <c r="CW155" i="1" s="1"/>
  <c r="AJ155" i="1"/>
  <c r="CQ155" i="1"/>
  <c r="P155" i="1" s="1"/>
  <c r="CT155" i="1"/>
  <c r="CX155" i="1"/>
  <c r="W155" i="1" s="1"/>
  <c r="FR155" i="1"/>
  <c r="GL155" i="1"/>
  <c r="GO155" i="1"/>
  <c r="GP155" i="1"/>
  <c r="GV155" i="1"/>
  <c r="GX155" i="1"/>
  <c r="HC155" i="1"/>
  <c r="R156" i="1"/>
  <c r="T156" i="1"/>
  <c r="AC156" i="1"/>
  <c r="AE156" i="1"/>
  <c r="CS156" i="1" s="1"/>
  <c r="AF156" i="1"/>
  <c r="AG156" i="1"/>
  <c r="CU156" i="1" s="1"/>
  <c r="AH156" i="1"/>
  <c r="AI156" i="1"/>
  <c r="AJ156" i="1"/>
  <c r="CR156" i="1"/>
  <c r="Q156" i="1" s="1"/>
  <c r="CT156" i="1"/>
  <c r="S156" i="1" s="1"/>
  <c r="CV156" i="1"/>
  <c r="U156" i="1" s="1"/>
  <c r="CW156" i="1"/>
  <c r="V156" i="1" s="1"/>
  <c r="CX156" i="1"/>
  <c r="W156" i="1" s="1"/>
  <c r="FR156" i="1"/>
  <c r="GL156" i="1"/>
  <c r="GO156" i="1"/>
  <c r="GP156" i="1"/>
  <c r="GV156" i="1"/>
  <c r="GX156" i="1"/>
  <c r="HC156" i="1"/>
  <c r="U157" i="1"/>
  <c r="W157" i="1"/>
  <c r="AC157" i="1"/>
  <c r="AD157" i="1"/>
  <c r="AE157" i="1"/>
  <c r="AF157" i="1"/>
  <c r="AG157" i="1"/>
  <c r="AH157" i="1"/>
  <c r="AI157" i="1"/>
  <c r="CW157" i="1" s="1"/>
  <c r="V157" i="1" s="1"/>
  <c r="AJ157" i="1"/>
  <c r="CR157" i="1"/>
  <c r="Q157" i="1" s="1"/>
  <c r="CS157" i="1"/>
  <c r="R157" i="1" s="1"/>
  <c r="CT157" i="1"/>
  <c r="S157" i="1" s="1"/>
  <c r="CY157" i="1" s="1"/>
  <c r="X157" i="1" s="1"/>
  <c r="CU157" i="1"/>
  <c r="T157" i="1" s="1"/>
  <c r="CV157" i="1"/>
  <c r="CX157" i="1"/>
  <c r="FR157" i="1"/>
  <c r="GL157" i="1"/>
  <c r="GO157" i="1"/>
  <c r="GP157" i="1"/>
  <c r="GV157" i="1"/>
  <c r="HC157" i="1" s="1"/>
  <c r="GX157" i="1" s="1"/>
  <c r="S158" i="1"/>
  <c r="T158" i="1"/>
  <c r="U158" i="1"/>
  <c r="W158" i="1"/>
  <c r="X158" i="1"/>
  <c r="AC158" i="1"/>
  <c r="AE158" i="1"/>
  <c r="AF158" i="1"/>
  <c r="AG158" i="1"/>
  <c r="CU158" i="1" s="1"/>
  <c r="AH158" i="1"/>
  <c r="AI158" i="1"/>
  <c r="CW158" i="1" s="1"/>
  <c r="V158" i="1" s="1"/>
  <c r="AJ158" i="1"/>
  <c r="CX158" i="1" s="1"/>
  <c r="CQ158" i="1"/>
  <c r="P158" i="1" s="1"/>
  <c r="CT158" i="1"/>
  <c r="CV158" i="1"/>
  <c r="CY158" i="1"/>
  <c r="CZ158" i="1"/>
  <c r="Y158" i="1" s="1"/>
  <c r="FR158" i="1"/>
  <c r="GL158" i="1"/>
  <c r="GO158" i="1"/>
  <c r="GP158" i="1"/>
  <c r="GV158" i="1"/>
  <c r="GX158" i="1"/>
  <c r="HC158" i="1"/>
  <c r="T159" i="1"/>
  <c r="Y159" i="1"/>
  <c r="AC159" i="1"/>
  <c r="AD159" i="1"/>
  <c r="AE159" i="1"/>
  <c r="AF159" i="1"/>
  <c r="CT159" i="1" s="1"/>
  <c r="S159" i="1" s="1"/>
  <c r="AG159" i="1"/>
  <c r="AH159" i="1"/>
  <c r="CV159" i="1" s="1"/>
  <c r="U159" i="1" s="1"/>
  <c r="AI159" i="1"/>
  <c r="AJ159" i="1"/>
  <c r="CU159" i="1"/>
  <c r="CW159" i="1"/>
  <c r="V159" i="1" s="1"/>
  <c r="CX159" i="1"/>
  <c r="W159" i="1" s="1"/>
  <c r="CY159" i="1"/>
  <c r="X159" i="1" s="1"/>
  <c r="CZ159" i="1"/>
  <c r="FR159" i="1"/>
  <c r="GL159" i="1"/>
  <c r="GO159" i="1"/>
  <c r="GP159" i="1"/>
  <c r="GV159" i="1"/>
  <c r="HC159" i="1" s="1"/>
  <c r="GX159" i="1"/>
  <c r="V160" i="1"/>
  <c r="X160" i="1"/>
  <c r="AC160" i="1"/>
  <c r="AE160" i="1"/>
  <c r="AF160" i="1"/>
  <c r="AG160" i="1"/>
  <c r="CU160" i="1" s="1"/>
  <c r="T160" i="1" s="1"/>
  <c r="AH160" i="1"/>
  <c r="AI160" i="1"/>
  <c r="CW160" i="1" s="1"/>
  <c r="AJ160" i="1"/>
  <c r="CX160" i="1" s="1"/>
  <c r="W160" i="1" s="1"/>
  <c r="CT160" i="1"/>
  <c r="S160" i="1" s="1"/>
  <c r="CV160" i="1"/>
  <c r="U160" i="1" s="1"/>
  <c r="CY160" i="1"/>
  <c r="CZ160" i="1"/>
  <c r="Y160" i="1" s="1"/>
  <c r="FR160" i="1"/>
  <c r="BY164" i="1" s="1"/>
  <c r="GL160" i="1"/>
  <c r="GO160" i="1"/>
  <c r="GP160" i="1"/>
  <c r="GV160" i="1"/>
  <c r="HC160" i="1" s="1"/>
  <c r="GX160" i="1" s="1"/>
  <c r="R161" i="1"/>
  <c r="S161" i="1"/>
  <c r="U161" i="1"/>
  <c r="AC161" i="1"/>
  <c r="AE161" i="1"/>
  <c r="AD161" i="1" s="1"/>
  <c r="AF161" i="1"/>
  <c r="CT161" i="1" s="1"/>
  <c r="AG161" i="1"/>
  <c r="AH161" i="1"/>
  <c r="CV161" i="1" s="1"/>
  <c r="AI161" i="1"/>
  <c r="CW161" i="1" s="1"/>
  <c r="V161" i="1" s="1"/>
  <c r="AJ161" i="1"/>
  <c r="CS161" i="1"/>
  <c r="CU161" i="1"/>
  <c r="T161" i="1" s="1"/>
  <c r="CX161" i="1"/>
  <c r="W161" i="1" s="1"/>
  <c r="CY161" i="1"/>
  <c r="X161" i="1" s="1"/>
  <c r="CZ161" i="1"/>
  <c r="Y161" i="1" s="1"/>
  <c r="FR161" i="1"/>
  <c r="GL161" i="1"/>
  <c r="GO161" i="1"/>
  <c r="GP161" i="1"/>
  <c r="GV161" i="1"/>
  <c r="HC161" i="1"/>
  <c r="GX161" i="1" s="1"/>
  <c r="Q162" i="1"/>
  <c r="S162" i="1"/>
  <c r="X162" i="1"/>
  <c r="Y162" i="1"/>
  <c r="AC162" i="1"/>
  <c r="AD162" i="1"/>
  <c r="AB162" i="1" s="1"/>
  <c r="AE162" i="1"/>
  <c r="CR162" i="1" s="1"/>
  <c r="AF162" i="1"/>
  <c r="CT162" i="1" s="1"/>
  <c r="AG162" i="1"/>
  <c r="CU162" i="1" s="1"/>
  <c r="T162" i="1" s="1"/>
  <c r="AH162" i="1"/>
  <c r="AI162" i="1"/>
  <c r="AJ162" i="1"/>
  <c r="CQ162" i="1"/>
  <c r="P162" i="1" s="1"/>
  <c r="CS162" i="1"/>
  <c r="R162" i="1" s="1"/>
  <c r="CV162" i="1"/>
  <c r="U162" i="1" s="1"/>
  <c r="CW162" i="1"/>
  <c r="V162" i="1" s="1"/>
  <c r="CX162" i="1"/>
  <c r="W162" i="1" s="1"/>
  <c r="CY162" i="1"/>
  <c r="CZ162" i="1"/>
  <c r="FR162" i="1"/>
  <c r="GL162" i="1"/>
  <c r="GO162" i="1"/>
  <c r="GP162" i="1"/>
  <c r="GV162" i="1"/>
  <c r="GX162" i="1"/>
  <c r="HC162" i="1"/>
  <c r="B164" i="1"/>
  <c r="B123" i="1" s="1"/>
  <c r="C164" i="1"/>
  <c r="C123" i="1" s="1"/>
  <c r="D164" i="1"/>
  <c r="D123" i="1" s="1"/>
  <c r="F164" i="1"/>
  <c r="F123" i="1" s="1"/>
  <c r="G164" i="1"/>
  <c r="BX164" i="1"/>
  <c r="CK164" i="1"/>
  <c r="CL164" i="1"/>
  <c r="CL123" i="1" s="1"/>
  <c r="CM164" i="1"/>
  <c r="BD164" i="1" s="1"/>
  <c r="BD123" i="1" s="1"/>
  <c r="F189" i="1"/>
  <c r="D202" i="1"/>
  <c r="E204" i="1"/>
  <c r="Z204" i="1"/>
  <c r="AA204" i="1"/>
  <c r="AM204" i="1"/>
  <c r="AN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DE204" i="1"/>
  <c r="DF204" i="1"/>
  <c r="DG204" i="1"/>
  <c r="DH204" i="1"/>
  <c r="DI204" i="1"/>
  <c r="DJ204" i="1"/>
  <c r="DK204" i="1"/>
  <c r="DL204" i="1"/>
  <c r="DM204" i="1"/>
  <c r="DN204" i="1"/>
  <c r="DO204" i="1"/>
  <c r="DP204" i="1"/>
  <c r="DQ204" i="1"/>
  <c r="DR204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ES204" i="1"/>
  <c r="ET204" i="1"/>
  <c r="EU204" i="1"/>
  <c r="EV204" i="1"/>
  <c r="EW204" i="1"/>
  <c r="EX204" i="1"/>
  <c r="EY204" i="1"/>
  <c r="EZ204" i="1"/>
  <c r="FA204" i="1"/>
  <c r="FB204" i="1"/>
  <c r="FC204" i="1"/>
  <c r="FD204" i="1"/>
  <c r="FE204" i="1"/>
  <c r="FF204" i="1"/>
  <c r="FG204" i="1"/>
  <c r="FH204" i="1"/>
  <c r="FI204" i="1"/>
  <c r="FJ204" i="1"/>
  <c r="FK204" i="1"/>
  <c r="FL204" i="1"/>
  <c r="FM204" i="1"/>
  <c r="FN204" i="1"/>
  <c r="FO204" i="1"/>
  <c r="FP204" i="1"/>
  <c r="FQ204" i="1"/>
  <c r="FR204" i="1"/>
  <c r="FS204" i="1"/>
  <c r="FT204" i="1"/>
  <c r="FU204" i="1"/>
  <c r="FV204" i="1"/>
  <c r="FW204" i="1"/>
  <c r="FX204" i="1"/>
  <c r="FY204" i="1"/>
  <c r="FZ204" i="1"/>
  <c r="GA204" i="1"/>
  <c r="GB204" i="1"/>
  <c r="GC204" i="1"/>
  <c r="GD204" i="1"/>
  <c r="GE204" i="1"/>
  <c r="GF204" i="1"/>
  <c r="GG204" i="1"/>
  <c r="GH204" i="1"/>
  <c r="GI204" i="1"/>
  <c r="GJ204" i="1"/>
  <c r="GK204" i="1"/>
  <c r="GL204" i="1"/>
  <c r="GM204" i="1"/>
  <c r="GN204" i="1"/>
  <c r="GO204" i="1"/>
  <c r="GP204" i="1"/>
  <c r="GQ204" i="1"/>
  <c r="GR204" i="1"/>
  <c r="GS204" i="1"/>
  <c r="GT204" i="1"/>
  <c r="GU204" i="1"/>
  <c r="GV204" i="1"/>
  <c r="GW204" i="1"/>
  <c r="GX204" i="1"/>
  <c r="C206" i="1"/>
  <c r="D206" i="1"/>
  <c r="I206" i="1"/>
  <c r="K206" i="1"/>
  <c r="W206" i="1"/>
  <c r="AC206" i="1"/>
  <c r="CQ206" i="1" s="1"/>
  <c r="AE206" i="1"/>
  <c r="AD206" i="1" s="1"/>
  <c r="AB206" i="1" s="1"/>
  <c r="AF206" i="1"/>
  <c r="CT206" i="1" s="1"/>
  <c r="S206" i="1" s="1"/>
  <c r="AG206" i="1"/>
  <c r="AH206" i="1"/>
  <c r="AI206" i="1"/>
  <c r="AJ206" i="1"/>
  <c r="CX206" i="1" s="1"/>
  <c r="CR206" i="1"/>
  <c r="Q206" i="1" s="1"/>
  <c r="CS206" i="1"/>
  <c r="R206" i="1" s="1"/>
  <c r="CU206" i="1"/>
  <c r="CV206" i="1"/>
  <c r="CW206" i="1"/>
  <c r="FR206" i="1"/>
  <c r="GL206" i="1"/>
  <c r="GO206" i="1"/>
  <c r="GP206" i="1"/>
  <c r="GV206" i="1"/>
  <c r="HC206" i="1"/>
  <c r="GX206" i="1" s="1"/>
  <c r="C207" i="1"/>
  <c r="D207" i="1"/>
  <c r="I207" i="1"/>
  <c r="K207" i="1"/>
  <c r="AC207" i="1"/>
  <c r="AE207" i="1"/>
  <c r="AF207" i="1"/>
  <c r="CT207" i="1" s="1"/>
  <c r="S207" i="1" s="1"/>
  <c r="AG207" i="1"/>
  <c r="CU207" i="1" s="1"/>
  <c r="T207" i="1" s="1"/>
  <c r="AH207" i="1"/>
  <c r="CV207" i="1" s="1"/>
  <c r="U207" i="1" s="1"/>
  <c r="AI207" i="1"/>
  <c r="CW207" i="1" s="1"/>
  <c r="V207" i="1" s="1"/>
  <c r="AJ207" i="1"/>
  <c r="CX207" i="1"/>
  <c r="W207" i="1" s="1"/>
  <c r="FR207" i="1"/>
  <c r="GL207" i="1"/>
  <c r="GO207" i="1"/>
  <c r="GP207" i="1"/>
  <c r="GV207" i="1"/>
  <c r="HC207" i="1"/>
  <c r="GX207" i="1" s="1"/>
  <c r="C208" i="1"/>
  <c r="D208" i="1"/>
  <c r="I208" i="1"/>
  <c r="K208" i="1"/>
  <c r="U208" i="1"/>
  <c r="W208" i="1"/>
  <c r="AC208" i="1"/>
  <c r="AE208" i="1"/>
  <c r="AD208" i="1" s="1"/>
  <c r="AB208" i="1" s="1"/>
  <c r="AF208" i="1"/>
  <c r="CT208" i="1" s="1"/>
  <c r="S208" i="1" s="1"/>
  <c r="AG208" i="1"/>
  <c r="CU208" i="1" s="1"/>
  <c r="T208" i="1" s="1"/>
  <c r="AH208" i="1"/>
  <c r="AI208" i="1"/>
  <c r="CW208" i="1" s="1"/>
  <c r="V208" i="1" s="1"/>
  <c r="AJ208" i="1"/>
  <c r="CX208" i="1" s="1"/>
  <c r="CQ208" i="1"/>
  <c r="P208" i="1" s="1"/>
  <c r="CR208" i="1"/>
  <c r="Q208" i="1" s="1"/>
  <c r="CS208" i="1"/>
  <c r="R208" i="1" s="1"/>
  <c r="CV208" i="1"/>
  <c r="FR208" i="1"/>
  <c r="GL208" i="1"/>
  <c r="GO208" i="1"/>
  <c r="GP208" i="1"/>
  <c r="GV208" i="1"/>
  <c r="HC208" i="1"/>
  <c r="C209" i="1"/>
  <c r="D209" i="1"/>
  <c r="I209" i="1"/>
  <c r="K209" i="1"/>
  <c r="Q209" i="1"/>
  <c r="U209" i="1"/>
  <c r="AC209" i="1"/>
  <c r="CQ209" i="1" s="1"/>
  <c r="P209" i="1" s="1"/>
  <c r="AE209" i="1"/>
  <c r="AD209" i="1" s="1"/>
  <c r="AF209" i="1"/>
  <c r="AG209" i="1"/>
  <c r="AH209" i="1"/>
  <c r="AI209" i="1"/>
  <c r="CW209" i="1" s="1"/>
  <c r="V209" i="1" s="1"/>
  <c r="AJ209" i="1"/>
  <c r="CX209" i="1" s="1"/>
  <c r="W209" i="1" s="1"/>
  <c r="CR209" i="1"/>
  <c r="CS209" i="1"/>
  <c r="R209" i="1" s="1"/>
  <c r="CT209" i="1"/>
  <c r="S209" i="1" s="1"/>
  <c r="CU209" i="1"/>
  <c r="T209" i="1" s="1"/>
  <c r="CV209" i="1"/>
  <c r="FR209" i="1"/>
  <c r="GL209" i="1"/>
  <c r="GO209" i="1"/>
  <c r="GP209" i="1"/>
  <c r="GV209" i="1"/>
  <c r="HC209" i="1"/>
  <c r="GX209" i="1" s="1"/>
  <c r="C210" i="1"/>
  <c r="D210" i="1"/>
  <c r="I210" i="1"/>
  <c r="K210" i="1"/>
  <c r="R210" i="1"/>
  <c r="T210" i="1"/>
  <c r="V210" i="1"/>
  <c r="AB210" i="1"/>
  <c r="AC210" i="1"/>
  <c r="CQ210" i="1" s="1"/>
  <c r="AE210" i="1"/>
  <c r="AD210" i="1" s="1"/>
  <c r="AF210" i="1"/>
  <c r="AG210" i="1"/>
  <c r="CU210" i="1" s="1"/>
  <c r="AH210" i="1"/>
  <c r="AI210" i="1"/>
  <c r="AJ210" i="1"/>
  <c r="CX210" i="1" s="1"/>
  <c r="W210" i="1" s="1"/>
  <c r="CR210" i="1"/>
  <c r="Q210" i="1" s="1"/>
  <c r="CS210" i="1"/>
  <c r="CT210" i="1"/>
  <c r="S210" i="1" s="1"/>
  <c r="CV210" i="1"/>
  <c r="U210" i="1" s="1"/>
  <c r="CW210" i="1"/>
  <c r="FR210" i="1"/>
  <c r="GL210" i="1"/>
  <c r="GN210" i="1"/>
  <c r="GP210" i="1"/>
  <c r="GV210" i="1"/>
  <c r="HC210" i="1"/>
  <c r="GX210" i="1" s="1"/>
  <c r="C211" i="1"/>
  <c r="D211" i="1"/>
  <c r="I211" i="1"/>
  <c r="K211" i="1"/>
  <c r="Q211" i="1"/>
  <c r="S211" i="1"/>
  <c r="U211" i="1"/>
  <c r="AB211" i="1"/>
  <c r="AC211" i="1"/>
  <c r="AE211" i="1"/>
  <c r="AD211" i="1" s="1"/>
  <c r="AF211" i="1"/>
  <c r="CT211" i="1" s="1"/>
  <c r="AG211" i="1"/>
  <c r="CU211" i="1" s="1"/>
  <c r="T211" i="1" s="1"/>
  <c r="AH211" i="1"/>
  <c r="AI211" i="1"/>
  <c r="CW211" i="1" s="1"/>
  <c r="V211" i="1" s="1"/>
  <c r="AJ211" i="1"/>
  <c r="CX211" i="1" s="1"/>
  <c r="W211" i="1" s="1"/>
  <c r="CP211" i="1"/>
  <c r="O211" i="1" s="1"/>
  <c r="CQ211" i="1"/>
  <c r="P211" i="1" s="1"/>
  <c r="CR211" i="1"/>
  <c r="CS211" i="1"/>
  <c r="R211" i="1" s="1"/>
  <c r="CV211" i="1"/>
  <c r="FR211" i="1"/>
  <c r="GL211" i="1"/>
  <c r="GN211" i="1"/>
  <c r="GP211" i="1"/>
  <c r="GV211" i="1"/>
  <c r="GX211" i="1"/>
  <c r="HC211" i="1"/>
  <c r="C212" i="1"/>
  <c r="D212" i="1"/>
  <c r="R212" i="1"/>
  <c r="S212" i="1"/>
  <c r="T212" i="1"/>
  <c r="W212" i="1"/>
  <c r="AC212" i="1"/>
  <c r="AE212" i="1"/>
  <c r="CS212" i="1" s="1"/>
  <c r="AF212" i="1"/>
  <c r="AG212" i="1"/>
  <c r="AH212" i="1"/>
  <c r="CV212" i="1" s="1"/>
  <c r="U212" i="1" s="1"/>
  <c r="AI212" i="1"/>
  <c r="AJ212" i="1"/>
  <c r="CR212" i="1"/>
  <c r="Q212" i="1" s="1"/>
  <c r="CT212" i="1"/>
  <c r="CU212" i="1"/>
  <c r="CW212" i="1"/>
  <c r="V212" i="1" s="1"/>
  <c r="CX212" i="1"/>
  <c r="FR212" i="1"/>
  <c r="GL212" i="1"/>
  <c r="GO212" i="1"/>
  <c r="GP212" i="1"/>
  <c r="GV212" i="1"/>
  <c r="HC212" i="1" s="1"/>
  <c r="GX212" i="1" s="1"/>
  <c r="I213" i="1"/>
  <c r="R213" i="1"/>
  <c r="T213" i="1"/>
  <c r="V213" i="1"/>
  <c r="AC213" i="1"/>
  <c r="CQ213" i="1" s="1"/>
  <c r="P213" i="1" s="1"/>
  <c r="AD213" i="1"/>
  <c r="AE213" i="1"/>
  <c r="AF213" i="1"/>
  <c r="AG213" i="1"/>
  <c r="CU213" i="1" s="1"/>
  <c r="AH213" i="1"/>
  <c r="CV213" i="1" s="1"/>
  <c r="U213" i="1" s="1"/>
  <c r="AI213" i="1"/>
  <c r="AJ213" i="1"/>
  <c r="CX213" i="1" s="1"/>
  <c r="W213" i="1" s="1"/>
  <c r="CP213" i="1"/>
  <c r="O213" i="1" s="1"/>
  <c r="CR213" i="1"/>
  <c r="Q213" i="1" s="1"/>
  <c r="CS213" i="1"/>
  <c r="CT213" i="1"/>
  <c r="S213" i="1" s="1"/>
  <c r="CW213" i="1"/>
  <c r="FR213" i="1"/>
  <c r="GL213" i="1"/>
  <c r="GO213" i="1"/>
  <c r="GP213" i="1"/>
  <c r="GV213" i="1"/>
  <c r="HC213" i="1"/>
  <c r="GX213" i="1" s="1"/>
  <c r="I214" i="1"/>
  <c r="T214" i="1" s="1"/>
  <c r="V214" i="1"/>
  <c r="AC214" i="1"/>
  <c r="AE214" i="1"/>
  <c r="AF214" i="1"/>
  <c r="CT214" i="1" s="1"/>
  <c r="S214" i="1" s="1"/>
  <c r="AG214" i="1"/>
  <c r="CU214" i="1" s="1"/>
  <c r="AH214" i="1"/>
  <c r="AI214" i="1"/>
  <c r="AJ214" i="1"/>
  <c r="CX214" i="1" s="1"/>
  <c r="W214" i="1" s="1"/>
  <c r="CV214" i="1"/>
  <c r="U214" i="1" s="1"/>
  <c r="CW214" i="1"/>
  <c r="FR214" i="1"/>
  <c r="GL214" i="1"/>
  <c r="GO214" i="1"/>
  <c r="GP214" i="1"/>
  <c r="GV214" i="1"/>
  <c r="HC214" i="1"/>
  <c r="GX214" i="1" s="1"/>
  <c r="I215" i="1"/>
  <c r="V215" i="1" s="1"/>
  <c r="Q215" i="1"/>
  <c r="AB215" i="1"/>
  <c r="AC215" i="1"/>
  <c r="CQ215" i="1" s="1"/>
  <c r="P215" i="1" s="1"/>
  <c r="AD215" i="1"/>
  <c r="AE215" i="1"/>
  <c r="CS215" i="1" s="1"/>
  <c r="R215" i="1" s="1"/>
  <c r="AF215" i="1"/>
  <c r="AG215" i="1"/>
  <c r="AH215" i="1"/>
  <c r="AI215" i="1"/>
  <c r="CW215" i="1" s="1"/>
  <c r="AJ215" i="1"/>
  <c r="CX215" i="1" s="1"/>
  <c r="CR215" i="1"/>
  <c r="CT215" i="1"/>
  <c r="S215" i="1" s="1"/>
  <c r="CU215" i="1"/>
  <c r="T215" i="1" s="1"/>
  <c r="CV215" i="1"/>
  <c r="U215" i="1" s="1"/>
  <c r="FR215" i="1"/>
  <c r="GL215" i="1"/>
  <c r="GO215" i="1"/>
  <c r="GP215" i="1"/>
  <c r="GV215" i="1"/>
  <c r="HC215" i="1" s="1"/>
  <c r="GX215" i="1"/>
  <c r="C216" i="1"/>
  <c r="D216" i="1"/>
  <c r="I216" i="1"/>
  <c r="K216" i="1"/>
  <c r="P216" i="1"/>
  <c r="CP216" i="1" s="1"/>
  <c r="O216" i="1" s="1"/>
  <c r="GM216" i="1" s="1"/>
  <c r="GO216" i="1" s="1"/>
  <c r="Q216" i="1"/>
  <c r="Y216" i="1"/>
  <c r="AB216" i="1"/>
  <c r="AC216" i="1"/>
  <c r="AD216" i="1"/>
  <c r="AE216" i="1"/>
  <c r="CR216" i="1" s="1"/>
  <c r="AF216" i="1"/>
  <c r="CT216" i="1" s="1"/>
  <c r="S216" i="1" s="1"/>
  <c r="CY216" i="1" s="1"/>
  <c r="X216" i="1" s="1"/>
  <c r="AG216" i="1"/>
  <c r="AH216" i="1"/>
  <c r="AI216" i="1"/>
  <c r="AJ216" i="1"/>
  <c r="CQ216" i="1"/>
  <c r="CS216" i="1"/>
  <c r="R216" i="1" s="1"/>
  <c r="CZ216" i="1" s="1"/>
  <c r="CU216" i="1"/>
  <c r="T216" i="1" s="1"/>
  <c r="CV216" i="1"/>
  <c r="U216" i="1" s="1"/>
  <c r="CW216" i="1"/>
  <c r="V216" i="1" s="1"/>
  <c r="CX216" i="1"/>
  <c r="W216" i="1" s="1"/>
  <c r="FR216" i="1"/>
  <c r="GL216" i="1"/>
  <c r="GN216" i="1"/>
  <c r="GP216" i="1"/>
  <c r="GV216" i="1"/>
  <c r="HC216" i="1"/>
  <c r="GX216" i="1" s="1"/>
  <c r="I217" i="1"/>
  <c r="U217" i="1" s="1"/>
  <c r="AC217" i="1"/>
  <c r="AD217" i="1"/>
  <c r="AE217" i="1"/>
  <c r="AF217" i="1"/>
  <c r="AG217" i="1"/>
  <c r="AH217" i="1"/>
  <c r="CV217" i="1" s="1"/>
  <c r="AI217" i="1"/>
  <c r="CW217" i="1" s="1"/>
  <c r="AJ217" i="1"/>
  <c r="CR217" i="1"/>
  <c r="CS217" i="1"/>
  <c r="CT217" i="1"/>
  <c r="CU217" i="1"/>
  <c r="T217" i="1" s="1"/>
  <c r="CX217" i="1"/>
  <c r="FR217" i="1"/>
  <c r="GL217" i="1"/>
  <c r="GN217" i="1"/>
  <c r="GP217" i="1"/>
  <c r="GV217" i="1"/>
  <c r="HC217" i="1" s="1"/>
  <c r="I218" i="1"/>
  <c r="R218" i="1"/>
  <c r="AC218" i="1"/>
  <c r="AD218" i="1"/>
  <c r="AE218" i="1"/>
  <c r="CR218" i="1" s="1"/>
  <c r="Q218" i="1" s="1"/>
  <c r="AF218" i="1"/>
  <c r="CT218" i="1" s="1"/>
  <c r="S218" i="1" s="1"/>
  <c r="AG218" i="1"/>
  <c r="CU218" i="1" s="1"/>
  <c r="AH218" i="1"/>
  <c r="CV218" i="1" s="1"/>
  <c r="U218" i="1" s="1"/>
  <c r="AI218" i="1"/>
  <c r="AJ218" i="1"/>
  <c r="CS218" i="1"/>
  <c r="CW218" i="1"/>
  <c r="V218" i="1" s="1"/>
  <c r="CX218" i="1"/>
  <c r="W218" i="1" s="1"/>
  <c r="FR218" i="1"/>
  <c r="BY264" i="1" s="1"/>
  <c r="GL218" i="1"/>
  <c r="GN218" i="1"/>
  <c r="GP218" i="1"/>
  <c r="GV218" i="1"/>
  <c r="HC218" i="1"/>
  <c r="GX218" i="1" s="1"/>
  <c r="AC219" i="1"/>
  <c r="CQ219" i="1" s="1"/>
  <c r="AD219" i="1"/>
  <c r="AE219" i="1"/>
  <c r="CS219" i="1" s="1"/>
  <c r="AF219" i="1"/>
  <c r="CT219" i="1" s="1"/>
  <c r="AG219" i="1"/>
  <c r="AH219" i="1"/>
  <c r="AI219" i="1"/>
  <c r="CW219" i="1" s="1"/>
  <c r="AJ219" i="1"/>
  <c r="CX219" i="1" s="1"/>
  <c r="CR219" i="1"/>
  <c r="CU219" i="1"/>
  <c r="CV219" i="1"/>
  <c r="FR219" i="1"/>
  <c r="GL219" i="1"/>
  <c r="GN219" i="1"/>
  <c r="GP219" i="1"/>
  <c r="GV219" i="1"/>
  <c r="HC219" i="1" s="1"/>
  <c r="C220" i="1"/>
  <c r="D220" i="1"/>
  <c r="I220" i="1"/>
  <c r="K220" i="1"/>
  <c r="AC220" i="1"/>
  <c r="AE220" i="1"/>
  <c r="AD220" i="1" s="1"/>
  <c r="AF220" i="1"/>
  <c r="CT220" i="1" s="1"/>
  <c r="S220" i="1" s="1"/>
  <c r="AG220" i="1"/>
  <c r="CU220" i="1" s="1"/>
  <c r="T220" i="1" s="1"/>
  <c r="AH220" i="1"/>
  <c r="CV220" i="1" s="1"/>
  <c r="U220" i="1" s="1"/>
  <c r="AI220" i="1"/>
  <c r="CW220" i="1" s="1"/>
  <c r="V220" i="1" s="1"/>
  <c r="AJ220" i="1"/>
  <c r="CX220" i="1" s="1"/>
  <c r="W220" i="1" s="1"/>
  <c r="CR220" i="1"/>
  <c r="Q220" i="1" s="1"/>
  <c r="CS220" i="1"/>
  <c r="R220" i="1" s="1"/>
  <c r="FR220" i="1"/>
  <c r="GL220" i="1"/>
  <c r="GN220" i="1"/>
  <c r="GP220" i="1"/>
  <c r="GV220" i="1"/>
  <c r="HC220" i="1"/>
  <c r="GX220" i="1" s="1"/>
  <c r="AB221" i="1"/>
  <c r="AC221" i="1"/>
  <c r="AD221" i="1"/>
  <c r="AE221" i="1"/>
  <c r="AF221" i="1"/>
  <c r="AG221" i="1"/>
  <c r="AH221" i="1"/>
  <c r="CV221" i="1" s="1"/>
  <c r="AI221" i="1"/>
  <c r="CW221" i="1" s="1"/>
  <c r="AJ221" i="1"/>
  <c r="CX221" i="1" s="1"/>
  <c r="CQ221" i="1"/>
  <c r="CR221" i="1"/>
  <c r="CS221" i="1"/>
  <c r="CT221" i="1"/>
  <c r="CU221" i="1"/>
  <c r="FR221" i="1"/>
  <c r="GL221" i="1"/>
  <c r="GN221" i="1"/>
  <c r="GP221" i="1"/>
  <c r="GV221" i="1"/>
  <c r="HC221" i="1" s="1"/>
  <c r="AC222" i="1"/>
  <c r="AD222" i="1"/>
  <c r="AE222" i="1"/>
  <c r="AF222" i="1"/>
  <c r="AG222" i="1"/>
  <c r="AH222" i="1"/>
  <c r="AI222" i="1"/>
  <c r="CW222" i="1" s="1"/>
  <c r="AJ222" i="1"/>
  <c r="CQ222" i="1"/>
  <c r="CT222" i="1"/>
  <c r="CU222" i="1"/>
  <c r="CV222" i="1"/>
  <c r="CX222" i="1"/>
  <c r="FR222" i="1"/>
  <c r="GL222" i="1"/>
  <c r="GN222" i="1"/>
  <c r="GP222" i="1"/>
  <c r="GV222" i="1"/>
  <c r="HC222" i="1" s="1"/>
  <c r="I223" i="1"/>
  <c r="W223" i="1"/>
  <c r="AC223" i="1"/>
  <c r="AE223" i="1"/>
  <c r="AF223" i="1"/>
  <c r="AG223" i="1"/>
  <c r="CU223" i="1" s="1"/>
  <c r="T223" i="1" s="1"/>
  <c r="AH223" i="1"/>
  <c r="AI223" i="1"/>
  <c r="AJ223" i="1"/>
  <c r="CQ223" i="1"/>
  <c r="P223" i="1" s="1"/>
  <c r="CT223" i="1"/>
  <c r="S223" i="1" s="1"/>
  <c r="CV223" i="1"/>
  <c r="CW223" i="1"/>
  <c r="CX223" i="1"/>
  <c r="FR223" i="1"/>
  <c r="GL223" i="1"/>
  <c r="GN223" i="1"/>
  <c r="GP223" i="1"/>
  <c r="GV223" i="1"/>
  <c r="HC223" i="1"/>
  <c r="C224" i="1"/>
  <c r="D224" i="1"/>
  <c r="I224" i="1"/>
  <c r="K224" i="1"/>
  <c r="U224" i="1"/>
  <c r="V224" i="1"/>
  <c r="W224" i="1"/>
  <c r="AB224" i="1"/>
  <c r="AC224" i="1"/>
  <c r="CQ224" i="1" s="1"/>
  <c r="P224" i="1" s="1"/>
  <c r="AD224" i="1"/>
  <c r="AE224" i="1"/>
  <c r="CR224" i="1" s="1"/>
  <c r="Q224" i="1" s="1"/>
  <c r="AF224" i="1"/>
  <c r="AG224" i="1"/>
  <c r="AH224" i="1"/>
  <c r="CV224" i="1" s="1"/>
  <c r="AI224" i="1"/>
  <c r="AJ224" i="1"/>
  <c r="CS224" i="1"/>
  <c r="R224" i="1" s="1"/>
  <c r="CT224" i="1"/>
  <c r="S224" i="1" s="1"/>
  <c r="CU224" i="1"/>
  <c r="T224" i="1" s="1"/>
  <c r="CW224" i="1"/>
  <c r="CX224" i="1"/>
  <c r="FR224" i="1"/>
  <c r="GL224" i="1"/>
  <c r="GN224" i="1"/>
  <c r="GP224" i="1"/>
  <c r="GV224" i="1"/>
  <c r="HC224" i="1"/>
  <c r="GX224" i="1" s="1"/>
  <c r="I225" i="1"/>
  <c r="R225" i="1"/>
  <c r="AC225" i="1"/>
  <c r="AD225" i="1"/>
  <c r="AE225" i="1"/>
  <c r="CR225" i="1" s="1"/>
  <c r="AF225" i="1"/>
  <c r="CT225" i="1" s="1"/>
  <c r="AG225" i="1"/>
  <c r="AH225" i="1"/>
  <c r="AI225" i="1"/>
  <c r="AJ225" i="1"/>
  <c r="CX225" i="1" s="1"/>
  <c r="CS225" i="1"/>
  <c r="CU225" i="1"/>
  <c r="CV225" i="1"/>
  <c r="U225" i="1" s="1"/>
  <c r="CW225" i="1"/>
  <c r="FR225" i="1"/>
  <c r="GL225" i="1"/>
  <c r="GN225" i="1"/>
  <c r="GP225" i="1"/>
  <c r="GV225" i="1"/>
  <c r="HC225" i="1"/>
  <c r="I226" i="1"/>
  <c r="P226" i="1"/>
  <c r="T226" i="1"/>
  <c r="AC226" i="1"/>
  <c r="AE226" i="1"/>
  <c r="AF226" i="1"/>
  <c r="CT226" i="1" s="1"/>
  <c r="S226" i="1" s="1"/>
  <c r="AG226" i="1"/>
  <c r="AH226" i="1"/>
  <c r="CV226" i="1" s="1"/>
  <c r="U226" i="1" s="1"/>
  <c r="AI226" i="1"/>
  <c r="CW226" i="1" s="1"/>
  <c r="V226" i="1" s="1"/>
  <c r="AJ226" i="1"/>
  <c r="CX226" i="1" s="1"/>
  <c r="W226" i="1" s="1"/>
  <c r="CQ226" i="1"/>
  <c r="CU226" i="1"/>
  <c r="FR226" i="1"/>
  <c r="GL226" i="1"/>
  <c r="GN226" i="1"/>
  <c r="GP226" i="1"/>
  <c r="GV226" i="1"/>
  <c r="GX226" i="1"/>
  <c r="HC226" i="1"/>
  <c r="I227" i="1"/>
  <c r="T227" i="1"/>
  <c r="W227" i="1"/>
  <c r="AC227" i="1"/>
  <c r="AE227" i="1"/>
  <c r="AF227" i="1"/>
  <c r="CT227" i="1" s="1"/>
  <c r="S227" i="1" s="1"/>
  <c r="AG227" i="1"/>
  <c r="CU227" i="1" s="1"/>
  <c r="AH227" i="1"/>
  <c r="CV227" i="1" s="1"/>
  <c r="U227" i="1" s="1"/>
  <c r="AI227" i="1"/>
  <c r="AJ227" i="1"/>
  <c r="CQ227" i="1"/>
  <c r="P227" i="1" s="1"/>
  <c r="CW227" i="1"/>
  <c r="V227" i="1" s="1"/>
  <c r="CX227" i="1"/>
  <c r="FR227" i="1"/>
  <c r="GL227" i="1"/>
  <c r="GN227" i="1"/>
  <c r="GP227" i="1"/>
  <c r="GV227" i="1"/>
  <c r="HC227" i="1" s="1"/>
  <c r="GX227" i="1" s="1"/>
  <c r="C228" i="1"/>
  <c r="D228" i="1"/>
  <c r="I228" i="1"/>
  <c r="CW220" i="3" s="1"/>
  <c r="K228" i="1"/>
  <c r="S228" i="1"/>
  <c r="AC228" i="1"/>
  <c r="AE228" i="1"/>
  <c r="AF228" i="1"/>
  <c r="AG228" i="1"/>
  <c r="CU228" i="1" s="1"/>
  <c r="T228" i="1" s="1"/>
  <c r="AH228" i="1"/>
  <c r="CV228" i="1" s="1"/>
  <c r="U228" i="1" s="1"/>
  <c r="AI228" i="1"/>
  <c r="CW228" i="1" s="1"/>
  <c r="V228" i="1" s="1"/>
  <c r="AJ228" i="1"/>
  <c r="CX228" i="1" s="1"/>
  <c r="W228" i="1" s="1"/>
  <c r="CT228" i="1"/>
  <c r="FR228" i="1"/>
  <c r="GL228" i="1"/>
  <c r="GN228" i="1"/>
  <c r="GP228" i="1"/>
  <c r="GV228" i="1"/>
  <c r="HC228" i="1" s="1"/>
  <c r="GX228" i="1"/>
  <c r="I229" i="1"/>
  <c r="Q229" i="1"/>
  <c r="V229" i="1"/>
  <c r="AB229" i="1"/>
  <c r="AC229" i="1"/>
  <c r="AD229" i="1"/>
  <c r="AE229" i="1"/>
  <c r="CR229" i="1" s="1"/>
  <c r="AF229" i="1"/>
  <c r="AG229" i="1"/>
  <c r="CU229" i="1" s="1"/>
  <c r="T229" i="1" s="1"/>
  <c r="AH229" i="1"/>
  <c r="AI229" i="1"/>
  <c r="AJ229" i="1"/>
  <c r="CQ229" i="1"/>
  <c r="P229" i="1" s="1"/>
  <c r="CS229" i="1"/>
  <c r="R229" i="1" s="1"/>
  <c r="CT229" i="1"/>
  <c r="S229" i="1" s="1"/>
  <c r="CV229" i="1"/>
  <c r="U229" i="1" s="1"/>
  <c r="CW229" i="1"/>
  <c r="CX229" i="1"/>
  <c r="W229" i="1" s="1"/>
  <c r="FR229" i="1"/>
  <c r="GL229" i="1"/>
  <c r="GN229" i="1"/>
  <c r="GP229" i="1"/>
  <c r="GV229" i="1"/>
  <c r="HC229" i="1" s="1"/>
  <c r="GX229" i="1" s="1"/>
  <c r="I230" i="1"/>
  <c r="R230" i="1" s="1"/>
  <c r="U230" i="1"/>
  <c r="AC230" i="1"/>
  <c r="AE230" i="1"/>
  <c r="AD230" i="1" s="1"/>
  <c r="AF230" i="1"/>
  <c r="AG230" i="1"/>
  <c r="CU230" i="1" s="1"/>
  <c r="AH230" i="1"/>
  <c r="AI230" i="1"/>
  <c r="CW230" i="1" s="1"/>
  <c r="V230" i="1" s="1"/>
  <c r="AJ230" i="1"/>
  <c r="CX230" i="1" s="1"/>
  <c r="W230" i="1" s="1"/>
  <c r="CQ230" i="1"/>
  <c r="CR230" i="1"/>
  <c r="CS230" i="1"/>
  <c r="CV230" i="1"/>
  <c r="FR230" i="1"/>
  <c r="GL230" i="1"/>
  <c r="GN230" i="1"/>
  <c r="GP230" i="1"/>
  <c r="GV230" i="1"/>
  <c r="HC230" i="1"/>
  <c r="GX230" i="1" s="1"/>
  <c r="I231" i="1"/>
  <c r="U231" i="1" s="1"/>
  <c r="Q231" i="1"/>
  <c r="S231" i="1"/>
  <c r="T231" i="1"/>
  <c r="AB231" i="1"/>
  <c r="AC231" i="1"/>
  <c r="AD231" i="1"/>
  <c r="AE231" i="1"/>
  <c r="AF231" i="1"/>
  <c r="CT231" i="1" s="1"/>
  <c r="AG231" i="1"/>
  <c r="AH231" i="1"/>
  <c r="AI231" i="1"/>
  <c r="CW231" i="1" s="1"/>
  <c r="V231" i="1" s="1"/>
  <c r="AJ231" i="1"/>
  <c r="CQ231" i="1"/>
  <c r="P231" i="1" s="1"/>
  <c r="CR231" i="1"/>
  <c r="CS231" i="1"/>
  <c r="R231" i="1" s="1"/>
  <c r="CU231" i="1"/>
  <c r="CV231" i="1"/>
  <c r="CX231" i="1"/>
  <c r="FR231" i="1"/>
  <c r="GL231" i="1"/>
  <c r="GN231" i="1"/>
  <c r="GP231" i="1"/>
  <c r="GV231" i="1"/>
  <c r="HC231" i="1" s="1"/>
  <c r="GX231" i="1"/>
  <c r="I232" i="1"/>
  <c r="U232" i="1"/>
  <c r="AC232" i="1"/>
  <c r="AD232" i="1"/>
  <c r="AB232" i="1" s="1"/>
  <c r="AE232" i="1"/>
  <c r="AF232" i="1"/>
  <c r="AG232" i="1"/>
  <c r="AH232" i="1"/>
  <c r="CV232" i="1" s="1"/>
  <c r="AI232" i="1"/>
  <c r="CW232" i="1" s="1"/>
  <c r="V232" i="1" s="1"/>
  <c r="AJ232" i="1"/>
  <c r="CQ232" i="1"/>
  <c r="P232" i="1" s="1"/>
  <c r="CR232" i="1"/>
  <c r="Q232" i="1" s="1"/>
  <c r="CS232" i="1"/>
  <c r="R232" i="1" s="1"/>
  <c r="CT232" i="1"/>
  <c r="S232" i="1" s="1"/>
  <c r="CU232" i="1"/>
  <c r="T232" i="1" s="1"/>
  <c r="CX232" i="1"/>
  <c r="W232" i="1" s="1"/>
  <c r="FR232" i="1"/>
  <c r="GL232" i="1"/>
  <c r="GN232" i="1"/>
  <c r="GP232" i="1"/>
  <c r="GV232" i="1"/>
  <c r="HC232" i="1" s="1"/>
  <c r="GX232" i="1" s="1"/>
  <c r="I233" i="1"/>
  <c r="U233" i="1" s="1"/>
  <c r="P233" i="1"/>
  <c r="S233" i="1"/>
  <c r="AC233" i="1"/>
  <c r="CQ233" i="1" s="1"/>
  <c r="AD233" i="1"/>
  <c r="AE233" i="1"/>
  <c r="CR233" i="1" s="1"/>
  <c r="Q233" i="1" s="1"/>
  <c r="AF233" i="1"/>
  <c r="CT233" i="1" s="1"/>
  <c r="AG233" i="1"/>
  <c r="CU233" i="1" s="1"/>
  <c r="T233" i="1" s="1"/>
  <c r="AH233" i="1"/>
  <c r="CV233" i="1" s="1"/>
  <c r="AI233" i="1"/>
  <c r="CW233" i="1" s="1"/>
  <c r="V233" i="1" s="1"/>
  <c r="AJ233" i="1"/>
  <c r="CS233" i="1"/>
  <c r="CX233" i="1"/>
  <c r="W233" i="1" s="1"/>
  <c r="FR233" i="1"/>
  <c r="GL233" i="1"/>
  <c r="GN233" i="1"/>
  <c r="GP233" i="1"/>
  <c r="GV233" i="1"/>
  <c r="HC233" i="1"/>
  <c r="C234" i="1"/>
  <c r="D234" i="1"/>
  <c r="Q234" i="1"/>
  <c r="AC234" i="1"/>
  <c r="AE234" i="1"/>
  <c r="CR234" i="1" s="1"/>
  <c r="AF234" i="1"/>
  <c r="AG234" i="1"/>
  <c r="AH234" i="1"/>
  <c r="AI234" i="1"/>
  <c r="CW234" i="1" s="1"/>
  <c r="V234" i="1" s="1"/>
  <c r="AJ234" i="1"/>
  <c r="CX234" i="1" s="1"/>
  <c r="W234" i="1" s="1"/>
  <c r="CQ234" i="1"/>
  <c r="P234" i="1" s="1"/>
  <c r="CP234" i="1" s="1"/>
  <c r="O234" i="1" s="1"/>
  <c r="CS234" i="1"/>
  <c r="R234" i="1" s="1"/>
  <c r="CT234" i="1"/>
  <c r="S234" i="1" s="1"/>
  <c r="CY234" i="1" s="1"/>
  <c r="X234" i="1" s="1"/>
  <c r="CU234" i="1"/>
  <c r="T234" i="1" s="1"/>
  <c r="CV234" i="1"/>
  <c r="U234" i="1" s="1"/>
  <c r="FR234" i="1"/>
  <c r="GL234" i="1"/>
  <c r="GN234" i="1"/>
  <c r="GP234" i="1"/>
  <c r="GV234" i="1"/>
  <c r="HC234" i="1" s="1"/>
  <c r="GX234" i="1" s="1"/>
  <c r="I235" i="1"/>
  <c r="AC235" i="1"/>
  <c r="AD235" i="1"/>
  <c r="AE235" i="1"/>
  <c r="CS235" i="1" s="1"/>
  <c r="R235" i="1" s="1"/>
  <c r="AF235" i="1"/>
  <c r="CT235" i="1" s="1"/>
  <c r="S235" i="1" s="1"/>
  <c r="AG235" i="1"/>
  <c r="CU235" i="1" s="1"/>
  <c r="T235" i="1" s="1"/>
  <c r="AH235" i="1"/>
  <c r="CV235" i="1" s="1"/>
  <c r="U235" i="1" s="1"/>
  <c r="AI235" i="1"/>
  <c r="AJ235" i="1"/>
  <c r="CW235" i="1"/>
  <c r="V235" i="1" s="1"/>
  <c r="CX235" i="1"/>
  <c r="W235" i="1" s="1"/>
  <c r="FR235" i="1"/>
  <c r="GL235" i="1"/>
  <c r="GN235" i="1"/>
  <c r="GP235" i="1"/>
  <c r="GV235" i="1"/>
  <c r="HC235" i="1"/>
  <c r="GX235" i="1" s="1"/>
  <c r="I236" i="1"/>
  <c r="P236" i="1" s="1"/>
  <c r="AC236" i="1"/>
  <c r="CQ236" i="1" s="1"/>
  <c r="AD236" i="1"/>
  <c r="AE236" i="1"/>
  <c r="AF236" i="1"/>
  <c r="CT236" i="1" s="1"/>
  <c r="S236" i="1" s="1"/>
  <c r="AG236" i="1"/>
  <c r="CU236" i="1" s="1"/>
  <c r="T236" i="1" s="1"/>
  <c r="AH236" i="1"/>
  <c r="AI236" i="1"/>
  <c r="AJ236" i="1"/>
  <c r="CV236" i="1"/>
  <c r="U236" i="1" s="1"/>
  <c r="CW236" i="1"/>
  <c r="CX236" i="1"/>
  <c r="FR236" i="1"/>
  <c r="GL236" i="1"/>
  <c r="GN236" i="1"/>
  <c r="GP236" i="1"/>
  <c r="GV236" i="1"/>
  <c r="HC236" i="1"/>
  <c r="GX236" i="1" s="1"/>
  <c r="I237" i="1"/>
  <c r="T237" i="1"/>
  <c r="AC237" i="1"/>
  <c r="CQ237" i="1" s="1"/>
  <c r="AE237" i="1"/>
  <c r="AF237" i="1"/>
  <c r="CT237" i="1" s="1"/>
  <c r="AG237" i="1"/>
  <c r="CU237" i="1" s="1"/>
  <c r="AH237" i="1"/>
  <c r="AI237" i="1"/>
  <c r="AJ237" i="1"/>
  <c r="CV237" i="1"/>
  <c r="CW237" i="1"/>
  <c r="CX237" i="1"/>
  <c r="W237" i="1" s="1"/>
  <c r="FR237" i="1"/>
  <c r="GL237" i="1"/>
  <c r="GN237" i="1"/>
  <c r="GP237" i="1"/>
  <c r="GV237" i="1"/>
  <c r="HC237" i="1"/>
  <c r="C238" i="1"/>
  <c r="D238" i="1"/>
  <c r="P238" i="1"/>
  <c r="S238" i="1"/>
  <c r="U238" i="1"/>
  <c r="AC238" i="1"/>
  <c r="CQ238" i="1" s="1"/>
  <c r="AE238" i="1"/>
  <c r="AF238" i="1"/>
  <c r="AG238" i="1"/>
  <c r="CU238" i="1" s="1"/>
  <c r="T238" i="1" s="1"/>
  <c r="AH238" i="1"/>
  <c r="AI238" i="1"/>
  <c r="CW238" i="1" s="1"/>
  <c r="V238" i="1" s="1"/>
  <c r="AJ238" i="1"/>
  <c r="CT238" i="1"/>
  <c r="CV238" i="1"/>
  <c r="CX238" i="1"/>
  <c r="W238" i="1" s="1"/>
  <c r="FR238" i="1"/>
  <c r="GL238" i="1"/>
  <c r="GN238" i="1"/>
  <c r="GP238" i="1"/>
  <c r="GV238" i="1"/>
  <c r="GX238" i="1"/>
  <c r="HC238" i="1"/>
  <c r="I239" i="1"/>
  <c r="AC239" i="1"/>
  <c r="AD239" i="1"/>
  <c r="AE239" i="1"/>
  <c r="AF239" i="1"/>
  <c r="CT239" i="1" s="1"/>
  <c r="S239" i="1" s="1"/>
  <c r="AG239" i="1"/>
  <c r="CU239" i="1" s="1"/>
  <c r="T239" i="1" s="1"/>
  <c r="AH239" i="1"/>
  <c r="CV239" i="1" s="1"/>
  <c r="AI239" i="1"/>
  <c r="AJ239" i="1"/>
  <c r="CX239" i="1" s="1"/>
  <c r="W239" i="1" s="1"/>
  <c r="CR239" i="1"/>
  <c r="CS239" i="1"/>
  <c r="CW239" i="1"/>
  <c r="FR239" i="1"/>
  <c r="GL239" i="1"/>
  <c r="GN239" i="1"/>
  <c r="GP239" i="1"/>
  <c r="GV239" i="1"/>
  <c r="HC239" i="1"/>
  <c r="I240" i="1"/>
  <c r="P240" i="1"/>
  <c r="Q240" i="1"/>
  <c r="V240" i="1"/>
  <c r="AC240" i="1"/>
  <c r="CQ240" i="1" s="1"/>
  <c r="AE240" i="1"/>
  <c r="CR240" i="1" s="1"/>
  <c r="AF240" i="1"/>
  <c r="CT240" i="1" s="1"/>
  <c r="S240" i="1" s="1"/>
  <c r="CZ240" i="1" s="1"/>
  <c r="Y240" i="1" s="1"/>
  <c r="AG240" i="1"/>
  <c r="CU240" i="1" s="1"/>
  <c r="T240" i="1" s="1"/>
  <c r="AH240" i="1"/>
  <c r="CV240" i="1" s="1"/>
  <c r="U240" i="1" s="1"/>
  <c r="AI240" i="1"/>
  <c r="CW240" i="1" s="1"/>
  <c r="AJ240" i="1"/>
  <c r="CS240" i="1"/>
  <c r="R240" i="1" s="1"/>
  <c r="CX240" i="1"/>
  <c r="W240" i="1" s="1"/>
  <c r="FR240" i="1"/>
  <c r="GL240" i="1"/>
  <c r="GN240" i="1"/>
  <c r="GP240" i="1"/>
  <c r="GV240" i="1"/>
  <c r="HC240" i="1" s="1"/>
  <c r="GX240" i="1" s="1"/>
  <c r="I241" i="1"/>
  <c r="P241" i="1"/>
  <c r="Q241" i="1"/>
  <c r="R241" i="1"/>
  <c r="U241" i="1"/>
  <c r="W241" i="1"/>
  <c r="AB241" i="1"/>
  <c r="AC241" i="1"/>
  <c r="AD241" i="1"/>
  <c r="AE241" i="1"/>
  <c r="AF241" i="1"/>
  <c r="CT241" i="1" s="1"/>
  <c r="S241" i="1" s="1"/>
  <c r="AG241" i="1"/>
  <c r="AH241" i="1"/>
  <c r="AI241" i="1"/>
  <c r="CW241" i="1" s="1"/>
  <c r="V241" i="1" s="1"/>
  <c r="AJ241" i="1"/>
  <c r="CX241" i="1" s="1"/>
  <c r="CQ241" i="1"/>
  <c r="CR241" i="1"/>
  <c r="CS241" i="1"/>
  <c r="CU241" i="1"/>
  <c r="T241" i="1" s="1"/>
  <c r="CV241" i="1"/>
  <c r="FR241" i="1"/>
  <c r="GL241" i="1"/>
  <c r="GN241" i="1"/>
  <c r="GP241" i="1"/>
  <c r="GV241" i="1"/>
  <c r="HC241" i="1" s="1"/>
  <c r="GX241" i="1" s="1"/>
  <c r="I242" i="1"/>
  <c r="S242" i="1"/>
  <c r="T242" i="1"/>
  <c r="U242" i="1"/>
  <c r="AC242" i="1"/>
  <c r="AB242" i="1" s="1"/>
  <c r="AE242" i="1"/>
  <c r="AD242" i="1" s="1"/>
  <c r="AF242" i="1"/>
  <c r="AG242" i="1"/>
  <c r="CU242" i="1" s="1"/>
  <c r="AH242" i="1"/>
  <c r="CV242" i="1" s="1"/>
  <c r="AI242" i="1"/>
  <c r="CW242" i="1" s="1"/>
  <c r="V242" i="1" s="1"/>
  <c r="AJ242" i="1"/>
  <c r="CX242" i="1" s="1"/>
  <c r="W242" i="1" s="1"/>
  <c r="CQ242" i="1"/>
  <c r="P242" i="1" s="1"/>
  <c r="CR242" i="1"/>
  <c r="Q242" i="1" s="1"/>
  <c r="CP242" i="1" s="1"/>
  <c r="O242" i="1" s="1"/>
  <c r="CS242" i="1"/>
  <c r="R242" i="1" s="1"/>
  <c r="CZ242" i="1" s="1"/>
  <c r="Y242" i="1" s="1"/>
  <c r="CT242" i="1"/>
  <c r="FR242" i="1"/>
  <c r="GL242" i="1"/>
  <c r="GN242" i="1"/>
  <c r="GP242" i="1"/>
  <c r="GV242" i="1"/>
  <c r="GX242" i="1"/>
  <c r="HC242" i="1"/>
  <c r="C243" i="1"/>
  <c r="D243" i="1"/>
  <c r="I243" i="1"/>
  <c r="K243" i="1"/>
  <c r="AC243" i="1"/>
  <c r="AE243" i="1"/>
  <c r="AF243" i="1"/>
  <c r="AG243" i="1"/>
  <c r="AH243" i="1"/>
  <c r="AI243" i="1"/>
  <c r="CW243" i="1" s="1"/>
  <c r="V243" i="1" s="1"/>
  <c r="AJ243" i="1"/>
  <c r="CT243" i="1"/>
  <c r="S243" i="1" s="1"/>
  <c r="CU243" i="1"/>
  <c r="T243" i="1" s="1"/>
  <c r="CV243" i="1"/>
  <c r="U243" i="1" s="1"/>
  <c r="CX243" i="1"/>
  <c r="FR243" i="1"/>
  <c r="GL243" i="1"/>
  <c r="GN243" i="1"/>
  <c r="GP243" i="1"/>
  <c r="GV243" i="1"/>
  <c r="HC243" i="1"/>
  <c r="GX243" i="1" s="1"/>
  <c r="C244" i="1"/>
  <c r="D244" i="1"/>
  <c r="I244" i="1"/>
  <c r="K244" i="1"/>
  <c r="V244" i="1"/>
  <c r="W244" i="1"/>
  <c r="AC244" i="1"/>
  <c r="AD244" i="1"/>
  <c r="AE244" i="1"/>
  <c r="AF244" i="1"/>
  <c r="AG244" i="1"/>
  <c r="AH244" i="1"/>
  <c r="AI244" i="1"/>
  <c r="CW244" i="1" s="1"/>
  <c r="AJ244" i="1"/>
  <c r="CX244" i="1" s="1"/>
  <c r="CR244" i="1"/>
  <c r="Q244" i="1" s="1"/>
  <c r="CS244" i="1"/>
  <c r="R244" i="1" s="1"/>
  <c r="CT244" i="1"/>
  <c r="S244" i="1" s="1"/>
  <c r="CU244" i="1"/>
  <c r="T244" i="1" s="1"/>
  <c r="CV244" i="1"/>
  <c r="U244" i="1" s="1"/>
  <c r="FR244" i="1"/>
  <c r="GL244" i="1"/>
  <c r="GO244" i="1"/>
  <c r="GP244" i="1"/>
  <c r="GV244" i="1"/>
  <c r="HC244" i="1"/>
  <c r="GX244" i="1" s="1"/>
  <c r="AB245" i="1"/>
  <c r="AC245" i="1"/>
  <c r="AD245" i="1"/>
  <c r="AE245" i="1"/>
  <c r="AF245" i="1"/>
  <c r="CT245" i="1" s="1"/>
  <c r="AG245" i="1"/>
  <c r="AH245" i="1"/>
  <c r="CV245" i="1" s="1"/>
  <c r="AI245" i="1"/>
  <c r="CW245" i="1" s="1"/>
  <c r="AJ245" i="1"/>
  <c r="CX245" i="1" s="1"/>
  <c r="CQ245" i="1"/>
  <c r="CR245" i="1"/>
  <c r="CS245" i="1"/>
  <c r="CU245" i="1"/>
  <c r="FR245" i="1"/>
  <c r="GL245" i="1"/>
  <c r="GO245" i="1"/>
  <c r="GP245" i="1"/>
  <c r="GV245" i="1"/>
  <c r="HC245" i="1" s="1"/>
  <c r="AC246" i="1"/>
  <c r="AE246" i="1"/>
  <c r="AF246" i="1"/>
  <c r="CT246" i="1" s="1"/>
  <c r="AG246" i="1"/>
  <c r="CU246" i="1" s="1"/>
  <c r="AH246" i="1"/>
  <c r="CV246" i="1" s="1"/>
  <c r="AI246" i="1"/>
  <c r="CW246" i="1" s="1"/>
  <c r="AJ246" i="1"/>
  <c r="CQ246" i="1"/>
  <c r="CX246" i="1"/>
  <c r="FR246" i="1"/>
  <c r="GL246" i="1"/>
  <c r="GO246" i="1"/>
  <c r="GP246" i="1"/>
  <c r="GV246" i="1"/>
  <c r="HC246" i="1"/>
  <c r="C247" i="1"/>
  <c r="D247" i="1"/>
  <c r="S247" i="1"/>
  <c r="AC247" i="1"/>
  <c r="AD247" i="1"/>
  <c r="AE247" i="1"/>
  <c r="CR247" i="1" s="1"/>
  <c r="Q247" i="1" s="1"/>
  <c r="AF247" i="1"/>
  <c r="AG247" i="1"/>
  <c r="CU247" i="1" s="1"/>
  <c r="T247" i="1" s="1"/>
  <c r="AH247" i="1"/>
  <c r="AI247" i="1"/>
  <c r="AJ247" i="1"/>
  <c r="CS247" i="1"/>
  <c r="R247" i="1" s="1"/>
  <c r="CT247" i="1"/>
  <c r="CV247" i="1"/>
  <c r="U247" i="1" s="1"/>
  <c r="CW247" i="1"/>
  <c r="V247" i="1" s="1"/>
  <c r="CX247" i="1"/>
  <c r="W247" i="1" s="1"/>
  <c r="FR247" i="1"/>
  <c r="GL247" i="1"/>
  <c r="GN247" i="1"/>
  <c r="GO247" i="1"/>
  <c r="GV247" i="1"/>
  <c r="HC247" i="1" s="1"/>
  <c r="GX247" i="1" s="1"/>
  <c r="C248" i="1"/>
  <c r="D248" i="1"/>
  <c r="U248" i="1"/>
  <c r="AC248" i="1"/>
  <c r="AD248" i="1"/>
  <c r="AE248" i="1"/>
  <c r="CS248" i="1" s="1"/>
  <c r="R248" i="1" s="1"/>
  <c r="AF248" i="1"/>
  <c r="AG248" i="1"/>
  <c r="AH248" i="1"/>
  <c r="AI248" i="1"/>
  <c r="CW248" i="1" s="1"/>
  <c r="V248" i="1" s="1"/>
  <c r="AJ248" i="1"/>
  <c r="CX248" i="1" s="1"/>
  <c r="W248" i="1" s="1"/>
  <c r="CR248" i="1"/>
  <c r="Q248" i="1" s="1"/>
  <c r="CT248" i="1"/>
  <c r="S248" i="1" s="1"/>
  <c r="CU248" i="1"/>
  <c r="T248" i="1" s="1"/>
  <c r="CV248" i="1"/>
  <c r="FR248" i="1"/>
  <c r="GL248" i="1"/>
  <c r="GN248" i="1"/>
  <c r="GO248" i="1"/>
  <c r="GV248" i="1"/>
  <c r="HC248" i="1" s="1"/>
  <c r="GX248" i="1" s="1"/>
  <c r="S249" i="1"/>
  <c r="T249" i="1"/>
  <c r="AB249" i="1"/>
  <c r="AC249" i="1"/>
  <c r="AD249" i="1"/>
  <c r="AE249" i="1"/>
  <c r="AF249" i="1"/>
  <c r="CT249" i="1" s="1"/>
  <c r="AG249" i="1"/>
  <c r="CU249" i="1" s="1"/>
  <c r="AH249" i="1"/>
  <c r="CV249" i="1" s="1"/>
  <c r="U249" i="1" s="1"/>
  <c r="AI249" i="1"/>
  <c r="CW249" i="1" s="1"/>
  <c r="V249" i="1" s="1"/>
  <c r="AJ249" i="1"/>
  <c r="CQ249" i="1"/>
  <c r="P249" i="1" s="1"/>
  <c r="CR249" i="1"/>
  <c r="Q249" i="1" s="1"/>
  <c r="CS249" i="1"/>
  <c r="R249" i="1" s="1"/>
  <c r="CY249" i="1" s="1"/>
  <c r="X249" i="1" s="1"/>
  <c r="CX249" i="1"/>
  <c r="W249" i="1" s="1"/>
  <c r="FR249" i="1"/>
  <c r="GL249" i="1"/>
  <c r="GO249" i="1"/>
  <c r="GP249" i="1"/>
  <c r="GV249" i="1"/>
  <c r="HC249" i="1"/>
  <c r="GX249" i="1" s="1"/>
  <c r="P250" i="1"/>
  <c r="S250" i="1"/>
  <c r="W250" i="1"/>
  <c r="AC250" i="1"/>
  <c r="CQ250" i="1" s="1"/>
  <c r="AE250" i="1"/>
  <c r="AF250" i="1"/>
  <c r="AG250" i="1"/>
  <c r="CU250" i="1" s="1"/>
  <c r="T250" i="1" s="1"/>
  <c r="AH250" i="1"/>
  <c r="AI250" i="1"/>
  <c r="CW250" i="1" s="1"/>
  <c r="V250" i="1" s="1"/>
  <c r="AJ250" i="1"/>
  <c r="CT250" i="1"/>
  <c r="CV250" i="1"/>
  <c r="U250" i="1" s="1"/>
  <c r="CX250" i="1"/>
  <c r="FR250" i="1"/>
  <c r="GL250" i="1"/>
  <c r="GO250" i="1"/>
  <c r="GP250" i="1"/>
  <c r="GV250" i="1"/>
  <c r="HC250" i="1" s="1"/>
  <c r="GX250" i="1"/>
  <c r="S251" i="1"/>
  <c r="T251" i="1"/>
  <c r="U251" i="1"/>
  <c r="AC251" i="1"/>
  <c r="AD251" i="1"/>
  <c r="AE251" i="1"/>
  <c r="AF251" i="1"/>
  <c r="CT251" i="1" s="1"/>
  <c r="AG251" i="1"/>
  <c r="CU251" i="1" s="1"/>
  <c r="AH251" i="1"/>
  <c r="AI251" i="1"/>
  <c r="CW251" i="1" s="1"/>
  <c r="V251" i="1" s="1"/>
  <c r="AJ251" i="1"/>
  <c r="CV251" i="1"/>
  <c r="CX251" i="1"/>
  <c r="W251" i="1" s="1"/>
  <c r="FR251" i="1"/>
  <c r="GL251" i="1"/>
  <c r="GO251" i="1"/>
  <c r="GP251" i="1"/>
  <c r="GV251" i="1"/>
  <c r="HC251" i="1" s="1"/>
  <c r="GX251" i="1" s="1"/>
  <c r="P252" i="1"/>
  <c r="S252" i="1"/>
  <c r="AC252" i="1"/>
  <c r="CQ252" i="1" s="1"/>
  <c r="AE252" i="1"/>
  <c r="AF252" i="1"/>
  <c r="CT252" i="1" s="1"/>
  <c r="AG252" i="1"/>
  <c r="CU252" i="1" s="1"/>
  <c r="T252" i="1" s="1"/>
  <c r="AH252" i="1"/>
  <c r="CV252" i="1" s="1"/>
  <c r="U252" i="1" s="1"/>
  <c r="AI252" i="1"/>
  <c r="AJ252" i="1"/>
  <c r="CW252" i="1"/>
  <c r="V252" i="1" s="1"/>
  <c r="CX252" i="1"/>
  <c r="W252" i="1" s="1"/>
  <c r="FR252" i="1"/>
  <c r="GL252" i="1"/>
  <c r="GO252" i="1"/>
  <c r="GP252" i="1"/>
  <c r="GV252" i="1"/>
  <c r="HC252" i="1" s="1"/>
  <c r="GX252" i="1" s="1"/>
  <c r="V253" i="1"/>
  <c r="AC253" i="1"/>
  <c r="CQ253" i="1" s="1"/>
  <c r="P253" i="1" s="1"/>
  <c r="AE253" i="1"/>
  <c r="CR253" i="1" s="1"/>
  <c r="Q253" i="1" s="1"/>
  <c r="AF253" i="1"/>
  <c r="AG253" i="1"/>
  <c r="AH253" i="1"/>
  <c r="AI253" i="1"/>
  <c r="CW253" i="1" s="1"/>
  <c r="AJ253" i="1"/>
  <c r="CX253" i="1" s="1"/>
  <c r="W253" i="1" s="1"/>
  <c r="CT253" i="1"/>
  <c r="S253" i="1" s="1"/>
  <c r="CU253" i="1"/>
  <c r="T253" i="1" s="1"/>
  <c r="CV253" i="1"/>
  <c r="U253" i="1" s="1"/>
  <c r="FR253" i="1"/>
  <c r="GL253" i="1"/>
  <c r="GO253" i="1"/>
  <c r="GP253" i="1"/>
  <c r="GV253" i="1"/>
  <c r="HC253" i="1" s="1"/>
  <c r="GX253" i="1"/>
  <c r="T254" i="1"/>
  <c r="AC254" i="1"/>
  <c r="AD254" i="1"/>
  <c r="AE254" i="1"/>
  <c r="CS254" i="1" s="1"/>
  <c r="R254" i="1" s="1"/>
  <c r="AF254" i="1"/>
  <c r="AG254" i="1"/>
  <c r="AH254" i="1"/>
  <c r="AI254" i="1"/>
  <c r="CW254" i="1" s="1"/>
  <c r="V254" i="1" s="1"/>
  <c r="AJ254" i="1"/>
  <c r="CX254" i="1" s="1"/>
  <c r="W254" i="1" s="1"/>
  <c r="CR254" i="1"/>
  <c r="Q254" i="1" s="1"/>
  <c r="CT254" i="1"/>
  <c r="S254" i="1" s="1"/>
  <c r="CU254" i="1"/>
  <c r="CV254" i="1"/>
  <c r="U254" i="1" s="1"/>
  <c r="FR254" i="1"/>
  <c r="GL254" i="1"/>
  <c r="GO254" i="1"/>
  <c r="GP254" i="1"/>
  <c r="GV254" i="1"/>
  <c r="HC254" i="1" s="1"/>
  <c r="GX254" i="1" s="1"/>
  <c r="S255" i="1"/>
  <c r="T255" i="1"/>
  <c r="U255" i="1"/>
  <c r="AB255" i="1"/>
  <c r="AC255" i="1"/>
  <c r="AD255" i="1"/>
  <c r="AE255" i="1"/>
  <c r="AF255" i="1"/>
  <c r="CT255" i="1" s="1"/>
  <c r="AG255" i="1"/>
  <c r="CU255" i="1" s="1"/>
  <c r="AH255" i="1"/>
  <c r="CV255" i="1" s="1"/>
  <c r="AI255" i="1"/>
  <c r="CW255" i="1" s="1"/>
  <c r="V255" i="1" s="1"/>
  <c r="AJ255" i="1"/>
  <c r="CQ255" i="1"/>
  <c r="P255" i="1" s="1"/>
  <c r="CR255" i="1"/>
  <c r="Q255" i="1" s="1"/>
  <c r="CS255" i="1"/>
  <c r="R255" i="1" s="1"/>
  <c r="CX255" i="1"/>
  <c r="W255" i="1" s="1"/>
  <c r="CY255" i="1"/>
  <c r="X255" i="1" s="1"/>
  <c r="CZ255" i="1"/>
  <c r="Y255" i="1" s="1"/>
  <c r="FR255" i="1"/>
  <c r="GL255" i="1"/>
  <c r="GO255" i="1"/>
  <c r="GP255" i="1"/>
  <c r="GV255" i="1"/>
  <c r="HC255" i="1"/>
  <c r="GX255" i="1" s="1"/>
  <c r="S256" i="1"/>
  <c r="AC256" i="1"/>
  <c r="CQ256" i="1" s="1"/>
  <c r="P256" i="1" s="1"/>
  <c r="AE256" i="1"/>
  <c r="AF256" i="1"/>
  <c r="AG256" i="1"/>
  <c r="CU256" i="1" s="1"/>
  <c r="T256" i="1" s="1"/>
  <c r="AH256" i="1"/>
  <c r="CV256" i="1" s="1"/>
  <c r="U256" i="1" s="1"/>
  <c r="AI256" i="1"/>
  <c r="CW256" i="1" s="1"/>
  <c r="V256" i="1" s="1"/>
  <c r="AJ256" i="1"/>
  <c r="CX256" i="1" s="1"/>
  <c r="W256" i="1" s="1"/>
  <c r="CT256" i="1"/>
  <c r="FR256" i="1"/>
  <c r="GL256" i="1"/>
  <c r="GO256" i="1"/>
  <c r="GP256" i="1"/>
  <c r="GV256" i="1"/>
  <c r="HC256" i="1" s="1"/>
  <c r="GX256" i="1" s="1"/>
  <c r="T257" i="1"/>
  <c r="U257" i="1"/>
  <c r="AC257" i="1"/>
  <c r="AD257" i="1"/>
  <c r="AE257" i="1"/>
  <c r="AF257" i="1"/>
  <c r="AG257" i="1"/>
  <c r="AH257" i="1"/>
  <c r="AI257" i="1"/>
  <c r="AJ257" i="1"/>
  <c r="CT257" i="1"/>
  <c r="S257" i="1" s="1"/>
  <c r="CU257" i="1"/>
  <c r="CV257" i="1"/>
  <c r="CW257" i="1"/>
  <c r="V257" i="1" s="1"/>
  <c r="CX257" i="1"/>
  <c r="W257" i="1" s="1"/>
  <c r="FR257" i="1"/>
  <c r="GL257" i="1"/>
  <c r="GO257" i="1"/>
  <c r="GP257" i="1"/>
  <c r="GV257" i="1"/>
  <c r="HC257" i="1"/>
  <c r="GX257" i="1" s="1"/>
  <c r="Q258" i="1"/>
  <c r="R258" i="1"/>
  <c r="AC258" i="1"/>
  <c r="AE258" i="1"/>
  <c r="CR258" i="1" s="1"/>
  <c r="AF258" i="1"/>
  <c r="CT258" i="1" s="1"/>
  <c r="S258" i="1" s="1"/>
  <c r="AG258" i="1"/>
  <c r="AH258" i="1"/>
  <c r="CV258" i="1" s="1"/>
  <c r="U258" i="1" s="1"/>
  <c r="AI258" i="1"/>
  <c r="AJ258" i="1"/>
  <c r="CS258" i="1"/>
  <c r="CU258" i="1"/>
  <c r="T258" i="1" s="1"/>
  <c r="CW258" i="1"/>
  <c r="V258" i="1" s="1"/>
  <c r="CX258" i="1"/>
  <c r="W258" i="1" s="1"/>
  <c r="CY258" i="1"/>
  <c r="X258" i="1" s="1"/>
  <c r="FR258" i="1"/>
  <c r="GL258" i="1"/>
  <c r="GO258" i="1"/>
  <c r="GP258" i="1"/>
  <c r="GV258" i="1"/>
  <c r="HC258" i="1" s="1"/>
  <c r="GX258" i="1" s="1"/>
  <c r="U259" i="1"/>
  <c r="V259" i="1"/>
  <c r="W259" i="1"/>
  <c r="AC259" i="1"/>
  <c r="AE259" i="1"/>
  <c r="AF259" i="1"/>
  <c r="AG259" i="1"/>
  <c r="AH259" i="1"/>
  <c r="AI259" i="1"/>
  <c r="CW259" i="1" s="1"/>
  <c r="AJ259" i="1"/>
  <c r="CX259" i="1" s="1"/>
  <c r="CQ259" i="1"/>
  <c r="P259" i="1" s="1"/>
  <c r="CT259" i="1"/>
  <c r="S259" i="1" s="1"/>
  <c r="CU259" i="1"/>
  <c r="T259" i="1" s="1"/>
  <c r="CV259" i="1"/>
  <c r="FR259" i="1"/>
  <c r="GL259" i="1"/>
  <c r="GO259" i="1"/>
  <c r="GP259" i="1"/>
  <c r="GV259" i="1"/>
  <c r="HC259" i="1" s="1"/>
  <c r="GX259" i="1" s="1"/>
  <c r="AC260" i="1"/>
  <c r="AD260" i="1"/>
  <c r="AE260" i="1"/>
  <c r="CS260" i="1" s="1"/>
  <c r="R260" i="1" s="1"/>
  <c r="AF260" i="1"/>
  <c r="AG260" i="1"/>
  <c r="AH260" i="1"/>
  <c r="AI260" i="1"/>
  <c r="CW260" i="1" s="1"/>
  <c r="V260" i="1" s="1"/>
  <c r="AJ260" i="1"/>
  <c r="CX260" i="1" s="1"/>
  <c r="W260" i="1" s="1"/>
  <c r="CR260" i="1"/>
  <c r="Q260" i="1" s="1"/>
  <c r="CT260" i="1"/>
  <c r="S260" i="1" s="1"/>
  <c r="CU260" i="1"/>
  <c r="T260" i="1" s="1"/>
  <c r="CV260" i="1"/>
  <c r="U260" i="1" s="1"/>
  <c r="CZ260" i="1"/>
  <c r="Y260" i="1" s="1"/>
  <c r="FR260" i="1"/>
  <c r="GL260" i="1"/>
  <c r="GO260" i="1"/>
  <c r="GP260" i="1"/>
  <c r="GV260" i="1"/>
  <c r="HC260" i="1" s="1"/>
  <c r="GX260" i="1"/>
  <c r="Q261" i="1"/>
  <c r="S261" i="1"/>
  <c r="T261" i="1"/>
  <c r="AB261" i="1"/>
  <c r="AC261" i="1"/>
  <c r="AD261" i="1"/>
  <c r="AE261" i="1"/>
  <c r="AF261" i="1"/>
  <c r="CT261" i="1" s="1"/>
  <c r="AG261" i="1"/>
  <c r="CU261" i="1" s="1"/>
  <c r="AH261" i="1"/>
  <c r="CV261" i="1" s="1"/>
  <c r="U261" i="1" s="1"/>
  <c r="AI261" i="1"/>
  <c r="CW261" i="1" s="1"/>
  <c r="V261" i="1" s="1"/>
  <c r="AJ261" i="1"/>
  <c r="CQ261" i="1"/>
  <c r="P261" i="1" s="1"/>
  <c r="CR261" i="1"/>
  <c r="CS261" i="1"/>
  <c r="R261" i="1" s="1"/>
  <c r="CZ261" i="1" s="1"/>
  <c r="Y261" i="1" s="1"/>
  <c r="CX261" i="1"/>
  <c r="W261" i="1" s="1"/>
  <c r="CY261" i="1"/>
  <c r="X261" i="1" s="1"/>
  <c r="FR261" i="1"/>
  <c r="GL261" i="1"/>
  <c r="GO261" i="1"/>
  <c r="GP261" i="1"/>
  <c r="GV261" i="1"/>
  <c r="HC261" i="1"/>
  <c r="GX261" i="1" s="1"/>
  <c r="U262" i="1"/>
  <c r="AC262" i="1"/>
  <c r="AE262" i="1"/>
  <c r="AF262" i="1"/>
  <c r="AG262" i="1"/>
  <c r="AH262" i="1"/>
  <c r="CV262" i="1" s="1"/>
  <c r="AI262" i="1"/>
  <c r="CW262" i="1" s="1"/>
  <c r="V262" i="1" s="1"/>
  <c r="AJ262" i="1"/>
  <c r="CX262" i="1" s="1"/>
  <c r="W262" i="1" s="1"/>
  <c r="CT262" i="1"/>
  <c r="S262" i="1" s="1"/>
  <c r="CU262" i="1"/>
  <c r="T262" i="1" s="1"/>
  <c r="FR262" i="1"/>
  <c r="GL262" i="1"/>
  <c r="GO262" i="1"/>
  <c r="GP262" i="1"/>
  <c r="GV262" i="1"/>
  <c r="HC262" i="1" s="1"/>
  <c r="GX262" i="1" s="1"/>
  <c r="B264" i="1"/>
  <c r="B204" i="1" s="1"/>
  <c r="C264" i="1"/>
  <c r="C204" i="1" s="1"/>
  <c r="D264" i="1"/>
  <c r="D204" i="1" s="1"/>
  <c r="F264" i="1"/>
  <c r="F204" i="1" s="1"/>
  <c r="G264" i="1"/>
  <c r="G204" i="1" s="1"/>
  <c r="AQ264" i="1"/>
  <c r="AQ204" i="1" s="1"/>
  <c r="BC264" i="1"/>
  <c r="BX264" i="1"/>
  <c r="BX204" i="1" s="1"/>
  <c r="BZ264" i="1"/>
  <c r="BZ204" i="1" s="1"/>
  <c r="CK264" i="1"/>
  <c r="CK204" i="1" s="1"/>
  <c r="CL264" i="1"/>
  <c r="CL204" i="1" s="1"/>
  <c r="CM264" i="1"/>
  <c r="CM204" i="1" s="1"/>
  <c r="D302" i="1"/>
  <c r="E304" i="1"/>
  <c r="F304" i="1"/>
  <c r="Z304" i="1"/>
  <c r="AA304" i="1"/>
  <c r="AM304" i="1"/>
  <c r="AN304" i="1"/>
  <c r="BE304" i="1"/>
  <c r="BF304" i="1"/>
  <c r="BG304" i="1"/>
  <c r="BH304" i="1"/>
  <c r="BI304" i="1"/>
  <c r="BJ304" i="1"/>
  <c r="BK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CN304" i="1"/>
  <c r="CO304" i="1"/>
  <c r="CP304" i="1"/>
  <c r="CQ304" i="1"/>
  <c r="CR304" i="1"/>
  <c r="CS304" i="1"/>
  <c r="CT304" i="1"/>
  <c r="CU304" i="1"/>
  <c r="CV304" i="1"/>
  <c r="CW304" i="1"/>
  <c r="CX304" i="1"/>
  <c r="CY304" i="1"/>
  <c r="CZ304" i="1"/>
  <c r="DA304" i="1"/>
  <c r="DB304" i="1"/>
  <c r="DC304" i="1"/>
  <c r="DD304" i="1"/>
  <c r="DE304" i="1"/>
  <c r="DF304" i="1"/>
  <c r="DG304" i="1"/>
  <c r="DH304" i="1"/>
  <c r="DI304" i="1"/>
  <c r="DJ304" i="1"/>
  <c r="DK304" i="1"/>
  <c r="DL304" i="1"/>
  <c r="DM304" i="1"/>
  <c r="DN304" i="1"/>
  <c r="DO304" i="1"/>
  <c r="DP304" i="1"/>
  <c r="DQ304" i="1"/>
  <c r="DR304" i="1"/>
  <c r="DS304" i="1"/>
  <c r="DT304" i="1"/>
  <c r="DU304" i="1"/>
  <c r="DV304" i="1"/>
  <c r="DW304" i="1"/>
  <c r="DX304" i="1"/>
  <c r="DY304" i="1"/>
  <c r="DZ304" i="1"/>
  <c r="EA304" i="1"/>
  <c r="EB304" i="1"/>
  <c r="EC304" i="1"/>
  <c r="ED304" i="1"/>
  <c r="EE304" i="1"/>
  <c r="EF304" i="1"/>
  <c r="EG304" i="1"/>
  <c r="EH304" i="1"/>
  <c r="EI304" i="1"/>
  <c r="EJ304" i="1"/>
  <c r="EK304" i="1"/>
  <c r="EL304" i="1"/>
  <c r="EM304" i="1"/>
  <c r="EN304" i="1"/>
  <c r="EO304" i="1"/>
  <c r="EP304" i="1"/>
  <c r="EQ304" i="1"/>
  <c r="ER304" i="1"/>
  <c r="ES304" i="1"/>
  <c r="ET304" i="1"/>
  <c r="EU304" i="1"/>
  <c r="EV304" i="1"/>
  <c r="EW304" i="1"/>
  <c r="EX304" i="1"/>
  <c r="EY304" i="1"/>
  <c r="EZ304" i="1"/>
  <c r="FA304" i="1"/>
  <c r="FB304" i="1"/>
  <c r="FC304" i="1"/>
  <c r="FD304" i="1"/>
  <c r="FE304" i="1"/>
  <c r="FF304" i="1"/>
  <c r="FG304" i="1"/>
  <c r="FH304" i="1"/>
  <c r="FI304" i="1"/>
  <c r="FJ304" i="1"/>
  <c r="FK304" i="1"/>
  <c r="FL304" i="1"/>
  <c r="FM304" i="1"/>
  <c r="FN304" i="1"/>
  <c r="FO304" i="1"/>
  <c r="FP304" i="1"/>
  <c r="FQ304" i="1"/>
  <c r="FR304" i="1"/>
  <c r="FS304" i="1"/>
  <c r="FT304" i="1"/>
  <c r="FU304" i="1"/>
  <c r="FV304" i="1"/>
  <c r="FW304" i="1"/>
  <c r="FX304" i="1"/>
  <c r="FY304" i="1"/>
  <c r="FZ304" i="1"/>
  <c r="GA304" i="1"/>
  <c r="GB304" i="1"/>
  <c r="GC304" i="1"/>
  <c r="GD304" i="1"/>
  <c r="GE304" i="1"/>
  <c r="GF304" i="1"/>
  <c r="GG304" i="1"/>
  <c r="GH304" i="1"/>
  <c r="GI304" i="1"/>
  <c r="GJ304" i="1"/>
  <c r="GK304" i="1"/>
  <c r="GL304" i="1"/>
  <c r="GM304" i="1"/>
  <c r="GN304" i="1"/>
  <c r="GO304" i="1"/>
  <c r="GP304" i="1"/>
  <c r="GQ304" i="1"/>
  <c r="GR304" i="1"/>
  <c r="GS304" i="1"/>
  <c r="GT304" i="1"/>
  <c r="GU304" i="1"/>
  <c r="GV304" i="1"/>
  <c r="GW304" i="1"/>
  <c r="GX304" i="1"/>
  <c r="C306" i="1"/>
  <c r="D306" i="1"/>
  <c r="I306" i="1"/>
  <c r="K306" i="1"/>
  <c r="U306" i="1"/>
  <c r="W306" i="1"/>
  <c r="AC306" i="1"/>
  <c r="AB306" i="1" s="1"/>
  <c r="AD306" i="1"/>
  <c r="AE306" i="1"/>
  <c r="AF306" i="1"/>
  <c r="AG306" i="1"/>
  <c r="AH306" i="1"/>
  <c r="CV306" i="1" s="1"/>
  <c r="AI306" i="1"/>
  <c r="CW306" i="1" s="1"/>
  <c r="V306" i="1" s="1"/>
  <c r="AJ306" i="1"/>
  <c r="CX306" i="1" s="1"/>
  <c r="CQ306" i="1"/>
  <c r="P306" i="1" s="1"/>
  <c r="CR306" i="1"/>
  <c r="Q306" i="1" s="1"/>
  <c r="CS306" i="1"/>
  <c r="CT306" i="1"/>
  <c r="CU306" i="1"/>
  <c r="T306" i="1" s="1"/>
  <c r="FR306" i="1"/>
  <c r="GL306" i="1"/>
  <c r="GO306" i="1"/>
  <c r="GP306" i="1"/>
  <c r="GV306" i="1"/>
  <c r="HC306" i="1" s="1"/>
  <c r="GX306" i="1" s="1"/>
  <c r="C307" i="1"/>
  <c r="D307" i="1"/>
  <c r="I307" i="1"/>
  <c r="K307" i="1"/>
  <c r="AC307" i="1"/>
  <c r="AE307" i="1"/>
  <c r="AD307" i="1" s="1"/>
  <c r="AF307" i="1"/>
  <c r="CT307" i="1" s="1"/>
  <c r="S307" i="1" s="1"/>
  <c r="AG307" i="1"/>
  <c r="CU307" i="1" s="1"/>
  <c r="T307" i="1" s="1"/>
  <c r="AH307" i="1"/>
  <c r="AI307" i="1"/>
  <c r="AJ307" i="1"/>
  <c r="CQ307" i="1"/>
  <c r="P307" i="1" s="1"/>
  <c r="CR307" i="1"/>
  <c r="Q307" i="1" s="1"/>
  <c r="CS307" i="1"/>
  <c r="R307" i="1" s="1"/>
  <c r="CV307" i="1"/>
  <c r="U307" i="1" s="1"/>
  <c r="CW307" i="1"/>
  <c r="V307" i="1" s="1"/>
  <c r="CX307" i="1"/>
  <c r="W307" i="1" s="1"/>
  <c r="FR307" i="1"/>
  <c r="GL307" i="1"/>
  <c r="GO307" i="1"/>
  <c r="GP307" i="1"/>
  <c r="GV307" i="1"/>
  <c r="HC307" i="1"/>
  <c r="GX307" i="1" s="1"/>
  <c r="C308" i="1"/>
  <c r="D308" i="1"/>
  <c r="I308" i="1"/>
  <c r="K308" i="1"/>
  <c r="P308" i="1"/>
  <c r="Q308" i="1"/>
  <c r="R308" i="1"/>
  <c r="S308" i="1"/>
  <c r="T308" i="1"/>
  <c r="AC308" i="1"/>
  <c r="AE308" i="1"/>
  <c r="CR308" i="1" s="1"/>
  <c r="AF308" i="1"/>
  <c r="CT308" i="1" s="1"/>
  <c r="AG308" i="1"/>
  <c r="CU308" i="1" s="1"/>
  <c r="AH308" i="1"/>
  <c r="AI308" i="1"/>
  <c r="CW308" i="1" s="1"/>
  <c r="V308" i="1" s="1"/>
  <c r="AJ308" i="1"/>
  <c r="CX308" i="1" s="1"/>
  <c r="W308" i="1" s="1"/>
  <c r="CQ308" i="1"/>
  <c r="CS308" i="1"/>
  <c r="CV308" i="1"/>
  <c r="U308" i="1" s="1"/>
  <c r="FR308" i="1"/>
  <c r="GL308" i="1"/>
  <c r="GO308" i="1"/>
  <c r="GP308" i="1"/>
  <c r="GV308" i="1"/>
  <c r="HC308" i="1"/>
  <c r="GX308" i="1" s="1"/>
  <c r="C309" i="1"/>
  <c r="D309" i="1"/>
  <c r="I309" i="1"/>
  <c r="K309" i="1"/>
  <c r="AC309" i="1"/>
  <c r="AD309" i="1"/>
  <c r="AE309" i="1"/>
  <c r="AF309" i="1"/>
  <c r="CT309" i="1" s="1"/>
  <c r="S309" i="1" s="1"/>
  <c r="AG309" i="1"/>
  <c r="AH309" i="1"/>
  <c r="CV309" i="1" s="1"/>
  <c r="U309" i="1" s="1"/>
  <c r="AI309" i="1"/>
  <c r="AJ309" i="1"/>
  <c r="CX309" i="1" s="1"/>
  <c r="CQ309" i="1"/>
  <c r="CR309" i="1"/>
  <c r="CS309" i="1"/>
  <c r="CU309" i="1"/>
  <c r="CW309" i="1"/>
  <c r="FR309" i="1"/>
  <c r="GL309" i="1"/>
  <c r="GO309" i="1"/>
  <c r="GP309" i="1"/>
  <c r="GV309" i="1"/>
  <c r="HC309" i="1"/>
  <c r="C310" i="1"/>
  <c r="D310" i="1"/>
  <c r="I310" i="1"/>
  <c r="K310" i="1"/>
  <c r="AB310" i="1"/>
  <c r="AC310" i="1"/>
  <c r="CQ310" i="1" s="1"/>
  <c r="P310" i="1" s="1"/>
  <c r="AD310" i="1"/>
  <c r="AE310" i="1"/>
  <c r="AF310" i="1"/>
  <c r="AG310" i="1"/>
  <c r="AH310" i="1"/>
  <c r="AI310" i="1"/>
  <c r="AJ310" i="1"/>
  <c r="CX310" i="1" s="1"/>
  <c r="W310" i="1" s="1"/>
  <c r="CR310" i="1"/>
  <c r="CS310" i="1"/>
  <c r="CT310" i="1"/>
  <c r="S310" i="1" s="1"/>
  <c r="CU310" i="1"/>
  <c r="T310" i="1" s="1"/>
  <c r="CV310" i="1"/>
  <c r="U310" i="1" s="1"/>
  <c r="CW310" i="1"/>
  <c r="FR310" i="1"/>
  <c r="GL310" i="1"/>
  <c r="GN310" i="1"/>
  <c r="GP310" i="1"/>
  <c r="GV310" i="1"/>
  <c r="HC310" i="1" s="1"/>
  <c r="GX310" i="1" s="1"/>
  <c r="C311" i="1"/>
  <c r="D311" i="1"/>
  <c r="I311" i="1"/>
  <c r="K311" i="1"/>
  <c r="P311" i="1"/>
  <c r="S311" i="1"/>
  <c r="AC311" i="1"/>
  <c r="AE311" i="1"/>
  <c r="AF311" i="1"/>
  <c r="CT311" i="1" s="1"/>
  <c r="AG311" i="1"/>
  <c r="CU311" i="1" s="1"/>
  <c r="T311" i="1" s="1"/>
  <c r="AH311" i="1"/>
  <c r="CV311" i="1" s="1"/>
  <c r="U311" i="1" s="1"/>
  <c r="AI311" i="1"/>
  <c r="CW311" i="1" s="1"/>
  <c r="V311" i="1" s="1"/>
  <c r="AJ311" i="1"/>
  <c r="CX311" i="1" s="1"/>
  <c r="W311" i="1" s="1"/>
  <c r="CQ311" i="1"/>
  <c r="FR311" i="1"/>
  <c r="GL311" i="1"/>
  <c r="GN311" i="1"/>
  <c r="GP311" i="1"/>
  <c r="GV311" i="1"/>
  <c r="HC311" i="1"/>
  <c r="GX311" i="1" s="1"/>
  <c r="C312" i="1"/>
  <c r="D312" i="1"/>
  <c r="Q312" i="1"/>
  <c r="R312" i="1"/>
  <c r="T312" i="1"/>
  <c r="AC312" i="1"/>
  <c r="AE312" i="1"/>
  <c r="AD312" i="1" s="1"/>
  <c r="AF312" i="1"/>
  <c r="CT312" i="1" s="1"/>
  <c r="S312" i="1" s="1"/>
  <c r="AG312" i="1"/>
  <c r="AH312" i="1"/>
  <c r="CV312" i="1" s="1"/>
  <c r="U312" i="1" s="1"/>
  <c r="AI312" i="1"/>
  <c r="AJ312" i="1"/>
  <c r="CX312" i="1" s="1"/>
  <c r="W312" i="1" s="1"/>
  <c r="CR312" i="1"/>
  <c r="CS312" i="1"/>
  <c r="CU312" i="1"/>
  <c r="CW312" i="1"/>
  <c r="V312" i="1" s="1"/>
  <c r="FR312" i="1"/>
  <c r="GL312" i="1"/>
  <c r="GO312" i="1"/>
  <c r="GP312" i="1"/>
  <c r="GV312" i="1"/>
  <c r="HC312" i="1" s="1"/>
  <c r="GX312" i="1"/>
  <c r="I313" i="1"/>
  <c r="Q313" i="1"/>
  <c r="T313" i="1"/>
  <c r="AC313" i="1"/>
  <c r="AE313" i="1"/>
  <c r="AF313" i="1"/>
  <c r="CT313" i="1" s="1"/>
  <c r="S313" i="1" s="1"/>
  <c r="AG313" i="1"/>
  <c r="CU313" i="1" s="1"/>
  <c r="AH313" i="1"/>
  <c r="CV313" i="1" s="1"/>
  <c r="U313" i="1" s="1"/>
  <c r="AI313" i="1"/>
  <c r="CW313" i="1" s="1"/>
  <c r="V313" i="1" s="1"/>
  <c r="AJ313" i="1"/>
  <c r="CX313" i="1" s="1"/>
  <c r="W313" i="1" s="1"/>
  <c r="CR313" i="1"/>
  <c r="FR313" i="1"/>
  <c r="GL313" i="1"/>
  <c r="GO313" i="1"/>
  <c r="GP313" i="1"/>
  <c r="GV313" i="1"/>
  <c r="GX313" i="1"/>
  <c r="HC313" i="1"/>
  <c r="I314" i="1"/>
  <c r="AC314" i="1"/>
  <c r="CQ314" i="1" s="1"/>
  <c r="P314" i="1" s="1"/>
  <c r="AE314" i="1"/>
  <c r="AF314" i="1"/>
  <c r="CT314" i="1" s="1"/>
  <c r="S314" i="1" s="1"/>
  <c r="AG314" i="1"/>
  <c r="CU314" i="1" s="1"/>
  <c r="T314" i="1" s="1"/>
  <c r="AH314" i="1"/>
  <c r="CV314" i="1" s="1"/>
  <c r="U314" i="1" s="1"/>
  <c r="AI314" i="1"/>
  <c r="AJ314" i="1"/>
  <c r="CW314" i="1"/>
  <c r="V314" i="1" s="1"/>
  <c r="CX314" i="1"/>
  <c r="W314" i="1" s="1"/>
  <c r="FR314" i="1"/>
  <c r="GL314" i="1"/>
  <c r="GO314" i="1"/>
  <c r="GP314" i="1"/>
  <c r="GV314" i="1"/>
  <c r="HC314" i="1" s="1"/>
  <c r="GX314" i="1" s="1"/>
  <c r="I315" i="1"/>
  <c r="GX315" i="1" s="1"/>
  <c r="T315" i="1"/>
  <c r="AC315" i="1"/>
  <c r="AE315" i="1"/>
  <c r="AF315" i="1"/>
  <c r="AG315" i="1"/>
  <c r="CU315" i="1" s="1"/>
  <c r="AH315" i="1"/>
  <c r="CV315" i="1" s="1"/>
  <c r="AI315" i="1"/>
  <c r="CW315" i="1" s="1"/>
  <c r="AJ315" i="1"/>
  <c r="CQ315" i="1"/>
  <c r="CT315" i="1"/>
  <c r="CX315" i="1"/>
  <c r="W315" i="1" s="1"/>
  <c r="FR315" i="1"/>
  <c r="GL315" i="1"/>
  <c r="GO315" i="1"/>
  <c r="GP315" i="1"/>
  <c r="GV315" i="1"/>
  <c r="HC315" i="1"/>
  <c r="C316" i="1"/>
  <c r="D316" i="1"/>
  <c r="I316" i="1"/>
  <c r="K316" i="1"/>
  <c r="U316" i="1"/>
  <c r="AB316" i="1"/>
  <c r="AC316" i="1"/>
  <c r="CQ316" i="1" s="1"/>
  <c r="AD316" i="1"/>
  <c r="AE316" i="1"/>
  <c r="AF316" i="1"/>
  <c r="AG316" i="1"/>
  <c r="AH316" i="1"/>
  <c r="AI316" i="1"/>
  <c r="CW316" i="1" s="1"/>
  <c r="V316" i="1" s="1"/>
  <c r="AJ316" i="1"/>
  <c r="CR316" i="1"/>
  <c r="Q316" i="1" s="1"/>
  <c r="CS316" i="1"/>
  <c r="R316" i="1" s="1"/>
  <c r="CT316" i="1"/>
  <c r="S316" i="1" s="1"/>
  <c r="CU316" i="1"/>
  <c r="T316" i="1" s="1"/>
  <c r="CV316" i="1"/>
  <c r="CX316" i="1"/>
  <c r="FR316" i="1"/>
  <c r="GL316" i="1"/>
  <c r="GN316" i="1"/>
  <c r="GP316" i="1"/>
  <c r="GV316" i="1"/>
  <c r="HC316" i="1"/>
  <c r="GX316" i="1" s="1"/>
  <c r="AB317" i="1"/>
  <c r="AC317" i="1"/>
  <c r="AD317" i="1"/>
  <c r="AE317" i="1"/>
  <c r="AF317" i="1"/>
  <c r="CT317" i="1" s="1"/>
  <c r="AG317" i="1"/>
  <c r="AH317" i="1"/>
  <c r="CV317" i="1" s="1"/>
  <c r="AI317" i="1"/>
  <c r="CW317" i="1" s="1"/>
  <c r="AJ317" i="1"/>
  <c r="CX317" i="1" s="1"/>
  <c r="CQ317" i="1"/>
  <c r="CR317" i="1"/>
  <c r="CS317" i="1"/>
  <c r="CU317" i="1"/>
  <c r="FR317" i="1"/>
  <c r="GL317" i="1"/>
  <c r="GN317" i="1"/>
  <c r="GP317" i="1"/>
  <c r="GV317" i="1"/>
  <c r="HC317" i="1" s="1"/>
  <c r="AC318" i="1"/>
  <c r="CQ318" i="1" s="1"/>
  <c r="AD318" i="1"/>
  <c r="AE318" i="1"/>
  <c r="AF318" i="1"/>
  <c r="AG318" i="1"/>
  <c r="AH318" i="1"/>
  <c r="CV318" i="1" s="1"/>
  <c r="AI318" i="1"/>
  <c r="CW318" i="1" s="1"/>
  <c r="AJ318" i="1"/>
  <c r="CR318" i="1"/>
  <c r="CS318" i="1"/>
  <c r="CT318" i="1"/>
  <c r="CU318" i="1"/>
  <c r="CX318" i="1"/>
  <c r="FR318" i="1"/>
  <c r="GL318" i="1"/>
  <c r="GN318" i="1"/>
  <c r="GP318" i="1"/>
  <c r="GV318" i="1"/>
  <c r="HC318" i="1" s="1"/>
  <c r="AB319" i="1"/>
  <c r="AC319" i="1"/>
  <c r="AD319" i="1"/>
  <c r="AE319" i="1"/>
  <c r="AF319" i="1"/>
  <c r="CT319" i="1" s="1"/>
  <c r="AG319" i="1"/>
  <c r="AH319" i="1"/>
  <c r="CV319" i="1" s="1"/>
  <c r="AI319" i="1"/>
  <c r="AJ319" i="1"/>
  <c r="CX319" i="1" s="1"/>
  <c r="CQ319" i="1"/>
  <c r="CR319" i="1"/>
  <c r="CS319" i="1"/>
  <c r="CU319" i="1"/>
  <c r="CW319" i="1"/>
  <c r="FR319" i="1"/>
  <c r="GL319" i="1"/>
  <c r="GN319" i="1"/>
  <c r="GP319" i="1"/>
  <c r="GV319" i="1"/>
  <c r="HC319" i="1" s="1"/>
  <c r="C320" i="1"/>
  <c r="D320" i="1"/>
  <c r="I320" i="1"/>
  <c r="I321" i="1" s="1"/>
  <c r="K320" i="1"/>
  <c r="Q320" i="1"/>
  <c r="S320" i="1"/>
  <c r="V320" i="1"/>
  <c r="AC320" i="1"/>
  <c r="AD320" i="1"/>
  <c r="AE320" i="1"/>
  <c r="CR320" i="1" s="1"/>
  <c r="AF320" i="1"/>
  <c r="AG320" i="1"/>
  <c r="CU320" i="1" s="1"/>
  <c r="T320" i="1" s="1"/>
  <c r="AH320" i="1"/>
  <c r="CV320" i="1" s="1"/>
  <c r="U320" i="1" s="1"/>
  <c r="AI320" i="1"/>
  <c r="AJ320" i="1"/>
  <c r="CX320" i="1" s="1"/>
  <c r="W320" i="1" s="1"/>
  <c r="CQ320" i="1"/>
  <c r="P320" i="1" s="1"/>
  <c r="CP320" i="1" s="1"/>
  <c r="O320" i="1" s="1"/>
  <c r="CT320" i="1"/>
  <c r="CW320" i="1"/>
  <c r="FR320" i="1"/>
  <c r="GL320" i="1"/>
  <c r="GN320" i="1"/>
  <c r="GP320" i="1"/>
  <c r="GV320" i="1"/>
  <c r="HC320" i="1"/>
  <c r="GX320" i="1" s="1"/>
  <c r="AC321" i="1"/>
  <c r="AE321" i="1"/>
  <c r="AD321" i="1" s="1"/>
  <c r="AF321" i="1"/>
  <c r="AG321" i="1"/>
  <c r="CU321" i="1" s="1"/>
  <c r="T321" i="1" s="1"/>
  <c r="AH321" i="1"/>
  <c r="CV321" i="1" s="1"/>
  <c r="U321" i="1" s="1"/>
  <c r="AI321" i="1"/>
  <c r="CW321" i="1" s="1"/>
  <c r="V321" i="1" s="1"/>
  <c r="AJ321" i="1"/>
  <c r="CX321" i="1" s="1"/>
  <c r="CS321" i="1"/>
  <c r="CT321" i="1"/>
  <c r="FR321" i="1"/>
  <c r="GL321" i="1"/>
  <c r="GN321" i="1"/>
  <c r="GP321" i="1"/>
  <c r="GV321" i="1"/>
  <c r="HC321" i="1" s="1"/>
  <c r="I322" i="1"/>
  <c r="Q322" i="1"/>
  <c r="AC322" i="1"/>
  <c r="AB322" i="1" s="1"/>
  <c r="AD322" i="1"/>
  <c r="AE322" i="1"/>
  <c r="CR322" i="1" s="1"/>
  <c r="AF322" i="1"/>
  <c r="CT322" i="1" s="1"/>
  <c r="S322" i="1" s="1"/>
  <c r="AG322" i="1"/>
  <c r="CU322" i="1" s="1"/>
  <c r="T322" i="1" s="1"/>
  <c r="AH322" i="1"/>
  <c r="CV322" i="1" s="1"/>
  <c r="U322" i="1" s="1"/>
  <c r="AI322" i="1"/>
  <c r="CW322" i="1" s="1"/>
  <c r="V322" i="1" s="1"/>
  <c r="AJ322" i="1"/>
  <c r="CX322" i="1" s="1"/>
  <c r="W322" i="1" s="1"/>
  <c r="CQ322" i="1"/>
  <c r="FR322" i="1"/>
  <c r="GL322" i="1"/>
  <c r="GN322" i="1"/>
  <c r="GP322" i="1"/>
  <c r="GV322" i="1"/>
  <c r="HC322" i="1"/>
  <c r="GX322" i="1" s="1"/>
  <c r="AC323" i="1"/>
  <c r="AE323" i="1"/>
  <c r="AD323" i="1" s="1"/>
  <c r="AF323" i="1"/>
  <c r="AG323" i="1"/>
  <c r="CU323" i="1" s="1"/>
  <c r="AH323" i="1"/>
  <c r="AI323" i="1"/>
  <c r="CW323" i="1" s="1"/>
  <c r="AJ323" i="1"/>
  <c r="CX323" i="1" s="1"/>
  <c r="CR323" i="1"/>
  <c r="CS323" i="1"/>
  <c r="CT323" i="1"/>
  <c r="CV323" i="1"/>
  <c r="FR323" i="1"/>
  <c r="GL323" i="1"/>
  <c r="GN323" i="1"/>
  <c r="GP323" i="1"/>
  <c r="GV323" i="1"/>
  <c r="HC323" i="1" s="1"/>
  <c r="C324" i="1"/>
  <c r="D324" i="1"/>
  <c r="I324" i="1"/>
  <c r="I325" i="1" s="1"/>
  <c r="U325" i="1" s="1"/>
  <c r="K324" i="1"/>
  <c r="AC324" i="1"/>
  <c r="AE324" i="1"/>
  <c r="AF324" i="1"/>
  <c r="CT324" i="1" s="1"/>
  <c r="S324" i="1" s="1"/>
  <c r="AG324" i="1"/>
  <c r="AH324" i="1"/>
  <c r="AI324" i="1"/>
  <c r="AJ324" i="1"/>
  <c r="CU324" i="1"/>
  <c r="T324" i="1" s="1"/>
  <c r="CV324" i="1"/>
  <c r="CW324" i="1"/>
  <c r="CX324" i="1"/>
  <c r="W324" i="1" s="1"/>
  <c r="FR324" i="1"/>
  <c r="GL324" i="1"/>
  <c r="GN324" i="1"/>
  <c r="GP324" i="1"/>
  <c r="GV324" i="1"/>
  <c r="HC324" i="1"/>
  <c r="GX324" i="1" s="1"/>
  <c r="AB325" i="1"/>
  <c r="AC325" i="1"/>
  <c r="AD325" i="1"/>
  <c r="AE325" i="1"/>
  <c r="AF325" i="1"/>
  <c r="AG325" i="1"/>
  <c r="AH325" i="1"/>
  <c r="CV325" i="1" s="1"/>
  <c r="AI325" i="1"/>
  <c r="CW325" i="1" s="1"/>
  <c r="AJ325" i="1"/>
  <c r="CQ325" i="1"/>
  <c r="P325" i="1" s="1"/>
  <c r="CR325" i="1"/>
  <c r="CS325" i="1"/>
  <c r="CT325" i="1"/>
  <c r="CU325" i="1"/>
  <c r="CX325" i="1"/>
  <c r="FR325" i="1"/>
  <c r="GL325" i="1"/>
  <c r="GN325" i="1"/>
  <c r="GP325" i="1"/>
  <c r="GV325" i="1"/>
  <c r="HC325" i="1" s="1"/>
  <c r="GX325" i="1" s="1"/>
  <c r="AC326" i="1"/>
  <c r="CQ326" i="1" s="1"/>
  <c r="AD326" i="1"/>
  <c r="AE326" i="1"/>
  <c r="CR326" i="1" s="1"/>
  <c r="AF326" i="1"/>
  <c r="AG326" i="1"/>
  <c r="CU326" i="1" s="1"/>
  <c r="AH326" i="1"/>
  <c r="CV326" i="1" s="1"/>
  <c r="AI326" i="1"/>
  <c r="CW326" i="1" s="1"/>
  <c r="AJ326" i="1"/>
  <c r="CS326" i="1"/>
  <c r="CT326" i="1"/>
  <c r="CX326" i="1"/>
  <c r="FR326" i="1"/>
  <c r="GL326" i="1"/>
  <c r="GN326" i="1"/>
  <c r="GP326" i="1"/>
  <c r="GV326" i="1"/>
  <c r="HC326" i="1" s="1"/>
  <c r="AC327" i="1"/>
  <c r="CQ327" i="1" s="1"/>
  <c r="AE327" i="1"/>
  <c r="AF327" i="1"/>
  <c r="CT327" i="1" s="1"/>
  <c r="AG327" i="1"/>
  <c r="AH327" i="1"/>
  <c r="AI327" i="1"/>
  <c r="AJ327" i="1"/>
  <c r="CX327" i="1" s="1"/>
  <c r="CU327" i="1"/>
  <c r="CV327" i="1"/>
  <c r="CW327" i="1"/>
  <c r="FR327" i="1"/>
  <c r="GL327" i="1"/>
  <c r="GN327" i="1"/>
  <c r="GP327" i="1"/>
  <c r="GV327" i="1"/>
  <c r="HC327" i="1"/>
  <c r="C328" i="1"/>
  <c r="D328" i="1"/>
  <c r="I328" i="1"/>
  <c r="I331" i="1" s="1"/>
  <c r="K328" i="1"/>
  <c r="R328" i="1"/>
  <c r="AC328" i="1"/>
  <c r="AE328" i="1"/>
  <c r="AD328" i="1" s="1"/>
  <c r="AF328" i="1"/>
  <c r="CT328" i="1" s="1"/>
  <c r="S328" i="1" s="1"/>
  <c r="AG328" i="1"/>
  <c r="CU328" i="1" s="1"/>
  <c r="T328" i="1" s="1"/>
  <c r="AH328" i="1"/>
  <c r="CV328" i="1" s="1"/>
  <c r="U328" i="1" s="1"/>
  <c r="AI328" i="1"/>
  <c r="CW328" i="1" s="1"/>
  <c r="V328" i="1" s="1"/>
  <c r="AJ328" i="1"/>
  <c r="CX328" i="1" s="1"/>
  <c r="W328" i="1" s="1"/>
  <c r="CR328" i="1"/>
  <c r="Q328" i="1" s="1"/>
  <c r="CS328" i="1"/>
  <c r="FR328" i="1"/>
  <c r="GL328" i="1"/>
  <c r="GN328" i="1"/>
  <c r="GP328" i="1"/>
  <c r="GV328" i="1"/>
  <c r="HC328" i="1"/>
  <c r="GX328" i="1" s="1"/>
  <c r="I329" i="1"/>
  <c r="GX329" i="1" s="1"/>
  <c r="AC329" i="1"/>
  <c r="CQ329" i="1" s="1"/>
  <c r="P329" i="1" s="1"/>
  <c r="AE329" i="1"/>
  <c r="AF329" i="1"/>
  <c r="AG329" i="1"/>
  <c r="AH329" i="1"/>
  <c r="AI329" i="1"/>
  <c r="CW329" i="1" s="1"/>
  <c r="AJ329" i="1"/>
  <c r="CX329" i="1" s="1"/>
  <c r="CT329" i="1"/>
  <c r="S329" i="1" s="1"/>
  <c r="CU329" i="1"/>
  <c r="CV329" i="1"/>
  <c r="FR329" i="1"/>
  <c r="GL329" i="1"/>
  <c r="GN329" i="1"/>
  <c r="GP329" i="1"/>
  <c r="GV329" i="1"/>
  <c r="HC329" i="1" s="1"/>
  <c r="AC330" i="1"/>
  <c r="AE330" i="1"/>
  <c r="AF330" i="1"/>
  <c r="AG330" i="1"/>
  <c r="AH330" i="1"/>
  <c r="AI330" i="1"/>
  <c r="CW330" i="1" s="1"/>
  <c r="AJ330" i="1"/>
  <c r="CX330" i="1" s="1"/>
  <c r="CQ330" i="1"/>
  <c r="CT330" i="1"/>
  <c r="CU330" i="1"/>
  <c r="CV330" i="1"/>
  <c r="FR330" i="1"/>
  <c r="GL330" i="1"/>
  <c r="GN330" i="1"/>
  <c r="GP330" i="1"/>
  <c r="GV330" i="1"/>
  <c r="HC330" i="1" s="1"/>
  <c r="S331" i="1"/>
  <c r="AC331" i="1"/>
  <c r="AE331" i="1"/>
  <c r="AF331" i="1"/>
  <c r="AG331" i="1"/>
  <c r="AH331" i="1"/>
  <c r="AI331" i="1"/>
  <c r="AJ331" i="1"/>
  <c r="CQ331" i="1"/>
  <c r="P331" i="1" s="1"/>
  <c r="CT331" i="1"/>
  <c r="CU331" i="1"/>
  <c r="T331" i="1" s="1"/>
  <c r="CV331" i="1"/>
  <c r="CW331" i="1"/>
  <c r="CX331" i="1"/>
  <c r="FR331" i="1"/>
  <c r="GL331" i="1"/>
  <c r="GN331" i="1"/>
  <c r="GP331" i="1"/>
  <c r="GV331" i="1"/>
  <c r="HC331" i="1"/>
  <c r="GX331" i="1" s="1"/>
  <c r="I332" i="1"/>
  <c r="AB332" i="1"/>
  <c r="AC332" i="1"/>
  <c r="AE332" i="1"/>
  <c r="AD332" i="1" s="1"/>
  <c r="AF332" i="1"/>
  <c r="CT332" i="1" s="1"/>
  <c r="AG332" i="1"/>
  <c r="CU332" i="1" s="1"/>
  <c r="AH332" i="1"/>
  <c r="AI332" i="1"/>
  <c r="AJ332" i="1"/>
  <c r="CX332" i="1" s="1"/>
  <c r="W332" i="1" s="1"/>
  <c r="CQ332" i="1"/>
  <c r="CR332" i="1"/>
  <c r="CS332" i="1"/>
  <c r="CV332" i="1"/>
  <c r="CW332" i="1"/>
  <c r="FR332" i="1"/>
  <c r="GL332" i="1"/>
  <c r="GN332" i="1"/>
  <c r="GP332" i="1"/>
  <c r="GV332" i="1"/>
  <c r="HC332" i="1"/>
  <c r="I333" i="1"/>
  <c r="T333" i="1"/>
  <c r="AC333" i="1"/>
  <c r="AE333" i="1"/>
  <c r="AF333" i="1"/>
  <c r="CT333" i="1" s="1"/>
  <c r="S333" i="1" s="1"/>
  <c r="AG333" i="1"/>
  <c r="CU333" i="1" s="1"/>
  <c r="AH333" i="1"/>
  <c r="CV333" i="1" s="1"/>
  <c r="U333" i="1" s="1"/>
  <c r="AI333" i="1"/>
  <c r="AJ333" i="1"/>
  <c r="CQ333" i="1"/>
  <c r="P333" i="1" s="1"/>
  <c r="CW333" i="1"/>
  <c r="V333" i="1" s="1"/>
  <c r="CX333" i="1"/>
  <c r="W333" i="1" s="1"/>
  <c r="FR333" i="1"/>
  <c r="GL333" i="1"/>
  <c r="GN333" i="1"/>
  <c r="GP333" i="1"/>
  <c r="GV333" i="1"/>
  <c r="HC333" i="1"/>
  <c r="GX333" i="1" s="1"/>
  <c r="C334" i="1"/>
  <c r="D334" i="1"/>
  <c r="O334" i="1"/>
  <c r="W334" i="1"/>
  <c r="AC334" i="1"/>
  <c r="CQ334" i="1" s="1"/>
  <c r="P334" i="1" s="1"/>
  <c r="CP334" i="1" s="1"/>
  <c r="AD334" i="1"/>
  <c r="AE334" i="1"/>
  <c r="AF334" i="1"/>
  <c r="AG334" i="1"/>
  <c r="CU334" i="1" s="1"/>
  <c r="T334" i="1" s="1"/>
  <c r="AH334" i="1"/>
  <c r="CV334" i="1" s="1"/>
  <c r="U334" i="1" s="1"/>
  <c r="AI334" i="1"/>
  <c r="AJ334" i="1"/>
  <c r="CR334" i="1"/>
  <c r="Q334" i="1" s="1"/>
  <c r="CS334" i="1"/>
  <c r="R334" i="1" s="1"/>
  <c r="CT334" i="1"/>
  <c r="S334" i="1" s="1"/>
  <c r="CZ334" i="1" s="1"/>
  <c r="Y334" i="1" s="1"/>
  <c r="CW334" i="1"/>
  <c r="V334" i="1" s="1"/>
  <c r="CX334" i="1"/>
  <c r="FR334" i="1"/>
  <c r="GL334" i="1"/>
  <c r="GN334" i="1"/>
  <c r="GP334" i="1"/>
  <c r="GV334" i="1"/>
  <c r="HC334" i="1"/>
  <c r="GX334" i="1" s="1"/>
  <c r="I335" i="1"/>
  <c r="R335" i="1"/>
  <c r="T335" i="1"/>
  <c r="U335" i="1"/>
  <c r="AC335" i="1"/>
  <c r="AE335" i="1"/>
  <c r="AD335" i="1" s="1"/>
  <c r="AF335" i="1"/>
  <c r="AG335" i="1"/>
  <c r="CU335" i="1" s="1"/>
  <c r="AH335" i="1"/>
  <c r="CV335" i="1" s="1"/>
  <c r="AI335" i="1"/>
  <c r="AJ335" i="1"/>
  <c r="CR335" i="1"/>
  <c r="Q335" i="1" s="1"/>
  <c r="CS335" i="1"/>
  <c r="CT335" i="1"/>
  <c r="S335" i="1" s="1"/>
  <c r="CW335" i="1"/>
  <c r="V335" i="1" s="1"/>
  <c r="CX335" i="1"/>
  <c r="W335" i="1" s="1"/>
  <c r="FR335" i="1"/>
  <c r="GL335" i="1"/>
  <c r="GN335" i="1"/>
  <c r="GP335" i="1"/>
  <c r="GV335" i="1"/>
  <c r="HC335" i="1"/>
  <c r="GX335" i="1" s="1"/>
  <c r="I336" i="1"/>
  <c r="P336" i="1"/>
  <c r="Q336" i="1"/>
  <c r="AC336" i="1"/>
  <c r="CQ336" i="1" s="1"/>
  <c r="AE336" i="1"/>
  <c r="AD336" i="1" s="1"/>
  <c r="AF336" i="1"/>
  <c r="AG336" i="1"/>
  <c r="AH336" i="1"/>
  <c r="AI336" i="1"/>
  <c r="CW336" i="1" s="1"/>
  <c r="V336" i="1" s="1"/>
  <c r="AJ336" i="1"/>
  <c r="CX336" i="1" s="1"/>
  <c r="W336" i="1" s="1"/>
  <c r="CR336" i="1"/>
  <c r="CS336" i="1"/>
  <c r="R336" i="1" s="1"/>
  <c r="CT336" i="1"/>
  <c r="S336" i="1" s="1"/>
  <c r="CU336" i="1"/>
  <c r="CV336" i="1"/>
  <c r="U336" i="1" s="1"/>
  <c r="FR336" i="1"/>
  <c r="GL336" i="1"/>
  <c r="GN336" i="1"/>
  <c r="GP336" i="1"/>
  <c r="GV336" i="1"/>
  <c r="HC336" i="1" s="1"/>
  <c r="GX336" i="1"/>
  <c r="I337" i="1"/>
  <c r="T337" i="1"/>
  <c r="AC337" i="1"/>
  <c r="AE337" i="1"/>
  <c r="AF337" i="1"/>
  <c r="AG337" i="1"/>
  <c r="AH337" i="1"/>
  <c r="CV337" i="1" s="1"/>
  <c r="U337" i="1" s="1"/>
  <c r="AI337" i="1"/>
  <c r="CW337" i="1" s="1"/>
  <c r="V337" i="1" s="1"/>
  <c r="AJ337" i="1"/>
  <c r="CX337" i="1" s="1"/>
  <c r="W337" i="1" s="1"/>
  <c r="CQ337" i="1"/>
  <c r="P337" i="1" s="1"/>
  <c r="CT337" i="1"/>
  <c r="S337" i="1" s="1"/>
  <c r="CU337" i="1"/>
  <c r="FR337" i="1"/>
  <c r="GL337" i="1"/>
  <c r="GN337" i="1"/>
  <c r="GP337" i="1"/>
  <c r="GV337" i="1"/>
  <c r="HC337" i="1" s="1"/>
  <c r="GX337" i="1" s="1"/>
  <c r="C338" i="1"/>
  <c r="D338" i="1"/>
  <c r="W338" i="1"/>
  <c r="AC338" i="1"/>
  <c r="CQ338" i="1" s="1"/>
  <c r="P338" i="1" s="1"/>
  <c r="AE338" i="1"/>
  <c r="CR338" i="1" s="1"/>
  <c r="Q338" i="1" s="1"/>
  <c r="AF338" i="1"/>
  <c r="AG338" i="1"/>
  <c r="AH338" i="1"/>
  <c r="AI338" i="1"/>
  <c r="AJ338" i="1"/>
  <c r="CX338" i="1" s="1"/>
  <c r="CT338" i="1"/>
  <c r="S338" i="1" s="1"/>
  <c r="CU338" i="1"/>
  <c r="T338" i="1" s="1"/>
  <c r="CV338" i="1"/>
  <c r="U338" i="1" s="1"/>
  <c r="CW338" i="1"/>
  <c r="V338" i="1" s="1"/>
  <c r="FR338" i="1"/>
  <c r="GL338" i="1"/>
  <c r="GN338" i="1"/>
  <c r="GP338" i="1"/>
  <c r="GV338" i="1"/>
  <c r="HC338" i="1" s="1"/>
  <c r="GX338" i="1" s="1"/>
  <c r="I339" i="1"/>
  <c r="R339" i="1"/>
  <c r="U339" i="1"/>
  <c r="AC339" i="1"/>
  <c r="AE339" i="1"/>
  <c r="CS339" i="1" s="1"/>
  <c r="AF339" i="1"/>
  <c r="CT339" i="1" s="1"/>
  <c r="S339" i="1" s="1"/>
  <c r="CZ339" i="1" s="1"/>
  <c r="Y339" i="1" s="1"/>
  <c r="AG339" i="1"/>
  <c r="AH339" i="1"/>
  <c r="AI339" i="1"/>
  <c r="CW339" i="1" s="1"/>
  <c r="V339" i="1" s="1"/>
  <c r="AJ339" i="1"/>
  <c r="CX339" i="1" s="1"/>
  <c r="W339" i="1" s="1"/>
  <c r="CP339" i="1"/>
  <c r="O339" i="1" s="1"/>
  <c r="CQ339" i="1"/>
  <c r="P339" i="1" s="1"/>
  <c r="CR339" i="1"/>
  <c r="Q339" i="1" s="1"/>
  <c r="CU339" i="1"/>
  <c r="T339" i="1" s="1"/>
  <c r="CV339" i="1"/>
  <c r="FR339" i="1"/>
  <c r="GL339" i="1"/>
  <c r="GN339" i="1"/>
  <c r="GP339" i="1"/>
  <c r="GV339" i="1"/>
  <c r="HC339" i="1"/>
  <c r="GX339" i="1" s="1"/>
  <c r="I340" i="1"/>
  <c r="P340" i="1"/>
  <c r="AC340" i="1"/>
  <c r="AE340" i="1"/>
  <c r="AF340" i="1"/>
  <c r="CT340" i="1" s="1"/>
  <c r="S340" i="1" s="1"/>
  <c r="AG340" i="1"/>
  <c r="AH340" i="1"/>
  <c r="CV340" i="1" s="1"/>
  <c r="U340" i="1" s="1"/>
  <c r="AI340" i="1"/>
  <c r="AJ340" i="1"/>
  <c r="CQ340" i="1"/>
  <c r="CU340" i="1"/>
  <c r="T340" i="1" s="1"/>
  <c r="CW340" i="1"/>
  <c r="V340" i="1" s="1"/>
  <c r="CX340" i="1"/>
  <c r="W340" i="1" s="1"/>
  <c r="FR340" i="1"/>
  <c r="GL340" i="1"/>
  <c r="GN340" i="1"/>
  <c r="GP340" i="1"/>
  <c r="GV340" i="1"/>
  <c r="HC340" i="1"/>
  <c r="GX340" i="1" s="1"/>
  <c r="I341" i="1"/>
  <c r="W341" i="1"/>
  <c r="AC341" i="1"/>
  <c r="AB341" i="1" s="1"/>
  <c r="AD341" i="1"/>
  <c r="AE341" i="1"/>
  <c r="AF341" i="1"/>
  <c r="AG341" i="1"/>
  <c r="CU341" i="1" s="1"/>
  <c r="T341" i="1" s="1"/>
  <c r="AH341" i="1"/>
  <c r="CV341" i="1" s="1"/>
  <c r="AI341" i="1"/>
  <c r="AJ341" i="1"/>
  <c r="CQ341" i="1"/>
  <c r="P341" i="1" s="1"/>
  <c r="CR341" i="1"/>
  <c r="Q341" i="1" s="1"/>
  <c r="CS341" i="1"/>
  <c r="CT341" i="1"/>
  <c r="CW341" i="1"/>
  <c r="CX341" i="1"/>
  <c r="FR341" i="1"/>
  <c r="GL341" i="1"/>
  <c r="GN341" i="1"/>
  <c r="GP341" i="1"/>
  <c r="GV341" i="1"/>
  <c r="HC341" i="1"/>
  <c r="I342" i="1"/>
  <c r="R342" i="1"/>
  <c r="U342" i="1"/>
  <c r="AC342" i="1"/>
  <c r="AE342" i="1"/>
  <c r="AD342" i="1" s="1"/>
  <c r="AF342" i="1"/>
  <c r="CT342" i="1" s="1"/>
  <c r="S342" i="1" s="1"/>
  <c r="AG342" i="1"/>
  <c r="CU342" i="1" s="1"/>
  <c r="T342" i="1" s="1"/>
  <c r="AH342" i="1"/>
  <c r="CV342" i="1" s="1"/>
  <c r="AI342" i="1"/>
  <c r="AJ342" i="1"/>
  <c r="CR342" i="1"/>
  <c r="Q342" i="1" s="1"/>
  <c r="CS342" i="1"/>
  <c r="CW342" i="1"/>
  <c r="V342" i="1" s="1"/>
  <c r="CX342" i="1"/>
  <c r="W342" i="1" s="1"/>
  <c r="FR342" i="1"/>
  <c r="GL342" i="1"/>
  <c r="GN342" i="1"/>
  <c r="GP342" i="1"/>
  <c r="GV342" i="1"/>
  <c r="HC342" i="1"/>
  <c r="GX342" i="1" s="1"/>
  <c r="C343" i="1"/>
  <c r="D343" i="1"/>
  <c r="I343" i="1"/>
  <c r="S343" i="1" s="1"/>
  <c r="K343" i="1"/>
  <c r="V343" i="1"/>
  <c r="W343" i="1"/>
  <c r="AB343" i="1"/>
  <c r="AC343" i="1"/>
  <c r="AE343" i="1"/>
  <c r="AD343" i="1" s="1"/>
  <c r="AF343" i="1"/>
  <c r="CT343" i="1" s="1"/>
  <c r="AG343" i="1"/>
  <c r="CU343" i="1" s="1"/>
  <c r="AH343" i="1"/>
  <c r="AI343" i="1"/>
  <c r="AJ343" i="1"/>
  <c r="CQ343" i="1"/>
  <c r="P343" i="1" s="1"/>
  <c r="CR343" i="1"/>
  <c r="Q343" i="1" s="1"/>
  <c r="CS343" i="1"/>
  <c r="CV343" i="1"/>
  <c r="CW343" i="1"/>
  <c r="CX343" i="1"/>
  <c r="FR343" i="1"/>
  <c r="GL343" i="1"/>
  <c r="GN343" i="1"/>
  <c r="GP343" i="1"/>
  <c r="GV343" i="1"/>
  <c r="HC343" i="1"/>
  <c r="GX343" i="1" s="1"/>
  <c r="C344" i="1"/>
  <c r="D344" i="1"/>
  <c r="I344" i="1"/>
  <c r="K344" i="1"/>
  <c r="Q344" i="1"/>
  <c r="AC344" i="1"/>
  <c r="AD344" i="1"/>
  <c r="AE344" i="1"/>
  <c r="CR344" i="1" s="1"/>
  <c r="AF344" i="1"/>
  <c r="CT344" i="1" s="1"/>
  <c r="S344" i="1" s="1"/>
  <c r="AG344" i="1"/>
  <c r="AH344" i="1"/>
  <c r="AI344" i="1"/>
  <c r="AJ344" i="1"/>
  <c r="CX344" i="1" s="1"/>
  <c r="W344" i="1" s="1"/>
  <c r="CU344" i="1"/>
  <c r="T344" i="1" s="1"/>
  <c r="CV344" i="1"/>
  <c r="U344" i="1" s="1"/>
  <c r="CW344" i="1"/>
  <c r="V344" i="1" s="1"/>
  <c r="FR344" i="1"/>
  <c r="GL344" i="1"/>
  <c r="GO344" i="1"/>
  <c r="GP344" i="1"/>
  <c r="GV344" i="1"/>
  <c r="HC344" i="1"/>
  <c r="GX344" i="1" s="1"/>
  <c r="AC345" i="1"/>
  <c r="AE345" i="1"/>
  <c r="CS345" i="1" s="1"/>
  <c r="AF345" i="1"/>
  <c r="CT345" i="1" s="1"/>
  <c r="AG345" i="1"/>
  <c r="AH345" i="1"/>
  <c r="AI345" i="1"/>
  <c r="CW345" i="1" s="1"/>
  <c r="AJ345" i="1"/>
  <c r="CX345" i="1" s="1"/>
  <c r="CQ345" i="1"/>
  <c r="CR345" i="1"/>
  <c r="CU345" i="1"/>
  <c r="CV345" i="1"/>
  <c r="FR345" i="1"/>
  <c r="GL345" i="1"/>
  <c r="GO345" i="1"/>
  <c r="GP345" i="1"/>
  <c r="GV345" i="1"/>
  <c r="HC345" i="1"/>
  <c r="I346" i="1"/>
  <c r="P346" i="1"/>
  <c r="Q346" i="1"/>
  <c r="AC346" i="1"/>
  <c r="AE346" i="1"/>
  <c r="CS346" i="1" s="1"/>
  <c r="R346" i="1" s="1"/>
  <c r="AF346" i="1"/>
  <c r="CT346" i="1" s="1"/>
  <c r="S346" i="1" s="1"/>
  <c r="AG346" i="1"/>
  <c r="CU346" i="1" s="1"/>
  <c r="T346" i="1" s="1"/>
  <c r="AH346" i="1"/>
  <c r="CV346" i="1" s="1"/>
  <c r="U346" i="1" s="1"/>
  <c r="AI346" i="1"/>
  <c r="AJ346" i="1"/>
  <c r="CQ346" i="1"/>
  <c r="CR346" i="1"/>
  <c r="CW346" i="1"/>
  <c r="V346" i="1" s="1"/>
  <c r="CX346" i="1"/>
  <c r="W346" i="1" s="1"/>
  <c r="FR346" i="1"/>
  <c r="GL346" i="1"/>
  <c r="GO346" i="1"/>
  <c r="GP346" i="1"/>
  <c r="GV346" i="1"/>
  <c r="GX346" i="1"/>
  <c r="HC346" i="1"/>
  <c r="C347" i="1"/>
  <c r="D347" i="1"/>
  <c r="V347" i="1"/>
  <c r="AB347" i="1"/>
  <c r="AC347" i="1"/>
  <c r="AE347" i="1"/>
  <c r="AD347" i="1" s="1"/>
  <c r="AF347" i="1"/>
  <c r="CT347" i="1" s="1"/>
  <c r="S347" i="1" s="1"/>
  <c r="AG347" i="1"/>
  <c r="CU347" i="1" s="1"/>
  <c r="T347" i="1" s="1"/>
  <c r="AH347" i="1"/>
  <c r="AI347" i="1"/>
  <c r="AJ347" i="1"/>
  <c r="CX347" i="1" s="1"/>
  <c r="W347" i="1" s="1"/>
  <c r="CQ347" i="1"/>
  <c r="P347" i="1" s="1"/>
  <c r="CR347" i="1"/>
  <c r="Q347" i="1" s="1"/>
  <c r="CS347" i="1"/>
  <c r="R347" i="1" s="1"/>
  <c r="CV347" i="1"/>
  <c r="U347" i="1" s="1"/>
  <c r="CW347" i="1"/>
  <c r="FR347" i="1"/>
  <c r="GL347" i="1"/>
  <c r="GN347" i="1"/>
  <c r="GO347" i="1"/>
  <c r="GV347" i="1"/>
  <c r="HC347" i="1"/>
  <c r="GX347" i="1" s="1"/>
  <c r="C348" i="1"/>
  <c r="D348" i="1"/>
  <c r="P348" i="1"/>
  <c r="Q348" i="1"/>
  <c r="AC348" i="1"/>
  <c r="AE348" i="1"/>
  <c r="CS348" i="1" s="1"/>
  <c r="R348" i="1" s="1"/>
  <c r="AF348" i="1"/>
  <c r="CT348" i="1" s="1"/>
  <c r="S348" i="1" s="1"/>
  <c r="AG348" i="1"/>
  <c r="CU348" i="1" s="1"/>
  <c r="T348" i="1" s="1"/>
  <c r="AH348" i="1"/>
  <c r="CV348" i="1" s="1"/>
  <c r="U348" i="1" s="1"/>
  <c r="AI348" i="1"/>
  <c r="AJ348" i="1"/>
  <c r="CQ348" i="1"/>
  <c r="CR348" i="1"/>
  <c r="CW348" i="1"/>
  <c r="V348" i="1" s="1"/>
  <c r="CX348" i="1"/>
  <c r="W348" i="1" s="1"/>
  <c r="FR348" i="1"/>
  <c r="GL348" i="1"/>
  <c r="GN348" i="1"/>
  <c r="GO348" i="1"/>
  <c r="GV348" i="1"/>
  <c r="HC348" i="1" s="1"/>
  <c r="GX348" i="1" s="1"/>
  <c r="U349" i="1"/>
  <c r="AC349" i="1"/>
  <c r="AD349" i="1"/>
  <c r="AE349" i="1"/>
  <c r="AF349" i="1"/>
  <c r="AG349" i="1"/>
  <c r="AH349" i="1"/>
  <c r="CV349" i="1" s="1"/>
  <c r="AI349" i="1"/>
  <c r="CW349" i="1" s="1"/>
  <c r="V349" i="1" s="1"/>
  <c r="AJ349" i="1"/>
  <c r="CR349" i="1"/>
  <c r="Q349" i="1" s="1"/>
  <c r="CS349" i="1"/>
  <c r="R349" i="1" s="1"/>
  <c r="CT349" i="1"/>
  <c r="S349" i="1" s="1"/>
  <c r="CY349" i="1" s="1"/>
  <c r="X349" i="1" s="1"/>
  <c r="CU349" i="1"/>
  <c r="T349" i="1" s="1"/>
  <c r="CX349" i="1"/>
  <c r="W349" i="1" s="1"/>
  <c r="FR349" i="1"/>
  <c r="GL349" i="1"/>
  <c r="GO349" i="1"/>
  <c r="GP349" i="1"/>
  <c r="GV349" i="1"/>
  <c r="HC349" i="1" s="1"/>
  <c r="GX349" i="1" s="1"/>
  <c r="T350" i="1"/>
  <c r="U350" i="1"/>
  <c r="V350" i="1"/>
  <c r="W350" i="1"/>
  <c r="AC350" i="1"/>
  <c r="AE350" i="1"/>
  <c r="AF350" i="1"/>
  <c r="AG350" i="1"/>
  <c r="AH350" i="1"/>
  <c r="CV350" i="1" s="1"/>
  <c r="AI350" i="1"/>
  <c r="CW350" i="1" s="1"/>
  <c r="AJ350" i="1"/>
  <c r="CX350" i="1" s="1"/>
  <c r="CQ350" i="1"/>
  <c r="P350" i="1" s="1"/>
  <c r="CT350" i="1"/>
  <c r="S350" i="1" s="1"/>
  <c r="CU350" i="1"/>
  <c r="FR350" i="1"/>
  <c r="GL350" i="1"/>
  <c r="GO350" i="1"/>
  <c r="GP350" i="1"/>
  <c r="GV350" i="1"/>
  <c r="HC350" i="1" s="1"/>
  <c r="GX350" i="1"/>
  <c r="P351" i="1"/>
  <c r="R351" i="1"/>
  <c r="AC351" i="1"/>
  <c r="AD351" i="1"/>
  <c r="AE351" i="1"/>
  <c r="CS351" i="1" s="1"/>
  <c r="AF351" i="1"/>
  <c r="CT351" i="1" s="1"/>
  <c r="S351" i="1" s="1"/>
  <c r="AG351" i="1"/>
  <c r="CU351" i="1" s="1"/>
  <c r="T351" i="1" s="1"/>
  <c r="AH351" i="1"/>
  <c r="CV351" i="1" s="1"/>
  <c r="U351" i="1" s="1"/>
  <c r="AI351" i="1"/>
  <c r="AJ351" i="1"/>
  <c r="CQ351" i="1"/>
  <c r="CW351" i="1"/>
  <c r="V351" i="1" s="1"/>
  <c r="CX351" i="1"/>
  <c r="W351" i="1" s="1"/>
  <c r="FR351" i="1"/>
  <c r="GL351" i="1"/>
  <c r="GO351" i="1"/>
  <c r="GP351" i="1"/>
  <c r="GV351" i="1"/>
  <c r="HC351" i="1" s="1"/>
  <c r="GX351" i="1" s="1"/>
  <c r="U352" i="1"/>
  <c r="AC352" i="1"/>
  <c r="AD352" i="1"/>
  <c r="AE352" i="1"/>
  <c r="AF352" i="1"/>
  <c r="AG352" i="1"/>
  <c r="AH352" i="1"/>
  <c r="CV352" i="1" s="1"/>
  <c r="AI352" i="1"/>
  <c r="CW352" i="1" s="1"/>
  <c r="V352" i="1" s="1"/>
  <c r="AJ352" i="1"/>
  <c r="CR352" i="1"/>
  <c r="Q352" i="1" s="1"/>
  <c r="CS352" i="1"/>
  <c r="R352" i="1" s="1"/>
  <c r="CT352" i="1"/>
  <c r="S352" i="1" s="1"/>
  <c r="CY352" i="1" s="1"/>
  <c r="X352" i="1" s="1"/>
  <c r="CU352" i="1"/>
  <c r="T352" i="1" s="1"/>
  <c r="CX352" i="1"/>
  <c r="W352" i="1" s="1"/>
  <c r="FR352" i="1"/>
  <c r="GL352" i="1"/>
  <c r="GO352" i="1"/>
  <c r="GP352" i="1"/>
  <c r="GV352" i="1"/>
  <c r="HC352" i="1" s="1"/>
  <c r="GX352" i="1" s="1"/>
  <c r="T353" i="1"/>
  <c r="V353" i="1"/>
  <c r="W353" i="1"/>
  <c r="AC353" i="1"/>
  <c r="AE353" i="1"/>
  <c r="AF353" i="1"/>
  <c r="AG353" i="1"/>
  <c r="AH353" i="1"/>
  <c r="CV353" i="1" s="1"/>
  <c r="U353" i="1" s="1"/>
  <c r="AI353" i="1"/>
  <c r="CW353" i="1" s="1"/>
  <c r="AJ353" i="1"/>
  <c r="CX353" i="1" s="1"/>
  <c r="CQ353" i="1"/>
  <c r="P353" i="1" s="1"/>
  <c r="CT353" i="1"/>
  <c r="S353" i="1" s="1"/>
  <c r="CU353" i="1"/>
  <c r="FR353" i="1"/>
  <c r="GL353" i="1"/>
  <c r="GO353" i="1"/>
  <c r="GP353" i="1"/>
  <c r="GV353" i="1"/>
  <c r="HC353" i="1" s="1"/>
  <c r="GX353" i="1"/>
  <c r="P354" i="1"/>
  <c r="CP354" i="1" s="1"/>
  <c r="O354" i="1" s="1"/>
  <c r="Q354" i="1"/>
  <c r="R354" i="1"/>
  <c r="AC354" i="1"/>
  <c r="AD354" i="1"/>
  <c r="AE354" i="1"/>
  <c r="CS354" i="1" s="1"/>
  <c r="AF354" i="1"/>
  <c r="CT354" i="1" s="1"/>
  <c r="S354" i="1" s="1"/>
  <c r="AG354" i="1"/>
  <c r="CU354" i="1" s="1"/>
  <c r="T354" i="1" s="1"/>
  <c r="AH354" i="1"/>
  <c r="CV354" i="1" s="1"/>
  <c r="U354" i="1" s="1"/>
  <c r="AI354" i="1"/>
  <c r="AJ354" i="1"/>
  <c r="CQ354" i="1"/>
  <c r="CR354" i="1"/>
  <c r="CW354" i="1"/>
  <c r="V354" i="1" s="1"/>
  <c r="CX354" i="1"/>
  <c r="W354" i="1" s="1"/>
  <c r="FR354" i="1"/>
  <c r="GL354" i="1"/>
  <c r="GO354" i="1"/>
  <c r="GP354" i="1"/>
  <c r="GV354" i="1"/>
  <c r="HC354" i="1"/>
  <c r="GX354" i="1" s="1"/>
  <c r="U355" i="1"/>
  <c r="AC355" i="1"/>
  <c r="AB355" i="1" s="1"/>
  <c r="AD355" i="1"/>
  <c r="AE355" i="1"/>
  <c r="AF355" i="1"/>
  <c r="AG355" i="1"/>
  <c r="AH355" i="1"/>
  <c r="CV355" i="1" s="1"/>
  <c r="AI355" i="1"/>
  <c r="CW355" i="1" s="1"/>
  <c r="V355" i="1" s="1"/>
  <c r="AJ355" i="1"/>
  <c r="CQ355" i="1"/>
  <c r="P355" i="1" s="1"/>
  <c r="CP355" i="1" s="1"/>
  <c r="O355" i="1" s="1"/>
  <c r="CR355" i="1"/>
  <c r="Q355" i="1" s="1"/>
  <c r="CS355" i="1"/>
  <c r="R355" i="1" s="1"/>
  <c r="CT355" i="1"/>
  <c r="S355" i="1" s="1"/>
  <c r="CY355" i="1" s="1"/>
  <c r="X355" i="1" s="1"/>
  <c r="CU355" i="1"/>
  <c r="T355" i="1" s="1"/>
  <c r="CX355" i="1"/>
  <c r="W355" i="1" s="1"/>
  <c r="FR355" i="1"/>
  <c r="GL355" i="1"/>
  <c r="GO355" i="1"/>
  <c r="GP355" i="1"/>
  <c r="GV355" i="1"/>
  <c r="HC355" i="1" s="1"/>
  <c r="GX355" i="1" s="1"/>
  <c r="P356" i="1"/>
  <c r="V356" i="1"/>
  <c r="W356" i="1"/>
  <c r="AC356" i="1"/>
  <c r="AE356" i="1"/>
  <c r="AF356" i="1"/>
  <c r="AG356" i="1"/>
  <c r="AH356" i="1"/>
  <c r="CV356" i="1" s="1"/>
  <c r="U356" i="1" s="1"/>
  <c r="AI356" i="1"/>
  <c r="CW356" i="1" s="1"/>
  <c r="AJ356" i="1"/>
  <c r="CX356" i="1" s="1"/>
  <c r="CQ356" i="1"/>
  <c r="CT356" i="1"/>
  <c r="S356" i="1" s="1"/>
  <c r="CU356" i="1"/>
  <c r="T356" i="1" s="1"/>
  <c r="FR356" i="1"/>
  <c r="GL356" i="1"/>
  <c r="GO356" i="1"/>
  <c r="GP356" i="1"/>
  <c r="GV356" i="1"/>
  <c r="HC356" i="1" s="1"/>
  <c r="GX356" i="1"/>
  <c r="R357" i="1"/>
  <c r="S357" i="1"/>
  <c r="CZ357" i="1" s="1"/>
  <c r="Y357" i="1" s="1"/>
  <c r="W357" i="1"/>
  <c r="AC357" i="1"/>
  <c r="AD357" i="1"/>
  <c r="AE357" i="1"/>
  <c r="CS357" i="1" s="1"/>
  <c r="AF357" i="1"/>
  <c r="CT357" i="1" s="1"/>
  <c r="AG357" i="1"/>
  <c r="CU357" i="1" s="1"/>
  <c r="T357" i="1" s="1"/>
  <c r="AH357" i="1"/>
  <c r="CV357" i="1" s="1"/>
  <c r="U357" i="1" s="1"/>
  <c r="AI357" i="1"/>
  <c r="AJ357" i="1"/>
  <c r="CQ357" i="1"/>
  <c r="P357" i="1" s="1"/>
  <c r="CP357" i="1" s="1"/>
  <c r="O357" i="1" s="1"/>
  <c r="CR357" i="1"/>
  <c r="Q357" i="1" s="1"/>
  <c r="CW357" i="1"/>
  <c r="V357" i="1" s="1"/>
  <c r="CX357" i="1"/>
  <c r="FR357" i="1"/>
  <c r="GL357" i="1"/>
  <c r="GO357" i="1"/>
  <c r="GP357" i="1"/>
  <c r="GV357" i="1"/>
  <c r="HC357" i="1" s="1"/>
  <c r="GX357" i="1" s="1"/>
  <c r="U358" i="1"/>
  <c r="AB358" i="1"/>
  <c r="AC358" i="1"/>
  <c r="CQ358" i="1" s="1"/>
  <c r="P358" i="1" s="1"/>
  <c r="AD358" i="1"/>
  <c r="AE358" i="1"/>
  <c r="AF358" i="1"/>
  <c r="AG358" i="1"/>
  <c r="AH358" i="1"/>
  <c r="CV358" i="1" s="1"/>
  <c r="AI358" i="1"/>
  <c r="CW358" i="1" s="1"/>
  <c r="V358" i="1" s="1"/>
  <c r="AJ358" i="1"/>
  <c r="CR358" i="1"/>
  <c r="Q358" i="1" s="1"/>
  <c r="CS358" i="1"/>
  <c r="R358" i="1" s="1"/>
  <c r="CT358" i="1"/>
  <c r="S358" i="1" s="1"/>
  <c r="CU358" i="1"/>
  <c r="T358" i="1" s="1"/>
  <c r="CX358" i="1"/>
  <c r="W358" i="1" s="1"/>
  <c r="FR358" i="1"/>
  <c r="GL358" i="1"/>
  <c r="GO358" i="1"/>
  <c r="GP358" i="1"/>
  <c r="GV358" i="1"/>
  <c r="HC358" i="1" s="1"/>
  <c r="GX358" i="1" s="1"/>
  <c r="T359" i="1"/>
  <c r="AC359" i="1"/>
  <c r="AB359" i="1" s="1"/>
  <c r="AD359" i="1"/>
  <c r="AE359" i="1"/>
  <c r="AF359" i="1"/>
  <c r="AG359" i="1"/>
  <c r="AH359" i="1"/>
  <c r="CV359" i="1" s="1"/>
  <c r="U359" i="1" s="1"/>
  <c r="AI359" i="1"/>
  <c r="CW359" i="1" s="1"/>
  <c r="V359" i="1" s="1"/>
  <c r="AJ359" i="1"/>
  <c r="CX359" i="1" s="1"/>
  <c r="W359" i="1" s="1"/>
  <c r="CT359" i="1"/>
  <c r="S359" i="1" s="1"/>
  <c r="CU359" i="1"/>
  <c r="FR359" i="1"/>
  <c r="GL359" i="1"/>
  <c r="GO359" i="1"/>
  <c r="GP359" i="1"/>
  <c r="GV359" i="1"/>
  <c r="HC359" i="1" s="1"/>
  <c r="GX359" i="1"/>
  <c r="R360" i="1"/>
  <c r="W360" i="1"/>
  <c r="AC360" i="1"/>
  <c r="AD360" i="1"/>
  <c r="AE360" i="1"/>
  <c r="CS360" i="1" s="1"/>
  <c r="AF360" i="1"/>
  <c r="CT360" i="1" s="1"/>
  <c r="S360" i="1" s="1"/>
  <c r="AG360" i="1"/>
  <c r="AH360" i="1"/>
  <c r="AI360" i="1"/>
  <c r="AJ360" i="1"/>
  <c r="CQ360" i="1"/>
  <c r="P360" i="1" s="1"/>
  <c r="CR360" i="1"/>
  <c r="Q360" i="1" s="1"/>
  <c r="CU360" i="1"/>
  <c r="T360" i="1" s="1"/>
  <c r="CV360" i="1"/>
  <c r="U360" i="1" s="1"/>
  <c r="CW360" i="1"/>
  <c r="V360" i="1" s="1"/>
  <c r="CX360" i="1"/>
  <c r="FR360" i="1"/>
  <c r="GL360" i="1"/>
  <c r="GO360" i="1"/>
  <c r="GP360" i="1"/>
  <c r="GV360" i="1"/>
  <c r="HC360" i="1" s="1"/>
  <c r="GX360" i="1"/>
  <c r="S361" i="1"/>
  <c r="U361" i="1"/>
  <c r="AC361" i="1"/>
  <c r="CQ361" i="1" s="1"/>
  <c r="P361" i="1" s="1"/>
  <c r="CP361" i="1" s="1"/>
  <c r="O361" i="1" s="1"/>
  <c r="GM361" i="1" s="1"/>
  <c r="GN361" i="1" s="1"/>
  <c r="AD361" i="1"/>
  <c r="AE361" i="1"/>
  <c r="AF361" i="1"/>
  <c r="AG361" i="1"/>
  <c r="AH361" i="1"/>
  <c r="CV361" i="1" s="1"/>
  <c r="AI361" i="1"/>
  <c r="CW361" i="1" s="1"/>
  <c r="V361" i="1" s="1"/>
  <c r="AJ361" i="1"/>
  <c r="CR361" i="1"/>
  <c r="Q361" i="1" s="1"/>
  <c r="CS361" i="1"/>
  <c r="R361" i="1" s="1"/>
  <c r="CT361" i="1"/>
  <c r="CU361" i="1"/>
  <c r="T361" i="1" s="1"/>
  <c r="CX361" i="1"/>
  <c r="W361" i="1" s="1"/>
  <c r="CY361" i="1"/>
  <c r="X361" i="1" s="1"/>
  <c r="CZ361" i="1"/>
  <c r="Y361" i="1" s="1"/>
  <c r="FR361" i="1"/>
  <c r="GL361" i="1"/>
  <c r="GO361" i="1"/>
  <c r="GP361" i="1"/>
  <c r="GV361" i="1"/>
  <c r="HC361" i="1" s="1"/>
  <c r="GX361" i="1" s="1"/>
  <c r="P362" i="1"/>
  <c r="T362" i="1"/>
  <c r="AC362" i="1"/>
  <c r="AE362" i="1"/>
  <c r="AD362" i="1" s="1"/>
  <c r="AF362" i="1"/>
  <c r="AG362" i="1"/>
  <c r="AH362" i="1"/>
  <c r="CV362" i="1" s="1"/>
  <c r="U362" i="1" s="1"/>
  <c r="AI362" i="1"/>
  <c r="CW362" i="1" s="1"/>
  <c r="V362" i="1" s="1"/>
  <c r="AJ362" i="1"/>
  <c r="CX362" i="1" s="1"/>
  <c r="W362" i="1" s="1"/>
  <c r="CQ362" i="1"/>
  <c r="CT362" i="1"/>
  <c r="S362" i="1" s="1"/>
  <c r="CU362" i="1"/>
  <c r="FR362" i="1"/>
  <c r="GL362" i="1"/>
  <c r="GO362" i="1"/>
  <c r="GP362" i="1"/>
  <c r="GV362" i="1"/>
  <c r="HC362" i="1" s="1"/>
  <c r="GX362" i="1"/>
  <c r="B364" i="1"/>
  <c r="B304" i="1" s="1"/>
  <c r="C364" i="1"/>
  <c r="C304" i="1" s="1"/>
  <c r="D364" i="1"/>
  <c r="D304" i="1" s="1"/>
  <c r="F364" i="1"/>
  <c r="G364" i="1"/>
  <c r="G304" i="1" s="1"/>
  <c r="AO364" i="1"/>
  <c r="F368" i="1" s="1"/>
  <c r="BX364" i="1"/>
  <c r="CK364" i="1"/>
  <c r="CK304" i="1" s="1"/>
  <c r="CL364" i="1"/>
  <c r="CL304" i="1" s="1"/>
  <c r="CM364" i="1"/>
  <c r="B402" i="1"/>
  <c r="B22" i="1" s="1"/>
  <c r="C402" i="1"/>
  <c r="C22" i="1" s="1"/>
  <c r="D402" i="1"/>
  <c r="D22" i="1" s="1"/>
  <c r="F402" i="1"/>
  <c r="F22" i="1" s="1"/>
  <c r="G402" i="1"/>
  <c r="G22" i="1" s="1"/>
  <c r="B440" i="1"/>
  <c r="B18" i="1" s="1"/>
  <c r="C440" i="1"/>
  <c r="C18" i="1" s="1"/>
  <c r="D440" i="1"/>
  <c r="D18" i="1" s="1"/>
  <c r="F440" i="1"/>
  <c r="F18" i="1" s="1"/>
  <c r="G440" i="1"/>
  <c r="G18" i="1" s="1"/>
  <c r="O38" i="6" l="1"/>
  <c r="O425" i="6"/>
  <c r="G762" i="6"/>
  <c r="W45" i="6"/>
  <c r="J359" i="6"/>
  <c r="P359" i="6" s="1"/>
  <c r="J467" i="6"/>
  <c r="P467" i="6" s="1"/>
  <c r="G467" i="6"/>
  <c r="W467" i="6" s="1"/>
  <c r="Z205" i="6"/>
  <c r="J781" i="6"/>
  <c r="P781" i="6" s="1"/>
  <c r="G687" i="6"/>
  <c r="W687" i="6" s="1"/>
  <c r="O787" i="6"/>
  <c r="G199" i="6"/>
  <c r="O199" i="6" s="1"/>
  <c r="G82" i="6"/>
  <c r="X448" i="6"/>
  <c r="J112" i="6"/>
  <c r="P112" i="6" s="1"/>
  <c r="J741" i="6"/>
  <c r="P741" i="6" s="1"/>
  <c r="G713" i="6"/>
  <c r="O713" i="6" s="1"/>
  <c r="J531" i="6"/>
  <c r="P531" i="6" s="1"/>
  <c r="G97" i="6"/>
  <c r="G347" i="6"/>
  <c r="O347" i="6" s="1"/>
  <c r="G334" i="6"/>
  <c r="O334" i="6" s="1"/>
  <c r="X173" i="6"/>
  <c r="G322" i="6"/>
  <c r="X322" i="6" s="1"/>
  <c r="G781" i="6"/>
  <c r="O781" i="6" s="1"/>
  <c r="G700" i="6"/>
  <c r="O700" i="6" s="1"/>
  <c r="J67" i="6"/>
  <c r="P67" i="6" s="1"/>
  <c r="G531" i="6"/>
  <c r="X531" i="6" s="1"/>
  <c r="J521" i="6"/>
  <c r="P521" i="6" s="1"/>
  <c r="G751" i="6"/>
  <c r="X751" i="6" s="1"/>
  <c r="G359" i="6"/>
  <c r="O359" i="6" s="1"/>
  <c r="W146" i="6"/>
  <c r="J713" i="6"/>
  <c r="P713" i="6" s="1"/>
  <c r="G542" i="6"/>
  <c r="G112" i="6"/>
  <c r="W112" i="6" s="1"/>
  <c r="J322" i="6"/>
  <c r="P322" i="6" s="1"/>
  <c r="O652" i="6"/>
  <c r="X188" i="6"/>
  <c r="J726" i="6"/>
  <c r="P726" i="6" s="1"/>
  <c r="G67" i="6"/>
  <c r="O67" i="6" s="1"/>
  <c r="G138" i="6"/>
  <c r="W138" i="6" s="1"/>
  <c r="G521" i="6"/>
  <c r="X521" i="6" s="1"/>
  <c r="W52" i="6"/>
  <c r="J296" i="6"/>
  <c r="P296" i="6" s="1"/>
  <c r="G741" i="6"/>
  <c r="O741" i="6" s="1"/>
  <c r="J82" i="6"/>
  <c r="P82" i="6" s="1"/>
  <c r="J334" i="6"/>
  <c r="P334" i="6" s="1"/>
  <c r="J542" i="6"/>
  <c r="P542" i="6" s="1"/>
  <c r="J493" i="6"/>
  <c r="P493" i="6" s="1"/>
  <c r="O567" i="6"/>
  <c r="J762" i="6"/>
  <c r="P762" i="6" s="1"/>
  <c r="O273" i="6"/>
  <c r="J506" i="6"/>
  <c r="P506" i="6" s="1"/>
  <c r="J751" i="6"/>
  <c r="P751" i="6" s="1"/>
  <c r="W310" i="6"/>
  <c r="G296" i="6"/>
  <c r="W296" i="6" s="1"/>
  <c r="G480" i="6"/>
  <c r="O181" i="6"/>
  <c r="J700" i="6"/>
  <c r="P700" i="6" s="1"/>
  <c r="O467" i="6"/>
  <c r="G726" i="6"/>
  <c r="J480" i="6"/>
  <c r="P480" i="6" s="1"/>
  <c r="G506" i="6"/>
  <c r="W373" i="7"/>
  <c r="O373" i="7"/>
  <c r="K411" i="7"/>
  <c r="X520" i="7"/>
  <c r="O520" i="7"/>
  <c r="O361" i="7"/>
  <c r="X361" i="7"/>
  <c r="O507" i="7"/>
  <c r="X507" i="7"/>
  <c r="W264" i="7"/>
  <c r="O264" i="7"/>
  <c r="H411" i="7" s="1"/>
  <c r="O535" i="7"/>
  <c r="X535" i="7"/>
  <c r="O66" i="7"/>
  <c r="W66" i="7"/>
  <c r="W160" i="7"/>
  <c r="O160" i="7"/>
  <c r="K245" i="7"/>
  <c r="X494" i="7"/>
  <c r="O494" i="7"/>
  <c r="W430" i="7"/>
  <c r="O430" i="7"/>
  <c r="K714" i="7"/>
  <c r="P714" i="7" s="1"/>
  <c r="K851" i="7" s="1"/>
  <c r="W317" i="7"/>
  <c r="O317" i="7"/>
  <c r="O755" i="7"/>
  <c r="X755" i="7"/>
  <c r="K863" i="7"/>
  <c r="X740" i="7"/>
  <c r="O740" i="7"/>
  <c r="O727" i="7"/>
  <c r="X727" i="7"/>
  <c r="W59" i="7"/>
  <c r="O59" i="7"/>
  <c r="W126" i="7"/>
  <c r="O126" i="7"/>
  <c r="X714" i="7"/>
  <c r="O714" i="7"/>
  <c r="O52" i="7"/>
  <c r="W52" i="7"/>
  <c r="O324" i="7"/>
  <c r="W324" i="7"/>
  <c r="W81" i="7"/>
  <c r="O81" i="7"/>
  <c r="X545" i="7"/>
  <c r="O545" i="7"/>
  <c r="O481" i="7"/>
  <c r="W481" i="7"/>
  <c r="W111" i="7"/>
  <c r="O111" i="7"/>
  <c r="O807" i="7"/>
  <c r="Z807" i="7"/>
  <c r="O776" i="7"/>
  <c r="X776" i="7"/>
  <c r="O575" i="7"/>
  <c r="W575" i="7"/>
  <c r="W650" i="7"/>
  <c r="O650" i="7"/>
  <c r="W701" i="7"/>
  <c r="O701" i="7"/>
  <c r="K631" i="7"/>
  <c r="Z219" i="7"/>
  <c r="O219" i="7"/>
  <c r="O801" i="7"/>
  <c r="Z801" i="7"/>
  <c r="O96" i="7"/>
  <c r="W96" i="7"/>
  <c r="H556" i="7"/>
  <c r="O43" i="7"/>
  <c r="W43" i="7"/>
  <c r="W416" i="6"/>
  <c r="O416" i="6"/>
  <c r="W303" i="6"/>
  <c r="O303" i="6"/>
  <c r="O659" i="6"/>
  <c r="W659" i="6"/>
  <c r="X762" i="6"/>
  <c r="O762" i="6"/>
  <c r="Z573" i="6"/>
  <c r="O573" i="6"/>
  <c r="O121" i="6"/>
  <c r="X121" i="6"/>
  <c r="O82" i="6"/>
  <c r="W82" i="6"/>
  <c r="W432" i="6"/>
  <c r="O432" i="6"/>
  <c r="W561" i="6"/>
  <c r="O561" i="6"/>
  <c r="O112" i="6"/>
  <c r="W259" i="6"/>
  <c r="O259" i="6"/>
  <c r="O793" i="6"/>
  <c r="Z793" i="6"/>
  <c r="O677" i="6"/>
  <c r="X677" i="6"/>
  <c r="O439" i="6"/>
  <c r="W439" i="6"/>
  <c r="X542" i="6"/>
  <c r="O542" i="6"/>
  <c r="O770" i="6"/>
  <c r="X770" i="6"/>
  <c r="O493" i="6"/>
  <c r="X493" i="6"/>
  <c r="X156" i="6"/>
  <c r="O156" i="6"/>
  <c r="W645" i="6"/>
  <c r="O645" i="6"/>
  <c r="O668" i="6"/>
  <c r="X668" i="6"/>
  <c r="CR330" i="1"/>
  <c r="CS330" i="1"/>
  <c r="AD330" i="1"/>
  <c r="AB330" i="1" s="1"/>
  <c r="CY322" i="1"/>
  <c r="X322" i="1" s="1"/>
  <c r="AB315" i="1"/>
  <c r="V219" i="1"/>
  <c r="BY204" i="1"/>
  <c r="CI264" i="1"/>
  <c r="AP264" i="1"/>
  <c r="CZ358" i="1"/>
  <c r="Y358" i="1" s="1"/>
  <c r="CY358" i="1"/>
  <c r="X358" i="1" s="1"/>
  <c r="AB349" i="1"/>
  <c r="CQ349" i="1"/>
  <c r="P349" i="1" s="1"/>
  <c r="CP349" i="1" s="1"/>
  <c r="O349" i="1" s="1"/>
  <c r="GM349" i="1" s="1"/>
  <c r="GN349" i="1" s="1"/>
  <c r="CP343" i="1"/>
  <c r="O343" i="1" s="1"/>
  <c r="CQ352" i="1"/>
  <c r="P352" i="1" s="1"/>
  <c r="CP352" i="1" s="1"/>
  <c r="O352" i="1" s="1"/>
  <c r="GM352" i="1" s="1"/>
  <c r="GN352" i="1" s="1"/>
  <c r="AB352" i="1"/>
  <c r="CZ346" i="1"/>
  <c r="Y346" i="1" s="1"/>
  <c r="CY346" i="1"/>
  <c r="X346" i="1" s="1"/>
  <c r="CP336" i="1"/>
  <c r="O336" i="1" s="1"/>
  <c r="CR327" i="1"/>
  <c r="CS327" i="1"/>
  <c r="GX321" i="1"/>
  <c r="S321" i="1"/>
  <c r="CY308" i="1"/>
  <c r="X308" i="1" s="1"/>
  <c r="CZ308" i="1"/>
  <c r="Y308" i="1" s="1"/>
  <c r="CZ307" i="1"/>
  <c r="Y307" i="1" s="1"/>
  <c r="CY307" i="1"/>
  <c r="X307" i="1" s="1"/>
  <c r="CY247" i="1"/>
  <c r="X247" i="1" s="1"/>
  <c r="CZ247" i="1"/>
  <c r="Y247" i="1" s="1"/>
  <c r="AB260" i="1"/>
  <c r="CQ260" i="1"/>
  <c r="P260" i="1" s="1"/>
  <c r="CP260" i="1" s="1"/>
  <c r="O260" i="1" s="1"/>
  <c r="GM260" i="1" s="1"/>
  <c r="GN260" i="1" s="1"/>
  <c r="AB223" i="1"/>
  <c r="GM355" i="1"/>
  <c r="GN355" i="1" s="1"/>
  <c r="CZ348" i="1"/>
  <c r="Y348" i="1" s="1"/>
  <c r="CY348" i="1"/>
  <c r="X348" i="1" s="1"/>
  <c r="CZ340" i="1"/>
  <c r="Y340" i="1" s="1"/>
  <c r="CY331" i="1"/>
  <c r="X331" i="1" s="1"/>
  <c r="CZ331" i="1"/>
  <c r="Y331" i="1" s="1"/>
  <c r="CY328" i="1"/>
  <c r="X328" i="1" s="1"/>
  <c r="CZ328" i="1"/>
  <c r="Y328" i="1" s="1"/>
  <c r="AD327" i="1"/>
  <c r="CP310" i="1"/>
  <c r="O310" i="1" s="1"/>
  <c r="AO304" i="1"/>
  <c r="BD364" i="1"/>
  <c r="CM304" i="1"/>
  <c r="CR356" i="1"/>
  <c r="Q356" i="1" s="1"/>
  <c r="CP356" i="1" s="1"/>
  <c r="O356" i="1" s="1"/>
  <c r="CS356" i="1"/>
  <c r="R356" i="1" s="1"/>
  <c r="AD356" i="1"/>
  <c r="AB356" i="1" s="1"/>
  <c r="CZ309" i="1"/>
  <c r="Y309" i="1" s="1"/>
  <c r="CY347" i="1"/>
  <c r="X347" i="1" s="1"/>
  <c r="CZ347" i="1"/>
  <c r="Y347" i="1" s="1"/>
  <c r="V323" i="1"/>
  <c r="V317" i="1"/>
  <c r="AD252" i="1"/>
  <c r="AB252" i="1" s="1"/>
  <c r="CS252" i="1"/>
  <c r="R252" i="1" s="1"/>
  <c r="CY252" i="1" s="1"/>
  <c r="X252" i="1" s="1"/>
  <c r="CR252" i="1"/>
  <c r="Q252" i="1" s="1"/>
  <c r="CZ351" i="1"/>
  <c r="Y351" i="1" s="1"/>
  <c r="CY351" i="1"/>
  <c r="X351" i="1" s="1"/>
  <c r="CZ312" i="1"/>
  <c r="Y312" i="1" s="1"/>
  <c r="CY312" i="1"/>
  <c r="X312" i="1" s="1"/>
  <c r="BZ364" i="1"/>
  <c r="CZ310" i="1"/>
  <c r="Y310" i="1" s="1"/>
  <c r="CY310" i="1"/>
  <c r="X310" i="1" s="1"/>
  <c r="CW259" i="3"/>
  <c r="CX259" i="3"/>
  <c r="CX258" i="3"/>
  <c r="W309" i="1"/>
  <c r="R309" i="1"/>
  <c r="CY309" i="1" s="1"/>
  <c r="X309" i="1" s="1"/>
  <c r="CS324" i="1"/>
  <c r="R324" i="1" s="1"/>
  <c r="CY324" i="1" s="1"/>
  <c r="X324" i="1" s="1"/>
  <c r="CR324" i="1"/>
  <c r="Q324" i="1" s="1"/>
  <c r="BC364" i="1"/>
  <c r="CS340" i="1"/>
  <c r="R340" i="1" s="1"/>
  <c r="CR340" i="1"/>
  <c r="Q340" i="1" s="1"/>
  <c r="AD340" i="1"/>
  <c r="CP360" i="1"/>
  <c r="O360" i="1" s="1"/>
  <c r="GM360" i="1" s="1"/>
  <c r="GN360" i="1" s="1"/>
  <c r="CZ354" i="1"/>
  <c r="Y354" i="1" s="1"/>
  <c r="CY354" i="1"/>
  <c r="X354" i="1" s="1"/>
  <c r="GM354" i="1" s="1"/>
  <c r="GN354" i="1" s="1"/>
  <c r="CY350" i="1"/>
  <c r="X350" i="1" s="1"/>
  <c r="CZ350" i="1"/>
  <c r="Y350" i="1" s="1"/>
  <c r="CY342" i="1"/>
  <c r="X342" i="1" s="1"/>
  <c r="CZ342" i="1"/>
  <c r="Y342" i="1" s="1"/>
  <c r="CY340" i="1"/>
  <c r="X340" i="1" s="1"/>
  <c r="Q325" i="1"/>
  <c r="CP325" i="1" s="1"/>
  <c r="O325" i="1" s="1"/>
  <c r="F280" i="1"/>
  <c r="BC204" i="1"/>
  <c r="CZ212" i="1"/>
  <c r="Y212" i="1" s="1"/>
  <c r="CY212" i="1"/>
  <c r="X212" i="1" s="1"/>
  <c r="CZ360" i="1"/>
  <c r="Y360" i="1" s="1"/>
  <c r="CY360" i="1"/>
  <c r="X360" i="1" s="1"/>
  <c r="CY335" i="1"/>
  <c r="X335" i="1" s="1"/>
  <c r="CZ335" i="1"/>
  <c r="Y335" i="1" s="1"/>
  <c r="AD324" i="1"/>
  <c r="GM30" i="1"/>
  <c r="GN30" i="1" s="1"/>
  <c r="CQ344" i="1"/>
  <c r="P344" i="1" s="1"/>
  <c r="CP344" i="1" s="1"/>
  <c r="O344" i="1" s="1"/>
  <c r="GM344" i="1" s="1"/>
  <c r="GN344" i="1" s="1"/>
  <c r="AB344" i="1"/>
  <c r="S332" i="1"/>
  <c r="V332" i="1"/>
  <c r="P309" i="1"/>
  <c r="CR329" i="1"/>
  <c r="Q329" i="1" s="1"/>
  <c r="CP329" i="1" s="1"/>
  <c r="O329" i="1" s="1"/>
  <c r="GM329" i="1" s="1"/>
  <c r="GO329" i="1" s="1"/>
  <c r="CS329" i="1"/>
  <c r="R329" i="1" s="1"/>
  <c r="AD329" i="1"/>
  <c r="R319" i="1"/>
  <c r="AB251" i="1"/>
  <c r="CQ251" i="1"/>
  <c r="P251" i="1" s="1"/>
  <c r="CY344" i="1"/>
  <c r="X344" i="1" s="1"/>
  <c r="CZ344" i="1"/>
  <c r="Y344" i="1" s="1"/>
  <c r="CP358" i="1"/>
  <c r="O358" i="1" s="1"/>
  <c r="CY353" i="1"/>
  <c r="X353" i="1" s="1"/>
  <c r="CP347" i="1"/>
  <c r="O347" i="1" s="1"/>
  <c r="GX345" i="1"/>
  <c r="CP338" i="1"/>
  <c r="O338" i="1" s="1"/>
  <c r="CZ337" i="1"/>
  <c r="Y337" i="1" s="1"/>
  <c r="BY364" i="1"/>
  <c r="U343" i="1"/>
  <c r="S341" i="1"/>
  <c r="CP341" i="1" s="1"/>
  <c r="O341" i="1" s="1"/>
  <c r="CY336" i="1"/>
  <c r="X336" i="1" s="1"/>
  <c r="CZ336" i="1"/>
  <c r="Y336" i="1" s="1"/>
  <c r="V331" i="1"/>
  <c r="GX326" i="1"/>
  <c r="S325" i="1"/>
  <c r="S319" i="1"/>
  <c r="CQ258" i="1"/>
  <c r="P258" i="1" s="1"/>
  <c r="CP258" i="1" s="1"/>
  <c r="O258" i="1" s="1"/>
  <c r="AB257" i="1"/>
  <c r="CQ257" i="1"/>
  <c r="P257" i="1" s="1"/>
  <c r="CP240" i="1"/>
  <c r="O240" i="1" s="1"/>
  <c r="CY235" i="1"/>
  <c r="X235" i="1" s="1"/>
  <c r="CZ235" i="1"/>
  <c r="Y235" i="1" s="1"/>
  <c r="CY218" i="1"/>
  <c r="X218" i="1" s="1"/>
  <c r="CZ218" i="1"/>
  <c r="Y218" i="1" s="1"/>
  <c r="CR207" i="1"/>
  <c r="Q207" i="1" s="1"/>
  <c r="CS207" i="1"/>
  <c r="R207" i="1" s="1"/>
  <c r="AD207" i="1"/>
  <c r="BB364" i="1"/>
  <c r="AB360" i="1"/>
  <c r="CZ352" i="1"/>
  <c r="Y352" i="1" s="1"/>
  <c r="CZ349" i="1"/>
  <c r="Y349" i="1" s="1"/>
  <c r="CP348" i="1"/>
  <c r="O348" i="1" s="1"/>
  <c r="CP346" i="1"/>
  <c r="O346" i="1" s="1"/>
  <c r="R343" i="1"/>
  <c r="CY343" i="1" s="1"/>
  <c r="X343" i="1" s="1"/>
  <c r="GX341" i="1"/>
  <c r="R341" i="1"/>
  <c r="AD338" i="1"/>
  <c r="AB338" i="1" s="1"/>
  <c r="CQ335" i="1"/>
  <c r="P335" i="1" s="1"/>
  <c r="CP335" i="1" s="1"/>
  <c r="O335" i="1" s="1"/>
  <c r="GM335" i="1" s="1"/>
  <c r="GO335" i="1" s="1"/>
  <c r="AB335" i="1"/>
  <c r="CR333" i="1"/>
  <c r="Q333" i="1" s="1"/>
  <c r="AD333" i="1"/>
  <c r="AB333" i="1" s="1"/>
  <c r="U331" i="1"/>
  <c r="R325" i="1"/>
  <c r="CZ324" i="1"/>
  <c r="Y324" i="1" s="1"/>
  <c r="W321" i="1"/>
  <c r="V318" i="1"/>
  <c r="CY316" i="1"/>
  <c r="X316" i="1" s="1"/>
  <c r="CZ316" i="1"/>
  <c r="Y316" i="1" s="1"/>
  <c r="AD315" i="1"/>
  <c r="CR315" i="1"/>
  <c r="Q315" i="1" s="1"/>
  <c r="F274" i="1"/>
  <c r="AB248" i="1"/>
  <c r="CQ248" i="1"/>
  <c r="P248" i="1" s="1"/>
  <c r="CP248" i="1" s="1"/>
  <c r="O248" i="1" s="1"/>
  <c r="GM248" i="1" s="1"/>
  <c r="GP248" i="1" s="1"/>
  <c r="CQ247" i="1"/>
  <c r="P247" i="1" s="1"/>
  <c r="CP247" i="1" s="1"/>
  <c r="O247" i="1" s="1"/>
  <c r="AB247" i="1"/>
  <c r="CU240" i="3"/>
  <c r="CX240" i="3"/>
  <c r="CP144" i="1"/>
  <c r="O144" i="1" s="1"/>
  <c r="CZ252" i="1"/>
  <c r="Y252" i="1" s="1"/>
  <c r="CY214" i="1"/>
  <c r="X214" i="1" s="1"/>
  <c r="CY151" i="1"/>
  <c r="X151" i="1" s="1"/>
  <c r="CZ151" i="1"/>
  <c r="Y151" i="1" s="1"/>
  <c r="P142" i="1"/>
  <c r="Q142" i="1"/>
  <c r="W142" i="1"/>
  <c r="GX142" i="1"/>
  <c r="AB361" i="1"/>
  <c r="CR359" i="1"/>
  <c r="Q359" i="1" s="1"/>
  <c r="CS359" i="1"/>
  <c r="R359" i="1" s="1"/>
  <c r="CQ342" i="1"/>
  <c r="P342" i="1" s="1"/>
  <c r="CP342" i="1" s="1"/>
  <c r="O342" i="1" s="1"/>
  <c r="AB342" i="1"/>
  <c r="AB340" i="1"/>
  <c r="CS338" i="1"/>
  <c r="R338" i="1" s="1"/>
  <c r="CZ338" i="1" s="1"/>
  <c r="Y338" i="1" s="1"/>
  <c r="CY334" i="1"/>
  <c r="X334" i="1" s="1"/>
  <c r="GM334" i="1" s="1"/>
  <c r="GO334" i="1" s="1"/>
  <c r="U329" i="1"/>
  <c r="AB327" i="1"/>
  <c r="V325" i="1"/>
  <c r="V324" i="1"/>
  <c r="CU270" i="3"/>
  <c r="CV270" i="3"/>
  <c r="CX271" i="3"/>
  <c r="CX277" i="3"/>
  <c r="CX270" i="3"/>
  <c r="CX276" i="3"/>
  <c r="CX275" i="3"/>
  <c r="CX272" i="3"/>
  <c r="CW273" i="3"/>
  <c r="I317" i="1"/>
  <c r="GX317" i="1" s="1"/>
  <c r="I318" i="1"/>
  <c r="I319" i="1"/>
  <c r="W316" i="1"/>
  <c r="S315" i="1"/>
  <c r="CQ312" i="1"/>
  <c r="P312" i="1" s="1"/>
  <c r="CP312" i="1" s="1"/>
  <c r="O312" i="1" s="1"/>
  <c r="GM312" i="1" s="1"/>
  <c r="GN312" i="1" s="1"/>
  <c r="AB312" i="1"/>
  <c r="CR311" i="1"/>
  <c r="Q311" i="1" s="1"/>
  <c r="CP311" i="1" s="1"/>
  <c r="O311" i="1" s="1"/>
  <c r="GM311" i="1" s="1"/>
  <c r="GO311" i="1" s="1"/>
  <c r="CS311" i="1"/>
  <c r="R311" i="1" s="1"/>
  <c r="AD311" i="1"/>
  <c r="AB311" i="1" s="1"/>
  <c r="R310" i="1"/>
  <c r="AB307" i="1"/>
  <c r="CP306" i="1"/>
  <c r="O306" i="1" s="1"/>
  <c r="CY260" i="1"/>
  <c r="X260" i="1" s="1"/>
  <c r="CP249" i="1"/>
  <c r="O249" i="1" s="1"/>
  <c r="CZ239" i="1"/>
  <c r="Y239" i="1" s="1"/>
  <c r="CZ227" i="1"/>
  <c r="Y227" i="1" s="1"/>
  <c r="CY227" i="1"/>
  <c r="X227" i="1" s="1"/>
  <c r="T332" i="1"/>
  <c r="CQ324" i="1"/>
  <c r="P324" i="1" s="1"/>
  <c r="AB324" i="1"/>
  <c r="CP308" i="1"/>
  <c r="O308" i="1" s="1"/>
  <c r="V237" i="1"/>
  <c r="CY224" i="1"/>
  <c r="X224" i="1" s="1"/>
  <c r="CZ224" i="1"/>
  <c r="Y224" i="1" s="1"/>
  <c r="AD348" i="1"/>
  <c r="AD346" i="1"/>
  <c r="AB346" i="1" s="1"/>
  <c r="CS344" i="1"/>
  <c r="R344" i="1" s="1"/>
  <c r="CR337" i="1"/>
  <c r="Q337" i="1" s="1"/>
  <c r="CP337" i="1" s="1"/>
  <c r="O337" i="1" s="1"/>
  <c r="CS337" i="1"/>
  <c r="R337" i="1" s="1"/>
  <c r="CY337" i="1" s="1"/>
  <c r="X337" i="1" s="1"/>
  <c r="AD337" i="1"/>
  <c r="AB337" i="1" s="1"/>
  <c r="CS333" i="1"/>
  <c r="R333" i="1" s="1"/>
  <c r="CY333" i="1" s="1"/>
  <c r="X333" i="1" s="1"/>
  <c r="T329" i="1"/>
  <c r="AB329" i="1"/>
  <c r="U324" i="1"/>
  <c r="GX319" i="1"/>
  <c r="P319" i="1"/>
  <c r="CS315" i="1"/>
  <c r="R315" i="1" s="1"/>
  <c r="Q310" i="1"/>
  <c r="CP261" i="1"/>
  <c r="O261" i="1" s="1"/>
  <c r="GM261" i="1" s="1"/>
  <c r="GN261" i="1" s="1"/>
  <c r="AD253" i="1"/>
  <c r="CZ249" i="1"/>
  <c r="Y249" i="1" s="1"/>
  <c r="CT230" i="1"/>
  <c r="S230" i="1" s="1"/>
  <c r="AB230" i="1"/>
  <c r="CS227" i="1"/>
  <c r="R227" i="1" s="1"/>
  <c r="AD227" i="1"/>
  <c r="AB227" i="1" s="1"/>
  <c r="CR227" i="1"/>
  <c r="Q227" i="1" s="1"/>
  <c r="CP227" i="1" s="1"/>
  <c r="O227" i="1" s="1"/>
  <c r="GM227" i="1" s="1"/>
  <c r="GO227" i="1" s="1"/>
  <c r="W225" i="1"/>
  <c r="Q225" i="1"/>
  <c r="CQ214" i="1"/>
  <c r="P214" i="1" s="1"/>
  <c r="CP333" i="1"/>
  <c r="O333" i="1" s="1"/>
  <c r="CY357" i="1"/>
  <c r="X357" i="1" s="1"/>
  <c r="GM357" i="1" s="1"/>
  <c r="GN357" i="1" s="1"/>
  <c r="AB351" i="1"/>
  <c r="T343" i="1"/>
  <c r="U332" i="1"/>
  <c r="V329" i="1"/>
  <c r="CQ328" i="1"/>
  <c r="P328" i="1" s="1"/>
  <c r="CP328" i="1" s="1"/>
  <c r="O328" i="1" s="1"/>
  <c r="GM328" i="1" s="1"/>
  <c r="GO328" i="1" s="1"/>
  <c r="AB328" i="1"/>
  <c r="CQ323" i="1"/>
  <c r="AB323" i="1"/>
  <c r="AB320" i="1"/>
  <c r="S318" i="1"/>
  <c r="AB318" i="1"/>
  <c r="CU260" i="3"/>
  <c r="CX261" i="3"/>
  <c r="CW261" i="3"/>
  <c r="V310" i="1"/>
  <c r="T309" i="1"/>
  <c r="AB309" i="1"/>
  <c r="AB253" i="1"/>
  <c r="CQ244" i="1"/>
  <c r="P244" i="1" s="1"/>
  <c r="CP244" i="1" s="1"/>
  <c r="O244" i="1" s="1"/>
  <c r="AB244" i="1"/>
  <c r="CR243" i="1"/>
  <c r="Q243" i="1" s="1"/>
  <c r="CS243" i="1"/>
  <c r="R243" i="1" s="1"/>
  <c r="CY243" i="1" s="1"/>
  <c r="X243" i="1" s="1"/>
  <c r="AD243" i="1"/>
  <c r="AB348" i="1"/>
  <c r="T318" i="1"/>
  <c r="V309" i="1"/>
  <c r="CP253" i="1"/>
  <c r="O253" i="1" s="1"/>
  <c r="CY240" i="1"/>
  <c r="X240" i="1" s="1"/>
  <c r="CZ223" i="1"/>
  <c r="Y223" i="1" s="1"/>
  <c r="AB362" i="1"/>
  <c r="CZ355" i="1"/>
  <c r="Y355" i="1" s="1"/>
  <c r="AB334" i="1"/>
  <c r="R332" i="1"/>
  <c r="V315" i="1"/>
  <c r="CG264" i="1"/>
  <c r="R239" i="1"/>
  <c r="CY239" i="1" s="1"/>
  <c r="X239" i="1" s="1"/>
  <c r="U239" i="1"/>
  <c r="GX237" i="1"/>
  <c r="CP229" i="1"/>
  <c r="O229" i="1" s="1"/>
  <c r="CR125" i="1"/>
  <c r="Q125" i="1" s="1"/>
  <c r="CS125" i="1"/>
  <c r="R125" i="1" s="1"/>
  <c r="AD125" i="1"/>
  <c r="CR362" i="1"/>
  <c r="Q362" i="1" s="1"/>
  <c r="CP362" i="1" s="1"/>
  <c r="O362" i="1" s="1"/>
  <c r="CS362" i="1"/>
  <c r="R362" i="1" s="1"/>
  <c r="AB354" i="1"/>
  <c r="U341" i="1"/>
  <c r="CY329" i="1"/>
  <c r="X329" i="1" s="1"/>
  <c r="CZ329" i="1"/>
  <c r="Y329" i="1" s="1"/>
  <c r="P318" i="1"/>
  <c r="CY229" i="1"/>
  <c r="X229" i="1" s="1"/>
  <c r="CZ229" i="1"/>
  <c r="Y229" i="1" s="1"/>
  <c r="CQ359" i="1"/>
  <c r="P359" i="1" s="1"/>
  <c r="CR353" i="1"/>
  <c r="Q353" i="1" s="1"/>
  <c r="CP353" i="1" s="1"/>
  <c r="O353" i="1" s="1"/>
  <c r="CS353" i="1"/>
  <c r="R353" i="1" s="1"/>
  <c r="CZ353" i="1" s="1"/>
  <c r="Y353" i="1" s="1"/>
  <c r="AD353" i="1"/>
  <c r="AB353" i="1" s="1"/>
  <c r="CR350" i="1"/>
  <c r="Q350" i="1" s="1"/>
  <c r="CP350" i="1" s="1"/>
  <c r="O350" i="1" s="1"/>
  <c r="GM350" i="1" s="1"/>
  <c r="GN350" i="1" s="1"/>
  <c r="CS350" i="1"/>
  <c r="R350" i="1" s="1"/>
  <c r="AD350" i="1"/>
  <c r="AB350" i="1" s="1"/>
  <c r="S345" i="1"/>
  <c r="GX332" i="1"/>
  <c r="Q332" i="1"/>
  <c r="CR331" i="1"/>
  <c r="Q331" i="1" s="1"/>
  <c r="CP331" i="1" s="1"/>
  <c r="O331" i="1" s="1"/>
  <c r="GM331" i="1" s="1"/>
  <c r="GO331" i="1" s="1"/>
  <c r="CS331" i="1"/>
  <c r="R331" i="1" s="1"/>
  <c r="W329" i="1"/>
  <c r="W325" i="1"/>
  <c r="CU289" i="3"/>
  <c r="CX295" i="3"/>
  <c r="CV289" i="3"/>
  <c r="CX289" i="3"/>
  <c r="CX297" i="3"/>
  <c r="CX298" i="3"/>
  <c r="CX291" i="3"/>
  <c r="CW293" i="3"/>
  <c r="CX290" i="3"/>
  <c r="CW292" i="3"/>
  <c r="CX292" i="3"/>
  <c r="I326" i="1"/>
  <c r="S326" i="1" s="1"/>
  <c r="Q318" i="1"/>
  <c r="U315" i="1"/>
  <c r="CP307" i="1"/>
  <c r="O307" i="1" s="1"/>
  <c r="CZ258" i="1"/>
  <c r="Y258" i="1" s="1"/>
  <c r="CS253" i="1"/>
  <c r="R253" i="1" s="1"/>
  <c r="CZ253" i="1" s="1"/>
  <c r="Y253" i="1" s="1"/>
  <c r="GX225" i="1"/>
  <c r="CU321" i="3"/>
  <c r="CV321" i="3"/>
  <c r="CX321" i="3"/>
  <c r="CX322" i="3"/>
  <c r="CY339" i="1"/>
  <c r="X339" i="1" s="1"/>
  <c r="GM339" i="1" s="1"/>
  <c r="GO339" i="1" s="1"/>
  <c r="CQ321" i="1"/>
  <c r="P321" i="1" s="1"/>
  <c r="AB321" i="1"/>
  <c r="CP252" i="1"/>
  <c r="O252" i="1" s="1"/>
  <c r="GM154" i="1"/>
  <c r="GN154" i="1" s="1"/>
  <c r="AB357" i="1"/>
  <c r="CR351" i="1"/>
  <c r="Q351" i="1" s="1"/>
  <c r="CP351" i="1" s="1"/>
  <c r="O351" i="1" s="1"/>
  <c r="GM351" i="1" s="1"/>
  <c r="GN351" i="1" s="1"/>
  <c r="V341" i="1"/>
  <c r="CP340" i="1"/>
  <c r="O340" i="1" s="1"/>
  <c r="T336" i="1"/>
  <c r="AB336" i="1"/>
  <c r="P332" i="1"/>
  <c r="W331" i="1"/>
  <c r="AD331" i="1"/>
  <c r="AB331" i="1" s="1"/>
  <c r="I327" i="1"/>
  <c r="W327" i="1" s="1"/>
  <c r="T325" i="1"/>
  <c r="P322" i="1"/>
  <c r="CP322" i="1" s="1"/>
  <c r="O322" i="1" s="1"/>
  <c r="P316" i="1"/>
  <c r="CP316" i="1" s="1"/>
  <c r="O316" i="1" s="1"/>
  <c r="CR314" i="1"/>
  <c r="Q314" i="1" s="1"/>
  <c r="CP314" i="1" s="1"/>
  <c r="O314" i="1" s="1"/>
  <c r="CS314" i="1"/>
  <c r="R314" i="1" s="1"/>
  <c r="CY314" i="1" s="1"/>
  <c r="X314" i="1" s="1"/>
  <c r="AD314" i="1"/>
  <c r="AB314" i="1" s="1"/>
  <c r="CY311" i="1"/>
  <c r="X311" i="1" s="1"/>
  <c r="CZ311" i="1"/>
  <c r="Y311" i="1" s="1"/>
  <c r="GX309" i="1"/>
  <c r="CR259" i="1"/>
  <c r="Q259" i="1" s="1"/>
  <c r="CP259" i="1" s="1"/>
  <c r="O259" i="1" s="1"/>
  <c r="CS259" i="1"/>
  <c r="R259" i="1" s="1"/>
  <c r="CY259" i="1" s="1"/>
  <c r="X259" i="1" s="1"/>
  <c r="AD259" i="1"/>
  <c r="AB259" i="1" s="1"/>
  <c r="CP255" i="1"/>
  <c r="O255" i="1" s="1"/>
  <c r="GM255" i="1" s="1"/>
  <c r="GN255" i="1" s="1"/>
  <c r="CR250" i="1"/>
  <c r="Q250" i="1" s="1"/>
  <c r="CP250" i="1" s="1"/>
  <c r="O250" i="1" s="1"/>
  <c r="CS250" i="1"/>
  <c r="R250" i="1" s="1"/>
  <c r="AD250" i="1"/>
  <c r="AB250" i="1" s="1"/>
  <c r="CP233" i="1"/>
  <c r="O233" i="1" s="1"/>
  <c r="CP232" i="1"/>
  <c r="O232" i="1" s="1"/>
  <c r="GM232" i="1" s="1"/>
  <c r="GO232" i="1" s="1"/>
  <c r="CY220" i="1"/>
  <c r="X220" i="1" s="1"/>
  <c r="CZ220" i="1"/>
  <c r="Y220" i="1" s="1"/>
  <c r="BY123" i="1"/>
  <c r="AP164" i="1"/>
  <c r="V225" i="1"/>
  <c r="CR222" i="1"/>
  <c r="Q222" i="1" s="1"/>
  <c r="CS222" i="1"/>
  <c r="R222" i="1" s="1"/>
  <c r="AD214" i="1"/>
  <c r="AB214" i="1" s="1"/>
  <c r="CR214" i="1"/>
  <c r="Q214" i="1" s="1"/>
  <c r="CS214" i="1"/>
  <c r="R214" i="1" s="1"/>
  <c r="CZ214" i="1" s="1"/>
  <c r="Y214" i="1" s="1"/>
  <c r="CQ212" i="1"/>
  <c r="P212" i="1" s="1"/>
  <c r="CP212" i="1" s="1"/>
  <c r="O212" i="1" s="1"/>
  <c r="CW327" i="3"/>
  <c r="CX327" i="3"/>
  <c r="CX328" i="3"/>
  <c r="CU323" i="3"/>
  <c r="CX324" i="3"/>
  <c r="CV323" i="3"/>
  <c r="CX323" i="3"/>
  <c r="CX329" i="3"/>
  <c r="CW326" i="3"/>
  <c r="CS313" i="1"/>
  <c r="R313" i="1" s="1"/>
  <c r="CY313" i="1" s="1"/>
  <c r="X313" i="1" s="1"/>
  <c r="AD313" i="1"/>
  <c r="AB313" i="1" s="1"/>
  <c r="AO264" i="1"/>
  <c r="CR256" i="1"/>
  <c r="Q256" i="1" s="1"/>
  <c r="CP256" i="1" s="1"/>
  <c r="O256" i="1" s="1"/>
  <c r="CS256" i="1"/>
  <c r="R256" i="1" s="1"/>
  <c r="CY256" i="1" s="1"/>
  <c r="X256" i="1" s="1"/>
  <c r="CY244" i="1"/>
  <c r="X244" i="1" s="1"/>
  <c r="CZ244" i="1"/>
  <c r="Y244" i="1" s="1"/>
  <c r="AB235" i="1"/>
  <c r="CQ235" i="1"/>
  <c r="P235" i="1" s="1"/>
  <c r="CP215" i="1"/>
  <c r="O215" i="1" s="1"/>
  <c r="GM215" i="1" s="1"/>
  <c r="GN215" i="1" s="1"/>
  <c r="CY206" i="1"/>
  <c r="X206" i="1" s="1"/>
  <c r="CZ206" i="1"/>
  <c r="Y206" i="1" s="1"/>
  <c r="GX138" i="1"/>
  <c r="Q132" i="1"/>
  <c r="CY51" i="1"/>
  <c r="X51" i="1" s="1"/>
  <c r="I323" i="1"/>
  <c r="Q309" i="1"/>
  <c r="AD308" i="1"/>
  <c r="AB308" i="1" s="1"/>
  <c r="BD264" i="1"/>
  <c r="AD258" i="1"/>
  <c r="AB258" i="1" s="1"/>
  <c r="AD256" i="1"/>
  <c r="CY242" i="1"/>
  <c r="X242" i="1" s="1"/>
  <c r="GM242" i="1" s="1"/>
  <c r="GO242" i="1" s="1"/>
  <c r="CR236" i="1"/>
  <c r="Q236" i="1" s="1"/>
  <c r="CP236" i="1" s="1"/>
  <c r="O236" i="1" s="1"/>
  <c r="CS236" i="1"/>
  <c r="R236" i="1" s="1"/>
  <c r="CY236" i="1" s="1"/>
  <c r="X236" i="1" s="1"/>
  <c r="P222" i="1"/>
  <c r="W217" i="1"/>
  <c r="CQ217" i="1"/>
  <c r="P217" i="1" s="1"/>
  <c r="AB217" i="1"/>
  <c r="CY211" i="1"/>
  <c r="X211" i="1" s="1"/>
  <c r="GM211" i="1" s="1"/>
  <c r="GO211" i="1" s="1"/>
  <c r="CZ211" i="1"/>
  <c r="Y211" i="1" s="1"/>
  <c r="CY207" i="1"/>
  <c r="X207" i="1" s="1"/>
  <c r="CZ153" i="1"/>
  <c r="Y153" i="1" s="1"/>
  <c r="V133" i="1"/>
  <c r="W133" i="1"/>
  <c r="R323" i="1"/>
  <c r="CW281" i="3"/>
  <c r="CX281" i="3"/>
  <c r="CW282" i="3"/>
  <c r="CX286" i="3"/>
  <c r="CX287" i="3"/>
  <c r="CX285" i="3"/>
  <c r="CX282" i="3"/>
  <c r="CU279" i="3"/>
  <c r="CX283" i="3"/>
  <c r="BB264" i="1"/>
  <c r="CR262" i="1"/>
  <c r="Q262" i="1" s="1"/>
  <c r="CS262" i="1"/>
  <c r="R262" i="1" s="1"/>
  <c r="CY262" i="1" s="1"/>
  <c r="X262" i="1" s="1"/>
  <c r="AB254" i="1"/>
  <c r="CY248" i="1"/>
  <c r="X248" i="1" s="1"/>
  <c r="CZ248" i="1"/>
  <c r="Y248" i="1" s="1"/>
  <c r="CS246" i="1"/>
  <c r="CR246" i="1"/>
  <c r="AD246" i="1"/>
  <c r="AB246" i="1" s="1"/>
  <c r="V239" i="1"/>
  <c r="AD238" i="1"/>
  <c r="CR238" i="1"/>
  <c r="Q238" i="1" s="1"/>
  <c r="CP238" i="1" s="1"/>
  <c r="O238" i="1" s="1"/>
  <c r="CS238" i="1"/>
  <c r="R238" i="1" s="1"/>
  <c r="S237" i="1"/>
  <c r="CY231" i="1"/>
  <c r="X231" i="1" s="1"/>
  <c r="CZ231" i="1"/>
  <c r="Y231" i="1" s="1"/>
  <c r="CY215" i="1"/>
  <c r="X215" i="1" s="1"/>
  <c r="CZ215" i="1"/>
  <c r="Y215" i="1" s="1"/>
  <c r="CY210" i="1"/>
  <c r="X210" i="1" s="1"/>
  <c r="CZ210" i="1"/>
  <c r="Y210" i="1" s="1"/>
  <c r="CY208" i="1"/>
  <c r="X208" i="1" s="1"/>
  <c r="CZ208" i="1"/>
  <c r="Y208" i="1" s="1"/>
  <c r="CQ207" i="1"/>
  <c r="P207" i="1" s="1"/>
  <c r="CP207" i="1" s="1"/>
  <c r="O207" i="1" s="1"/>
  <c r="GM207" i="1" s="1"/>
  <c r="GN207" i="1" s="1"/>
  <c r="AB207" i="1"/>
  <c r="CQ157" i="1"/>
  <c r="P157" i="1" s="1"/>
  <c r="CP157" i="1" s="1"/>
  <c r="O157" i="1" s="1"/>
  <c r="AB157" i="1"/>
  <c r="CY42" i="1"/>
  <c r="X42" i="1" s="1"/>
  <c r="CZ42" i="1"/>
  <c r="Y42" i="1" s="1"/>
  <c r="CS35" i="1"/>
  <c r="R35" i="1" s="1"/>
  <c r="AD35" i="1"/>
  <c r="AB35" i="1" s="1"/>
  <c r="CR35" i="1"/>
  <c r="Q35" i="1" s="1"/>
  <c r="AD345" i="1"/>
  <c r="AB345" i="1" s="1"/>
  <c r="AD339" i="1"/>
  <c r="AB339" i="1" s="1"/>
  <c r="CW303" i="3"/>
  <c r="CX303" i="3"/>
  <c r="CW304" i="3"/>
  <c r="CU299" i="3"/>
  <c r="CX306" i="3"/>
  <c r="CX307" i="3"/>
  <c r="CX304" i="3"/>
  <c r="CX300" i="3"/>
  <c r="AB326" i="1"/>
  <c r="R321" i="1"/>
  <c r="P315" i="1"/>
  <c r="CW256" i="3"/>
  <c r="CX255" i="3"/>
  <c r="CU254" i="3"/>
  <c r="CU253" i="3"/>
  <c r="CV253" i="3"/>
  <c r="CX253" i="3"/>
  <c r="AD262" i="1"/>
  <c r="AB262" i="1" s="1"/>
  <c r="CZ259" i="1"/>
  <c r="Y259" i="1" s="1"/>
  <c r="CY254" i="1"/>
  <c r="X254" i="1" s="1"/>
  <c r="CZ254" i="1"/>
  <c r="Y254" i="1" s="1"/>
  <c r="W243" i="1"/>
  <c r="CQ243" i="1"/>
  <c r="P243" i="1" s="1"/>
  <c r="CP243" i="1" s="1"/>
  <c r="O243" i="1" s="1"/>
  <c r="AB243" i="1"/>
  <c r="CP241" i="1"/>
  <c r="O241" i="1" s="1"/>
  <c r="AD237" i="1"/>
  <c r="CR237" i="1"/>
  <c r="Q237" i="1" s="1"/>
  <c r="CS237" i="1"/>
  <c r="R237" i="1" s="1"/>
  <c r="GX223" i="1"/>
  <c r="CP162" i="1"/>
  <c r="O162" i="1" s="1"/>
  <c r="GM162" i="1" s="1"/>
  <c r="GN162" i="1" s="1"/>
  <c r="CY148" i="1"/>
  <c r="X148" i="1" s="1"/>
  <c r="CZ148" i="1"/>
  <c r="Y148" i="1" s="1"/>
  <c r="GM81" i="1"/>
  <c r="GN81" i="1" s="1"/>
  <c r="I330" i="1"/>
  <c r="V330" i="1" s="1"/>
  <c r="CR321" i="1"/>
  <c r="Q321" i="1" s="1"/>
  <c r="CS320" i="1"/>
  <c r="R320" i="1" s="1"/>
  <c r="CY320" i="1" s="1"/>
  <c r="X320" i="1" s="1"/>
  <c r="CQ313" i="1"/>
  <c r="P313" i="1" s="1"/>
  <c r="CP313" i="1" s="1"/>
  <c r="O313" i="1" s="1"/>
  <c r="S306" i="1"/>
  <c r="CQ262" i="1"/>
  <c r="P262" i="1" s="1"/>
  <c r="P237" i="1"/>
  <c r="W236" i="1"/>
  <c r="CZ226" i="1"/>
  <c r="Y226" i="1" s="1"/>
  <c r="U219" i="1"/>
  <c r="CZ156" i="1"/>
  <c r="Y156" i="1" s="1"/>
  <c r="CY156" i="1"/>
  <c r="X156" i="1" s="1"/>
  <c r="R142" i="1"/>
  <c r="I345" i="1"/>
  <c r="T345" i="1" s="1"/>
  <c r="CS322" i="1"/>
  <c r="R322" i="1" s="1"/>
  <c r="CZ322" i="1" s="1"/>
  <c r="Y322" i="1" s="1"/>
  <c r="R306" i="1"/>
  <c r="CS257" i="1"/>
  <c r="R257" i="1" s="1"/>
  <c r="CY257" i="1" s="1"/>
  <c r="X257" i="1" s="1"/>
  <c r="CR257" i="1"/>
  <c r="Q257" i="1" s="1"/>
  <c r="CQ254" i="1"/>
  <c r="P254" i="1" s="1"/>
  <c r="CP254" i="1" s="1"/>
  <c r="O254" i="1" s="1"/>
  <c r="CS251" i="1"/>
  <c r="R251" i="1" s="1"/>
  <c r="CR251" i="1"/>
  <c r="Q251" i="1" s="1"/>
  <c r="CZ241" i="1"/>
  <c r="Y241" i="1" s="1"/>
  <c r="CY241" i="1"/>
  <c r="X241" i="1" s="1"/>
  <c r="V236" i="1"/>
  <c r="CY209" i="1"/>
  <c r="X209" i="1" s="1"/>
  <c r="CZ209" i="1"/>
  <c r="Y209" i="1" s="1"/>
  <c r="CP209" i="1"/>
  <c r="O209" i="1" s="1"/>
  <c r="GM209" i="1" s="1"/>
  <c r="GN209" i="1" s="1"/>
  <c r="CP158" i="1"/>
  <c r="O158" i="1" s="1"/>
  <c r="GM158" i="1" s="1"/>
  <c r="GN158" i="1" s="1"/>
  <c r="GM149" i="1"/>
  <c r="GN149" i="1" s="1"/>
  <c r="U138" i="1"/>
  <c r="CX278" i="3"/>
  <c r="BY26" i="1"/>
  <c r="AP83" i="1"/>
  <c r="CU242" i="3"/>
  <c r="CX247" i="3"/>
  <c r="CW245" i="3"/>
  <c r="CW246" i="3"/>
  <c r="CX245" i="3"/>
  <c r="I246" i="1"/>
  <c r="W246" i="1" s="1"/>
  <c r="CX248" i="3"/>
  <c r="CY232" i="1"/>
  <c r="X232" i="1" s="1"/>
  <c r="T225" i="1"/>
  <c r="AB222" i="1"/>
  <c r="DI168" i="3"/>
  <c r="DF168" i="3"/>
  <c r="DJ168" i="3" s="1"/>
  <c r="DG168" i="3"/>
  <c r="DH168" i="3"/>
  <c r="S138" i="1"/>
  <c r="CQ133" i="1"/>
  <c r="P133" i="1" s="1"/>
  <c r="AB133" i="1"/>
  <c r="T132" i="1"/>
  <c r="CS78" i="1"/>
  <c r="R78" i="1" s="1"/>
  <c r="AD78" i="1"/>
  <c r="GM40" i="1"/>
  <c r="GN40" i="1" s="1"/>
  <c r="CY38" i="1"/>
  <c r="X38" i="1" s="1"/>
  <c r="CZ38" i="1"/>
  <c r="Y38" i="1" s="1"/>
  <c r="CS32" i="1"/>
  <c r="R32" i="1" s="1"/>
  <c r="CY32" i="1" s="1"/>
  <c r="X32" i="1" s="1"/>
  <c r="AD32" i="1"/>
  <c r="CR32" i="1"/>
  <c r="Q32" i="1" s="1"/>
  <c r="DF207" i="3"/>
  <c r="DJ207" i="3" s="1"/>
  <c r="DH207" i="3"/>
  <c r="DG207" i="3"/>
  <c r="DI207" i="3"/>
  <c r="CP231" i="1"/>
  <c r="O231" i="1" s="1"/>
  <c r="CP224" i="1"/>
  <c r="O224" i="1" s="1"/>
  <c r="T222" i="1"/>
  <c r="CQ218" i="1"/>
  <c r="P218" i="1" s="1"/>
  <c r="CP218" i="1" s="1"/>
  <c r="O218" i="1" s="1"/>
  <c r="GM218" i="1" s="1"/>
  <c r="GO218" i="1" s="1"/>
  <c r="AB218" i="1"/>
  <c r="CU172" i="3"/>
  <c r="CV172" i="3"/>
  <c r="AB161" i="1"/>
  <c r="CQ161" i="1"/>
  <c r="P161" i="1" s="1"/>
  <c r="Q144" i="1"/>
  <c r="V144" i="1"/>
  <c r="Q138" i="1"/>
  <c r="W135" i="1"/>
  <c r="CU119" i="3"/>
  <c r="CW121" i="3"/>
  <c r="CW124" i="3"/>
  <c r="CX134" i="3"/>
  <c r="CX120" i="3"/>
  <c r="CX121" i="3"/>
  <c r="CX124" i="3"/>
  <c r="CW125" i="3"/>
  <c r="CX136" i="3"/>
  <c r="CW127" i="3"/>
  <c r="CX127" i="3"/>
  <c r="CX130" i="3"/>
  <c r="CX132" i="3"/>
  <c r="CX137" i="3"/>
  <c r="CX126" i="3"/>
  <c r="CW126" i="3"/>
  <c r="I134" i="1"/>
  <c r="I132" i="1"/>
  <c r="GX132" i="1" s="1"/>
  <c r="T131" i="1"/>
  <c r="W131" i="1"/>
  <c r="CZ128" i="1"/>
  <c r="Y128" i="1" s="1"/>
  <c r="CP66" i="1"/>
  <c r="O66" i="1" s="1"/>
  <c r="GM66" i="1" s="1"/>
  <c r="GO66" i="1" s="1"/>
  <c r="CZ54" i="1"/>
  <c r="Y54" i="1" s="1"/>
  <c r="CY54" i="1"/>
  <c r="X54" i="1" s="1"/>
  <c r="S133" i="1"/>
  <c r="CY126" i="1"/>
  <c r="X126" i="1" s="1"/>
  <c r="GM126" i="1" s="1"/>
  <c r="GN126" i="1" s="1"/>
  <c r="CZ126" i="1"/>
  <c r="Y126" i="1" s="1"/>
  <c r="CZ125" i="1"/>
  <c r="Y125" i="1" s="1"/>
  <c r="CY125" i="1"/>
  <c r="X125" i="1" s="1"/>
  <c r="CY58" i="1"/>
  <c r="X58" i="1" s="1"/>
  <c r="CZ58" i="1"/>
  <c r="Y58" i="1" s="1"/>
  <c r="CY44" i="1"/>
  <c r="X44" i="1" s="1"/>
  <c r="CZ44" i="1"/>
  <c r="Y44" i="1" s="1"/>
  <c r="CP42" i="1"/>
  <c r="O42" i="1" s="1"/>
  <c r="GM42" i="1" s="1"/>
  <c r="GN42" i="1" s="1"/>
  <c r="CR41" i="1"/>
  <c r="Q41" i="1" s="1"/>
  <c r="CS41" i="1"/>
  <c r="R41" i="1" s="1"/>
  <c r="AD41" i="1"/>
  <c r="AB41" i="1" s="1"/>
  <c r="U237" i="1"/>
  <c r="CR228" i="1"/>
  <c r="Q228" i="1" s="1"/>
  <c r="CS228" i="1"/>
  <c r="R228" i="1" s="1"/>
  <c r="CY228" i="1" s="1"/>
  <c r="X228" i="1" s="1"/>
  <c r="CS226" i="1"/>
  <c r="R226" i="1" s="1"/>
  <c r="CY226" i="1" s="1"/>
  <c r="X226" i="1" s="1"/>
  <c r="CR226" i="1"/>
  <c r="Q226" i="1" s="1"/>
  <c r="CP226" i="1" s="1"/>
  <c r="O226" i="1" s="1"/>
  <c r="AD226" i="1"/>
  <c r="AB226" i="1" s="1"/>
  <c r="CQ220" i="1"/>
  <c r="P220" i="1" s="1"/>
  <c r="CP220" i="1" s="1"/>
  <c r="O220" i="1" s="1"/>
  <c r="GM220" i="1" s="1"/>
  <c r="GO220" i="1" s="1"/>
  <c r="AB220" i="1"/>
  <c r="S217" i="1"/>
  <c r="CZ207" i="1"/>
  <c r="Y207" i="1" s="1"/>
  <c r="CZ150" i="1"/>
  <c r="Y150" i="1" s="1"/>
  <c r="CY150" i="1"/>
  <c r="X150" i="1" s="1"/>
  <c r="T146" i="1"/>
  <c r="CU138" i="3"/>
  <c r="CV138" i="3"/>
  <c r="CX138" i="3"/>
  <c r="S135" i="1"/>
  <c r="U135" i="1"/>
  <c r="V135" i="1"/>
  <c r="CY64" i="1"/>
  <c r="X64" i="1" s="1"/>
  <c r="AD240" i="1"/>
  <c r="AB240" i="1" s="1"/>
  <c r="GX239" i="1"/>
  <c r="CQ239" i="1"/>
  <c r="P239" i="1" s="1"/>
  <c r="AB239" i="1"/>
  <c r="AB238" i="1"/>
  <c r="AB237" i="1"/>
  <c r="AB236" i="1"/>
  <c r="CR235" i="1"/>
  <c r="Q235" i="1" s="1"/>
  <c r="AB233" i="1"/>
  <c r="AD228" i="1"/>
  <c r="S225" i="1"/>
  <c r="CR223" i="1"/>
  <c r="Q223" i="1" s="1"/>
  <c r="CP223" i="1" s="1"/>
  <c r="O223" i="1" s="1"/>
  <c r="CS223" i="1"/>
  <c r="R223" i="1" s="1"/>
  <c r="CY223" i="1" s="1"/>
  <c r="X223" i="1" s="1"/>
  <c r="R217" i="1"/>
  <c r="CP208" i="1"/>
  <c r="O208" i="1" s="1"/>
  <c r="V206" i="1"/>
  <c r="S146" i="1"/>
  <c r="CQ143" i="1"/>
  <c r="P143" i="1" s="1"/>
  <c r="S141" i="1"/>
  <c r="U134" i="1"/>
  <c r="S131" i="1"/>
  <c r="CY127" i="1"/>
  <c r="X127" i="1" s="1"/>
  <c r="CZ127" i="1"/>
  <c r="Y127" i="1" s="1"/>
  <c r="CR78" i="1"/>
  <c r="Q78" i="1" s="1"/>
  <c r="CY48" i="1"/>
  <c r="X48" i="1" s="1"/>
  <c r="CZ48" i="1"/>
  <c r="Y48" i="1" s="1"/>
  <c r="CU2" i="3"/>
  <c r="CX4" i="3"/>
  <c r="U29" i="1"/>
  <c r="V29" i="1"/>
  <c r="CX2" i="3"/>
  <c r="R29" i="1"/>
  <c r="DH236" i="3"/>
  <c r="DI236" i="3"/>
  <c r="DF236" i="3"/>
  <c r="DJ236" i="3" s="1"/>
  <c r="DG236" i="3"/>
  <c r="AB256" i="1"/>
  <c r="W231" i="1"/>
  <c r="Q230" i="1"/>
  <c r="AB228" i="1"/>
  <c r="CQ228" i="1"/>
  <c r="P228" i="1" s="1"/>
  <c r="AD223" i="1"/>
  <c r="S219" i="1"/>
  <c r="Q217" i="1"/>
  <c r="CZ213" i="1"/>
  <c r="Y213" i="1" s="1"/>
  <c r="CY213" i="1"/>
  <c r="X213" i="1" s="1"/>
  <c r="GM213" i="1" s="1"/>
  <c r="GN213" i="1" s="1"/>
  <c r="AB213" i="1"/>
  <c r="U206" i="1"/>
  <c r="P206" i="1"/>
  <c r="BX123" i="1"/>
  <c r="AO164" i="1"/>
  <c r="CS159" i="1"/>
  <c r="R159" i="1" s="1"/>
  <c r="CR159" i="1"/>
  <c r="Q159" i="1" s="1"/>
  <c r="CR155" i="1"/>
  <c r="Q155" i="1" s="1"/>
  <c r="CP155" i="1" s="1"/>
  <c r="O155" i="1" s="1"/>
  <c r="CS155" i="1"/>
  <c r="R155" i="1" s="1"/>
  <c r="AD155" i="1"/>
  <c r="AD148" i="1"/>
  <c r="AB148" i="1" s="1"/>
  <c r="GX133" i="1"/>
  <c r="BZ164" i="1"/>
  <c r="CD164" i="1"/>
  <c r="CZ234" i="1"/>
  <c r="Y234" i="1" s="1"/>
  <c r="GM234" i="1" s="1"/>
  <c r="GO234" i="1" s="1"/>
  <c r="GX233" i="1"/>
  <c r="R233" i="1"/>
  <c r="CZ233" i="1" s="1"/>
  <c r="Y233" i="1" s="1"/>
  <c r="P230" i="1"/>
  <c r="V223" i="1"/>
  <c r="GX217" i="1"/>
  <c r="BC164" i="1"/>
  <c r="AB155" i="1"/>
  <c r="CQ146" i="1"/>
  <c r="P146" i="1" s="1"/>
  <c r="CP146" i="1" s="1"/>
  <c r="O146" i="1" s="1"/>
  <c r="GX135" i="1"/>
  <c r="S130" i="1"/>
  <c r="CX265" i="3"/>
  <c r="CV263" i="3"/>
  <c r="CX263" i="3"/>
  <c r="CX264" i="3"/>
  <c r="CU263" i="3"/>
  <c r="CU257" i="3"/>
  <c r="CV257" i="3"/>
  <c r="I245" i="1"/>
  <c r="Q245" i="1" s="1"/>
  <c r="Q239" i="1"/>
  <c r="AD234" i="1"/>
  <c r="AB234" i="1" s="1"/>
  <c r="CZ232" i="1"/>
  <c r="Y232" i="1" s="1"/>
  <c r="CQ225" i="1"/>
  <c r="P225" i="1" s="1"/>
  <c r="CP225" i="1" s="1"/>
  <c r="O225" i="1" s="1"/>
  <c r="AB225" i="1"/>
  <c r="U223" i="1"/>
  <c r="AB219" i="1"/>
  <c r="T218" i="1"/>
  <c r="AB209" i="1"/>
  <c r="CQ160" i="1"/>
  <c r="P160" i="1" s="1"/>
  <c r="CQ159" i="1"/>
  <c r="P159" i="1" s="1"/>
  <c r="AB159" i="1"/>
  <c r="CZ157" i="1"/>
  <c r="Y157" i="1" s="1"/>
  <c r="CP151" i="1"/>
  <c r="O151" i="1" s="1"/>
  <c r="R144" i="1"/>
  <c r="P138" i="1"/>
  <c r="CR130" i="1"/>
  <c r="CS130" i="1"/>
  <c r="CR56" i="1"/>
  <c r="Q56" i="1" s="1"/>
  <c r="CS56" i="1"/>
  <c r="R56" i="1" s="1"/>
  <c r="CY56" i="1" s="1"/>
  <c r="X56" i="1" s="1"/>
  <c r="AD56" i="1"/>
  <c r="AB56" i="1" s="1"/>
  <c r="CX193" i="3"/>
  <c r="CW192" i="3"/>
  <c r="CX192" i="3"/>
  <c r="CX195" i="3"/>
  <c r="CX194" i="3"/>
  <c r="CX191" i="3"/>
  <c r="CW191" i="3"/>
  <c r="CW193" i="3"/>
  <c r="CU189" i="3"/>
  <c r="T206" i="1"/>
  <c r="CP148" i="1"/>
  <c r="O148" i="1" s="1"/>
  <c r="GM148" i="1" s="1"/>
  <c r="GN148" i="1" s="1"/>
  <c r="CR146" i="1"/>
  <c r="Q146" i="1" s="1"/>
  <c r="CS146" i="1"/>
  <c r="R146" i="1" s="1"/>
  <c r="AD146" i="1"/>
  <c r="AB146" i="1" s="1"/>
  <c r="CR145" i="1"/>
  <c r="Q145" i="1" s="1"/>
  <c r="CP145" i="1" s="1"/>
  <c r="O145" i="1" s="1"/>
  <c r="CS145" i="1"/>
  <c r="R145" i="1" s="1"/>
  <c r="AD145" i="1"/>
  <c r="AB145" i="1" s="1"/>
  <c r="U141" i="1"/>
  <c r="T138" i="1"/>
  <c r="CU139" i="3"/>
  <c r="W136" i="1"/>
  <c r="W134" i="1"/>
  <c r="U132" i="1"/>
  <c r="AB131" i="1"/>
  <c r="CY66" i="1"/>
  <c r="X66" i="1" s="1"/>
  <c r="CZ66" i="1"/>
  <c r="Y66" i="1" s="1"/>
  <c r="V51" i="1"/>
  <c r="BZ83" i="1"/>
  <c r="CI83" i="1" s="1"/>
  <c r="CV198" i="3"/>
  <c r="CX198" i="3"/>
  <c r="CW203" i="3"/>
  <c r="CW202" i="3"/>
  <c r="CU198" i="3"/>
  <c r="CX200" i="3"/>
  <c r="CX202" i="3"/>
  <c r="CX201" i="3"/>
  <c r="CW201" i="3"/>
  <c r="CW200" i="3"/>
  <c r="I222" i="1"/>
  <c r="I219" i="1"/>
  <c r="CU176" i="3"/>
  <c r="GX208" i="1"/>
  <c r="CS153" i="1"/>
  <c r="R153" i="1" s="1"/>
  <c r="CY153" i="1" s="1"/>
  <c r="X153" i="1" s="1"/>
  <c r="CR153" i="1"/>
  <c r="Q153" i="1" s="1"/>
  <c r="W146" i="1"/>
  <c r="S142" i="1"/>
  <c r="AB141" i="1"/>
  <c r="CR137" i="1"/>
  <c r="Q137" i="1" s="1"/>
  <c r="CS137" i="1"/>
  <c r="R137" i="1" s="1"/>
  <c r="CZ137" i="1" s="1"/>
  <c r="Y137" i="1" s="1"/>
  <c r="AD137" i="1"/>
  <c r="AB137" i="1" s="1"/>
  <c r="Q133" i="1"/>
  <c r="Q131" i="1"/>
  <c r="CR128" i="1"/>
  <c r="Q128" i="1" s="1"/>
  <c r="CS128" i="1"/>
  <c r="R128" i="1" s="1"/>
  <c r="CY128" i="1" s="1"/>
  <c r="X128" i="1" s="1"/>
  <c r="AD128" i="1"/>
  <c r="AB128" i="1" s="1"/>
  <c r="CY77" i="1"/>
  <c r="X77" i="1" s="1"/>
  <c r="GM77" i="1" s="1"/>
  <c r="GN77" i="1" s="1"/>
  <c r="CZ77" i="1"/>
  <c r="Y77" i="1" s="1"/>
  <c r="CS75" i="1"/>
  <c r="R75" i="1" s="1"/>
  <c r="CY75" i="1" s="1"/>
  <c r="X75" i="1" s="1"/>
  <c r="CR75" i="1"/>
  <c r="Q75" i="1" s="1"/>
  <c r="AD75" i="1"/>
  <c r="CY74" i="1"/>
  <c r="X74" i="1" s="1"/>
  <c r="CZ74" i="1"/>
  <c r="Y74" i="1" s="1"/>
  <c r="CZ61" i="1"/>
  <c r="Y61" i="1" s="1"/>
  <c r="CY61" i="1"/>
  <c r="X61" i="1" s="1"/>
  <c r="CS39" i="1"/>
  <c r="R39" i="1" s="1"/>
  <c r="CY39" i="1" s="1"/>
  <c r="X39" i="1" s="1"/>
  <c r="CR39" i="1"/>
  <c r="Q39" i="1" s="1"/>
  <c r="AD39" i="1"/>
  <c r="CX243" i="3"/>
  <c r="DH213" i="3"/>
  <c r="DI213" i="3"/>
  <c r="DF213" i="3"/>
  <c r="DG213" i="3"/>
  <c r="DJ213" i="3" s="1"/>
  <c r="CQ128" i="1"/>
  <c r="P128" i="1" s="1"/>
  <c r="AO26" i="1"/>
  <c r="F87" i="1"/>
  <c r="CY79" i="1"/>
  <c r="X79" i="1" s="1"/>
  <c r="CY72" i="1"/>
  <c r="X72" i="1" s="1"/>
  <c r="CZ72" i="1"/>
  <c r="Y72" i="1" s="1"/>
  <c r="GM72" i="1" s="1"/>
  <c r="GN72" i="1" s="1"/>
  <c r="T230" i="1"/>
  <c r="I221" i="1"/>
  <c r="U221" i="1" s="1"/>
  <c r="CK123" i="1"/>
  <c r="BB164" i="1"/>
  <c r="CQ153" i="1"/>
  <c r="P153" i="1" s="1"/>
  <c r="AB153" i="1"/>
  <c r="CZ152" i="1"/>
  <c r="Y152" i="1" s="1"/>
  <c r="U146" i="1"/>
  <c r="W141" i="1"/>
  <c r="CY140" i="1"/>
  <c r="X140" i="1" s="1"/>
  <c r="GM140" i="1" s="1"/>
  <c r="GO140" i="1" s="1"/>
  <c r="CZ140" i="1"/>
  <c r="Y140" i="1" s="1"/>
  <c r="CR136" i="1"/>
  <c r="Q136" i="1" s="1"/>
  <c r="CS136" i="1"/>
  <c r="R136" i="1" s="1"/>
  <c r="CY136" i="1" s="1"/>
  <c r="X136" i="1" s="1"/>
  <c r="AD136" i="1"/>
  <c r="T135" i="1"/>
  <c r="CR79" i="1"/>
  <c r="Q79" i="1" s="1"/>
  <c r="CS79" i="1"/>
  <c r="R79" i="1" s="1"/>
  <c r="CZ79" i="1" s="1"/>
  <c r="Y79" i="1" s="1"/>
  <c r="AD79" i="1"/>
  <c r="AB79" i="1" s="1"/>
  <c r="CZ75" i="1"/>
  <c r="Y75" i="1" s="1"/>
  <c r="T73" i="1"/>
  <c r="CZ71" i="1"/>
  <c r="Y71" i="1" s="1"/>
  <c r="CY71" i="1"/>
  <c r="X71" i="1" s="1"/>
  <c r="CP68" i="1"/>
  <c r="O68" i="1" s="1"/>
  <c r="CZ67" i="1"/>
  <c r="Y67" i="1" s="1"/>
  <c r="GM67" i="1" s="1"/>
  <c r="GO67" i="1" s="1"/>
  <c r="CY67" i="1"/>
  <c r="X67" i="1" s="1"/>
  <c r="V217" i="1"/>
  <c r="W215" i="1"/>
  <c r="CX184" i="3"/>
  <c r="CX183" i="3"/>
  <c r="CU182" i="3"/>
  <c r="CU179" i="3"/>
  <c r="CV179" i="3"/>
  <c r="CX179" i="3"/>
  <c r="CX181" i="3"/>
  <c r="CQ136" i="1"/>
  <c r="P136" i="1" s="1"/>
  <c r="AB136" i="1"/>
  <c r="U133" i="1"/>
  <c r="CY76" i="1"/>
  <c r="X76" i="1" s="1"/>
  <c r="GM76" i="1" s="1"/>
  <c r="GN76" i="1" s="1"/>
  <c r="CZ76" i="1"/>
  <c r="Y76" i="1" s="1"/>
  <c r="DF319" i="3"/>
  <c r="DJ319" i="3" s="1"/>
  <c r="DG319" i="3"/>
  <c r="DH319" i="3"/>
  <c r="DI319" i="3"/>
  <c r="AD212" i="1"/>
  <c r="AB212" i="1" s="1"/>
  <c r="P210" i="1"/>
  <c r="CP210" i="1" s="1"/>
  <c r="O210" i="1" s="1"/>
  <c r="GM210" i="1" s="1"/>
  <c r="GO210" i="1" s="1"/>
  <c r="CR160" i="1"/>
  <c r="Q160" i="1" s="1"/>
  <c r="CS160" i="1"/>
  <c r="R160" i="1" s="1"/>
  <c r="AD160" i="1"/>
  <c r="AB160" i="1" s="1"/>
  <c r="AB149" i="1"/>
  <c r="GX146" i="1"/>
  <c r="R138" i="1"/>
  <c r="T133" i="1"/>
  <c r="U131" i="1"/>
  <c r="CP127" i="1"/>
  <c r="O127" i="1" s="1"/>
  <c r="CS73" i="1"/>
  <c r="CR73" i="1"/>
  <c r="AD73" i="1"/>
  <c r="CP71" i="1"/>
  <c r="O71" i="1" s="1"/>
  <c r="R55" i="1"/>
  <c r="CV299" i="3"/>
  <c r="CX299" i="3"/>
  <c r="AB46" i="1"/>
  <c r="CQ46" i="1"/>
  <c r="P46" i="1" s="1"/>
  <c r="CP46" i="1" s="1"/>
  <c r="O46" i="1" s="1"/>
  <c r="GM46" i="1" s="1"/>
  <c r="GN46" i="1" s="1"/>
  <c r="CY37" i="1"/>
  <c r="X37" i="1" s="1"/>
  <c r="CZ37" i="1"/>
  <c r="Y37" i="1" s="1"/>
  <c r="V146" i="1"/>
  <c r="V140" i="1"/>
  <c r="U136" i="1"/>
  <c r="R135" i="1"/>
  <c r="R133" i="1"/>
  <c r="CW113" i="3"/>
  <c r="CU111" i="3"/>
  <c r="CW114" i="3"/>
  <c r="CX117" i="3"/>
  <c r="CV111" i="3"/>
  <c r="CX113" i="3"/>
  <c r="CX114" i="3"/>
  <c r="GX129" i="1"/>
  <c r="CQ125" i="1"/>
  <c r="P125" i="1" s="1"/>
  <c r="AB125" i="1"/>
  <c r="S73" i="1"/>
  <c r="AD59" i="1"/>
  <c r="AB59" i="1" s="1"/>
  <c r="CS59" i="1"/>
  <c r="R59" i="1" s="1"/>
  <c r="CY59" i="1" s="1"/>
  <c r="X59" i="1" s="1"/>
  <c r="CR59" i="1"/>
  <c r="Q59" i="1" s="1"/>
  <c r="CP59" i="1" s="1"/>
  <c r="O59" i="1" s="1"/>
  <c r="P51" i="1"/>
  <c r="CP51" i="1" s="1"/>
  <c r="O51" i="1" s="1"/>
  <c r="CW325" i="3"/>
  <c r="CX273" i="3"/>
  <c r="CX129" i="3"/>
  <c r="CR152" i="1"/>
  <c r="Q152" i="1" s="1"/>
  <c r="CP152" i="1" s="1"/>
  <c r="O152" i="1" s="1"/>
  <c r="CS152" i="1"/>
  <c r="R152" i="1" s="1"/>
  <c r="CY152" i="1" s="1"/>
  <c r="X152" i="1" s="1"/>
  <c r="AD152" i="1"/>
  <c r="T144" i="1"/>
  <c r="CR139" i="1"/>
  <c r="Q139" i="1" s="1"/>
  <c r="CP139" i="1" s="1"/>
  <c r="O139" i="1" s="1"/>
  <c r="CS139" i="1"/>
  <c r="R139" i="1" s="1"/>
  <c r="CY139" i="1" s="1"/>
  <c r="X139" i="1" s="1"/>
  <c r="AD139" i="1"/>
  <c r="AB139" i="1" s="1"/>
  <c r="CQ137" i="1"/>
  <c r="P137" i="1" s="1"/>
  <c r="P135" i="1"/>
  <c r="CP135" i="1" s="1"/>
  <c r="O135" i="1" s="1"/>
  <c r="P131" i="1"/>
  <c r="CP131" i="1" s="1"/>
  <c r="O131" i="1" s="1"/>
  <c r="CW107" i="3"/>
  <c r="CX107" i="3"/>
  <c r="GX126" i="1"/>
  <c r="CU105" i="3"/>
  <c r="BB26" i="1"/>
  <c r="F96" i="1"/>
  <c r="CQ75" i="1"/>
  <c r="P75" i="1" s="1"/>
  <c r="CP75" i="1" s="1"/>
  <c r="O75" i="1" s="1"/>
  <c r="GM75" i="1" s="1"/>
  <c r="GP75" i="1" s="1"/>
  <c r="AB75" i="1"/>
  <c r="CQ73" i="1"/>
  <c r="AB73" i="1"/>
  <c r="CZ69" i="1"/>
  <c r="Y69" i="1" s="1"/>
  <c r="CY69" i="1"/>
  <c r="X69" i="1" s="1"/>
  <c r="CQ65" i="1"/>
  <c r="P65" i="1" s="1"/>
  <c r="CP65" i="1" s="1"/>
  <c r="O65" i="1" s="1"/>
  <c r="U55" i="1"/>
  <c r="CP37" i="1"/>
  <c r="O37" i="1" s="1"/>
  <c r="DG318" i="3"/>
  <c r="DF318" i="3"/>
  <c r="DJ318" i="3" s="1"/>
  <c r="DH318" i="3"/>
  <c r="DI318" i="3"/>
  <c r="CX180" i="3"/>
  <c r="CW180" i="3"/>
  <c r="CW175" i="3"/>
  <c r="CU173" i="3"/>
  <c r="CV173" i="3"/>
  <c r="CX173" i="3"/>
  <c r="CX174" i="3"/>
  <c r="CR158" i="1"/>
  <c r="Q158" i="1" s="1"/>
  <c r="CS158" i="1"/>
  <c r="R158" i="1" s="1"/>
  <c r="AD158" i="1"/>
  <c r="AB158" i="1" s="1"/>
  <c r="AB152" i="1"/>
  <c r="AD150" i="1"/>
  <c r="S144" i="1"/>
  <c r="V142" i="1"/>
  <c r="CU148" i="3"/>
  <c r="CX149" i="3"/>
  <c r="CX150" i="3"/>
  <c r="CX154" i="3"/>
  <c r="I141" i="1"/>
  <c r="GX141" i="1" s="1"/>
  <c r="W138" i="1"/>
  <c r="CQ74" i="1"/>
  <c r="P74" i="1" s="1"/>
  <c r="CP74" i="1" s="1"/>
  <c r="O74" i="1" s="1"/>
  <c r="AB74" i="1"/>
  <c r="CP58" i="1"/>
  <c r="O58" i="1" s="1"/>
  <c r="GM58" i="1" s="1"/>
  <c r="GN58" i="1" s="1"/>
  <c r="GX55" i="1"/>
  <c r="T55" i="1"/>
  <c r="GX51" i="1"/>
  <c r="CX175" i="3"/>
  <c r="CU208" i="3"/>
  <c r="CV208" i="3"/>
  <c r="CX208" i="3"/>
  <c r="CX211" i="3"/>
  <c r="CW212" i="3"/>
  <c r="CX212" i="3"/>
  <c r="CX214" i="3"/>
  <c r="CW213" i="3"/>
  <c r="CX217" i="3"/>
  <c r="CX215" i="3"/>
  <c r="CX216" i="3"/>
  <c r="CR161" i="1"/>
  <c r="Q161" i="1" s="1"/>
  <c r="AD156" i="1"/>
  <c r="CY154" i="1"/>
  <c r="X154" i="1" s="1"/>
  <c r="CQ150" i="1"/>
  <c r="P150" i="1" s="1"/>
  <c r="CP150" i="1" s="1"/>
  <c r="O150" i="1" s="1"/>
  <c r="GM150" i="1" s="1"/>
  <c r="GN150" i="1" s="1"/>
  <c r="AB150" i="1"/>
  <c r="U142" i="1"/>
  <c r="CR134" i="1"/>
  <c r="Q134" i="1" s="1"/>
  <c r="CS134" i="1"/>
  <c r="R134" i="1" s="1"/>
  <c r="AD134" i="1"/>
  <c r="W132" i="1"/>
  <c r="AD132" i="1"/>
  <c r="AB132" i="1" s="1"/>
  <c r="BC83" i="1"/>
  <c r="CL26" i="1"/>
  <c r="CY70" i="1"/>
  <c r="X70" i="1" s="1"/>
  <c r="CZ70" i="1"/>
  <c r="Y70" i="1" s="1"/>
  <c r="GM70" i="1" s="1"/>
  <c r="GO70" i="1" s="1"/>
  <c r="P60" i="1"/>
  <c r="CP56" i="1"/>
  <c r="O56" i="1" s="1"/>
  <c r="S55" i="1"/>
  <c r="T51" i="1"/>
  <c r="W48" i="1"/>
  <c r="CZ41" i="1"/>
  <c r="Y41" i="1" s="1"/>
  <c r="CR36" i="1"/>
  <c r="Q36" i="1" s="1"/>
  <c r="CS36" i="1"/>
  <c r="R36" i="1" s="1"/>
  <c r="AD36" i="1"/>
  <c r="AB36" i="1" s="1"/>
  <c r="CW152" i="3"/>
  <c r="CW222" i="3"/>
  <c r="CX222" i="3"/>
  <c r="CX223" i="3"/>
  <c r="CX224" i="3"/>
  <c r="CX225" i="3"/>
  <c r="CX226" i="3"/>
  <c r="CX218" i="3"/>
  <c r="CX228" i="3"/>
  <c r="CX227" i="3"/>
  <c r="CU218" i="3"/>
  <c r="CV218" i="3"/>
  <c r="CW221" i="3"/>
  <c r="CX220" i="3"/>
  <c r="CQ156" i="1"/>
  <c r="P156" i="1" s="1"/>
  <c r="CP156" i="1" s="1"/>
  <c r="O156" i="1" s="1"/>
  <c r="AB156" i="1"/>
  <c r="CR143" i="1"/>
  <c r="Q143" i="1" s="1"/>
  <c r="CS143" i="1"/>
  <c r="R143" i="1" s="1"/>
  <c r="CZ143" i="1" s="1"/>
  <c r="Y143" i="1" s="1"/>
  <c r="AD143" i="1"/>
  <c r="AB143" i="1" s="1"/>
  <c r="T142" i="1"/>
  <c r="T140" i="1"/>
  <c r="CQ134" i="1"/>
  <c r="P134" i="1" s="1"/>
  <c r="AB134" i="1"/>
  <c r="V132" i="1"/>
  <c r="CQ132" i="1"/>
  <c r="P132" i="1" s="1"/>
  <c r="I130" i="1"/>
  <c r="P130" i="1" s="1"/>
  <c r="R129" i="1"/>
  <c r="CY129" i="1" s="1"/>
  <c r="X129" i="1" s="1"/>
  <c r="CP79" i="1"/>
  <c r="O79" i="1" s="1"/>
  <c r="GM79" i="1" s="1"/>
  <c r="GN79" i="1" s="1"/>
  <c r="AB69" i="1"/>
  <c r="CQ69" i="1"/>
  <c r="P69" i="1" s="1"/>
  <c r="CP69" i="1" s="1"/>
  <c r="O69" i="1" s="1"/>
  <c r="GM69" i="1" s="1"/>
  <c r="GO69" i="1" s="1"/>
  <c r="CU44" i="3"/>
  <c r="CV44" i="3"/>
  <c r="CX44" i="3"/>
  <c r="CX46" i="3"/>
  <c r="CS53" i="1"/>
  <c r="R53" i="1" s="1"/>
  <c r="CZ53" i="1" s="1"/>
  <c r="Y53" i="1" s="1"/>
  <c r="CR53" i="1"/>
  <c r="Q53" i="1" s="1"/>
  <c r="CQ78" i="1"/>
  <c r="P78" i="1" s="1"/>
  <c r="AB78" i="1"/>
  <c r="W73" i="1"/>
  <c r="CR65" i="1"/>
  <c r="Q65" i="1" s="1"/>
  <c r="CS65" i="1"/>
  <c r="R65" i="1" s="1"/>
  <c r="CY65" i="1" s="1"/>
  <c r="X65" i="1" s="1"/>
  <c r="AD65" i="1"/>
  <c r="AB65" i="1" s="1"/>
  <c r="CZ63" i="1"/>
  <c r="Y63" i="1" s="1"/>
  <c r="CR51" i="1"/>
  <c r="Q51" i="1" s="1"/>
  <c r="AD51" i="1"/>
  <c r="AB51" i="1" s="1"/>
  <c r="CZ46" i="1"/>
  <c r="Y46" i="1" s="1"/>
  <c r="CY46" i="1"/>
  <c r="X46" i="1" s="1"/>
  <c r="CR34" i="1"/>
  <c r="Q34" i="1" s="1"/>
  <c r="CS34" i="1"/>
  <c r="R34" i="1" s="1"/>
  <c r="CY34" i="1" s="1"/>
  <c r="X34" i="1" s="1"/>
  <c r="AD34" i="1"/>
  <c r="AB34" i="1" s="1"/>
  <c r="CX326" i="3"/>
  <c r="CX309" i="3"/>
  <c r="CX302" i="3"/>
  <c r="CW302" i="3"/>
  <c r="CX296" i="3"/>
  <c r="CW283" i="3"/>
  <c r="CU47" i="3"/>
  <c r="CX47" i="3"/>
  <c r="AD55" i="1"/>
  <c r="AB55" i="1" s="1"/>
  <c r="CR55" i="1"/>
  <c r="Q55" i="1" s="1"/>
  <c r="AB53" i="1"/>
  <c r="CQ53" i="1"/>
  <c r="P53" i="1" s="1"/>
  <c r="CP53" i="1" s="1"/>
  <c r="O53" i="1" s="1"/>
  <c r="U48" i="1"/>
  <c r="CQ41" i="1"/>
  <c r="P41" i="1" s="1"/>
  <c r="CP41" i="1" s="1"/>
  <c r="O41" i="1" s="1"/>
  <c r="GM41" i="1" s="1"/>
  <c r="GN41" i="1" s="1"/>
  <c r="CZ40" i="1"/>
  <c r="Y40" i="1" s="1"/>
  <c r="AB37" i="1"/>
  <c r="CQ32" i="1"/>
  <c r="P32" i="1" s="1"/>
  <c r="CP32" i="1" s="1"/>
  <c r="O32" i="1" s="1"/>
  <c r="GM32" i="1" s="1"/>
  <c r="GN32" i="1" s="1"/>
  <c r="AB32" i="1"/>
  <c r="W29" i="1"/>
  <c r="DF330" i="3"/>
  <c r="DG330" i="3"/>
  <c r="DH330" i="3"/>
  <c r="DI330" i="3"/>
  <c r="DJ330" i="3" s="1"/>
  <c r="CW223" i="3"/>
  <c r="CV189" i="3"/>
  <c r="CX189" i="3"/>
  <c r="DF186" i="3"/>
  <c r="DJ186" i="3" s="1"/>
  <c r="DG186" i="3"/>
  <c r="DI186" i="3"/>
  <c r="DH186" i="3"/>
  <c r="CW183" i="3"/>
  <c r="CW65" i="3"/>
  <c r="CX65" i="3"/>
  <c r="CX68" i="3"/>
  <c r="CU60" i="3"/>
  <c r="CX66" i="3"/>
  <c r="CX69" i="3"/>
  <c r="CX61" i="3"/>
  <c r="CW63" i="3"/>
  <c r="CX63" i="3"/>
  <c r="CX62" i="3"/>
  <c r="R51" i="1"/>
  <c r="CZ51" i="1" s="1"/>
  <c r="Y51" i="1" s="1"/>
  <c r="CR50" i="1"/>
  <c r="Q50" i="1" s="1"/>
  <c r="CP50" i="1" s="1"/>
  <c r="O50" i="1" s="1"/>
  <c r="CS50" i="1"/>
  <c r="R50" i="1" s="1"/>
  <c r="CZ50" i="1" s="1"/>
  <c r="Y50" i="1" s="1"/>
  <c r="U47" i="1"/>
  <c r="W44" i="1"/>
  <c r="CQ33" i="1"/>
  <c r="P33" i="1" s="1"/>
  <c r="AB33" i="1"/>
  <c r="CR28" i="1"/>
  <c r="Q28" i="1" s="1"/>
  <c r="CP28" i="1" s="1"/>
  <c r="O28" i="1" s="1"/>
  <c r="AD28" i="1"/>
  <c r="AB28" i="1" s="1"/>
  <c r="CS28" i="1"/>
  <c r="R28" i="1" s="1"/>
  <c r="CY28" i="1" s="1"/>
  <c r="X28" i="1" s="1"/>
  <c r="DG331" i="3"/>
  <c r="DF331" i="3"/>
  <c r="DH331" i="3"/>
  <c r="DI331" i="3"/>
  <c r="DJ331" i="3" s="1"/>
  <c r="CX262" i="3"/>
  <c r="CX241" i="3"/>
  <c r="DF55" i="3"/>
  <c r="DJ55" i="3" s="1"/>
  <c r="DG55" i="3"/>
  <c r="DH55" i="3"/>
  <c r="DI55" i="3"/>
  <c r="CR69" i="1"/>
  <c r="Q69" i="1" s="1"/>
  <c r="CZ68" i="1"/>
  <c r="Y68" i="1" s="1"/>
  <c r="CR64" i="1"/>
  <c r="Q64" i="1" s="1"/>
  <c r="CP64" i="1" s="1"/>
  <c r="O64" i="1" s="1"/>
  <c r="CS64" i="1"/>
  <c r="R64" i="1" s="1"/>
  <c r="CZ64" i="1" s="1"/>
  <c r="Y64" i="1" s="1"/>
  <c r="AD64" i="1"/>
  <c r="T60" i="1"/>
  <c r="AD50" i="1"/>
  <c r="AB50" i="1" s="1"/>
  <c r="GM45" i="1"/>
  <c r="GN45" i="1" s="1"/>
  <c r="AB44" i="1"/>
  <c r="CR42" i="1"/>
  <c r="Q42" i="1" s="1"/>
  <c r="AD42" i="1"/>
  <c r="AB42" i="1" s="1"/>
  <c r="CX284" i="3"/>
  <c r="DF231" i="3"/>
  <c r="DJ231" i="3" s="1"/>
  <c r="DG231" i="3"/>
  <c r="DH231" i="3"/>
  <c r="DI231" i="3"/>
  <c r="CU156" i="3"/>
  <c r="CX163" i="3"/>
  <c r="CV156" i="3"/>
  <c r="CX157" i="3"/>
  <c r="CX156" i="3"/>
  <c r="CW142" i="3"/>
  <c r="CX145" i="3"/>
  <c r="CX147" i="3"/>
  <c r="CU140" i="3"/>
  <c r="CX144" i="3"/>
  <c r="CW143" i="3"/>
  <c r="CX143" i="3"/>
  <c r="CX142" i="3"/>
  <c r="CW144" i="3"/>
  <c r="CW110" i="3"/>
  <c r="CX109" i="3"/>
  <c r="CX110" i="3"/>
  <c r="CX104" i="3"/>
  <c r="CU104" i="3"/>
  <c r="CV104" i="3"/>
  <c r="AB81" i="1"/>
  <c r="AD76" i="1"/>
  <c r="AB76" i="1" s="1"/>
  <c r="V71" i="1"/>
  <c r="AB64" i="1"/>
  <c r="CQ61" i="1"/>
  <c r="P61" i="1" s="1"/>
  <c r="CP61" i="1" s="1"/>
  <c r="O61" i="1" s="1"/>
  <c r="GM61" i="1" s="1"/>
  <c r="GO61" i="1" s="1"/>
  <c r="AB61" i="1"/>
  <c r="S60" i="1"/>
  <c r="W56" i="1"/>
  <c r="CR48" i="1"/>
  <c r="Q48" i="1" s="1"/>
  <c r="AD48" i="1"/>
  <c r="U44" i="1"/>
  <c r="CR43" i="1"/>
  <c r="Q43" i="1" s="1"/>
  <c r="CP43" i="1" s="1"/>
  <c r="O43" i="1" s="1"/>
  <c r="CS43" i="1"/>
  <c r="R43" i="1" s="1"/>
  <c r="CY43" i="1" s="1"/>
  <c r="X43" i="1" s="1"/>
  <c r="AD43" i="1"/>
  <c r="CP38" i="1"/>
  <c r="O38" i="1" s="1"/>
  <c r="DF317" i="3"/>
  <c r="DJ317" i="3" s="1"/>
  <c r="DH317" i="3"/>
  <c r="DG317" i="3"/>
  <c r="DI317" i="3"/>
  <c r="CX308" i="3"/>
  <c r="CX171" i="3"/>
  <c r="CU165" i="3"/>
  <c r="CX165" i="3"/>
  <c r="CX167" i="3"/>
  <c r="CX166" i="3"/>
  <c r="CV165" i="3"/>
  <c r="BD83" i="1"/>
  <c r="CX96" i="3"/>
  <c r="CW97" i="3"/>
  <c r="CX97" i="3"/>
  <c r="CU93" i="3"/>
  <c r="CX94" i="3"/>
  <c r="CV93" i="3"/>
  <c r="CX93" i="3"/>
  <c r="I73" i="1"/>
  <c r="V73" i="1" s="1"/>
  <c r="CW73" i="3"/>
  <c r="CX73" i="3"/>
  <c r="CW75" i="3"/>
  <c r="CU70" i="3"/>
  <c r="CX71" i="3"/>
  <c r="CX76" i="3"/>
  <c r="CX75" i="3"/>
  <c r="CX77" i="3"/>
  <c r="CX79" i="3"/>
  <c r="CW74" i="3"/>
  <c r="W66" i="1"/>
  <c r="CR63" i="1"/>
  <c r="Q63" i="1" s="1"/>
  <c r="AD63" i="1"/>
  <c r="R60" i="1"/>
  <c r="AB43" i="1"/>
  <c r="CZ32" i="1"/>
  <c r="Y32" i="1" s="1"/>
  <c r="S29" i="1"/>
  <c r="CX190" i="3"/>
  <c r="CW166" i="3"/>
  <c r="CQ63" i="1"/>
  <c r="P63" i="1" s="1"/>
  <c r="CP63" i="1" s="1"/>
  <c r="O63" i="1" s="1"/>
  <c r="GM63" i="1" s="1"/>
  <c r="GN63" i="1" s="1"/>
  <c r="AB63" i="1"/>
  <c r="CY62" i="1"/>
  <c r="X62" i="1" s="1"/>
  <c r="GM62" i="1" s="1"/>
  <c r="GN62" i="1" s="1"/>
  <c r="T59" i="1"/>
  <c r="CQ49" i="1"/>
  <c r="P49" i="1" s="1"/>
  <c r="AB49" i="1"/>
  <c r="P47" i="1"/>
  <c r="CP47" i="1" s="1"/>
  <c r="O47" i="1" s="1"/>
  <c r="P44" i="1"/>
  <c r="CP44" i="1" s="1"/>
  <c r="O44" i="1" s="1"/>
  <c r="GM44" i="1" s="1"/>
  <c r="GN44" i="1" s="1"/>
  <c r="CY41" i="1"/>
  <c r="X41" i="1" s="1"/>
  <c r="CP36" i="1"/>
  <c r="O36" i="1" s="1"/>
  <c r="CX325" i="3"/>
  <c r="CW301" i="3"/>
  <c r="CX301" i="3"/>
  <c r="CX219" i="3"/>
  <c r="CX169" i="3"/>
  <c r="CQ35" i="1"/>
  <c r="P35" i="1" s="1"/>
  <c r="CQ34" i="1"/>
  <c r="P34" i="1" s="1"/>
  <c r="CP34" i="1" s="1"/>
  <c r="O34" i="1" s="1"/>
  <c r="DF6" i="3"/>
  <c r="DG6" i="3"/>
  <c r="DH6" i="3"/>
  <c r="DI6" i="3"/>
  <c r="DJ6" i="3" s="1"/>
  <c r="DH312" i="3"/>
  <c r="DI312" i="3"/>
  <c r="CW272" i="3"/>
  <c r="CX204" i="3"/>
  <c r="CX196" i="3"/>
  <c r="CU86" i="3"/>
  <c r="CX87" i="3"/>
  <c r="CV86" i="3"/>
  <c r="CX86" i="3"/>
  <c r="W55" i="1"/>
  <c r="P55" i="1"/>
  <c r="Q54" i="1"/>
  <c r="CP54" i="1" s="1"/>
  <c r="O54" i="1" s="1"/>
  <c r="GM54" i="1" s="1"/>
  <c r="GN54" i="1" s="1"/>
  <c r="S49" i="1"/>
  <c r="CQ31" i="1"/>
  <c r="P31" i="1" s="1"/>
  <c r="CP31" i="1" s="1"/>
  <c r="O31" i="1" s="1"/>
  <c r="AB31" i="1"/>
  <c r="AB29" i="1"/>
  <c r="CX257" i="3"/>
  <c r="CX205" i="3"/>
  <c r="CW158" i="3"/>
  <c r="DF20" i="3"/>
  <c r="DJ20" i="3" s="1"/>
  <c r="DG20" i="3"/>
  <c r="DI20" i="3"/>
  <c r="DH20" i="3"/>
  <c r="Q66" i="1"/>
  <c r="CR57" i="1"/>
  <c r="Q57" i="1" s="1"/>
  <c r="CP57" i="1" s="1"/>
  <c r="O57" i="1" s="1"/>
  <c r="CS57" i="1"/>
  <c r="R57" i="1" s="1"/>
  <c r="CY57" i="1" s="1"/>
  <c r="X57" i="1" s="1"/>
  <c r="CY52" i="1"/>
  <c r="X52" i="1" s="1"/>
  <c r="GM52" i="1" s="1"/>
  <c r="GN52" i="1" s="1"/>
  <c r="GX47" i="1"/>
  <c r="R47" i="1"/>
  <c r="CY47" i="1" s="1"/>
  <c r="X47" i="1" s="1"/>
  <c r="CY45" i="1"/>
  <c r="X45" i="1" s="1"/>
  <c r="V44" i="1"/>
  <c r="CQ39" i="1"/>
  <c r="P39" i="1" s="1"/>
  <c r="CP39" i="1" s="1"/>
  <c r="O39" i="1" s="1"/>
  <c r="AB39" i="1"/>
  <c r="W37" i="1"/>
  <c r="U35" i="1"/>
  <c r="S33" i="1"/>
  <c r="W31" i="1"/>
  <c r="AJ83" i="1" s="1"/>
  <c r="CV332" i="3"/>
  <c r="CX332" i="3"/>
  <c r="DF316" i="3"/>
  <c r="DJ316" i="3" s="1"/>
  <c r="DG316" i="3"/>
  <c r="DI316" i="3"/>
  <c r="DH316" i="3"/>
  <c r="CX293" i="3"/>
  <c r="CX279" i="3"/>
  <c r="CV279" i="3"/>
  <c r="CW274" i="3"/>
  <c r="CX274" i="3"/>
  <c r="CW264" i="3"/>
  <c r="CV250" i="3"/>
  <c r="CX250" i="3"/>
  <c r="DF235" i="3"/>
  <c r="DJ235" i="3" s="1"/>
  <c r="DH235" i="3"/>
  <c r="DI235" i="3"/>
  <c r="V37" i="1"/>
  <c r="R33" i="1"/>
  <c r="CY30" i="1"/>
  <c r="X30" i="1" s="1"/>
  <c r="CZ30" i="1"/>
  <c r="Y30" i="1" s="1"/>
  <c r="Q29" i="1"/>
  <c r="DH333" i="3"/>
  <c r="DI333" i="3"/>
  <c r="DJ333" i="3" s="1"/>
  <c r="DG333" i="3"/>
  <c r="CW284" i="3"/>
  <c r="DI232" i="3"/>
  <c r="DF232" i="3"/>
  <c r="DJ232" i="3" s="1"/>
  <c r="DG232" i="3"/>
  <c r="DH232" i="3"/>
  <c r="CX206" i="3"/>
  <c r="CX203" i="3"/>
  <c r="DF187" i="3"/>
  <c r="DJ187" i="3" s="1"/>
  <c r="DG187" i="3"/>
  <c r="DI187" i="3"/>
  <c r="AB57" i="1"/>
  <c r="U54" i="1"/>
  <c r="U51" i="1"/>
  <c r="P48" i="1"/>
  <c r="U37" i="1"/>
  <c r="S35" i="1"/>
  <c r="GX33" i="1"/>
  <c r="Q33" i="1"/>
  <c r="P29" i="1"/>
  <c r="CX280" i="3"/>
  <c r="CX221" i="3"/>
  <c r="CX209" i="3"/>
  <c r="CV182" i="3"/>
  <c r="CX182" i="3"/>
  <c r="AD70" i="1"/>
  <c r="AB70" i="1" s="1"/>
  <c r="CZ52" i="1"/>
  <c r="Y52" i="1" s="1"/>
  <c r="AB48" i="1"/>
  <c r="CZ45" i="1"/>
  <c r="Y45" i="1" s="1"/>
  <c r="GX31" i="1"/>
  <c r="CZ28" i="1"/>
  <c r="Y28" i="1" s="1"/>
  <c r="DF320" i="3"/>
  <c r="DJ320" i="3" s="1"/>
  <c r="DG320" i="3"/>
  <c r="DH320" i="3"/>
  <c r="DI320" i="3"/>
  <c r="CX294" i="3"/>
  <c r="CW294" i="3"/>
  <c r="CW291" i="3"/>
  <c r="CX118" i="3"/>
  <c r="CV140" i="3"/>
  <c r="CX140" i="3"/>
  <c r="CW123" i="3"/>
  <c r="CX123" i="3"/>
  <c r="T29" i="1"/>
  <c r="CX305" i="3"/>
  <c r="CV242" i="3"/>
  <c r="CX242" i="3"/>
  <c r="CX172" i="3"/>
  <c r="CV105" i="3"/>
  <c r="CX78" i="3"/>
  <c r="DF52" i="3"/>
  <c r="DJ52" i="3" s="1"/>
  <c r="DG52" i="3"/>
  <c r="DH52" i="3"/>
  <c r="DI52" i="3"/>
  <c r="DF43" i="3"/>
  <c r="DJ43" i="3" s="1"/>
  <c r="DI43" i="3"/>
  <c r="DG43" i="3"/>
  <c r="CU5" i="3"/>
  <c r="CV5" i="3"/>
  <c r="DF315" i="3"/>
  <c r="DG315" i="3"/>
  <c r="DH315" i="3"/>
  <c r="DH314" i="3"/>
  <c r="DI314" i="3"/>
  <c r="DF233" i="3"/>
  <c r="DJ233" i="3" s="1"/>
  <c r="DG233" i="3"/>
  <c r="DI233" i="3"/>
  <c r="DF230" i="3"/>
  <c r="DJ230" i="3" s="1"/>
  <c r="DG230" i="3"/>
  <c r="DH230" i="3"/>
  <c r="DI230" i="3"/>
  <c r="CW210" i="3"/>
  <c r="CX210" i="3"/>
  <c r="DF38" i="3"/>
  <c r="DJ38" i="3" s="1"/>
  <c r="DG38" i="3"/>
  <c r="DI38" i="3"/>
  <c r="DH38" i="3"/>
  <c r="DF23" i="3"/>
  <c r="DJ23" i="3" s="1"/>
  <c r="DG23" i="3"/>
  <c r="DI23" i="3"/>
  <c r="DH23" i="3"/>
  <c r="U30" i="1"/>
  <c r="CX266" i="3"/>
  <c r="CV266" i="3"/>
  <c r="CV260" i="3"/>
  <c r="CX260" i="3"/>
  <c r="DH249" i="3"/>
  <c r="CW151" i="3"/>
  <c r="DH100" i="3"/>
  <c r="DI100" i="3"/>
  <c r="DJ100" i="3" s="1"/>
  <c r="DF100" i="3"/>
  <c r="DG100" i="3"/>
  <c r="CS31" i="1"/>
  <c r="R31" i="1" s="1"/>
  <c r="CZ31" i="1" s="1"/>
  <c r="Y31" i="1" s="1"/>
  <c r="T30" i="1"/>
  <c r="DI310" i="3"/>
  <c r="DJ310" i="3" s="1"/>
  <c r="DF249" i="3"/>
  <c r="DI239" i="3"/>
  <c r="DH239" i="3"/>
  <c r="CV185" i="3"/>
  <c r="CX185" i="3"/>
  <c r="CR31" i="1"/>
  <c r="Q31" i="1" s="1"/>
  <c r="AB30" i="1"/>
  <c r="GX29" i="1"/>
  <c r="CX288" i="3"/>
  <c r="CX256" i="3"/>
  <c r="CX197" i="3"/>
  <c r="CV139" i="3"/>
  <c r="CX139" i="3"/>
  <c r="DF92" i="3"/>
  <c r="DJ92" i="3" s="1"/>
  <c r="DG92" i="3"/>
  <c r="DH92" i="3"/>
  <c r="DI92" i="3"/>
  <c r="DF30" i="3"/>
  <c r="DJ30" i="3" s="1"/>
  <c r="DH30" i="3"/>
  <c r="DI30" i="3"/>
  <c r="DG30" i="3"/>
  <c r="DG13" i="3"/>
  <c r="DH13" i="3"/>
  <c r="DF13" i="3"/>
  <c r="DJ13" i="3" s="1"/>
  <c r="DI13" i="3"/>
  <c r="CV2" i="3"/>
  <c r="CX146" i="3"/>
  <c r="CX141" i="3"/>
  <c r="CW115" i="3"/>
  <c r="CX115" i="3"/>
  <c r="CW72" i="3"/>
  <c r="CX72" i="3"/>
  <c r="DH17" i="3"/>
  <c r="DI17" i="3"/>
  <c r="DJ17" i="3" s="1"/>
  <c r="DF17" i="3"/>
  <c r="DG17" i="3"/>
  <c r="CV254" i="3"/>
  <c r="CX254" i="3"/>
  <c r="CX177" i="3"/>
  <c r="CV176" i="3"/>
  <c r="CX176" i="3"/>
  <c r="CX170" i="3"/>
  <c r="CW159" i="3"/>
  <c r="CX159" i="3"/>
  <c r="CW150" i="3"/>
  <c r="DF42" i="3"/>
  <c r="DJ42" i="3" s="1"/>
  <c r="DH42" i="3"/>
  <c r="DG42" i="3"/>
  <c r="DI42" i="3"/>
  <c r="DH251" i="3"/>
  <c r="DI251" i="3"/>
  <c r="DJ251" i="3" s="1"/>
  <c r="CV240" i="3"/>
  <c r="CW211" i="3"/>
  <c r="CW167" i="3"/>
  <c r="CW122" i="3"/>
  <c r="CX122" i="3"/>
  <c r="CV80" i="3"/>
  <c r="CX80" i="3"/>
  <c r="CW244" i="3"/>
  <c r="CX244" i="3"/>
  <c r="DI234" i="3"/>
  <c r="DJ234" i="3" s="1"/>
  <c r="DF188" i="3"/>
  <c r="DJ188" i="3" s="1"/>
  <c r="DH188" i="3"/>
  <c r="CW178" i="3"/>
  <c r="CW116" i="3"/>
  <c r="CX116" i="3"/>
  <c r="CX67" i="3"/>
  <c r="CX246" i="3"/>
  <c r="DH234" i="3"/>
  <c r="CX229" i="3"/>
  <c r="CV229" i="3"/>
  <c r="CX199" i="3"/>
  <c r="CX131" i="3"/>
  <c r="CX153" i="3"/>
  <c r="CV101" i="3"/>
  <c r="DF39" i="3"/>
  <c r="DJ39" i="3" s="1"/>
  <c r="DH39" i="3"/>
  <c r="DI39" i="3"/>
  <c r="DG27" i="3"/>
  <c r="DH27" i="3"/>
  <c r="DI27" i="3"/>
  <c r="DJ27" i="3" s="1"/>
  <c r="DF27" i="3"/>
  <c r="CX133" i="3"/>
  <c r="CX105" i="3"/>
  <c r="DI102" i="3"/>
  <c r="DJ102" i="3" s="1"/>
  <c r="DF102" i="3"/>
  <c r="DG102" i="3"/>
  <c r="DF101" i="3"/>
  <c r="DG101" i="3"/>
  <c r="DH101" i="3"/>
  <c r="DI101" i="3"/>
  <c r="DJ101" i="3" s="1"/>
  <c r="CX74" i="3"/>
  <c r="DF24" i="3"/>
  <c r="DJ24" i="3" s="1"/>
  <c r="DG24" i="3"/>
  <c r="DH24" i="3"/>
  <c r="DI24" i="3"/>
  <c r="DF12" i="3"/>
  <c r="DJ12" i="3" s="1"/>
  <c r="DH12" i="3"/>
  <c r="DI12" i="3"/>
  <c r="DG12" i="3"/>
  <c r="DG9" i="3"/>
  <c r="DH9" i="3"/>
  <c r="DI9" i="3"/>
  <c r="DJ9" i="3" s="1"/>
  <c r="DF9" i="3"/>
  <c r="CX3" i="3"/>
  <c r="CX161" i="3"/>
  <c r="CW160" i="3"/>
  <c r="CX160" i="3"/>
  <c r="CX98" i="3"/>
  <c r="DG91" i="3"/>
  <c r="DH91" i="3"/>
  <c r="DI91" i="3"/>
  <c r="DF33" i="3"/>
  <c r="DJ33" i="3" s="1"/>
  <c r="DI33" i="3"/>
  <c r="DG33" i="3"/>
  <c r="DH33" i="3"/>
  <c r="CX135" i="3"/>
  <c r="CW62" i="3"/>
  <c r="DG40" i="3"/>
  <c r="DH40" i="3"/>
  <c r="DF40" i="3"/>
  <c r="DJ40" i="3" s="1"/>
  <c r="CX128" i="3"/>
  <c r="CW95" i="3"/>
  <c r="DF84" i="3"/>
  <c r="DJ84" i="3" s="1"/>
  <c r="DG84" i="3"/>
  <c r="DH84" i="3"/>
  <c r="DI84" i="3"/>
  <c r="CV60" i="3"/>
  <c r="DG31" i="3"/>
  <c r="DH31" i="3"/>
  <c r="DF31" i="3"/>
  <c r="DJ31" i="3" s="1"/>
  <c r="DI31" i="3"/>
  <c r="DF15" i="3"/>
  <c r="DJ15" i="3" s="1"/>
  <c r="DI15" i="3"/>
  <c r="DG15" i="3"/>
  <c r="DH15" i="3"/>
  <c r="CW45" i="3"/>
  <c r="CX45" i="3"/>
  <c r="CX155" i="3"/>
  <c r="CV148" i="3"/>
  <c r="CX148" i="3"/>
  <c r="CX106" i="3"/>
  <c r="DH50" i="3"/>
  <c r="DI50" i="3"/>
  <c r="DJ50" i="3" s="1"/>
  <c r="CV47" i="3"/>
  <c r="CX178" i="3"/>
  <c r="CX164" i="3"/>
  <c r="CX162" i="3"/>
  <c r="CX158" i="3"/>
  <c r="CX152" i="3"/>
  <c r="CX151" i="3"/>
  <c r="CV70" i="3"/>
  <c r="CX70" i="3"/>
  <c r="CW7" i="3"/>
  <c r="CX7" i="3"/>
  <c r="CV103" i="3"/>
  <c r="CX103" i="3"/>
  <c r="CX99" i="3"/>
  <c r="DG54" i="3"/>
  <c r="DH54" i="3"/>
  <c r="DI54" i="3"/>
  <c r="DJ54" i="3" s="1"/>
  <c r="CW48" i="3"/>
  <c r="DF29" i="3"/>
  <c r="DJ29" i="3" s="1"/>
  <c r="DG29" i="3"/>
  <c r="DI29" i="3"/>
  <c r="DF25" i="3"/>
  <c r="DJ25" i="3" s="1"/>
  <c r="DG25" i="3"/>
  <c r="DH25" i="3"/>
  <c r="DG22" i="3"/>
  <c r="DH22" i="3"/>
  <c r="DF22" i="3"/>
  <c r="DJ22" i="3" s="1"/>
  <c r="DI22" i="3"/>
  <c r="DF19" i="3"/>
  <c r="DG19" i="3"/>
  <c r="DJ19" i="3" s="1"/>
  <c r="DH19" i="3"/>
  <c r="DF85" i="3"/>
  <c r="DJ85" i="3" s="1"/>
  <c r="DG85" i="3"/>
  <c r="DH85" i="3"/>
  <c r="DI85" i="3"/>
  <c r="DH82" i="3"/>
  <c r="DI82" i="3"/>
  <c r="DF32" i="3"/>
  <c r="DJ32" i="3" s="1"/>
  <c r="DG32" i="3"/>
  <c r="DH32" i="3"/>
  <c r="DI32" i="3"/>
  <c r="DH26" i="3"/>
  <c r="DI26" i="3"/>
  <c r="DJ26" i="3" s="1"/>
  <c r="DG26" i="3"/>
  <c r="DF53" i="3"/>
  <c r="DJ53" i="3" s="1"/>
  <c r="DG53" i="3"/>
  <c r="DH53" i="3"/>
  <c r="DH35" i="3"/>
  <c r="DI35" i="3"/>
  <c r="DJ35" i="3" s="1"/>
  <c r="DF14" i="3"/>
  <c r="DJ14" i="3" s="1"/>
  <c r="DG14" i="3"/>
  <c r="DF10" i="3"/>
  <c r="DG10" i="3"/>
  <c r="DJ10" i="3" s="1"/>
  <c r="DH10" i="3"/>
  <c r="DF28" i="3"/>
  <c r="DG28" i="3"/>
  <c r="DJ28" i="3" s="1"/>
  <c r="DH28" i="3"/>
  <c r="CV108" i="3"/>
  <c r="CX108" i="3"/>
  <c r="CW64" i="3"/>
  <c r="CX64" i="3"/>
  <c r="DG36" i="3"/>
  <c r="DH36" i="3"/>
  <c r="DI36" i="3"/>
  <c r="DJ36" i="3" s="1"/>
  <c r="DF21" i="3"/>
  <c r="DJ21" i="3" s="1"/>
  <c r="DH21" i="3"/>
  <c r="DI21" i="3"/>
  <c r="DF11" i="3"/>
  <c r="DJ11" i="3" s="1"/>
  <c r="DG11" i="3"/>
  <c r="DI11" i="3"/>
  <c r="CW4" i="3"/>
  <c r="CX125" i="3"/>
  <c r="CV119" i="3"/>
  <c r="CX119" i="3"/>
  <c r="CV88" i="3"/>
  <c r="CX88" i="3"/>
  <c r="CX112" i="3"/>
  <c r="CW96" i="3"/>
  <c r="CX95" i="3"/>
  <c r="DH90" i="3"/>
  <c r="DI90" i="3"/>
  <c r="DG83" i="3"/>
  <c r="DH83" i="3"/>
  <c r="DI83" i="3"/>
  <c r="DG51" i="3"/>
  <c r="DH51" i="3"/>
  <c r="DI51" i="3"/>
  <c r="CX49" i="3"/>
  <c r="CX48" i="3"/>
  <c r="DF41" i="3"/>
  <c r="DJ41" i="3" s="1"/>
  <c r="DG41" i="3"/>
  <c r="DG35" i="3"/>
  <c r="DI14" i="3"/>
  <c r="CX111" i="3"/>
  <c r="DI53" i="3"/>
  <c r="DF37" i="3"/>
  <c r="DG37" i="3"/>
  <c r="DJ37" i="3" s="1"/>
  <c r="DH37" i="3"/>
  <c r="DF35" i="3"/>
  <c r="DG18" i="3"/>
  <c r="DH18" i="3"/>
  <c r="DI18" i="3"/>
  <c r="DJ18" i="3" s="1"/>
  <c r="DH14" i="3"/>
  <c r="DI10" i="3"/>
  <c r="DH8" i="3"/>
  <c r="DI8" i="3"/>
  <c r="DJ8" i="3" s="1"/>
  <c r="DF8" i="3"/>
  <c r="CX5" i="3"/>
  <c r="CX60" i="3"/>
  <c r="CX1" i="3"/>
  <c r="W199" i="6" l="1"/>
  <c r="O687" i="6"/>
  <c r="X334" i="6"/>
  <c r="O296" i="6"/>
  <c r="X347" i="6"/>
  <c r="X713" i="6"/>
  <c r="X700" i="6"/>
  <c r="O322" i="6"/>
  <c r="O138" i="6"/>
  <c r="W67" i="6"/>
  <c r="W781" i="6"/>
  <c r="O751" i="6"/>
  <c r="O531" i="6"/>
  <c r="W359" i="6"/>
  <c r="O521" i="6"/>
  <c r="W97" i="6"/>
  <c r="O97" i="6"/>
  <c r="X741" i="6"/>
  <c r="X480" i="6"/>
  <c r="O480" i="6"/>
  <c r="X506" i="6"/>
  <c r="O506" i="6"/>
  <c r="X726" i="6"/>
  <c r="O726" i="6"/>
  <c r="H851" i="7"/>
  <c r="H245" i="7"/>
  <c r="X556" i="7"/>
  <c r="O556" i="7"/>
  <c r="H631" i="7" s="1"/>
  <c r="K875" i="7"/>
  <c r="GM353" i="1"/>
  <c r="GN353" i="1" s="1"/>
  <c r="CI26" i="1"/>
  <c r="AZ83" i="1"/>
  <c r="GM362" i="1"/>
  <c r="GN362" i="1" s="1"/>
  <c r="GM145" i="1"/>
  <c r="GO145" i="1" s="1"/>
  <c r="GM259" i="1"/>
  <c r="GN259" i="1" s="1"/>
  <c r="AJ26" i="1"/>
  <c r="W83" i="1"/>
  <c r="GM64" i="1"/>
  <c r="GN64" i="1" s="1"/>
  <c r="CJ164" i="1"/>
  <c r="GM28" i="1"/>
  <c r="GM223" i="1"/>
  <c r="GO223" i="1" s="1"/>
  <c r="GM356" i="1"/>
  <c r="GN356" i="1" s="1"/>
  <c r="CY145" i="1"/>
  <c r="X145" i="1" s="1"/>
  <c r="CZ145" i="1"/>
  <c r="Y145" i="1" s="1"/>
  <c r="DF303" i="3"/>
  <c r="DG303" i="3"/>
  <c r="DJ303" i="3" s="1"/>
  <c r="DI303" i="3"/>
  <c r="DH303" i="3"/>
  <c r="CY325" i="1"/>
  <c r="X325" i="1" s="1"/>
  <c r="GM325" i="1" s="1"/>
  <c r="GO325" i="1" s="1"/>
  <c r="CZ325" i="1"/>
  <c r="Y325" i="1" s="1"/>
  <c r="DI7" i="3"/>
  <c r="DG7" i="3"/>
  <c r="DJ7" i="3" s="1"/>
  <c r="DH7" i="3"/>
  <c r="DF7" i="3"/>
  <c r="DF130" i="3"/>
  <c r="DJ130" i="3" s="1"/>
  <c r="DG130" i="3"/>
  <c r="DH130" i="3"/>
  <c r="DI130" i="3"/>
  <c r="DI297" i="3"/>
  <c r="DH297" i="3"/>
  <c r="DF297" i="3"/>
  <c r="DJ297" i="3" s="1"/>
  <c r="DG297" i="3"/>
  <c r="CY315" i="1"/>
  <c r="X315" i="1" s="1"/>
  <c r="CZ315" i="1"/>
  <c r="Y315" i="1" s="1"/>
  <c r="DF111" i="3"/>
  <c r="DI111" i="3"/>
  <c r="DJ111" i="3" s="1"/>
  <c r="DH111" i="3"/>
  <c r="DG111" i="3"/>
  <c r="DF95" i="3"/>
  <c r="DG95" i="3"/>
  <c r="DJ95" i="3" s="1"/>
  <c r="DH95" i="3"/>
  <c r="DI95" i="3"/>
  <c r="DF151" i="3"/>
  <c r="DG151" i="3"/>
  <c r="DJ151" i="3" s="1"/>
  <c r="DH151" i="3"/>
  <c r="DI151" i="3"/>
  <c r="DG47" i="3"/>
  <c r="DH47" i="3"/>
  <c r="DI47" i="3"/>
  <c r="DJ47" i="3" s="1"/>
  <c r="DF47" i="3"/>
  <c r="U317" i="1"/>
  <c r="AH364" i="1" s="1"/>
  <c r="DI1" i="3"/>
  <c r="DJ1" i="3" s="1"/>
  <c r="DF1" i="3"/>
  <c r="DG1" i="3"/>
  <c r="DH1" i="3"/>
  <c r="DF99" i="3"/>
  <c r="DJ99" i="3" s="1"/>
  <c r="DG99" i="3"/>
  <c r="DH99" i="3"/>
  <c r="DI99" i="3"/>
  <c r="DH178" i="3"/>
  <c r="DG178" i="3"/>
  <c r="DJ178" i="3" s="1"/>
  <c r="DF178" i="3"/>
  <c r="DI178" i="3"/>
  <c r="DF128" i="3"/>
  <c r="DJ128" i="3" s="1"/>
  <c r="DG128" i="3"/>
  <c r="DH128" i="3"/>
  <c r="DI128" i="3"/>
  <c r="DG153" i="3"/>
  <c r="DH153" i="3"/>
  <c r="DI153" i="3"/>
  <c r="DF153" i="3"/>
  <c r="DJ153" i="3" s="1"/>
  <c r="DI254" i="3"/>
  <c r="DJ254" i="3" s="1"/>
  <c r="DH254" i="3"/>
  <c r="DG254" i="3"/>
  <c r="DF254" i="3"/>
  <c r="DF210" i="3"/>
  <c r="DG210" i="3"/>
  <c r="DJ210" i="3" s="1"/>
  <c r="DH210" i="3"/>
  <c r="DI210" i="3"/>
  <c r="DF250" i="3"/>
  <c r="DG250" i="3"/>
  <c r="DH250" i="3"/>
  <c r="DI250" i="3"/>
  <c r="DJ250" i="3" s="1"/>
  <c r="DF332" i="3"/>
  <c r="DG332" i="3"/>
  <c r="DH332" i="3"/>
  <c r="DI332" i="3"/>
  <c r="DJ332" i="3" s="1"/>
  <c r="DF196" i="3"/>
  <c r="DJ196" i="3" s="1"/>
  <c r="DG196" i="3"/>
  <c r="DH196" i="3"/>
  <c r="DI196" i="3"/>
  <c r="DH169" i="3"/>
  <c r="DI169" i="3"/>
  <c r="DF169" i="3"/>
  <c r="DJ169" i="3" s="1"/>
  <c r="DG169" i="3"/>
  <c r="DH171" i="3"/>
  <c r="DI171" i="3"/>
  <c r="DF171" i="3"/>
  <c r="DJ171" i="3" s="1"/>
  <c r="DG171" i="3"/>
  <c r="DH104" i="3"/>
  <c r="DI104" i="3"/>
  <c r="DJ104" i="3" s="1"/>
  <c r="DF104" i="3"/>
  <c r="DG104" i="3"/>
  <c r="CP33" i="1"/>
  <c r="O33" i="1" s="1"/>
  <c r="DF69" i="3"/>
  <c r="DJ69" i="3" s="1"/>
  <c r="DG69" i="3"/>
  <c r="DH69" i="3"/>
  <c r="DI69" i="3"/>
  <c r="DF302" i="3"/>
  <c r="DG302" i="3"/>
  <c r="DJ302" i="3" s="1"/>
  <c r="DI302" i="3"/>
  <c r="DH302" i="3"/>
  <c r="DI226" i="3"/>
  <c r="DF226" i="3"/>
  <c r="DJ226" i="3" s="1"/>
  <c r="DH226" i="3"/>
  <c r="DG226" i="3"/>
  <c r="DG214" i="3"/>
  <c r="DH214" i="3"/>
  <c r="DI214" i="3"/>
  <c r="DF214" i="3"/>
  <c r="DJ214" i="3" s="1"/>
  <c r="CY144" i="1"/>
  <c r="X144" i="1" s="1"/>
  <c r="CZ144" i="1"/>
  <c r="Y144" i="1" s="1"/>
  <c r="DF180" i="3"/>
  <c r="DG180" i="3"/>
  <c r="DJ180" i="3" s="1"/>
  <c r="DH180" i="3"/>
  <c r="DI180" i="3"/>
  <c r="DI113" i="3"/>
  <c r="DG113" i="3"/>
  <c r="DJ113" i="3" s="1"/>
  <c r="DH113" i="3"/>
  <c r="DF113" i="3"/>
  <c r="CY31" i="1"/>
  <c r="X31" i="1" s="1"/>
  <c r="GM127" i="1"/>
  <c r="GN127" i="1" s="1"/>
  <c r="DF181" i="3"/>
  <c r="DJ181" i="3" s="1"/>
  <c r="DG181" i="3"/>
  <c r="DH181" i="3"/>
  <c r="DI181" i="3"/>
  <c r="R219" i="1"/>
  <c r="P219" i="1"/>
  <c r="Q219" i="1"/>
  <c r="CZ43" i="1"/>
  <c r="Y43" i="1" s="1"/>
  <c r="GM43" i="1" s="1"/>
  <c r="GN43" i="1" s="1"/>
  <c r="DH191" i="3"/>
  <c r="DF191" i="3"/>
  <c r="DG191" i="3"/>
  <c r="DJ191" i="3" s="1"/>
  <c r="DI191" i="3"/>
  <c r="CZ133" i="1"/>
  <c r="Y133" i="1" s="1"/>
  <c r="CY133" i="1"/>
  <c r="X133" i="1" s="1"/>
  <c r="DG126" i="3"/>
  <c r="DJ126" i="3" s="1"/>
  <c r="DH126" i="3"/>
  <c r="DI126" i="3"/>
  <c r="DF126" i="3"/>
  <c r="CY143" i="1"/>
  <c r="X143" i="1" s="1"/>
  <c r="DG281" i="3"/>
  <c r="DJ281" i="3" s="1"/>
  <c r="DF281" i="3"/>
  <c r="DH281" i="3"/>
  <c r="DI281" i="3"/>
  <c r="CP217" i="1"/>
  <c r="O217" i="1" s="1"/>
  <c r="U323" i="1"/>
  <c r="GX323" i="1"/>
  <c r="Q323" i="1"/>
  <c r="CP235" i="1"/>
  <c r="O235" i="1" s="1"/>
  <c r="GM235" i="1" s="1"/>
  <c r="GO235" i="1" s="1"/>
  <c r="GM322" i="1"/>
  <c r="GO322" i="1" s="1"/>
  <c r="GM229" i="1"/>
  <c r="GO229" i="1" s="1"/>
  <c r="GX219" i="1"/>
  <c r="DF270" i="3"/>
  <c r="DI270" i="3"/>
  <c r="DJ270" i="3" s="1"/>
  <c r="DG270" i="3"/>
  <c r="DH270" i="3"/>
  <c r="CY338" i="1"/>
  <c r="X338" i="1" s="1"/>
  <c r="CI364" i="1"/>
  <c r="BY304" i="1"/>
  <c r="AP364" i="1"/>
  <c r="Q345" i="1"/>
  <c r="DH259" i="3"/>
  <c r="DI259" i="3"/>
  <c r="DG259" i="3"/>
  <c r="DJ259" i="3" s="1"/>
  <c r="DF259" i="3"/>
  <c r="GM336" i="1"/>
  <c r="GO336" i="1" s="1"/>
  <c r="DF105" i="3"/>
  <c r="DG105" i="3"/>
  <c r="DH105" i="3"/>
  <c r="DI105" i="3"/>
  <c r="DJ105" i="3" s="1"/>
  <c r="DI266" i="3"/>
  <c r="DJ266" i="3" s="1"/>
  <c r="DH266" i="3"/>
  <c r="DF266" i="3"/>
  <c r="DG266" i="3"/>
  <c r="DH157" i="3"/>
  <c r="DI157" i="3"/>
  <c r="DJ157" i="3" s="1"/>
  <c r="DG157" i="3"/>
  <c r="DF157" i="3"/>
  <c r="DH271" i="3"/>
  <c r="DI271" i="3"/>
  <c r="DJ271" i="3" s="1"/>
  <c r="DF271" i="3"/>
  <c r="DG271" i="3"/>
  <c r="DF133" i="3"/>
  <c r="DJ133" i="3" s="1"/>
  <c r="DG133" i="3"/>
  <c r="DH133" i="3"/>
  <c r="DI133" i="3"/>
  <c r="CY60" i="1"/>
  <c r="X60" i="1" s="1"/>
  <c r="CZ60" i="1"/>
  <c r="Y60" i="1" s="1"/>
  <c r="GM346" i="1"/>
  <c r="GN346" i="1" s="1"/>
  <c r="DI155" i="3"/>
  <c r="DF155" i="3"/>
  <c r="DJ155" i="3" s="1"/>
  <c r="DG155" i="3"/>
  <c r="DH155" i="3"/>
  <c r="DF123" i="3"/>
  <c r="DG123" i="3"/>
  <c r="DJ123" i="3" s="1"/>
  <c r="DH123" i="3"/>
  <c r="DI123" i="3"/>
  <c r="DG293" i="3"/>
  <c r="DJ293" i="3" s="1"/>
  <c r="DH293" i="3"/>
  <c r="DI293" i="3"/>
  <c r="DF293" i="3"/>
  <c r="GM38" i="1"/>
  <c r="GN38" i="1" s="1"/>
  <c r="DG175" i="3"/>
  <c r="DJ175" i="3" s="1"/>
  <c r="DI175" i="3"/>
  <c r="DF175" i="3"/>
  <c r="DH175" i="3"/>
  <c r="BZ123" i="1"/>
  <c r="AQ164" i="1"/>
  <c r="CP237" i="1"/>
  <c r="O237" i="1" s="1"/>
  <c r="CY230" i="1"/>
  <c r="X230" i="1" s="1"/>
  <c r="CZ230" i="1"/>
  <c r="Y230" i="1" s="1"/>
  <c r="U330" i="1"/>
  <c r="DH119" i="3"/>
  <c r="DI119" i="3"/>
  <c r="DJ119" i="3" s="1"/>
  <c r="DG119" i="3"/>
  <c r="DF119" i="3"/>
  <c r="DF60" i="3"/>
  <c r="DG60" i="3"/>
  <c r="DH60" i="3"/>
  <c r="DI60" i="3"/>
  <c r="DJ60" i="3" s="1"/>
  <c r="DI64" i="3"/>
  <c r="DF64" i="3"/>
  <c r="DG64" i="3"/>
  <c r="DJ64" i="3" s="1"/>
  <c r="DH64" i="3"/>
  <c r="DF103" i="3"/>
  <c r="DG103" i="3"/>
  <c r="DH103" i="3"/>
  <c r="DI103" i="3"/>
  <c r="DJ103" i="3" s="1"/>
  <c r="DG98" i="3"/>
  <c r="DH98" i="3"/>
  <c r="DI98" i="3"/>
  <c r="DF98" i="3"/>
  <c r="DJ98" i="3" s="1"/>
  <c r="DF131" i="3"/>
  <c r="DJ131" i="3" s="1"/>
  <c r="DG131" i="3"/>
  <c r="DI131" i="3"/>
  <c r="DH131" i="3"/>
  <c r="DF139" i="3"/>
  <c r="DG139" i="3"/>
  <c r="DH139" i="3"/>
  <c r="DI139" i="3"/>
  <c r="DJ139" i="3" s="1"/>
  <c r="DH172" i="3"/>
  <c r="DF172" i="3"/>
  <c r="DG172" i="3"/>
  <c r="DI172" i="3"/>
  <c r="DJ172" i="3" s="1"/>
  <c r="DF182" i="3"/>
  <c r="DG182" i="3"/>
  <c r="DH182" i="3"/>
  <c r="DI182" i="3"/>
  <c r="DJ182" i="3" s="1"/>
  <c r="DG204" i="3"/>
  <c r="DF204" i="3"/>
  <c r="DJ204" i="3" s="1"/>
  <c r="DH204" i="3"/>
  <c r="DI204" i="3"/>
  <c r="DF219" i="3"/>
  <c r="DI219" i="3"/>
  <c r="DJ219" i="3" s="1"/>
  <c r="DG219" i="3"/>
  <c r="DH219" i="3"/>
  <c r="DF79" i="3"/>
  <c r="DJ79" i="3" s="1"/>
  <c r="DG79" i="3"/>
  <c r="DH79" i="3"/>
  <c r="DI79" i="3"/>
  <c r="DG94" i="3"/>
  <c r="DH94" i="3"/>
  <c r="DI94" i="3"/>
  <c r="DJ94" i="3" s="1"/>
  <c r="DF94" i="3"/>
  <c r="DF308" i="3"/>
  <c r="DJ308" i="3" s="1"/>
  <c r="DG308" i="3"/>
  <c r="DI308" i="3"/>
  <c r="DH308" i="3"/>
  <c r="DI110" i="3"/>
  <c r="DF110" i="3"/>
  <c r="DG110" i="3"/>
  <c r="DJ110" i="3" s="1"/>
  <c r="DH110" i="3"/>
  <c r="DI156" i="3"/>
  <c r="DJ156" i="3" s="1"/>
  <c r="DH156" i="3"/>
  <c r="DF156" i="3"/>
  <c r="DG156" i="3"/>
  <c r="DH66" i="3"/>
  <c r="DI66" i="3"/>
  <c r="DF66" i="3"/>
  <c r="DJ66" i="3" s="1"/>
  <c r="DG66" i="3"/>
  <c r="DF309" i="3"/>
  <c r="DJ309" i="3" s="1"/>
  <c r="DH309" i="3"/>
  <c r="DI309" i="3"/>
  <c r="DG309" i="3"/>
  <c r="DF225" i="3"/>
  <c r="DJ225" i="3" s="1"/>
  <c r="DI225" i="3"/>
  <c r="DG225" i="3"/>
  <c r="DH225" i="3"/>
  <c r="CY55" i="1"/>
  <c r="X55" i="1" s="1"/>
  <c r="CZ55" i="1"/>
  <c r="Y55" i="1" s="1"/>
  <c r="DI212" i="3"/>
  <c r="DF212" i="3"/>
  <c r="DG212" i="3"/>
  <c r="DJ212" i="3" s="1"/>
  <c r="DH212" i="3"/>
  <c r="P73" i="1"/>
  <c r="CP137" i="1"/>
  <c r="O137" i="1" s="1"/>
  <c r="GM137" i="1" s="1"/>
  <c r="GO137" i="1" s="1"/>
  <c r="CZ39" i="1"/>
  <c r="Y39" i="1" s="1"/>
  <c r="DH179" i="3"/>
  <c r="DI179" i="3"/>
  <c r="DJ179" i="3" s="1"/>
  <c r="DF179" i="3"/>
  <c r="DG179" i="3"/>
  <c r="GM68" i="1"/>
  <c r="GO68" i="1" s="1"/>
  <c r="T219" i="1"/>
  <c r="U222" i="1"/>
  <c r="V222" i="1"/>
  <c r="GX222" i="1"/>
  <c r="W222" i="1"/>
  <c r="DG194" i="3"/>
  <c r="DH194" i="3"/>
  <c r="DI194" i="3"/>
  <c r="DF194" i="3"/>
  <c r="DJ194" i="3" s="1"/>
  <c r="GM151" i="1"/>
  <c r="GN151" i="1" s="1"/>
  <c r="U73" i="1"/>
  <c r="AH83" i="1" s="1"/>
  <c r="CP230" i="1"/>
  <c r="O230" i="1" s="1"/>
  <c r="CZ155" i="1"/>
  <c r="Y155" i="1" s="1"/>
  <c r="CY155" i="1"/>
  <c r="X155" i="1" s="1"/>
  <c r="GM155" i="1" s="1"/>
  <c r="GN155" i="1" s="1"/>
  <c r="GM208" i="1"/>
  <c r="GN208" i="1" s="1"/>
  <c r="CP239" i="1"/>
  <c r="O239" i="1" s="1"/>
  <c r="GM239" i="1" s="1"/>
  <c r="GO239" i="1" s="1"/>
  <c r="T141" i="1"/>
  <c r="DH137" i="3"/>
  <c r="DI137" i="3"/>
  <c r="DF137" i="3"/>
  <c r="DJ137" i="3" s="1"/>
  <c r="DG137" i="3"/>
  <c r="F92" i="1"/>
  <c r="AP26" i="1"/>
  <c r="GM241" i="1"/>
  <c r="GO241" i="1" s="1"/>
  <c r="DH329" i="3"/>
  <c r="DI329" i="3"/>
  <c r="DF329" i="3"/>
  <c r="DJ329" i="3" s="1"/>
  <c r="DG329" i="3"/>
  <c r="R245" i="1"/>
  <c r="AE264" i="1" s="1"/>
  <c r="DF291" i="3"/>
  <c r="DG291" i="3"/>
  <c r="DJ291" i="3" s="1"/>
  <c r="DH291" i="3"/>
  <c r="DI291" i="3"/>
  <c r="CP318" i="1"/>
  <c r="O318" i="1" s="1"/>
  <c r="GX130" i="1"/>
  <c r="DH277" i="3"/>
  <c r="DG277" i="3"/>
  <c r="DF277" i="3"/>
  <c r="DJ277" i="3" s="1"/>
  <c r="DI277" i="3"/>
  <c r="CP142" i="1"/>
  <c r="O142" i="1" s="1"/>
  <c r="CY319" i="1"/>
  <c r="X319" i="1" s="1"/>
  <c r="CZ319" i="1"/>
  <c r="Y319" i="1" s="1"/>
  <c r="P326" i="1"/>
  <c r="BC304" i="1"/>
  <c r="F380" i="1"/>
  <c r="CY356" i="1"/>
  <c r="X356" i="1" s="1"/>
  <c r="CZ356" i="1"/>
  <c r="Y356" i="1" s="1"/>
  <c r="CZ343" i="1"/>
  <c r="Y343" i="1" s="1"/>
  <c r="DG242" i="3"/>
  <c r="DH242" i="3"/>
  <c r="DI242" i="3"/>
  <c r="DJ242" i="3" s="1"/>
  <c r="DF242" i="3"/>
  <c r="DF77" i="3"/>
  <c r="DJ77" i="3" s="1"/>
  <c r="DH77" i="3"/>
  <c r="DI77" i="3"/>
  <c r="DG77" i="3"/>
  <c r="DF241" i="3"/>
  <c r="DJ241" i="3" s="1"/>
  <c r="DG241" i="3"/>
  <c r="DH241" i="3"/>
  <c r="DI241" i="3"/>
  <c r="DG224" i="3"/>
  <c r="DH224" i="3"/>
  <c r="DI224" i="3"/>
  <c r="DF224" i="3"/>
  <c r="DJ224" i="3" s="1"/>
  <c r="GM51" i="1"/>
  <c r="GN51" i="1" s="1"/>
  <c r="CZ57" i="1"/>
  <c r="Y57" i="1" s="1"/>
  <c r="GM57" i="1" s="1"/>
  <c r="GN57" i="1" s="1"/>
  <c r="GM144" i="1"/>
  <c r="GO144" i="1" s="1"/>
  <c r="CY332" i="1"/>
  <c r="X332" i="1" s="1"/>
  <c r="CZ332" i="1"/>
  <c r="Y332" i="1" s="1"/>
  <c r="DF108" i="3"/>
  <c r="DG108" i="3"/>
  <c r="DH108" i="3"/>
  <c r="DI108" i="3"/>
  <c r="DJ108" i="3" s="1"/>
  <c r="DG209" i="3"/>
  <c r="DH209" i="3"/>
  <c r="DF209" i="3"/>
  <c r="DI209" i="3"/>
  <c r="DJ209" i="3" s="1"/>
  <c r="DH223" i="3"/>
  <c r="DF223" i="3"/>
  <c r="DG223" i="3"/>
  <c r="DJ223" i="3" s="1"/>
  <c r="DI223" i="3"/>
  <c r="GM74" i="1"/>
  <c r="GP74" i="1" s="1"/>
  <c r="CD83" i="1" s="1"/>
  <c r="GM252" i="1"/>
  <c r="GN252" i="1" s="1"/>
  <c r="DF161" i="3"/>
  <c r="DJ161" i="3" s="1"/>
  <c r="DG161" i="3"/>
  <c r="DI161" i="3"/>
  <c r="DH161" i="3"/>
  <c r="DG80" i="3"/>
  <c r="DH80" i="3"/>
  <c r="DI80" i="3"/>
  <c r="DJ80" i="3" s="1"/>
  <c r="DF80" i="3"/>
  <c r="DH256" i="3"/>
  <c r="DI256" i="3"/>
  <c r="DG256" i="3"/>
  <c r="DJ256" i="3" s="1"/>
  <c r="DF256" i="3"/>
  <c r="DG305" i="3"/>
  <c r="DH305" i="3"/>
  <c r="DI305" i="3"/>
  <c r="DF305" i="3"/>
  <c r="DJ305" i="3" s="1"/>
  <c r="DF221" i="3"/>
  <c r="DG221" i="3"/>
  <c r="DJ221" i="3" s="1"/>
  <c r="DI221" i="3"/>
  <c r="DH221" i="3"/>
  <c r="CY49" i="1"/>
  <c r="X49" i="1" s="1"/>
  <c r="CZ49" i="1"/>
  <c r="Y49" i="1" s="1"/>
  <c r="DG325" i="3"/>
  <c r="DJ325" i="3" s="1"/>
  <c r="DF325" i="3"/>
  <c r="DH325" i="3"/>
  <c r="DI325" i="3"/>
  <c r="DF76" i="3"/>
  <c r="DJ76" i="3" s="1"/>
  <c r="DG76" i="3"/>
  <c r="DI76" i="3"/>
  <c r="DH76" i="3"/>
  <c r="DF163" i="3"/>
  <c r="DJ163" i="3" s="1"/>
  <c r="DH163" i="3"/>
  <c r="DI163" i="3"/>
  <c r="DG163" i="3"/>
  <c r="DI65" i="3"/>
  <c r="DF65" i="3"/>
  <c r="DG65" i="3"/>
  <c r="DJ65" i="3" s="1"/>
  <c r="DH65" i="3"/>
  <c r="DF222" i="3"/>
  <c r="DG222" i="3"/>
  <c r="DJ222" i="3" s="1"/>
  <c r="DH222" i="3"/>
  <c r="DI222" i="3"/>
  <c r="GM139" i="1"/>
  <c r="GO139" i="1" s="1"/>
  <c r="DF127" i="3"/>
  <c r="DG127" i="3"/>
  <c r="DJ127" i="3" s="1"/>
  <c r="DH127" i="3"/>
  <c r="DI127" i="3"/>
  <c r="DG278" i="3"/>
  <c r="DH278" i="3"/>
  <c r="DI278" i="3"/>
  <c r="DF278" i="3"/>
  <c r="DJ278" i="3" s="1"/>
  <c r="BB204" i="1"/>
  <c r="F277" i="1"/>
  <c r="W245" i="1"/>
  <c r="GM307" i="1"/>
  <c r="GN307" i="1" s="1"/>
  <c r="GX246" i="1"/>
  <c r="GM348" i="1"/>
  <c r="GP348" i="1" s="1"/>
  <c r="BZ304" i="1"/>
  <c r="CG364" i="1"/>
  <c r="AQ364" i="1"/>
  <c r="R330" i="1"/>
  <c r="DG70" i="3"/>
  <c r="DH70" i="3"/>
  <c r="DF70" i="3"/>
  <c r="DI70" i="3"/>
  <c r="DJ70" i="3" s="1"/>
  <c r="DI148" i="3"/>
  <c r="DJ148" i="3" s="1"/>
  <c r="DF148" i="3"/>
  <c r="DG148" i="3"/>
  <c r="DH148" i="3"/>
  <c r="DF135" i="3"/>
  <c r="DJ135" i="3" s="1"/>
  <c r="DH135" i="3"/>
  <c r="DI135" i="3"/>
  <c r="DG135" i="3"/>
  <c r="DG3" i="3"/>
  <c r="DH3" i="3"/>
  <c r="DI3" i="3"/>
  <c r="DJ3" i="3" s="1"/>
  <c r="DF3" i="3"/>
  <c r="DG288" i="3"/>
  <c r="DH288" i="3"/>
  <c r="DI288" i="3"/>
  <c r="DF288" i="3"/>
  <c r="DJ288" i="3" s="1"/>
  <c r="DG280" i="3"/>
  <c r="DI280" i="3"/>
  <c r="DJ280" i="3" s="1"/>
  <c r="DH280" i="3"/>
  <c r="DF280" i="3"/>
  <c r="CY29" i="1"/>
  <c r="X29" i="1" s="1"/>
  <c r="AF83" i="1"/>
  <c r="CZ29" i="1"/>
  <c r="Y29" i="1" s="1"/>
  <c r="DF71" i="3"/>
  <c r="DG71" i="3"/>
  <c r="DH71" i="3"/>
  <c r="DI71" i="3"/>
  <c r="DJ71" i="3" s="1"/>
  <c r="DF96" i="3"/>
  <c r="DG96" i="3"/>
  <c r="DJ96" i="3" s="1"/>
  <c r="DI96" i="3"/>
  <c r="DH96" i="3"/>
  <c r="DH142" i="3"/>
  <c r="DI142" i="3"/>
  <c r="DF142" i="3"/>
  <c r="DG142" i="3"/>
  <c r="DJ142" i="3" s="1"/>
  <c r="DG220" i="3"/>
  <c r="DJ220" i="3" s="1"/>
  <c r="DF220" i="3"/>
  <c r="DI220" i="3"/>
  <c r="DH220" i="3"/>
  <c r="DF299" i="3"/>
  <c r="DG299" i="3"/>
  <c r="DH299" i="3"/>
  <c r="DI299" i="3"/>
  <c r="DJ299" i="3" s="1"/>
  <c r="CZ47" i="1"/>
  <c r="Y47" i="1" s="1"/>
  <c r="GM47" i="1" s="1"/>
  <c r="GN47" i="1" s="1"/>
  <c r="DI183" i="3"/>
  <c r="DF183" i="3"/>
  <c r="DH183" i="3"/>
  <c r="DG183" i="3"/>
  <c r="DJ183" i="3" s="1"/>
  <c r="GX73" i="1"/>
  <c r="CJ83" i="1" s="1"/>
  <c r="DF202" i="3"/>
  <c r="DG202" i="3"/>
  <c r="DJ202" i="3" s="1"/>
  <c r="DI202" i="3"/>
  <c r="DH202" i="3"/>
  <c r="DF193" i="3"/>
  <c r="DG193" i="3"/>
  <c r="DJ193" i="3" s="1"/>
  <c r="DH193" i="3"/>
  <c r="DI193" i="3"/>
  <c r="CY137" i="1"/>
  <c r="X137" i="1" s="1"/>
  <c r="CG164" i="1"/>
  <c r="CP228" i="1"/>
  <c r="O228" i="1" s="1"/>
  <c r="CY225" i="1"/>
  <c r="X225" i="1" s="1"/>
  <c r="GM225" i="1" s="1"/>
  <c r="GO225" i="1" s="1"/>
  <c r="CZ225" i="1"/>
  <c r="Y225" i="1" s="1"/>
  <c r="CZ59" i="1"/>
  <c r="Y59" i="1" s="1"/>
  <c r="GM59" i="1" s="1"/>
  <c r="GN59" i="1" s="1"/>
  <c r="CZ139" i="1"/>
  <c r="Y139" i="1" s="1"/>
  <c r="GM231" i="1"/>
  <c r="GO231" i="1" s="1"/>
  <c r="CY78" i="1"/>
  <c r="X78" i="1" s="1"/>
  <c r="CZ78" i="1"/>
  <c r="Y78" i="1" s="1"/>
  <c r="S245" i="1"/>
  <c r="CP315" i="1"/>
  <c r="O315" i="1" s="1"/>
  <c r="GM315" i="1" s="1"/>
  <c r="GN315" i="1" s="1"/>
  <c r="DF283" i="3"/>
  <c r="DG283" i="3"/>
  <c r="DJ283" i="3" s="1"/>
  <c r="DH283" i="3"/>
  <c r="DI283" i="3"/>
  <c r="GX245" i="1"/>
  <c r="CP332" i="1"/>
  <c r="O332" i="1" s="1"/>
  <c r="CP321" i="1"/>
  <c r="O321" i="1" s="1"/>
  <c r="CY253" i="1"/>
  <c r="X253" i="1" s="1"/>
  <c r="CZ236" i="1"/>
  <c r="Y236" i="1" s="1"/>
  <c r="GM236" i="1" s="1"/>
  <c r="GO236" i="1" s="1"/>
  <c r="CZ318" i="1"/>
  <c r="Y318" i="1" s="1"/>
  <c r="GM249" i="1"/>
  <c r="GN249" i="1" s="1"/>
  <c r="T319" i="1"/>
  <c r="U319" i="1"/>
  <c r="W319" i="1"/>
  <c r="V319" i="1"/>
  <c r="AI364" i="1" s="1"/>
  <c r="Q319" i="1"/>
  <c r="CP319" i="1" s="1"/>
  <c r="O319" i="1" s="1"/>
  <c r="GM319" i="1" s="1"/>
  <c r="GO319" i="1" s="1"/>
  <c r="GM342" i="1"/>
  <c r="GO342" i="1" s="1"/>
  <c r="GM347" i="1"/>
  <c r="GP347" i="1" s="1"/>
  <c r="CD364" i="1" s="1"/>
  <c r="V345" i="1"/>
  <c r="V246" i="1"/>
  <c r="CI204" i="1"/>
  <c r="AZ264" i="1"/>
  <c r="Q330" i="1"/>
  <c r="DG5" i="3"/>
  <c r="DH5" i="3"/>
  <c r="DF5" i="3"/>
  <c r="DI5" i="3"/>
  <c r="DJ5" i="3" s="1"/>
  <c r="DG160" i="3"/>
  <c r="DJ160" i="3" s="1"/>
  <c r="DF160" i="3"/>
  <c r="DH160" i="3"/>
  <c r="DI160" i="3"/>
  <c r="DG294" i="3"/>
  <c r="DJ294" i="3" s="1"/>
  <c r="DH294" i="3"/>
  <c r="DI294" i="3"/>
  <c r="DF294" i="3"/>
  <c r="DF323" i="3"/>
  <c r="DG323" i="3"/>
  <c r="DH323" i="3"/>
  <c r="DI323" i="3"/>
  <c r="DJ323" i="3" s="1"/>
  <c r="DH298" i="3"/>
  <c r="DI298" i="3"/>
  <c r="DG298" i="3"/>
  <c r="DF298" i="3"/>
  <c r="DJ298" i="3" s="1"/>
  <c r="DF261" i="3"/>
  <c r="DG261" i="3"/>
  <c r="DJ261" i="3" s="1"/>
  <c r="DH261" i="3"/>
  <c r="DI261" i="3"/>
  <c r="CZ33" i="1"/>
  <c r="Y33" i="1" s="1"/>
  <c r="CY33" i="1"/>
  <c r="X33" i="1" s="1"/>
  <c r="DF211" i="3"/>
  <c r="DH211" i="3"/>
  <c r="DG211" i="3"/>
  <c r="DJ211" i="3" s="1"/>
  <c r="DI211" i="3"/>
  <c r="P221" i="1"/>
  <c r="DH255" i="3"/>
  <c r="DI255" i="3"/>
  <c r="DJ255" i="3" s="1"/>
  <c r="DF255" i="3"/>
  <c r="DG255" i="3"/>
  <c r="CZ237" i="1"/>
  <c r="Y237" i="1" s="1"/>
  <c r="CY237" i="1"/>
  <c r="X237" i="1" s="1"/>
  <c r="DH106" i="3"/>
  <c r="DI106" i="3"/>
  <c r="DJ106" i="3" s="1"/>
  <c r="DF106" i="3"/>
  <c r="DG106" i="3"/>
  <c r="DG229" i="3"/>
  <c r="DH229" i="3"/>
  <c r="DI229" i="3"/>
  <c r="DJ229" i="3" s="1"/>
  <c r="DF229" i="3"/>
  <c r="DG190" i="3"/>
  <c r="DH190" i="3"/>
  <c r="DF190" i="3"/>
  <c r="DI190" i="3"/>
  <c r="DJ190" i="3" s="1"/>
  <c r="CP78" i="1"/>
  <c r="O78" i="1" s="1"/>
  <c r="GM78" i="1" s="1"/>
  <c r="GN78" i="1" s="1"/>
  <c r="GM156" i="1"/>
  <c r="GN156" i="1" s="1"/>
  <c r="DH208" i="3"/>
  <c r="DI208" i="3"/>
  <c r="DJ208" i="3" s="1"/>
  <c r="DF208" i="3"/>
  <c r="DG208" i="3"/>
  <c r="DF243" i="3"/>
  <c r="DI243" i="3"/>
  <c r="DJ243" i="3" s="1"/>
  <c r="DH243" i="3"/>
  <c r="DG243" i="3"/>
  <c r="DG201" i="3"/>
  <c r="DJ201" i="3" s="1"/>
  <c r="DH201" i="3"/>
  <c r="DF201" i="3"/>
  <c r="DI201" i="3"/>
  <c r="CP159" i="1"/>
  <c r="O159" i="1" s="1"/>
  <c r="GM159" i="1" s="1"/>
  <c r="GN159" i="1" s="1"/>
  <c r="T245" i="1"/>
  <c r="V245" i="1"/>
  <c r="GM224" i="1"/>
  <c r="GO224" i="1" s="1"/>
  <c r="GM254" i="1"/>
  <c r="GN254" i="1" s="1"/>
  <c r="CY238" i="1"/>
  <c r="X238" i="1" s="1"/>
  <c r="GM238" i="1" s="1"/>
  <c r="GO238" i="1" s="1"/>
  <c r="CZ238" i="1"/>
  <c r="Y238" i="1" s="1"/>
  <c r="DF324" i="3"/>
  <c r="DG324" i="3"/>
  <c r="DI324" i="3"/>
  <c r="DJ324" i="3" s="1"/>
  <c r="DH324" i="3"/>
  <c r="DI289" i="3"/>
  <c r="DJ289" i="3" s="1"/>
  <c r="DG289" i="3"/>
  <c r="DH289" i="3"/>
  <c r="DF289" i="3"/>
  <c r="S246" i="1"/>
  <c r="F389" i="1"/>
  <c r="BD304" i="1"/>
  <c r="AP204" i="1"/>
  <c r="F273" i="1"/>
  <c r="DG74" i="3"/>
  <c r="DJ74" i="3" s="1"/>
  <c r="DH74" i="3"/>
  <c r="DI74" i="3"/>
  <c r="DF74" i="3"/>
  <c r="DG246" i="3"/>
  <c r="DJ246" i="3" s="1"/>
  <c r="DH246" i="3"/>
  <c r="DF246" i="3"/>
  <c r="DI246" i="3"/>
  <c r="DF122" i="3"/>
  <c r="DG122" i="3"/>
  <c r="DJ122" i="3" s="1"/>
  <c r="DH122" i="3"/>
  <c r="DI122" i="3"/>
  <c r="DF159" i="3"/>
  <c r="DI159" i="3"/>
  <c r="DH159" i="3"/>
  <c r="DG159" i="3"/>
  <c r="DJ159" i="3" s="1"/>
  <c r="DH72" i="3"/>
  <c r="DF72" i="3"/>
  <c r="DI72" i="3"/>
  <c r="DG72" i="3"/>
  <c r="DJ72" i="3" s="1"/>
  <c r="AG83" i="1"/>
  <c r="CP29" i="1"/>
  <c r="O29" i="1" s="1"/>
  <c r="AC83" i="1"/>
  <c r="DF203" i="3"/>
  <c r="DH203" i="3"/>
  <c r="DI203" i="3"/>
  <c r="DG203" i="3"/>
  <c r="DJ203" i="3" s="1"/>
  <c r="DF279" i="3"/>
  <c r="DG279" i="3"/>
  <c r="DI279" i="3"/>
  <c r="DJ279" i="3" s="1"/>
  <c r="DH279" i="3"/>
  <c r="CP55" i="1"/>
  <c r="O55" i="1" s="1"/>
  <c r="GM55" i="1" s="1"/>
  <c r="GN55" i="1" s="1"/>
  <c r="BD26" i="1"/>
  <c r="F108" i="1"/>
  <c r="BD402" i="1"/>
  <c r="CZ34" i="1"/>
  <c r="Y34" i="1" s="1"/>
  <c r="DF143" i="3"/>
  <c r="DG143" i="3"/>
  <c r="DJ143" i="3" s="1"/>
  <c r="DH143" i="3"/>
  <c r="DI143" i="3"/>
  <c r="CZ56" i="1"/>
  <c r="Y56" i="1" s="1"/>
  <c r="CP132" i="1"/>
  <c r="O132" i="1" s="1"/>
  <c r="R141" i="1"/>
  <c r="CZ141" i="1" s="1"/>
  <c r="Y141" i="1" s="1"/>
  <c r="P141" i="1"/>
  <c r="DF174" i="3"/>
  <c r="DG174" i="3"/>
  <c r="DI174" i="3"/>
  <c r="DJ174" i="3" s="1"/>
  <c r="DH174" i="3"/>
  <c r="GM37" i="1"/>
  <c r="GN37" i="1" s="1"/>
  <c r="CZ65" i="1"/>
  <c r="Y65" i="1" s="1"/>
  <c r="GM65" i="1" s="1"/>
  <c r="GN65" i="1" s="1"/>
  <c r="DH184" i="3"/>
  <c r="DF184" i="3"/>
  <c r="DJ184" i="3" s="1"/>
  <c r="DI184" i="3"/>
  <c r="DG184" i="3"/>
  <c r="CY142" i="1"/>
  <c r="X142" i="1" s="1"/>
  <c r="CZ142" i="1"/>
  <c r="Y142" i="1" s="1"/>
  <c r="DI200" i="3"/>
  <c r="DF200" i="3"/>
  <c r="DH200" i="3"/>
  <c r="DG200" i="3"/>
  <c r="DJ200" i="3" s="1"/>
  <c r="CP160" i="1"/>
  <c r="O160" i="1" s="1"/>
  <c r="GM160" i="1" s="1"/>
  <c r="GN160" i="1" s="1"/>
  <c r="CD123" i="1"/>
  <c r="AU164" i="1"/>
  <c r="AO123" i="1"/>
  <c r="F168" i="1"/>
  <c r="AO402" i="1"/>
  <c r="DH2" i="3"/>
  <c r="DI2" i="3"/>
  <c r="DJ2" i="3" s="1"/>
  <c r="DF2" i="3"/>
  <c r="DG2" i="3"/>
  <c r="CZ131" i="1"/>
  <c r="Y131" i="1" s="1"/>
  <c r="CY131" i="1"/>
  <c r="X131" i="1" s="1"/>
  <c r="CZ217" i="1"/>
  <c r="Y217" i="1" s="1"/>
  <c r="CY217" i="1"/>
  <c r="X217" i="1" s="1"/>
  <c r="U130" i="1"/>
  <c r="AH164" i="1" s="1"/>
  <c r="DI136" i="3"/>
  <c r="DF136" i="3"/>
  <c r="DJ136" i="3" s="1"/>
  <c r="DG136" i="3"/>
  <c r="DH136" i="3"/>
  <c r="V130" i="1"/>
  <c r="DF248" i="3"/>
  <c r="DJ248" i="3" s="1"/>
  <c r="DG248" i="3"/>
  <c r="DH248" i="3"/>
  <c r="DI248" i="3"/>
  <c r="U246" i="1"/>
  <c r="DI328" i="3"/>
  <c r="DG328" i="3"/>
  <c r="DH328" i="3"/>
  <c r="DF328" i="3"/>
  <c r="DJ328" i="3" s="1"/>
  <c r="CZ129" i="1"/>
  <c r="Y129" i="1" s="1"/>
  <c r="Q317" i="1"/>
  <c r="AD364" i="1" s="1"/>
  <c r="DH295" i="3"/>
  <c r="DI295" i="3"/>
  <c r="DF295" i="3"/>
  <c r="DJ295" i="3" s="1"/>
  <c r="DG295" i="3"/>
  <c r="CY362" i="1"/>
  <c r="X362" i="1" s="1"/>
  <c r="CZ362" i="1"/>
  <c r="Y362" i="1" s="1"/>
  <c r="CG204" i="1"/>
  <c r="AX264" i="1"/>
  <c r="GM244" i="1"/>
  <c r="GN244" i="1" s="1"/>
  <c r="P330" i="1"/>
  <c r="S330" i="1"/>
  <c r="GM308" i="1"/>
  <c r="GN308" i="1" s="1"/>
  <c r="W318" i="1"/>
  <c r="GX318" i="1"/>
  <c r="CJ364" i="1" s="1"/>
  <c r="R318" i="1"/>
  <c r="CY318" i="1" s="1"/>
  <c r="X318" i="1" s="1"/>
  <c r="T323" i="1"/>
  <c r="GM247" i="1"/>
  <c r="GP247" i="1" s="1"/>
  <c r="CD264" i="1" s="1"/>
  <c r="GM240" i="1"/>
  <c r="GO240" i="1" s="1"/>
  <c r="CY233" i="1"/>
  <c r="X233" i="1" s="1"/>
  <c r="S323" i="1"/>
  <c r="DG301" i="3"/>
  <c r="DJ301" i="3" s="1"/>
  <c r="DF301" i="3"/>
  <c r="DH301" i="3"/>
  <c r="DI301" i="3"/>
  <c r="DG117" i="3"/>
  <c r="DH117" i="3"/>
  <c r="DI117" i="3"/>
  <c r="DF117" i="3"/>
  <c r="DJ117" i="3" s="1"/>
  <c r="CP251" i="1"/>
  <c r="O251" i="1" s="1"/>
  <c r="DF192" i="3"/>
  <c r="DG192" i="3"/>
  <c r="DJ192" i="3" s="1"/>
  <c r="DH192" i="3"/>
  <c r="DI192" i="3"/>
  <c r="GM338" i="1"/>
  <c r="GO338" i="1" s="1"/>
  <c r="BC26" i="1"/>
  <c r="F99" i="1"/>
  <c r="BC402" i="1"/>
  <c r="T246" i="1"/>
  <c r="AG264" i="1" s="1"/>
  <c r="P246" i="1"/>
  <c r="DH282" i="3"/>
  <c r="DI282" i="3"/>
  <c r="DG282" i="3"/>
  <c r="DJ282" i="3" s="1"/>
  <c r="DF282" i="3"/>
  <c r="CY359" i="1"/>
  <c r="X359" i="1" s="1"/>
  <c r="CZ359" i="1"/>
  <c r="Y359" i="1" s="1"/>
  <c r="P245" i="1"/>
  <c r="CP245" i="1" s="1"/>
  <c r="O245" i="1" s="1"/>
  <c r="DF45" i="3"/>
  <c r="DG45" i="3"/>
  <c r="DJ45" i="3" s="1"/>
  <c r="DH45" i="3"/>
  <c r="DI45" i="3"/>
  <c r="DG116" i="3"/>
  <c r="DJ116" i="3" s="1"/>
  <c r="DH116" i="3"/>
  <c r="DI116" i="3"/>
  <c r="DF116" i="3"/>
  <c r="DF115" i="3"/>
  <c r="DG115" i="3"/>
  <c r="DJ115" i="3" s="1"/>
  <c r="DH115" i="3"/>
  <c r="DI115" i="3"/>
  <c r="DI73" i="3"/>
  <c r="DH73" i="3"/>
  <c r="DF73" i="3"/>
  <c r="DG73" i="3"/>
  <c r="DJ73" i="3" s="1"/>
  <c r="DF166" i="3"/>
  <c r="DG166" i="3"/>
  <c r="DJ166" i="3" s="1"/>
  <c r="DI166" i="3"/>
  <c r="DH166" i="3"/>
  <c r="DF62" i="3"/>
  <c r="DH62" i="3"/>
  <c r="DI62" i="3"/>
  <c r="DG62" i="3"/>
  <c r="DJ62" i="3" s="1"/>
  <c r="DF46" i="3"/>
  <c r="DJ46" i="3" s="1"/>
  <c r="DG46" i="3"/>
  <c r="DH46" i="3"/>
  <c r="DI46" i="3"/>
  <c r="CY36" i="1"/>
  <c r="X36" i="1" s="1"/>
  <c r="CZ36" i="1"/>
  <c r="Y36" i="1" s="1"/>
  <c r="GM36" i="1" s="1"/>
  <c r="GN36" i="1" s="1"/>
  <c r="DI216" i="3"/>
  <c r="DF216" i="3"/>
  <c r="DJ216" i="3" s="1"/>
  <c r="DG216" i="3"/>
  <c r="DH216" i="3"/>
  <c r="CY50" i="1"/>
  <c r="X50" i="1" s="1"/>
  <c r="GM50" i="1" s="1"/>
  <c r="GN50" i="1" s="1"/>
  <c r="DG150" i="3"/>
  <c r="DJ150" i="3" s="1"/>
  <c r="DH150" i="3"/>
  <c r="DI150" i="3"/>
  <c r="DF150" i="3"/>
  <c r="DI107" i="3"/>
  <c r="DG107" i="3"/>
  <c r="DJ107" i="3" s="1"/>
  <c r="DH107" i="3"/>
  <c r="DF107" i="3"/>
  <c r="GM71" i="1"/>
  <c r="GN71" i="1" s="1"/>
  <c r="T130" i="1"/>
  <c r="AG164" i="1" s="1"/>
  <c r="CY53" i="1"/>
  <c r="X53" i="1" s="1"/>
  <c r="GM53" i="1" s="1"/>
  <c r="GN53" i="1" s="1"/>
  <c r="DF264" i="3"/>
  <c r="DH264" i="3"/>
  <c r="DI264" i="3"/>
  <c r="DG264" i="3"/>
  <c r="DJ264" i="3" s="1"/>
  <c r="CP206" i="1"/>
  <c r="O206" i="1" s="1"/>
  <c r="DF124" i="3"/>
  <c r="DG124" i="3"/>
  <c r="DJ124" i="3" s="1"/>
  <c r="DH124" i="3"/>
  <c r="DI124" i="3"/>
  <c r="DI245" i="3"/>
  <c r="DF245" i="3"/>
  <c r="DG245" i="3"/>
  <c r="DJ245" i="3" s="1"/>
  <c r="DH245" i="3"/>
  <c r="DF300" i="3"/>
  <c r="DG300" i="3"/>
  <c r="DI300" i="3"/>
  <c r="DJ300" i="3" s="1"/>
  <c r="DH300" i="3"/>
  <c r="DF285" i="3"/>
  <c r="DJ285" i="3" s="1"/>
  <c r="DH285" i="3"/>
  <c r="DG285" i="3"/>
  <c r="DI285" i="3"/>
  <c r="BD204" i="1"/>
  <c r="F289" i="1"/>
  <c r="CI164" i="1"/>
  <c r="CY250" i="1"/>
  <c r="X250" i="1" s="1"/>
  <c r="GM250" i="1" s="1"/>
  <c r="GN250" i="1" s="1"/>
  <c r="CZ250" i="1"/>
  <c r="Y250" i="1" s="1"/>
  <c r="GM340" i="1"/>
  <c r="GO340" i="1" s="1"/>
  <c r="DI321" i="3"/>
  <c r="DJ321" i="3" s="1"/>
  <c r="DF321" i="3"/>
  <c r="DG321" i="3"/>
  <c r="DH321" i="3"/>
  <c r="R317" i="1"/>
  <c r="AE364" i="1" s="1"/>
  <c r="CZ256" i="1"/>
  <c r="Y256" i="1" s="1"/>
  <c r="GM256" i="1" s="1"/>
  <c r="GN256" i="1" s="1"/>
  <c r="P323" i="1"/>
  <c r="CP323" i="1" s="1"/>
  <c r="O323" i="1" s="1"/>
  <c r="CP324" i="1"/>
  <c r="O324" i="1" s="1"/>
  <c r="GM324" i="1" s="1"/>
  <c r="GO324" i="1" s="1"/>
  <c r="CZ257" i="1"/>
  <c r="Y257" i="1" s="1"/>
  <c r="BB304" i="1"/>
  <c r="F377" i="1"/>
  <c r="CP257" i="1"/>
  <c r="O257" i="1" s="1"/>
  <c r="GM257" i="1" s="1"/>
  <c r="GN257" i="1" s="1"/>
  <c r="CZ341" i="1"/>
  <c r="Y341" i="1" s="1"/>
  <c r="CY341" i="1"/>
  <c r="X341" i="1" s="1"/>
  <c r="GM341" i="1" s="1"/>
  <c r="GO341" i="1" s="1"/>
  <c r="GM358" i="1"/>
  <c r="GN358" i="1" s="1"/>
  <c r="CP309" i="1"/>
  <c r="O309" i="1" s="1"/>
  <c r="GM309" i="1" s="1"/>
  <c r="GN309" i="1" s="1"/>
  <c r="P327" i="1"/>
  <c r="CZ314" i="1"/>
  <c r="Y314" i="1" s="1"/>
  <c r="GM314" i="1" s="1"/>
  <c r="GN314" i="1" s="1"/>
  <c r="GM56" i="1"/>
  <c r="GN56" i="1" s="1"/>
  <c r="T221" i="1"/>
  <c r="V221" i="1"/>
  <c r="AI264" i="1" s="1"/>
  <c r="GX221" i="1"/>
  <c r="CJ264" i="1" s="1"/>
  <c r="Q221" i="1"/>
  <c r="GM157" i="1"/>
  <c r="GN157" i="1" s="1"/>
  <c r="DF75" i="3"/>
  <c r="DG75" i="3"/>
  <c r="DJ75" i="3" s="1"/>
  <c r="DH75" i="3"/>
  <c r="DI75" i="3"/>
  <c r="DI262" i="3"/>
  <c r="DF262" i="3"/>
  <c r="DJ262" i="3" s="1"/>
  <c r="DG262" i="3"/>
  <c r="DH262" i="3"/>
  <c r="CP60" i="1"/>
  <c r="O60" i="1" s="1"/>
  <c r="GM60" i="1" s="1"/>
  <c r="GO60" i="1" s="1"/>
  <c r="CC83" i="1" s="1"/>
  <c r="GX330" i="1"/>
  <c r="T330" i="1"/>
  <c r="W330" i="1"/>
  <c r="GM233" i="1"/>
  <c r="GO233" i="1" s="1"/>
  <c r="DG67" i="3"/>
  <c r="DH67" i="3"/>
  <c r="DI67" i="3"/>
  <c r="DF67" i="3"/>
  <c r="DJ67" i="3" s="1"/>
  <c r="DF206" i="3"/>
  <c r="DJ206" i="3" s="1"/>
  <c r="DG206" i="3"/>
  <c r="DH206" i="3"/>
  <c r="DI206" i="3"/>
  <c r="AI83" i="1"/>
  <c r="DF327" i="3"/>
  <c r="DI327" i="3"/>
  <c r="DG327" i="3"/>
  <c r="DJ327" i="3" s="1"/>
  <c r="DH327" i="3"/>
  <c r="S317" i="1"/>
  <c r="T317" i="1"/>
  <c r="AG364" i="1" s="1"/>
  <c r="W317" i="1"/>
  <c r="GM343" i="1"/>
  <c r="GO343" i="1" s="1"/>
  <c r="DG152" i="3"/>
  <c r="DJ152" i="3" s="1"/>
  <c r="DH152" i="3"/>
  <c r="DI152" i="3"/>
  <c r="DF152" i="3"/>
  <c r="DH170" i="3"/>
  <c r="DI170" i="3"/>
  <c r="DG170" i="3"/>
  <c r="DF170" i="3"/>
  <c r="DJ170" i="3" s="1"/>
  <c r="DG86" i="3"/>
  <c r="DH86" i="3"/>
  <c r="DI86" i="3"/>
  <c r="DJ86" i="3" s="1"/>
  <c r="DF86" i="3"/>
  <c r="DF144" i="3"/>
  <c r="DG144" i="3"/>
  <c r="DJ144" i="3" s="1"/>
  <c r="DH144" i="3"/>
  <c r="DI144" i="3"/>
  <c r="DF48" i="3"/>
  <c r="DG48" i="3"/>
  <c r="DJ48" i="3" s="1"/>
  <c r="DI48" i="3"/>
  <c r="DH48" i="3"/>
  <c r="DI112" i="3"/>
  <c r="DJ112" i="3" s="1"/>
  <c r="DF112" i="3"/>
  <c r="DG112" i="3"/>
  <c r="DH112" i="3"/>
  <c r="DF158" i="3"/>
  <c r="DG158" i="3"/>
  <c r="DJ158" i="3" s="1"/>
  <c r="DH158" i="3"/>
  <c r="DI158" i="3"/>
  <c r="DF176" i="3"/>
  <c r="DI176" i="3"/>
  <c r="DJ176" i="3" s="1"/>
  <c r="DH176" i="3"/>
  <c r="DG176" i="3"/>
  <c r="DF185" i="3"/>
  <c r="DH185" i="3"/>
  <c r="DI185" i="3"/>
  <c r="DJ185" i="3" s="1"/>
  <c r="DG185" i="3"/>
  <c r="DF140" i="3"/>
  <c r="DG140" i="3"/>
  <c r="DH140" i="3"/>
  <c r="DI140" i="3"/>
  <c r="DJ140" i="3" s="1"/>
  <c r="CY35" i="1"/>
  <c r="X35" i="1" s="1"/>
  <c r="CZ35" i="1"/>
  <c r="Y35" i="1" s="1"/>
  <c r="DF167" i="3"/>
  <c r="DG167" i="3"/>
  <c r="DJ167" i="3" s="1"/>
  <c r="DI167" i="3"/>
  <c r="DH167" i="3"/>
  <c r="DF63" i="3"/>
  <c r="DG63" i="3"/>
  <c r="DJ63" i="3" s="1"/>
  <c r="DI63" i="3"/>
  <c r="DH63" i="3"/>
  <c r="DH44" i="3"/>
  <c r="DI44" i="3"/>
  <c r="DJ44" i="3" s="1"/>
  <c r="DF44" i="3"/>
  <c r="DG44" i="3"/>
  <c r="CP134" i="1"/>
  <c r="O134" i="1" s="1"/>
  <c r="DF227" i="3"/>
  <c r="DJ227" i="3" s="1"/>
  <c r="DG227" i="3"/>
  <c r="DI227" i="3"/>
  <c r="DH227" i="3"/>
  <c r="DF215" i="3"/>
  <c r="DJ215" i="3" s="1"/>
  <c r="DG215" i="3"/>
  <c r="DH215" i="3"/>
  <c r="DI215" i="3"/>
  <c r="DI149" i="3"/>
  <c r="DJ149" i="3" s="1"/>
  <c r="DG149" i="3"/>
  <c r="DH149" i="3"/>
  <c r="DF149" i="3"/>
  <c r="GM152" i="1"/>
  <c r="GN152" i="1" s="1"/>
  <c r="CP125" i="1"/>
  <c r="O125" i="1" s="1"/>
  <c r="AC164" i="1"/>
  <c r="R130" i="1"/>
  <c r="CZ130" i="1" s="1"/>
  <c r="Y130" i="1" s="1"/>
  <c r="DF263" i="3"/>
  <c r="DG263" i="3"/>
  <c r="DI263" i="3"/>
  <c r="DJ263" i="3" s="1"/>
  <c r="DH263" i="3"/>
  <c r="F180" i="1"/>
  <c r="BC123" i="1"/>
  <c r="Q141" i="1"/>
  <c r="AD164" i="1" s="1"/>
  <c r="AH264" i="1"/>
  <c r="DF4" i="3"/>
  <c r="DG4" i="3"/>
  <c r="DJ4" i="3" s="1"/>
  <c r="DH4" i="3"/>
  <c r="DI4" i="3"/>
  <c r="CY135" i="1"/>
  <c r="X135" i="1" s="1"/>
  <c r="CZ135" i="1"/>
  <c r="Y135" i="1" s="1"/>
  <c r="R221" i="1"/>
  <c r="R132" i="1"/>
  <c r="S132" i="1"/>
  <c r="AF164" i="1" s="1"/>
  <c r="DG121" i="3"/>
  <c r="DJ121" i="3" s="1"/>
  <c r="DH121" i="3"/>
  <c r="DI121" i="3"/>
  <c r="DF121" i="3"/>
  <c r="CP161" i="1"/>
  <c r="O161" i="1" s="1"/>
  <c r="GM161" i="1" s="1"/>
  <c r="GN161" i="1" s="1"/>
  <c r="CP133" i="1"/>
  <c r="O133" i="1" s="1"/>
  <c r="R345" i="1"/>
  <c r="U345" i="1"/>
  <c r="W345" i="1"/>
  <c r="DH304" i="3"/>
  <c r="DI304" i="3"/>
  <c r="DF304" i="3"/>
  <c r="DG304" i="3"/>
  <c r="DJ304" i="3" s="1"/>
  <c r="Q246" i="1"/>
  <c r="DF287" i="3"/>
  <c r="DJ287" i="3" s="1"/>
  <c r="DG287" i="3"/>
  <c r="DH287" i="3"/>
  <c r="DI287" i="3"/>
  <c r="S222" i="1"/>
  <c r="CP222" i="1" s="1"/>
  <c r="O222" i="1" s="1"/>
  <c r="F268" i="1"/>
  <c r="AO204" i="1"/>
  <c r="AP123" i="1"/>
  <c r="F173" i="1"/>
  <c r="GM316" i="1"/>
  <c r="GO316" i="1" s="1"/>
  <c r="DF292" i="3"/>
  <c r="DG292" i="3"/>
  <c r="DJ292" i="3" s="1"/>
  <c r="DI292" i="3"/>
  <c r="DH292" i="3"/>
  <c r="R326" i="1"/>
  <c r="CY326" i="1" s="1"/>
  <c r="X326" i="1" s="1"/>
  <c r="DF272" i="3"/>
  <c r="DG272" i="3"/>
  <c r="DJ272" i="3" s="1"/>
  <c r="DH272" i="3"/>
  <c r="DI272" i="3"/>
  <c r="Q326" i="1"/>
  <c r="V141" i="1"/>
  <c r="CZ313" i="1"/>
  <c r="Y313" i="1" s="1"/>
  <c r="GM313" i="1" s="1"/>
  <c r="GN313" i="1" s="1"/>
  <c r="CZ333" i="1"/>
  <c r="Y333" i="1" s="1"/>
  <c r="GM333" i="1" s="1"/>
  <c r="GO333" i="1" s="1"/>
  <c r="W323" i="1"/>
  <c r="CZ243" i="1"/>
  <c r="Y243" i="1" s="1"/>
  <c r="GM243" i="1" s="1"/>
  <c r="GO243" i="1" s="1"/>
  <c r="V326" i="1"/>
  <c r="U245" i="1"/>
  <c r="DI125" i="3"/>
  <c r="DF125" i="3"/>
  <c r="DG125" i="3"/>
  <c r="DJ125" i="3" s="1"/>
  <c r="DH125" i="3"/>
  <c r="DF244" i="3"/>
  <c r="DG244" i="3"/>
  <c r="DJ244" i="3" s="1"/>
  <c r="DH244" i="3"/>
  <c r="DI244" i="3"/>
  <c r="DF109" i="3"/>
  <c r="DG109" i="3"/>
  <c r="DH109" i="3"/>
  <c r="DI109" i="3"/>
  <c r="DJ109" i="3" s="1"/>
  <c r="DF326" i="3"/>
  <c r="DH326" i="3"/>
  <c r="DI326" i="3"/>
  <c r="DG326" i="3"/>
  <c r="DJ326" i="3" s="1"/>
  <c r="DF195" i="3"/>
  <c r="DJ195" i="3" s="1"/>
  <c r="DG195" i="3"/>
  <c r="DH195" i="3"/>
  <c r="DI195" i="3"/>
  <c r="DF197" i="3"/>
  <c r="DJ197" i="3" s="1"/>
  <c r="DG197" i="3"/>
  <c r="DH197" i="3"/>
  <c r="DI197" i="3"/>
  <c r="GM31" i="1"/>
  <c r="GN31" i="1" s="1"/>
  <c r="CZ251" i="1"/>
  <c r="Y251" i="1" s="1"/>
  <c r="CY251" i="1"/>
  <c r="X251" i="1" s="1"/>
  <c r="CY345" i="1"/>
  <c r="X345" i="1" s="1"/>
  <c r="CZ345" i="1"/>
  <c r="Y345" i="1" s="1"/>
  <c r="DF173" i="3"/>
  <c r="DH173" i="3"/>
  <c r="DG173" i="3"/>
  <c r="DI173" i="3"/>
  <c r="DJ173" i="3" s="1"/>
  <c r="GM253" i="1"/>
  <c r="GN253" i="1" s="1"/>
  <c r="GM310" i="1"/>
  <c r="GO310" i="1" s="1"/>
  <c r="DI88" i="3"/>
  <c r="DJ88" i="3" s="1"/>
  <c r="DF88" i="3"/>
  <c r="DG88" i="3"/>
  <c r="DH88" i="3"/>
  <c r="DF205" i="3"/>
  <c r="DJ205" i="3" s="1"/>
  <c r="DG205" i="3"/>
  <c r="DH205" i="3"/>
  <c r="DI205" i="3"/>
  <c r="DF87" i="3"/>
  <c r="DJ87" i="3" s="1"/>
  <c r="DG87" i="3"/>
  <c r="DH87" i="3"/>
  <c r="DI87" i="3"/>
  <c r="GM34" i="1"/>
  <c r="GN34" i="1" s="1"/>
  <c r="CP49" i="1"/>
  <c r="O49" i="1" s="1"/>
  <c r="GM49" i="1" s="1"/>
  <c r="GN49" i="1" s="1"/>
  <c r="DG165" i="3"/>
  <c r="DH165" i="3"/>
  <c r="DI165" i="3"/>
  <c r="DJ165" i="3" s="1"/>
  <c r="DF165" i="3"/>
  <c r="DI147" i="3"/>
  <c r="DG147" i="3"/>
  <c r="DH147" i="3"/>
  <c r="DF147" i="3"/>
  <c r="DJ147" i="3" s="1"/>
  <c r="DF284" i="3"/>
  <c r="DG284" i="3"/>
  <c r="DJ284" i="3" s="1"/>
  <c r="DI284" i="3"/>
  <c r="DH284" i="3"/>
  <c r="AD83" i="1"/>
  <c r="DH296" i="3"/>
  <c r="DI296" i="3"/>
  <c r="DF296" i="3"/>
  <c r="DJ296" i="3" s="1"/>
  <c r="DG296" i="3"/>
  <c r="DI228" i="3"/>
  <c r="DF228" i="3"/>
  <c r="DJ228" i="3" s="1"/>
  <c r="DG228" i="3"/>
  <c r="DH228" i="3"/>
  <c r="DH217" i="3"/>
  <c r="DF217" i="3"/>
  <c r="DJ217" i="3" s="1"/>
  <c r="DG217" i="3"/>
  <c r="DI217" i="3"/>
  <c r="GM131" i="1"/>
  <c r="GN131" i="1" s="1"/>
  <c r="DF129" i="3"/>
  <c r="DJ129" i="3" s="1"/>
  <c r="DG129" i="3"/>
  <c r="DH129" i="3"/>
  <c r="DI129" i="3"/>
  <c r="Q73" i="1"/>
  <c r="CP153" i="1"/>
  <c r="O153" i="1" s="1"/>
  <c r="GM153" i="1" s="1"/>
  <c r="GN153" i="1" s="1"/>
  <c r="DI198" i="3"/>
  <c r="DJ198" i="3" s="1"/>
  <c r="DF198" i="3"/>
  <c r="DG198" i="3"/>
  <c r="DH198" i="3"/>
  <c r="Q130" i="1"/>
  <c r="CP130" i="1" s="1"/>
  <c r="O130" i="1" s="1"/>
  <c r="CP143" i="1"/>
  <c r="O143" i="1" s="1"/>
  <c r="GM143" i="1" s="1"/>
  <c r="GO143" i="1" s="1"/>
  <c r="DF138" i="3"/>
  <c r="DG138" i="3"/>
  <c r="DH138" i="3"/>
  <c r="DI138" i="3"/>
  <c r="DJ138" i="3" s="1"/>
  <c r="GX134" i="1"/>
  <c r="S134" i="1"/>
  <c r="V134" i="1"/>
  <c r="T134" i="1"/>
  <c r="DI120" i="3"/>
  <c r="DJ120" i="3" s="1"/>
  <c r="DF120" i="3"/>
  <c r="DG120" i="3"/>
  <c r="DH120" i="3"/>
  <c r="CY138" i="1"/>
  <c r="X138" i="1" s="1"/>
  <c r="CZ138" i="1"/>
  <c r="Y138" i="1" s="1"/>
  <c r="CZ136" i="1"/>
  <c r="Y136" i="1" s="1"/>
  <c r="CP262" i="1"/>
  <c r="O262" i="1" s="1"/>
  <c r="GM262" i="1" s="1"/>
  <c r="GN262" i="1" s="1"/>
  <c r="DF307" i="3"/>
  <c r="DJ307" i="3" s="1"/>
  <c r="DG307" i="3"/>
  <c r="DH307" i="3"/>
  <c r="DI307" i="3"/>
  <c r="R246" i="1"/>
  <c r="DG286" i="3"/>
  <c r="DF286" i="3"/>
  <c r="DJ286" i="3" s="1"/>
  <c r="DH286" i="3"/>
  <c r="DI286" i="3"/>
  <c r="CZ228" i="1"/>
  <c r="Y228" i="1" s="1"/>
  <c r="GM212" i="1"/>
  <c r="GN212" i="1" s="1"/>
  <c r="P317" i="1"/>
  <c r="CP317" i="1" s="1"/>
  <c r="O317" i="1" s="1"/>
  <c r="CP359" i="1"/>
  <c r="O359" i="1" s="1"/>
  <c r="GM337" i="1"/>
  <c r="GO337" i="1" s="1"/>
  <c r="P345" i="1"/>
  <c r="CP345" i="1" s="1"/>
  <c r="O345" i="1" s="1"/>
  <c r="GM345" i="1" s="1"/>
  <c r="GN345" i="1" s="1"/>
  <c r="DG275" i="3"/>
  <c r="DH275" i="3"/>
  <c r="DF275" i="3"/>
  <c r="DJ275" i="3" s="1"/>
  <c r="DI275" i="3"/>
  <c r="U327" i="1"/>
  <c r="W219" i="1"/>
  <c r="AJ264" i="1" s="1"/>
  <c r="V327" i="1"/>
  <c r="U318" i="1"/>
  <c r="U326" i="1"/>
  <c r="R327" i="1"/>
  <c r="CZ262" i="1"/>
  <c r="Y262" i="1" s="1"/>
  <c r="DF199" i="3"/>
  <c r="DG199" i="3"/>
  <c r="DH199" i="3"/>
  <c r="DI199" i="3"/>
  <c r="DJ199" i="3" s="1"/>
  <c r="BZ26" i="1"/>
  <c r="AQ83" i="1"/>
  <c r="CG83" i="1"/>
  <c r="CY219" i="1"/>
  <c r="X219" i="1" s="1"/>
  <c r="CZ219" i="1"/>
  <c r="Y219" i="1" s="1"/>
  <c r="DF132" i="3"/>
  <c r="DJ132" i="3" s="1"/>
  <c r="DI132" i="3"/>
  <c r="DG132" i="3"/>
  <c r="DH132" i="3"/>
  <c r="DF274" i="3"/>
  <c r="DH274" i="3"/>
  <c r="DI274" i="3"/>
  <c r="DG274" i="3"/>
  <c r="DJ274" i="3" s="1"/>
  <c r="DH97" i="3"/>
  <c r="DI97" i="3"/>
  <c r="DF97" i="3"/>
  <c r="DG97" i="3"/>
  <c r="DJ97" i="3" s="1"/>
  <c r="DF68" i="3"/>
  <c r="DJ68" i="3" s="1"/>
  <c r="DG68" i="3"/>
  <c r="DH68" i="3"/>
  <c r="DI68" i="3"/>
  <c r="DF240" i="3"/>
  <c r="DG240" i="3"/>
  <c r="DH240" i="3"/>
  <c r="DI240" i="3"/>
  <c r="DJ240" i="3" s="1"/>
  <c r="GM39" i="1"/>
  <c r="GN39" i="1" s="1"/>
  <c r="DI154" i="3"/>
  <c r="DH154" i="3"/>
  <c r="DF154" i="3"/>
  <c r="DJ154" i="3" s="1"/>
  <c r="DG154" i="3"/>
  <c r="DH322" i="3"/>
  <c r="DI322" i="3"/>
  <c r="DG322" i="3"/>
  <c r="DF322" i="3"/>
  <c r="DJ322" i="3" s="1"/>
  <c r="CY321" i="1"/>
  <c r="X321" i="1" s="1"/>
  <c r="CZ321" i="1"/>
  <c r="Y321" i="1" s="1"/>
  <c r="DF49" i="3"/>
  <c r="DJ49" i="3" s="1"/>
  <c r="DG49" i="3"/>
  <c r="DI49" i="3"/>
  <c r="DH49" i="3"/>
  <c r="DG162" i="3"/>
  <c r="DF162" i="3"/>
  <c r="DJ162" i="3" s="1"/>
  <c r="DH162" i="3"/>
  <c r="DI162" i="3"/>
  <c r="DF141" i="3"/>
  <c r="DG141" i="3"/>
  <c r="DH141" i="3"/>
  <c r="DI141" i="3"/>
  <c r="DJ141" i="3" s="1"/>
  <c r="DF164" i="3"/>
  <c r="DJ164" i="3" s="1"/>
  <c r="DG164" i="3"/>
  <c r="DH164" i="3"/>
  <c r="DI164" i="3"/>
  <c r="DF177" i="3"/>
  <c r="DG177" i="3"/>
  <c r="DH177" i="3"/>
  <c r="DI177" i="3"/>
  <c r="DJ177" i="3" s="1"/>
  <c r="DF146" i="3"/>
  <c r="DJ146" i="3" s="1"/>
  <c r="DG146" i="3"/>
  <c r="DH146" i="3"/>
  <c r="DI146" i="3"/>
  <c r="DG260" i="3"/>
  <c r="DH260" i="3"/>
  <c r="DI260" i="3"/>
  <c r="DJ260" i="3" s="1"/>
  <c r="DF260" i="3"/>
  <c r="DG78" i="3"/>
  <c r="DH78" i="3"/>
  <c r="DF78" i="3"/>
  <c r="DJ78" i="3" s="1"/>
  <c r="DI78" i="3"/>
  <c r="DG118" i="3"/>
  <c r="DH118" i="3"/>
  <c r="DI118" i="3"/>
  <c r="DF118" i="3"/>
  <c r="DJ118" i="3" s="1"/>
  <c r="CP48" i="1"/>
  <c r="O48" i="1" s="1"/>
  <c r="GM48" i="1" s="1"/>
  <c r="GN48" i="1" s="1"/>
  <c r="DF257" i="3"/>
  <c r="DH257" i="3"/>
  <c r="DI257" i="3"/>
  <c r="DJ257" i="3" s="1"/>
  <c r="DG257" i="3"/>
  <c r="CP35" i="1"/>
  <c r="O35" i="1" s="1"/>
  <c r="DH93" i="3"/>
  <c r="DI93" i="3"/>
  <c r="DJ93" i="3" s="1"/>
  <c r="DG93" i="3"/>
  <c r="DF93" i="3"/>
  <c r="DF145" i="3"/>
  <c r="DJ145" i="3" s="1"/>
  <c r="DG145" i="3"/>
  <c r="DH145" i="3"/>
  <c r="DI145" i="3"/>
  <c r="DF61" i="3"/>
  <c r="DG61" i="3"/>
  <c r="DH61" i="3"/>
  <c r="DI61" i="3"/>
  <c r="DJ61" i="3" s="1"/>
  <c r="DH189" i="3"/>
  <c r="DI189" i="3"/>
  <c r="DJ189" i="3" s="1"/>
  <c r="DG189" i="3"/>
  <c r="DF189" i="3"/>
  <c r="DF218" i="3"/>
  <c r="DI218" i="3"/>
  <c r="DJ218" i="3" s="1"/>
  <c r="DG218" i="3"/>
  <c r="DH218" i="3"/>
  <c r="GM135" i="1"/>
  <c r="GN135" i="1" s="1"/>
  <c r="DF273" i="3"/>
  <c r="DG273" i="3"/>
  <c r="DJ273" i="3" s="1"/>
  <c r="DI273" i="3"/>
  <c r="DH273" i="3"/>
  <c r="DG114" i="3"/>
  <c r="DJ114" i="3" s="1"/>
  <c r="DH114" i="3"/>
  <c r="DI114" i="3"/>
  <c r="DF114" i="3"/>
  <c r="R73" i="1"/>
  <c r="AE83" i="1" s="1"/>
  <c r="CP136" i="1"/>
  <c r="O136" i="1" s="1"/>
  <c r="BB123" i="1"/>
  <c r="F177" i="1"/>
  <c r="BB402" i="1"/>
  <c r="CP128" i="1"/>
  <c r="O128" i="1" s="1"/>
  <c r="GM128" i="1" s="1"/>
  <c r="GN128" i="1" s="1"/>
  <c r="W130" i="1"/>
  <c r="AJ164" i="1" s="1"/>
  <c r="CP138" i="1"/>
  <c r="O138" i="1" s="1"/>
  <c r="GM138" i="1" s="1"/>
  <c r="GO138" i="1" s="1"/>
  <c r="DG265" i="3"/>
  <c r="DH265" i="3"/>
  <c r="DF265" i="3"/>
  <c r="DJ265" i="3" s="1"/>
  <c r="DI265" i="3"/>
  <c r="W221" i="1"/>
  <c r="CY146" i="1"/>
  <c r="X146" i="1" s="1"/>
  <c r="GM146" i="1" s="1"/>
  <c r="GO146" i="1" s="1"/>
  <c r="CZ146" i="1"/>
  <c r="Y146" i="1" s="1"/>
  <c r="GM226" i="1"/>
  <c r="GO226" i="1" s="1"/>
  <c r="DF134" i="3"/>
  <c r="DJ134" i="3" s="1"/>
  <c r="DI134" i="3"/>
  <c r="DG134" i="3"/>
  <c r="DH134" i="3"/>
  <c r="DF247" i="3"/>
  <c r="DJ247" i="3" s="1"/>
  <c r="DG247" i="3"/>
  <c r="DH247" i="3"/>
  <c r="DI247" i="3"/>
  <c r="CY306" i="1"/>
  <c r="X306" i="1" s="1"/>
  <c r="GM306" i="1" s="1"/>
  <c r="CZ306" i="1"/>
  <c r="Y306" i="1" s="1"/>
  <c r="DG253" i="3"/>
  <c r="DI253" i="3"/>
  <c r="DJ253" i="3" s="1"/>
  <c r="DF253" i="3"/>
  <c r="DH253" i="3"/>
  <c r="DF306" i="3"/>
  <c r="DJ306" i="3" s="1"/>
  <c r="DG306" i="3"/>
  <c r="DH306" i="3"/>
  <c r="DI306" i="3"/>
  <c r="CZ320" i="1"/>
  <c r="Y320" i="1" s="1"/>
  <c r="GM320" i="1" s="1"/>
  <c r="GO320" i="1" s="1"/>
  <c r="DH290" i="3"/>
  <c r="DI290" i="3"/>
  <c r="DJ290" i="3" s="1"/>
  <c r="DF290" i="3"/>
  <c r="DG290" i="3"/>
  <c r="S221" i="1"/>
  <c r="AF264" i="1" s="1"/>
  <c r="CP214" i="1"/>
  <c r="O214" i="1" s="1"/>
  <c r="GM214" i="1" s="1"/>
  <c r="GN214" i="1" s="1"/>
  <c r="DI276" i="3"/>
  <c r="DG276" i="3"/>
  <c r="DF276" i="3"/>
  <c r="DJ276" i="3" s="1"/>
  <c r="DH276" i="3"/>
  <c r="T327" i="1"/>
  <c r="GM258" i="1"/>
  <c r="GN258" i="1" s="1"/>
  <c r="T326" i="1"/>
  <c r="DI258" i="3"/>
  <c r="DJ258" i="3" s="1"/>
  <c r="DF258" i="3"/>
  <c r="DG258" i="3"/>
  <c r="DH258" i="3"/>
  <c r="GX327" i="1"/>
  <c r="S327" i="1"/>
  <c r="Q327" i="1"/>
  <c r="W326" i="1"/>
  <c r="H875" i="7" l="1"/>
  <c r="H863" i="7"/>
  <c r="CJ304" i="1"/>
  <c r="BA364" i="1"/>
  <c r="CJ204" i="1"/>
  <c r="BA264" i="1"/>
  <c r="GM130" i="1"/>
  <c r="GN130" i="1" s="1"/>
  <c r="AE304" i="1"/>
  <c r="R364" i="1"/>
  <c r="GN306" i="1"/>
  <c r="CB364" i="1" s="1"/>
  <c r="AE26" i="1"/>
  <c r="R83" i="1"/>
  <c r="AG304" i="1"/>
  <c r="T364" i="1"/>
  <c r="AD123" i="1"/>
  <c r="Q164" i="1"/>
  <c r="AL164" i="1"/>
  <c r="CJ26" i="1"/>
  <c r="BA83" i="1"/>
  <c r="AE204" i="1"/>
  <c r="R264" i="1"/>
  <c r="AD304" i="1"/>
  <c r="Q364" i="1"/>
  <c r="AI304" i="1"/>
  <c r="V364" i="1"/>
  <c r="AI204" i="1"/>
  <c r="V264" i="1"/>
  <c r="AH304" i="1"/>
  <c r="U364" i="1"/>
  <c r="AG204" i="1"/>
  <c r="T264" i="1"/>
  <c r="AJ204" i="1"/>
  <c r="W264" i="1"/>
  <c r="AF123" i="1"/>
  <c r="S164" i="1"/>
  <c r="S264" i="1"/>
  <c r="AF204" i="1"/>
  <c r="AH26" i="1"/>
  <c r="U83" i="1"/>
  <c r="T164" i="1"/>
  <c r="AG123" i="1"/>
  <c r="AE164" i="1"/>
  <c r="GM133" i="1"/>
  <c r="GN133" i="1" s="1"/>
  <c r="AJ364" i="1"/>
  <c r="CP327" i="1"/>
  <c r="O327" i="1" s="1"/>
  <c r="BD22" i="1"/>
  <c r="BD440" i="1"/>
  <c r="F427" i="1"/>
  <c r="AC26" i="1"/>
  <c r="CH83" i="1"/>
  <c r="P83" i="1"/>
  <c r="CE83" i="1"/>
  <c r="CF83" i="1"/>
  <c r="CZ73" i="1"/>
  <c r="Y73" i="1" s="1"/>
  <c r="AL83" i="1" s="1"/>
  <c r="GM33" i="1"/>
  <c r="GN33" i="1" s="1"/>
  <c r="GM245" i="1"/>
  <c r="GN245" i="1" s="1"/>
  <c r="CZ326" i="1"/>
  <c r="Y326" i="1" s="1"/>
  <c r="BC22" i="1"/>
  <c r="BC440" i="1"/>
  <c r="F418" i="1"/>
  <c r="GM29" i="1"/>
  <c r="GN29" i="1" s="1"/>
  <c r="CY130" i="1"/>
  <c r="X130" i="1" s="1"/>
  <c r="GM228" i="1"/>
  <c r="GO228" i="1" s="1"/>
  <c r="CP326" i="1"/>
  <c r="O326" i="1" s="1"/>
  <c r="GM326" i="1" s="1"/>
  <c r="GO326" i="1" s="1"/>
  <c r="CY73" i="1"/>
  <c r="X73" i="1" s="1"/>
  <c r="AK83" i="1" s="1"/>
  <c r="AD264" i="1"/>
  <c r="GM134" i="1"/>
  <c r="GN134" i="1" s="1"/>
  <c r="CY330" i="1"/>
  <c r="X330" i="1" s="1"/>
  <c r="CZ330" i="1"/>
  <c r="Y330" i="1" s="1"/>
  <c r="AZ204" i="1"/>
  <c r="F275" i="1"/>
  <c r="CY327" i="1"/>
  <c r="X327" i="1" s="1"/>
  <c r="CZ327" i="1"/>
  <c r="Y327" i="1" s="1"/>
  <c r="CZ134" i="1"/>
  <c r="Y134" i="1" s="1"/>
  <c r="CY134" i="1"/>
  <c r="X134" i="1" s="1"/>
  <c r="GM125" i="1"/>
  <c r="AB164" i="1"/>
  <c r="CY317" i="1"/>
  <c r="X317" i="1" s="1"/>
  <c r="CZ317" i="1"/>
  <c r="Y317" i="1" s="1"/>
  <c r="AL364" i="1" s="1"/>
  <c r="AG26" i="1"/>
  <c r="T83" i="1"/>
  <c r="CG123" i="1"/>
  <c r="AX164" i="1"/>
  <c r="F373" i="1"/>
  <c r="AP304" i="1"/>
  <c r="CP219" i="1"/>
  <c r="O219" i="1" s="1"/>
  <c r="GM219" i="1" s="1"/>
  <c r="GO219" i="1" s="1"/>
  <c r="AC123" i="1"/>
  <c r="CE164" i="1"/>
  <c r="CF164" i="1"/>
  <c r="P164" i="1"/>
  <c r="CH164" i="1"/>
  <c r="W164" i="1"/>
  <c r="AJ123" i="1"/>
  <c r="GM35" i="1"/>
  <c r="GN35" i="1" s="1"/>
  <c r="GM359" i="1"/>
  <c r="GN359" i="1" s="1"/>
  <c r="AI164" i="1"/>
  <c r="CP141" i="1"/>
  <c r="O141" i="1" s="1"/>
  <c r="AF26" i="1"/>
  <c r="S83" i="1"/>
  <c r="GM317" i="1"/>
  <c r="GO317" i="1" s="1"/>
  <c r="BB22" i="1"/>
  <c r="BB440" i="1"/>
  <c r="F415" i="1"/>
  <c r="CP221" i="1"/>
  <c r="O221" i="1" s="1"/>
  <c r="CZ245" i="1"/>
  <c r="Y245" i="1" s="1"/>
  <c r="CY245" i="1"/>
  <c r="X245" i="1" s="1"/>
  <c r="CP73" i="1"/>
  <c r="O73" i="1" s="1"/>
  <c r="GM217" i="1"/>
  <c r="GO217" i="1" s="1"/>
  <c r="U264" i="1"/>
  <c r="AH204" i="1"/>
  <c r="AO22" i="1"/>
  <c r="F406" i="1"/>
  <c r="AO440" i="1"/>
  <c r="CG26" i="1"/>
  <c r="AX83" i="1"/>
  <c r="CZ132" i="1"/>
  <c r="Y132" i="1" s="1"/>
  <c r="GM132" i="1" s="1"/>
  <c r="GN132" i="1" s="1"/>
  <c r="CY132" i="1"/>
  <c r="X132" i="1" s="1"/>
  <c r="CY141" i="1"/>
  <c r="X141" i="1" s="1"/>
  <c r="AC364" i="1"/>
  <c r="GM129" i="1"/>
  <c r="GN129" i="1" s="1"/>
  <c r="CI304" i="1"/>
  <c r="AZ364" i="1"/>
  <c r="CP330" i="1"/>
  <c r="O330" i="1" s="1"/>
  <c r="GM330" i="1" s="1"/>
  <c r="GO330" i="1" s="1"/>
  <c r="AF364" i="1"/>
  <c r="F93" i="1"/>
  <c r="AQ26" i="1"/>
  <c r="AQ402" i="1"/>
  <c r="AI26" i="1"/>
  <c r="V83" i="1"/>
  <c r="CY323" i="1"/>
  <c r="X323" i="1" s="1"/>
  <c r="CZ323" i="1"/>
  <c r="Y323" i="1" s="1"/>
  <c r="AX204" i="1"/>
  <c r="F271" i="1"/>
  <c r="F374" i="1"/>
  <c r="AQ304" i="1"/>
  <c r="AB83" i="1"/>
  <c r="AZ26" i="1"/>
  <c r="F94" i="1"/>
  <c r="CC26" i="1"/>
  <c r="AT83" i="1"/>
  <c r="AC264" i="1"/>
  <c r="AH123" i="1"/>
  <c r="U164" i="1"/>
  <c r="AU123" i="1"/>
  <c r="F183" i="1"/>
  <c r="CD304" i="1"/>
  <c r="AU364" i="1"/>
  <c r="GM321" i="1"/>
  <c r="GO321" i="1" s="1"/>
  <c r="AX364" i="1"/>
  <c r="CG304" i="1"/>
  <c r="GN28" i="1"/>
  <c r="CY246" i="1"/>
  <c r="X246" i="1" s="1"/>
  <c r="CZ246" i="1"/>
  <c r="Y246" i="1" s="1"/>
  <c r="GM142" i="1"/>
  <c r="GO142" i="1" s="1"/>
  <c r="GM136" i="1"/>
  <c r="GN136" i="1" s="1"/>
  <c r="GM206" i="1"/>
  <c r="AB264" i="1"/>
  <c r="GM332" i="1"/>
  <c r="GO332" i="1" s="1"/>
  <c r="CD26" i="1"/>
  <c r="AU83" i="1"/>
  <c r="GM237" i="1"/>
  <c r="GO237" i="1" s="1"/>
  <c r="W26" i="1"/>
  <c r="F107" i="1"/>
  <c r="AD26" i="1"/>
  <c r="Q83" i="1"/>
  <c r="GM323" i="1"/>
  <c r="GO323" i="1" s="1"/>
  <c r="CI123" i="1"/>
  <c r="AZ164" i="1"/>
  <c r="GM251" i="1"/>
  <c r="GN251" i="1" s="1"/>
  <c r="AU264" i="1"/>
  <c r="CD204" i="1"/>
  <c r="AP402" i="1"/>
  <c r="GM230" i="1"/>
  <c r="GO230" i="1" s="1"/>
  <c r="AQ123" i="1"/>
  <c r="F174" i="1"/>
  <c r="CJ123" i="1"/>
  <c r="BA164" i="1"/>
  <c r="CY221" i="1"/>
  <c r="X221" i="1" s="1"/>
  <c r="AK264" i="1" s="1"/>
  <c r="CZ221" i="1"/>
  <c r="Y221" i="1" s="1"/>
  <c r="AL264" i="1" s="1"/>
  <c r="AK364" i="1"/>
  <c r="CZ222" i="1"/>
  <c r="Y222" i="1" s="1"/>
  <c r="CY222" i="1"/>
  <c r="X222" i="1" s="1"/>
  <c r="GM222" i="1" s="1"/>
  <c r="GO222" i="1" s="1"/>
  <c r="CP246" i="1"/>
  <c r="O246" i="1" s="1"/>
  <c r="GM318" i="1"/>
  <c r="GO318" i="1" s="1"/>
  <c r="AL304" i="1" l="1"/>
  <c r="Y364" i="1"/>
  <c r="AK26" i="1"/>
  <c r="X83" i="1"/>
  <c r="AL204" i="1"/>
  <c r="Y264" i="1"/>
  <c r="AK204" i="1"/>
  <c r="X264" i="1"/>
  <c r="AF304" i="1"/>
  <c r="S364" i="1"/>
  <c r="AY164" i="1"/>
  <c r="CH123" i="1"/>
  <c r="AJ304" i="1"/>
  <c r="W364" i="1"/>
  <c r="R26" i="1"/>
  <c r="F97" i="1"/>
  <c r="AK304" i="1"/>
  <c r="X364" i="1"/>
  <c r="AZ123" i="1"/>
  <c r="F175" i="1"/>
  <c r="AB204" i="1"/>
  <c r="O264" i="1"/>
  <c r="AU304" i="1"/>
  <c r="F383" i="1"/>
  <c r="AO18" i="1"/>
  <c r="F444" i="1"/>
  <c r="BB18" i="1"/>
  <c r="F453" i="1"/>
  <c r="P123" i="1"/>
  <c r="F167" i="1"/>
  <c r="F195" i="1" s="1"/>
  <c r="Q264" i="1"/>
  <c r="AD204" i="1"/>
  <c r="W204" i="1"/>
  <c r="F288" i="1"/>
  <c r="Q304" i="1"/>
  <c r="F376" i="1"/>
  <c r="F394" i="1" s="1"/>
  <c r="AE123" i="1"/>
  <c r="R164" i="1"/>
  <c r="R402" i="1" s="1"/>
  <c r="GN125" i="1"/>
  <c r="CB164" i="1" s="1"/>
  <c r="F278" i="1"/>
  <c r="R204" i="1"/>
  <c r="BA123" i="1"/>
  <c r="F184" i="1"/>
  <c r="AZ304" i="1"/>
  <c r="F375" i="1"/>
  <c r="U123" i="1"/>
  <c r="F186" i="1"/>
  <c r="U204" i="1"/>
  <c r="F286" i="1"/>
  <c r="AK164" i="1"/>
  <c r="P26" i="1"/>
  <c r="F86" i="1"/>
  <c r="F114" i="1" s="1"/>
  <c r="T123" i="1"/>
  <c r="F185" i="1"/>
  <c r="F285" i="1"/>
  <c r="T204" i="1"/>
  <c r="BA26" i="1"/>
  <c r="F103" i="1"/>
  <c r="BA402" i="1"/>
  <c r="AB123" i="1"/>
  <c r="O164" i="1"/>
  <c r="Q26" i="1"/>
  <c r="F95" i="1"/>
  <c r="F113" i="1" s="1"/>
  <c r="Q402" i="1"/>
  <c r="S26" i="1"/>
  <c r="F98" i="1"/>
  <c r="F112" i="1" s="1"/>
  <c r="S402" i="1"/>
  <c r="CE26" i="1"/>
  <c r="AV83" i="1"/>
  <c r="R304" i="1"/>
  <c r="F378" i="1"/>
  <c r="W402" i="1"/>
  <c r="GM141" i="1"/>
  <c r="GO141" i="1" s="1"/>
  <c r="CC164" i="1" s="1"/>
  <c r="CH26" i="1"/>
  <c r="AY83" i="1"/>
  <c r="U26" i="1"/>
  <c r="F105" i="1"/>
  <c r="U402" i="1"/>
  <c r="AB26" i="1"/>
  <c r="O83" i="1"/>
  <c r="Y164" i="1"/>
  <c r="AL123" i="1"/>
  <c r="AS364" i="1"/>
  <c r="CB304" i="1"/>
  <c r="AC204" i="1"/>
  <c r="CH264" i="1"/>
  <c r="P264" i="1"/>
  <c r="CE264" i="1"/>
  <c r="CF264" i="1"/>
  <c r="GM73" i="1"/>
  <c r="AT26" i="1"/>
  <c r="F101" i="1"/>
  <c r="BC18" i="1"/>
  <c r="F456" i="1"/>
  <c r="BA204" i="1"/>
  <c r="F284" i="1"/>
  <c r="AP22" i="1"/>
  <c r="F411" i="1"/>
  <c r="G16" i="2" s="1"/>
  <c r="G18" i="2" s="1"/>
  <c r="AP440" i="1"/>
  <c r="AB364" i="1"/>
  <c r="V26" i="1"/>
  <c r="F106" i="1"/>
  <c r="BD18" i="1"/>
  <c r="F465" i="1"/>
  <c r="S204" i="1"/>
  <c r="F279" i="1"/>
  <c r="F293" i="1" s="1"/>
  <c r="V204" i="1"/>
  <c r="F287" i="1"/>
  <c r="Y83" i="1"/>
  <c r="AL26" i="1"/>
  <c r="CF26" i="1"/>
  <c r="AW83" i="1"/>
  <c r="P364" i="1"/>
  <c r="AC304" i="1"/>
  <c r="CF364" i="1"/>
  <c r="CE364" i="1"/>
  <c r="CH364" i="1"/>
  <c r="Q123" i="1"/>
  <c r="F176" i="1"/>
  <c r="F194" i="1" s="1"/>
  <c r="AU26" i="1"/>
  <c r="F102" i="1"/>
  <c r="AU402" i="1"/>
  <c r="GM221" i="1"/>
  <c r="GO221" i="1" s="1"/>
  <c r="CC264" i="1" s="1"/>
  <c r="T26" i="1"/>
  <c r="F104" i="1"/>
  <c r="T402" i="1"/>
  <c r="F385" i="1"/>
  <c r="T304" i="1"/>
  <c r="BA304" i="1"/>
  <c r="F384" i="1"/>
  <c r="GN206" i="1"/>
  <c r="CB264" i="1" s="1"/>
  <c r="CF123" i="1"/>
  <c r="AW164" i="1"/>
  <c r="CE123" i="1"/>
  <c r="AV164" i="1"/>
  <c r="V164" i="1"/>
  <c r="V402" i="1" s="1"/>
  <c r="AI123" i="1"/>
  <c r="U304" i="1"/>
  <c r="F386" i="1"/>
  <c r="F171" i="1"/>
  <c r="AX123" i="1"/>
  <c r="GM246" i="1"/>
  <c r="GN246" i="1" s="1"/>
  <c r="AU204" i="1"/>
  <c r="F283" i="1"/>
  <c r="AX304" i="1"/>
  <c r="F371" i="1"/>
  <c r="AZ402" i="1"/>
  <c r="AQ22" i="1"/>
  <c r="AQ440" i="1"/>
  <c r="F412" i="1"/>
  <c r="AX26" i="1"/>
  <c r="F90" i="1"/>
  <c r="AX402" i="1"/>
  <c r="W123" i="1"/>
  <c r="F188" i="1"/>
  <c r="GM327" i="1"/>
  <c r="GO327" i="1" s="1"/>
  <c r="CC364" i="1" s="1"/>
  <c r="S123" i="1"/>
  <c r="F179" i="1"/>
  <c r="F193" i="1" s="1"/>
  <c r="V304" i="1"/>
  <c r="F387" i="1"/>
  <c r="CC204" i="1" l="1"/>
  <c r="AT264" i="1"/>
  <c r="CC304" i="1"/>
  <c r="AT364" i="1"/>
  <c r="R22" i="1"/>
  <c r="F416" i="1"/>
  <c r="R440" i="1"/>
  <c r="V22" i="1"/>
  <c r="V440" i="1"/>
  <c r="F425" i="1"/>
  <c r="S22" i="1"/>
  <c r="F417" i="1"/>
  <c r="S440" i="1"/>
  <c r="F266" i="1"/>
  <c r="O204" i="1"/>
  <c r="AY123" i="1"/>
  <c r="F172" i="1"/>
  <c r="F170" i="1"/>
  <c r="AW123" i="1"/>
  <c r="AU22" i="1"/>
  <c r="F421" i="1"/>
  <c r="AU440" i="1"/>
  <c r="AB304" i="1"/>
  <c r="O364" i="1"/>
  <c r="CF204" i="1"/>
  <c r="AW264" i="1"/>
  <c r="F379" i="1"/>
  <c r="F393" i="1" s="1"/>
  <c r="S304" i="1"/>
  <c r="GN73" i="1"/>
  <c r="CB83" i="1" s="1"/>
  <c r="CA83" i="1"/>
  <c r="CA264" i="1"/>
  <c r="P204" i="1"/>
  <c r="F267" i="1"/>
  <c r="F295" i="1" s="1"/>
  <c r="F298" i="1" s="1"/>
  <c r="P402" i="1"/>
  <c r="AX22" i="1"/>
  <c r="AX440" i="1"/>
  <c r="F409" i="1"/>
  <c r="U22" i="1"/>
  <c r="F424" i="1"/>
  <c r="U440" i="1"/>
  <c r="CC123" i="1"/>
  <c r="AT164" i="1"/>
  <c r="CA364" i="1"/>
  <c r="CA164" i="1"/>
  <c r="Y204" i="1"/>
  <c r="F291" i="1"/>
  <c r="Y26" i="1"/>
  <c r="F110" i="1"/>
  <c r="Y402" i="1"/>
  <c r="Q22" i="1"/>
  <c r="Q440" i="1"/>
  <c r="F414" i="1"/>
  <c r="F432" i="1" s="1"/>
  <c r="CH204" i="1"/>
  <c r="AY264" i="1"/>
  <c r="CE204" i="1"/>
  <c r="AV264" i="1"/>
  <c r="AY26" i="1"/>
  <c r="F91" i="1"/>
  <c r="X204" i="1"/>
  <c r="F290" i="1"/>
  <c r="F390" i="1"/>
  <c r="X304" i="1"/>
  <c r="X164" i="1"/>
  <c r="AK123" i="1"/>
  <c r="AQ18" i="1"/>
  <c r="F450" i="1"/>
  <c r="T22" i="1"/>
  <c r="T440" i="1"/>
  <c r="F423" i="1"/>
  <c r="AW364" i="1"/>
  <c r="CF304" i="1"/>
  <c r="Y123" i="1"/>
  <c r="F191" i="1"/>
  <c r="BA22" i="1"/>
  <c r="F422" i="1"/>
  <c r="BA440" i="1"/>
  <c r="W304" i="1"/>
  <c r="F388" i="1"/>
  <c r="AW26" i="1"/>
  <c r="F89" i="1"/>
  <c r="AW402" i="1"/>
  <c r="AP18" i="1"/>
  <c r="F449" i="1"/>
  <c r="Q204" i="1"/>
  <c r="F276" i="1"/>
  <c r="F294" i="1" s="1"/>
  <c r="CB123" i="1"/>
  <c r="AS164" i="1"/>
  <c r="CE304" i="1"/>
  <c r="AV364" i="1"/>
  <c r="R123" i="1"/>
  <c r="F178" i="1"/>
  <c r="O26" i="1"/>
  <c r="F85" i="1"/>
  <c r="AV26" i="1"/>
  <c r="F88" i="1"/>
  <c r="Y304" i="1"/>
  <c r="F391" i="1"/>
  <c r="CB204" i="1"/>
  <c r="AS264" i="1"/>
  <c r="CH304" i="1"/>
  <c r="AY364" i="1"/>
  <c r="AS304" i="1"/>
  <c r="F381" i="1"/>
  <c r="W22" i="1"/>
  <c r="W440" i="1"/>
  <c r="F426" i="1"/>
  <c r="O123" i="1"/>
  <c r="F166" i="1"/>
  <c r="X26" i="1"/>
  <c r="F109" i="1"/>
  <c r="F117" i="1" s="1"/>
  <c r="X402" i="1"/>
  <c r="V123" i="1"/>
  <c r="F187" i="1"/>
  <c r="AZ22" i="1"/>
  <c r="AZ440" i="1"/>
  <c r="F413" i="1"/>
  <c r="F169" i="1"/>
  <c r="AV123" i="1"/>
  <c r="P304" i="1"/>
  <c r="F367" i="1"/>
  <c r="F395" i="1" s="1"/>
  <c r="D625" i="6" l="1"/>
  <c r="AM639" i="7"/>
  <c r="E639" i="7"/>
  <c r="J624" i="6"/>
  <c r="K638" i="7"/>
  <c r="AM625" i="6"/>
  <c r="AM626" i="6"/>
  <c r="D626" i="6"/>
  <c r="AM254" i="7"/>
  <c r="AM253" i="7"/>
  <c r="E253" i="7"/>
  <c r="AM239" i="6"/>
  <c r="D239" i="6"/>
  <c r="K252" i="7"/>
  <c r="J238" i="6"/>
  <c r="F299" i="1"/>
  <c r="AM640" i="7" s="1"/>
  <c r="F118" i="1"/>
  <c r="E254" i="7" s="1"/>
  <c r="AY304" i="1"/>
  <c r="F372" i="1"/>
  <c r="X22" i="1"/>
  <c r="F428" i="1"/>
  <c r="X440" i="1"/>
  <c r="AS204" i="1"/>
  <c r="F281" i="1"/>
  <c r="AR364" i="1"/>
  <c r="CA304" i="1"/>
  <c r="H16" i="2"/>
  <c r="H18" i="2" s="1"/>
  <c r="V18" i="1"/>
  <c r="F463" i="1"/>
  <c r="O304" i="1"/>
  <c r="F366" i="1"/>
  <c r="CA123" i="1"/>
  <c r="AR164" i="1"/>
  <c r="AV304" i="1"/>
  <c r="F369" i="1"/>
  <c r="AS123" i="1"/>
  <c r="F181" i="1"/>
  <c r="X123" i="1"/>
  <c r="F190" i="1"/>
  <c r="F198" i="1" s="1"/>
  <c r="CB26" i="1"/>
  <c r="AS83" i="1"/>
  <c r="AV204" i="1"/>
  <c r="F269" i="1"/>
  <c r="AU18" i="1"/>
  <c r="F459" i="1"/>
  <c r="AY204" i="1"/>
  <c r="F272" i="1"/>
  <c r="J16" i="2"/>
  <c r="J18" i="2" s="1"/>
  <c r="F431" i="1"/>
  <c r="F436" i="1" s="1"/>
  <c r="T18" i="1"/>
  <c r="F461" i="1"/>
  <c r="CA204" i="1"/>
  <c r="AR264" i="1"/>
  <c r="AT123" i="1"/>
  <c r="F182" i="1"/>
  <c r="AT402" i="1"/>
  <c r="Q18" i="1"/>
  <c r="F452" i="1"/>
  <c r="F470" i="1" s="1"/>
  <c r="U18" i="1"/>
  <c r="F462" i="1"/>
  <c r="F398" i="1"/>
  <c r="Y22" i="1"/>
  <c r="F429" i="1"/>
  <c r="Y440" i="1"/>
  <c r="AW22" i="1"/>
  <c r="AW440" i="1"/>
  <c r="F408" i="1"/>
  <c r="CA26" i="1"/>
  <c r="AR83" i="1"/>
  <c r="R18" i="1"/>
  <c r="F454" i="1"/>
  <c r="AV402" i="1"/>
  <c r="AW204" i="1"/>
  <c r="F270" i="1"/>
  <c r="AT204" i="1"/>
  <c r="F282" i="1"/>
  <c r="P22" i="1"/>
  <c r="F405" i="1"/>
  <c r="F433" i="1" s="1"/>
  <c r="P440" i="1"/>
  <c r="BA18" i="1"/>
  <c r="F460" i="1"/>
  <c r="AT304" i="1"/>
  <c r="F382" i="1"/>
  <c r="W18" i="1"/>
  <c r="F464" i="1"/>
  <c r="AZ18" i="1"/>
  <c r="F451" i="1"/>
  <c r="O402" i="1"/>
  <c r="AW304" i="1"/>
  <c r="F370" i="1"/>
  <c r="AY402" i="1"/>
  <c r="AX18" i="1"/>
  <c r="F447" i="1"/>
  <c r="S18" i="1"/>
  <c r="F455" i="1"/>
  <c r="F469" i="1" s="1"/>
  <c r="AM871" i="7" l="1"/>
  <c r="K870" i="7"/>
  <c r="E871" i="7"/>
  <c r="AM845" i="6"/>
  <c r="K858" i="7"/>
  <c r="D845" i="6"/>
  <c r="AM860" i="7"/>
  <c r="J844" i="6"/>
  <c r="E860" i="7"/>
  <c r="AM859" i="7"/>
  <c r="E859" i="7"/>
  <c r="AM846" i="6"/>
  <c r="F300" i="1"/>
  <c r="K639" i="7"/>
  <c r="J625" i="6"/>
  <c r="E640" i="7"/>
  <c r="E420" i="7"/>
  <c r="J404" i="6"/>
  <c r="AM419" i="7"/>
  <c r="E419" i="7"/>
  <c r="K418" i="7"/>
  <c r="AM405" i="6"/>
  <c r="D405" i="6"/>
  <c r="F119" i="1"/>
  <c r="J240" i="6"/>
  <c r="K254" i="7"/>
  <c r="D240" i="6"/>
  <c r="AM240" i="6"/>
  <c r="K253" i="7"/>
  <c r="J239" i="6"/>
  <c r="X18" i="1"/>
  <c r="F466" i="1"/>
  <c r="AR26" i="1"/>
  <c r="F111" i="1"/>
  <c r="AR402" i="1"/>
  <c r="AR123" i="1"/>
  <c r="F192" i="1"/>
  <c r="AT22" i="1"/>
  <c r="F420" i="1"/>
  <c r="F16" i="2" s="1"/>
  <c r="F18" i="2" s="1"/>
  <c r="AT440" i="1"/>
  <c r="F392" i="1"/>
  <c r="AR304" i="1"/>
  <c r="F437" i="1"/>
  <c r="E872" i="7" s="1"/>
  <c r="AY22" i="1"/>
  <c r="AY440" i="1"/>
  <c r="F410" i="1"/>
  <c r="AR204" i="1"/>
  <c r="F292" i="1"/>
  <c r="O22" i="1"/>
  <c r="F404" i="1"/>
  <c r="O440" i="1"/>
  <c r="Y18" i="1"/>
  <c r="F467" i="1"/>
  <c r="F399" i="1"/>
  <c r="F400" i="1" s="1"/>
  <c r="P18" i="1"/>
  <c r="F443" i="1"/>
  <c r="F471" i="1" s="1"/>
  <c r="F474" i="1" s="1"/>
  <c r="F199" i="1"/>
  <c r="AM406" i="6" s="1"/>
  <c r="AV22" i="1"/>
  <c r="F407" i="1"/>
  <c r="AV440" i="1"/>
  <c r="AW18" i="1"/>
  <c r="F446" i="1"/>
  <c r="AS26" i="1"/>
  <c r="F100" i="1"/>
  <c r="AS402" i="1"/>
  <c r="F438" i="1" l="1"/>
  <c r="K872" i="7" s="1"/>
  <c r="K871" i="7"/>
  <c r="AM872" i="7"/>
  <c r="K860" i="7"/>
  <c r="J846" i="6"/>
  <c r="J845" i="6"/>
  <c r="K859" i="7"/>
  <c r="D846" i="6"/>
  <c r="J626" i="6"/>
  <c r="K640" i="7"/>
  <c r="AM420" i="7"/>
  <c r="F200" i="1"/>
  <c r="K419" i="7"/>
  <c r="J405" i="6"/>
  <c r="D406" i="6"/>
  <c r="F475" i="1"/>
  <c r="F476" i="1"/>
  <c r="AV18" i="1"/>
  <c r="F445" i="1"/>
  <c r="O18" i="1"/>
  <c r="F442" i="1"/>
  <c r="AR22" i="1"/>
  <c r="AR440" i="1"/>
  <c r="F430" i="1"/>
  <c r="AS22" i="1"/>
  <c r="F419" i="1"/>
  <c r="E16" i="2" s="1"/>
  <c r="AS440" i="1"/>
  <c r="AT18" i="1"/>
  <c r="F458" i="1"/>
  <c r="AY18" i="1"/>
  <c r="F448" i="1"/>
  <c r="J406" i="6" l="1"/>
  <c r="K420" i="7"/>
  <c r="E18" i="2"/>
  <c r="I16" i="2"/>
  <c r="I18" i="2" s="1"/>
  <c r="AS18" i="1"/>
  <c r="F457" i="1"/>
  <c r="AR18" i="1"/>
  <c r="F468" i="1"/>
</calcChain>
</file>

<file path=xl/sharedStrings.xml><?xml version="1.0" encoding="utf-8"?>
<sst xmlns="http://schemas.openxmlformats.org/spreadsheetml/2006/main" count="17488" uniqueCount="922">
  <si>
    <t>Smeta.RU  (495) 974-1589</t>
  </si>
  <si>
    <t>_PS_</t>
  </si>
  <si>
    <t>Smeta.RU</t>
  </si>
  <si>
    <t/>
  </si>
  <si>
    <t>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t>
  </si>
  <si>
    <t>Сметные нормы списания</t>
  </si>
  <si>
    <t>Коды ценников</t>
  </si>
  <si>
    <t>Чувашская Республика (редакция 2014)</t>
  </si>
  <si>
    <t>Версия 1.7.4 ГСН (ГЭСН, ФЕР) и ТЕР (Методики НР (812/пр, 636/пр, 611/пр) и СП (774/пр и 317/пр) применять с 08.01.2023 г.)</t>
  </si>
  <si>
    <t>Поправки для НБ 2014 года от 10.05.2023 г. Строительство</t>
  </si>
  <si>
    <t>Территориальные единичные расценки Чувашской Республики, утвержденные приказом Минстроя России от  05.05.2015 № 337/пр</t>
  </si>
  <si>
    <t>ТЕР</t>
  </si>
  <si>
    <t>Новая локальная смета</t>
  </si>
  <si>
    <t>Строительство 2КЛ-10 кВ</t>
  </si>
  <si>
    <t>1</t>
  </si>
  <si>
    <t>01-02-057-2</t>
  </si>
  <si>
    <t>Разработка грунта вручную в траншеях глубиной до 2 м без креплений с откосами, группа грунтов 2</t>
  </si>
  <si>
    <t>100 м3 грунта</t>
  </si>
  <si>
    <t>ТЕР Чувашская республика (редакция 2014), 01-02-057-2, Приказ Минстроя России от 05.05.2015 № 337/пр</t>
  </si>
  <si>
    <t>Общестроительные работы</t>
  </si>
  <si>
    <t>Земляные работы</t>
  </si>
  <si>
    <t>Земляные работы, выполняемые: ручным способом</t>
  </si>
  <si>
    <t>ФЕР-01</t>
  </si>
  <si>
    <t>Пр/812-001.2-1</t>
  </si>
  <si>
    <t>Пр/774-001.2</t>
  </si>
  <si>
    <t>2</t>
  </si>
  <si>
    <t>01-01-002-2</t>
  </si>
  <si>
    <t>Разработка грунта в отвал экскаваторами «драглайн» или «обратная лопата» с ковшом вместимостью 2,5 (1,5-3) м3, группа грунтов 2</t>
  </si>
  <si>
    <t>1000 м3 грунта</t>
  </si>
  <si>
    <t>ТЕР Чувашская республика (редакция 2014), 01-01-002-2, Приказ Минстроя России от 05.05.2015 № 337/пр</t>
  </si>
  <si>
    <t>Земляные работы, выполняемые: механизированным способом</t>
  </si>
  <si>
    <t>Пр/812-001.1-1</t>
  </si>
  <si>
    <t>Пр/774-001.1</t>
  </si>
  <si>
    <t>3</t>
  </si>
  <si>
    <t>01-02-061-2</t>
  </si>
  <si>
    <t>Засыпка вручную траншей, пазух котлованов и ям, группа грунтов 2</t>
  </si>
  <si>
    <t>ТЕР Чувашская республика (редакция 2014), 01-02-061-2, Приказ Минстроя России от 05.05.2015 № 337/пр</t>
  </si>
  <si>
    <t>4</t>
  </si>
  <si>
    <t>01-01-033-5</t>
  </si>
  <si>
    <t>Засыпка траншей и котлованов с перемещением грунта до 5 м бульдозерами мощностью 79 кВт (108 л.с.), группа грунтов 2</t>
  </si>
  <si>
    <t>ТЕР Чувашская республика (редакция 2014), 01-01-033-5, Приказ Минстроя России от 05.05.2015 № 337/пр</t>
  </si>
  <si>
    <t>5</t>
  </si>
  <si>
    <t>34-02-017-1</t>
  </si>
  <si>
    <t>Устройство переходов подземных методом горизонтального прокола первой трубой до 10 м</t>
  </si>
  <si>
    <t>1 переход</t>
  </si>
  <si>
    <t>ТЕР Чувашская республика (редакция 2014), 34-02-017-1, Приказ Минстроя России от 05.05.2015 № 337/пр</t>
  </si>
  <si>
    <t>Сооружения связи, радиовещания и телевидения</t>
  </si>
  <si>
    <t>Сооружения связи , радиовещания и телевидения</t>
  </si>
  <si>
    <t>ФЕР-34</t>
  </si>
  <si>
    <t>Пр/812-028.0-1</t>
  </si>
  <si>
    <t>Пр/774-028.0</t>
  </si>
  <si>
    <t>Сооружения связи, радиовещания и телевидения прокладка и монтаж сетей связи</t>
  </si>
  <si>
    <t>5,1</t>
  </si>
  <si>
    <t>101-1705</t>
  </si>
  <si>
    <t>Пакля пропитанная</t>
  </si>
  <si>
    <t>кг</t>
  </si>
  <si>
    <t>ТССЦ Чувашская республика (редакция 2014), 101-1705, Приказ Минстроя России от 05.05.2015 № 337/пр</t>
  </si>
  <si>
    <t>5,2</t>
  </si>
  <si>
    <t>101-1847</t>
  </si>
  <si>
    <t>Замазка защитная</t>
  </si>
  <si>
    <t>ТССЦ Чувашская республика (редакция 2014), 101-1847, Приказ Минстроя России от 05.05.2015 № 337/пр</t>
  </si>
  <si>
    <t>5,3</t>
  </si>
  <si>
    <t>101-2260</t>
  </si>
  <si>
    <t>Трубы хризотилцементные безнапорные БНТ, диаметр условного прохода 100 мм</t>
  </si>
  <si>
    <t>м</t>
  </si>
  <si>
    <t>ТССЦ Чувашская республика (редакция 2014), 101-2260, Приказ Минстроя России от 05.05.2015 № 337/пр</t>
  </si>
  <si>
    <t>5,4</t>
  </si>
  <si>
    <t>102-0243</t>
  </si>
  <si>
    <t>Дрова разделанные длиной 1,5-2 м сосна, ольха</t>
  </si>
  <si>
    <t>м3</t>
  </si>
  <si>
    <t>ТССЦ Чувашская республика (редакция 2014), 102-0243, Приказ Минстроя России от 05.05.2015 № 337/пр</t>
  </si>
  <si>
    <t>5,5</t>
  </si>
  <si>
    <t>507-2623</t>
  </si>
  <si>
    <t>Муфты полиэтиленовые МПТ-1 для труб 100 мм</t>
  </si>
  <si>
    <t>10 шт.</t>
  </si>
  <si>
    <t>ТССЦ Чувашская республика (редакция 2014), 507-2623, Приказ Минстроя России от 05.05.2015 № 337/пр</t>
  </si>
  <si>
    <t>5,6</t>
  </si>
  <si>
    <t>509-0818</t>
  </si>
  <si>
    <t>Пробки кабельные полиэтиленовые ПКП-1 для труб 100 мм</t>
  </si>
  <si>
    <t>шт.</t>
  </si>
  <si>
    <t>ТССЦ Чувашская республика (редакция 2014), 509-0818, Приказ Минстроя России от 05.05.2015 № 337/пр</t>
  </si>
  <si>
    <t>6</t>
  </si>
  <si>
    <t>34-02-017-2</t>
  </si>
  <si>
    <t>Устройство переходов подземных методом горизонтального прокола на каждые последующие 5 м добавлять к расценке 34-02-017-01</t>
  </si>
  <si>
    <t>ТЕР Чувашская республика (редакция 2014), 34-02-017-2, Приказ Минстроя России от 05.05.2015 № 337/пр</t>
  </si>
  <si>
    <t>6,1</t>
  </si>
  <si>
    <t>6,2</t>
  </si>
  <si>
    <t>6,3</t>
  </si>
  <si>
    <t>6,4</t>
  </si>
  <si>
    <t>6,5</t>
  </si>
  <si>
    <t>6,6</t>
  </si>
  <si>
    <t>7</t>
  </si>
  <si>
    <t>34-02-017-3</t>
  </si>
  <si>
    <t>Устройство переходов подземных методом горизонтального прокола последующими трубами до 10 м</t>
  </si>
  <si>
    <t>ТЕР Чувашская республика (редакция 2014), 34-02-017-3, Приказ Минстроя России от 05.05.2015 № 337/пр</t>
  </si>
  <si>
    <t>7,1</t>
  </si>
  <si>
    <t>7,2</t>
  </si>
  <si>
    <t>7,3</t>
  </si>
  <si>
    <t>7,4</t>
  </si>
  <si>
    <t>7,5</t>
  </si>
  <si>
    <t>7,6</t>
  </si>
  <si>
    <t>8</t>
  </si>
  <si>
    <t>8,1</t>
  </si>
  <si>
    <t>8,2</t>
  </si>
  <si>
    <t>8,3</t>
  </si>
  <si>
    <t>8,4</t>
  </si>
  <si>
    <t>8,5</t>
  </si>
  <si>
    <t>8,6</t>
  </si>
  <si>
    <t>9</t>
  </si>
  <si>
    <t>м08-02-142-1</t>
  </si>
  <si>
    <t>Устройство постели при одном кабеле в траншее</t>
  </si>
  <si>
    <t>100 М КАБЕЛЯ</t>
  </si>
  <si>
    <t>ТЕРм Чувашская республика (редакция 2014), м08-02-142-1, Приказ Минстроя России от 05.05.2015 № 337/пр</t>
  </si>
  <si>
    <t>Монтажные работы</t>
  </si>
  <si>
    <t>Электротехнические установки: на других объектах</t>
  </si>
  <si>
    <t>мФЕР-08</t>
  </si>
  <si>
    <t>Пр/812-049.3-1</t>
  </si>
  <si>
    <t>Пр/774-049.3</t>
  </si>
  <si>
    <t>10</t>
  </si>
  <si>
    <t>м08-02-142-2</t>
  </si>
  <si>
    <t>На каждый последующий кабель добавлять к расценке 08-02-142-01</t>
  </si>
  <si>
    <t>ТЕРм Чувашская республика (редакция 2014), м08-02-142-2, Приказ Минстроя России от 05.05.2015 № 337/пр</t>
  </si>
  <si>
    <t>11</t>
  </si>
  <si>
    <t>34-02-003-1</t>
  </si>
  <si>
    <t>Устройство трубопроводов из полиэтиленовых труб до 2 отверстий</t>
  </si>
  <si>
    <t>1 канало-километр трубопровода</t>
  </si>
  <si>
    <t>ТЕР Чувашская республика (редакция 2014), 34-02-003-1, Приказ Минстроя России от 05.05.2015 № 337/пр</t>
  </si>
  <si>
    <t>11,1</t>
  </si>
  <si>
    <t>507-0546</t>
  </si>
  <si>
    <t>Трубы полиэтиленовые низкого давления (ПНД) с наружным диаметром 110 мм</t>
  </si>
  <si>
    <t>ТССЦ Чувашская республика (редакция 2014), 507-0546, Приказ Минстроя России от 05.05.2015 № 337/пр</t>
  </si>
  <si>
    <t>12</t>
  </si>
  <si>
    <t>34-02-001-1</t>
  </si>
  <si>
    <t>Устройство трубопроводов из хризотилцементных труб с соединением стальными манжетами до 2 отверстий</t>
  </si>
  <si>
    <t>ТЕР Чувашская республика (редакция 2014), 34-02-001-1, Приказ Минстроя России от 05.05.2015 № 337/пр</t>
  </si>
  <si>
    <t>12,1</t>
  </si>
  <si>
    <t>101-1564</t>
  </si>
  <si>
    <t>Гидроизол</t>
  </si>
  <si>
    <t>м2</t>
  </si>
  <si>
    <t>ТССЦ Чувашская республика (редакция 2014), 101-1564, Приказ Минстроя России от 05.05.2015 № 337/пр</t>
  </si>
  <si>
    <t>13</t>
  </si>
  <si>
    <t>м08-02-148-3</t>
  </si>
  <si>
    <t>Кабель до 35 кВ в проложенных трубах, блоках и коробах, масса 1 м кабеля до 3 кг</t>
  </si>
  <si>
    <t>ТЕРм Чувашская республика (редакция 2014), м08-02-148-3, Приказ Минстроя России от 05.05.2015 № 337/пр</t>
  </si>
  <si>
    <t>14</t>
  </si>
  <si>
    <t>м08-02-145-3</t>
  </si>
  <si>
    <t>Кабель до 35 кВ, прокладываемый по дну канала без креплений, масса 1 м кабеля до 3 кг</t>
  </si>
  <si>
    <t>ТЕРм Чувашская республика (редакция 2014), м08-02-145-3, Приказ Минстроя России от 05.05.2015 № 337/пр</t>
  </si>
  <si>
    <t>15</t>
  </si>
  <si>
    <t>м08-02-160-4</t>
  </si>
  <si>
    <t>Заделка концевая эпоксидная для 3-4-жильного кабеля напряжением до 10 кВ, сечение одной жилы до 185 мм2</t>
  </si>
  <si>
    <t>1  ШТ.</t>
  </si>
  <si>
    <t>ТЕРм Чувашская республика (редакция 2014), м08-02-160-4, Приказ Минстроя России от 05.05.2015 № 337/пр</t>
  </si>
  <si>
    <t>16</t>
  </si>
  <si>
    <t>м08-02-144-6</t>
  </si>
  <si>
    <t>Присоединение к зажимам жил проводов или кабелей сечением до 150 мм2</t>
  </si>
  <si>
    <t>100 шт.</t>
  </si>
  <si>
    <t>ТЕРм Чувашская республика (редакция 2014), м08-02-144-6, Приказ Минстроя России от 05.05.2015 № 337/пр</t>
  </si>
  <si>
    <t>17</t>
  </si>
  <si>
    <t>м08-02-155-1</t>
  </si>
  <si>
    <t>Герметизация проходов при вводе кабелей во взрывоопасные помещения уплотнительной массой</t>
  </si>
  <si>
    <t>1 проход кабеля</t>
  </si>
  <si>
    <t>ТЕРм Чувашская республика (редакция 2014), м08-02-155-1, Приказ Минстроя России от 05.05.2015 № 337/пр</t>
  </si>
  <si>
    <t>18</t>
  </si>
  <si>
    <t>28-03-027-1</t>
  </si>
  <si>
    <t>Установка указателей кабельных трасс</t>
  </si>
  <si>
    <t>ТЕР Чувашская республика (редакция 2014), 28-03-027-1, Приказ Минстроя России от 05.05.2015 № 337/пр</t>
  </si>
  <si>
    <t>Железные дороги</t>
  </si>
  <si>
    <t>ФЕР-28</t>
  </si>
  <si>
    <t>Пр/812-022.0-1</t>
  </si>
  <si>
    <t>Пр/774-022.0</t>
  </si>
  <si>
    <t>18,1</t>
  </si>
  <si>
    <t>105-9007</t>
  </si>
  <si>
    <t>Знаки путевые и сигнальные железных дорог</t>
  </si>
  <si>
    <t>ТССЦ Чувашская республика (редакция 2014), 105-9007, Приказ Минстроя России от 05.05.2015 № 337/пр</t>
  </si>
  <si>
    <t>18,2</t>
  </si>
  <si>
    <t>101-0073</t>
  </si>
  <si>
    <t>Битумы нефтяные строительные марки БН-90/10</t>
  </si>
  <si>
    <t>т</t>
  </si>
  <si>
    <t>ТССЦ Чувашская республика (редакция 2014), 101-0073, Приказ Минстроя России от 05.05.2015 № 337/пр</t>
  </si>
  <si>
    <t>19</t>
  </si>
  <si>
    <t>п01-12-027-1</t>
  </si>
  <si>
    <t>Испытание кабеля силового длиной до 500 м напряжением до 10 кВ</t>
  </si>
  <si>
    <t>1 испытание</t>
  </si>
  <si>
    <t>ТЕРп Чувашская республика (редакция 2014), п01-12-027-1, Приказ Минстроя России от 05.05.2015 № 337/пр</t>
  </si>
  <si>
    <t>Пусконаладочные работы</t>
  </si>
  <si>
    <t>Пусконаладочные работы Электротехнические устройства</t>
  </si>
  <si>
    <t>ФЕРп</t>
  </si>
  <si>
    <t>Пр/812-083.0-1</t>
  </si>
  <si>
    <t>Пр/774-083.0</t>
  </si>
  <si>
    <t>20</t>
  </si>
  <si>
    <t>п01-11-024-2</t>
  </si>
  <si>
    <t>Фазировка электрической линии или трансформатора с сетью напряжением свыше 1 кВ</t>
  </si>
  <si>
    <t>1 фазировка</t>
  </si>
  <si>
    <t>ТЕРп Чувашская республика (редакция 2014), п01-11-024-2, Приказ Минстроя России от 05.05.2015 № 337/пр</t>
  </si>
  <si>
    <t>21</t>
  </si>
  <si>
    <t>ЕКС</t>
  </si>
  <si>
    <t>Кабель ААБл-10 3х120</t>
  </si>
  <si>
    <t>Материалы строительные</t>
  </si>
  <si>
    <t>Материалы, изделия и конструкции</t>
  </si>
  <si>
    <t>материалы (03)</t>
  </si>
  <si>
    <t>[1 276 / 1,2]</t>
  </si>
  <si>
    <t>0</t>
  </si>
  <si>
    <t>22</t>
  </si>
  <si>
    <t>Стандарт</t>
  </si>
  <si>
    <t>КВтп 10 70/120</t>
  </si>
  <si>
    <t>ШТ</t>
  </si>
  <si>
    <t>[2 688,2 / 1,2]</t>
  </si>
  <si>
    <t>23</t>
  </si>
  <si>
    <t>Миртрубпласт</t>
  </si>
  <si>
    <t>Труба полиэтиленовая ПЭ-100 110*6,6 SDR17</t>
  </si>
  <si>
    <t>[540 / 1,2]</t>
  </si>
  <si>
    <t>24</t>
  </si>
  <si>
    <t>Прайс</t>
  </si>
  <si>
    <t>Труба асбестоцементная безнапорная БНТ 150x10 мм, длина 2.95 м</t>
  </si>
  <si>
    <t>[400 / 1,2]</t>
  </si>
  <si>
    <t>25</t>
  </si>
  <si>
    <t>Песок</t>
  </si>
  <si>
    <t>ТН</t>
  </si>
  <si>
    <t>[680 / 1,2]</t>
  </si>
  <si>
    <t>26</t>
  </si>
  <si>
    <t>Пена монтажная</t>
  </si>
  <si>
    <t>[481,01 / 1,2]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</si>
  <si>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</si>
  <si>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</si>
  <si>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</si>
  <si>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</si>
  <si>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</si>
  <si>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</si>
  <si>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</si>
  <si>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</si>
  <si>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</si>
  <si>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</si>
  <si>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</si>
  <si>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</si>
  <si>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</si>
  <si>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</si>
  <si>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</si>
  <si>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</si>
  <si>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</si>
  <si>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</si>
  <si>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</si>
  <si>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</si>
  <si>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</si>
  <si>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</si>
  <si>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</si>
  <si>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</si>
  <si>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</si>
  <si>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</si>
  <si>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</si>
  <si>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</si>
  <si>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</si>
  <si>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</si>
  <si>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</si>
  <si>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</si>
  <si>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</si>
  <si>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</si>
  <si>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</si>
  <si>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</si>
  <si>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</si>
  <si>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</si>
  <si>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</si>
  <si>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</si>
  <si>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</si>
  <si>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</si>
  <si>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</si>
  <si>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</si>
  <si>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</si>
  <si>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</si>
  <si>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</si>
  <si>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</si>
  <si>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</si>
  <si>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</si>
  <si>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</si>
  <si>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</si>
  <si>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</si>
  <si>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</si>
  <si>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</si>
  <si>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</si>
  <si>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</si>
  <si>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</si>
  <si>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</si>
  <si>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</si>
  <si>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</si>
  <si>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</si>
  <si>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В</t>
  </si>
  <si>
    <t>НДС</t>
  </si>
  <si>
    <t>НДС 20%</t>
  </si>
  <si>
    <t>И</t>
  </si>
  <si>
    <t>Итого с НДС</t>
  </si>
  <si>
    <t>Строительство БКТП-2*630/10/0,4 кВ</t>
  </si>
  <si>
    <t>27</t>
  </si>
  <si>
    <t>28</t>
  </si>
  <si>
    <t>29</t>
  </si>
  <si>
    <t>30</t>
  </si>
  <si>
    <t>31</t>
  </si>
  <si>
    <t>27-04-001-2</t>
  </si>
  <si>
    <t>Устройство подстилающих и выравнивающих слоев оснований из песчано-гравийной смеси, дресвы</t>
  </si>
  <si>
    <t>100 м3 материала основания (в плотном теле)</t>
  </si>
  <si>
    <t>ТЕР Чувашская республика (редакция 2014), 27-04-001-2, Приказ Минстроя России от 05.05.2015 № 337/пр</t>
  </si>
  <si>
    <t>Автомобильные дороги</t>
  </si>
  <si>
    <t>ФЕР-27</t>
  </si>
  <si>
    <t>Пр/812-021.0-1</t>
  </si>
  <si>
    <t>Пр/774-021.0</t>
  </si>
  <si>
    <t>31,1</t>
  </si>
  <si>
    <t>408-0200</t>
  </si>
  <si>
    <t>Смесь песчано-гравийная природная</t>
  </si>
  <si>
    <t>ТССЦ Чувашская республика (редакция 2014), 408-0200, Приказ Минстроя России от 05.05.2015 № 337/пр</t>
  </si>
  <si>
    <t>32</t>
  </si>
  <si>
    <t>06-01-001-16</t>
  </si>
  <si>
    <t>Устройство фундаментных плит железобетонных плоских</t>
  </si>
  <si>
    <t>100 м3 бетона, бутобетона и железобетона в деле</t>
  </si>
  <si>
    <t>ТЕР Чувашская республика (редакция 2014), 06-01-001-16, Приказ Минстроя России от 05.05.2015 № 337/пр</t>
  </si>
  <si>
    <t>Бетонные и железобетонные монолитные конструкции и работы в строительстве</t>
  </si>
  <si>
    <t>ФЕР-06</t>
  </si>
  <si>
    <t>Пр/812-006.0-1</t>
  </si>
  <si>
    <t>Пр/774-006.0</t>
  </si>
  <si>
    <t>32,1</t>
  </si>
  <si>
    <t>101-0797</t>
  </si>
  <si>
    <t>Проволока горячекатаная в мотках, диаметром 6,3-6,5 мм</t>
  </si>
  <si>
    <t>ТССЦ Чувашская республика (редакция 2014), 101-0797, Приказ Минстроя России от 05.05.2015 № 337/пр</t>
  </si>
  <si>
    <t>32,2</t>
  </si>
  <si>
    <t>204-0100</t>
  </si>
  <si>
    <t>Горячекатаная арматурная сталь класса А-I, А-II, А-III</t>
  </si>
  <si>
    <t>ТССЦ Чувашская республика (редакция 2014), 204-0100, Приказ Минстроя России от 05.05.2015 № 337/пр</t>
  </si>
  <si>
    <t>32,3</t>
  </si>
  <si>
    <t>401-0066</t>
  </si>
  <si>
    <t>Бетон тяжелый, крупность заполнителя 20 мм, класс В15 (М200)</t>
  </si>
  <si>
    <t>ТССЦ Чувашская республика (редакция 2014), 401-0066, Приказ Минстроя России от 05.05.2015 № 337/пр</t>
  </si>
  <si>
    <t>33</t>
  </si>
  <si>
    <t>Разработка грунта вручную в траншеях глубиной до 2 м без креплений с откосами, группа грунтов 2 (зазаемление)</t>
  </si>
  <si>
    <t>34</t>
  </si>
  <si>
    <t>Засыпка вручную траншей, пазух котлованов и ям, группа грунтов 2 (заземление)</t>
  </si>
  <si>
    <t>35</t>
  </si>
  <si>
    <t>м08-02-471-1</t>
  </si>
  <si>
    <t>Заземлитель вертикальный из угловой стали размером 50х50х5 мм</t>
  </si>
  <si>
    <t>ТЕРм Чувашская республика (редакция 2014), м08-02-471-1, Приказ Минстроя России от 05.05.2015 № 337/пр</t>
  </si>
  <si>
    <t>35,1</t>
  </si>
  <si>
    <t>101-1924</t>
  </si>
  <si>
    <t>Электроды диаметром 4 мм Э42А</t>
  </si>
  <si>
    <t>ТССЦ Чувашская республика (редакция 2014), 101-1924, Приказ Минстроя России от 05.05.2015 № 337/пр</t>
  </si>
  <si>
    <t>35,2</t>
  </si>
  <si>
    <t>113-1786</t>
  </si>
  <si>
    <t>Лак битумный БТ-123</t>
  </si>
  <si>
    <t>ТССЦ Чувашская республика (редакция 2014), 113-1786, Приказ Минстроя России от 05.05.2015 № 337/пр</t>
  </si>
  <si>
    <t>36</t>
  </si>
  <si>
    <t>м08-02-472-2</t>
  </si>
  <si>
    <t>Заземлитель горизонтальный из стали полосовой сечением 160 мм2</t>
  </si>
  <si>
    <t>100 м</t>
  </si>
  <si>
    <t>ТЕРм Чувашская республика (редакция 2014), м08-02-472-2, Приказ Минстроя России от 05.05.2015 № 337/пр</t>
  </si>
  <si>
    <t>36,1</t>
  </si>
  <si>
    <t>36,2</t>
  </si>
  <si>
    <t>37</t>
  </si>
  <si>
    <t>м08-02-472-9</t>
  </si>
  <si>
    <t>Проводник заземляющий открыто по строительным основаниям из круглой стали диаметром 12 мм</t>
  </si>
  <si>
    <t>ТЕРм Чувашская республика (редакция 2014), м08-02-472-9, Приказ Минстроя России от 05.05.2015 № 337/пр</t>
  </si>
  <si>
    <t>37,1</t>
  </si>
  <si>
    <t>101-1627</t>
  </si>
  <si>
    <t>Сталь листовая углеродистая обыкновенного качества марки ВСт3пс5 толщиной 4-6 мм</t>
  </si>
  <si>
    <t>ТССЦ Чувашская республика (редакция 2014), 101-1627, Приказ Минстроя России от 05.05.2015 № 337/пр</t>
  </si>
  <si>
    <t>37,2</t>
  </si>
  <si>
    <t>37,3</t>
  </si>
  <si>
    <t>101-2143</t>
  </si>
  <si>
    <t>Краска</t>
  </si>
  <si>
    <t>ТССЦ Чувашская республика (редакция 2014), 101-2143, Приказ Минстроя России от 05.05.2015 № 337/пр</t>
  </si>
  <si>
    <t>38</t>
  </si>
  <si>
    <t>08-01-003-7</t>
  </si>
  <si>
    <t>Гидроизоляция боковая обмазочная битумная в 2 слоя по выровненной поверхности бутовой кладки, кирпичу, бетону</t>
  </si>
  <si>
    <t>100 м2 изолируемой поверхности</t>
  </si>
  <si>
    <t>ТЕР Чувашская республика (редакция 2014), 08-01-003-7, Приказ Минстроя России от 05.05.2015 № 337/пр</t>
  </si>
  <si>
    <t>Конструкции из кирпича и блоков</t>
  </si>
  <si>
    <t>ФЕР-08</t>
  </si>
  <si>
    <t>Пр/812-008.0-1</t>
  </si>
  <si>
    <t>Пр/774-008.0</t>
  </si>
  <si>
    <t>38,1</t>
  </si>
  <si>
    <t>101-0594</t>
  </si>
  <si>
    <t>Мастика битумная кровельная горячая</t>
  </si>
  <si>
    <t>ТССЦ Чувашская республика (редакция 2014), 101-0594, Приказ Минстроя России от 05.05.2015 № 337/пр</t>
  </si>
  <si>
    <t>38,2</t>
  </si>
  <si>
    <t>101-0322</t>
  </si>
  <si>
    <t>Керосин для технических целей марок КТ-1, КТ-2</t>
  </si>
  <si>
    <t>ТССЦ Чувашская республика (редакция 2014), 101-0322, Приказ Минстроя России от 05.05.2015 № 337/пр</t>
  </si>
  <si>
    <t>38,3</t>
  </si>
  <si>
    <t>39</t>
  </si>
  <si>
    <t>Энерголюкс</t>
  </si>
  <si>
    <t>БКТП-2*630/10/0,4</t>
  </si>
  <si>
    <t>[6 904 400 / 1,2]</t>
  </si>
  <si>
    <t>40</t>
  </si>
  <si>
    <t>Сталь угловая 50*50*5</t>
  </si>
  <si>
    <t>[67 800 / 1,2]</t>
  </si>
  <si>
    <t>41</t>
  </si>
  <si>
    <t>Сталь полосовая 40*4</t>
  </si>
  <si>
    <t>[141 700 / 1,2]</t>
  </si>
  <si>
    <t>42</t>
  </si>
  <si>
    <t>Сталь круглая 10мм</t>
  </si>
  <si>
    <t>[59 400 / 1,2]</t>
  </si>
  <si>
    <t>43</t>
  </si>
  <si>
    <t>Щебень гравийный 5-10 мм</t>
  </si>
  <si>
    <t>[3 000 / 1,2]</t>
  </si>
  <si>
    <t>44</t>
  </si>
  <si>
    <t>Песчанно-гравийная смесь</t>
  </si>
  <si>
    <t>45</t>
  </si>
  <si>
    <t>Цементный раствор М200</t>
  </si>
  <si>
    <t>[6 400 / 1,2]</t>
  </si>
  <si>
    <t>46</t>
  </si>
  <si>
    <t>Материалы и конструкции ( строительные ) по ценникам и каталогом</t>
  </si>
  <si>
    <t>ФССЦст</t>
  </si>
  <si>
    <t>47</t>
  </si>
  <si>
    <t>401-0063</t>
  </si>
  <si>
    <t>Бетон тяжелый, крупность заполнителя 20 мм, класс В7,5 (М100)</t>
  </si>
  <si>
    <t>ТССЦ Чувашская республика (редакция 2014), 401-0063, Приказ Минстроя России от 05.05.2015 № 337/пр</t>
  </si>
  <si>
    <t>48</t>
  </si>
  <si>
    <t>204-0109</t>
  </si>
  <si>
    <t>Горячекатанная арматурная сталь класса А500 С, диаметром 12 мм</t>
  </si>
  <si>
    <t>ТССЦ Чувашская республика (редакция 2014), 204-0109, Приказ Минстроя России от 05.05.2015 № 337/пр</t>
  </si>
  <si>
    <t>49</t>
  </si>
  <si>
    <t>50</t>
  </si>
  <si>
    <t>Строительство 4КЛ-0,4 кВ до поз.7</t>
  </si>
  <si>
    <t>51</t>
  </si>
  <si>
    <t>52</t>
  </si>
  <si>
    <t>53</t>
  </si>
  <si>
    <t>54</t>
  </si>
  <si>
    <t>55</t>
  </si>
  <si>
    <t>56</t>
  </si>
  <si>
    <t>57</t>
  </si>
  <si>
    <t>57,1</t>
  </si>
  <si>
    <t>57,2</t>
  </si>
  <si>
    <t>101-0070</t>
  </si>
  <si>
    <t>Бензин автомобильный АИ-98, АИ-95 «Экстра», АИ-93</t>
  </si>
  <si>
    <t>ТССЦ Чувашская республика (редакция 2014), 101-0070, Приказ Минстроя России от 05.05.2015 № 337/пр</t>
  </si>
  <si>
    <t>57,3</t>
  </si>
  <si>
    <t>102-0097</t>
  </si>
  <si>
    <t>Брусья необрезные хвойных пород длиной 2-3,75 м, все ширины, толщиной 100-125 мм, III сорта</t>
  </si>
  <si>
    <t>ТССЦ Чувашская республика (редакция 2014), 102-0097, Приказ Минстроя России от 05.05.2015 № 337/пр</t>
  </si>
  <si>
    <t>58</t>
  </si>
  <si>
    <t>м08-02-396-6</t>
  </si>
  <si>
    <t>Короб металлический по стенам и потолкам, длина 3 м</t>
  </si>
  <si>
    <t>ТЕРм Чувашская республика (редакция 2014), м08-02-396-6, Приказ Минстроя России от 05.05.2015 № 337/пр</t>
  </si>
  <si>
    <t>58,1</t>
  </si>
  <si>
    <t>58,2</t>
  </si>
  <si>
    <t>101-3914</t>
  </si>
  <si>
    <t>Дюбели распорные полипропиленовые</t>
  </si>
  <si>
    <t>ТССЦ Чувашская республика (редакция 2014), 101-3914, Приказ Минстроя России от 05.05.2015 № 337/пр</t>
  </si>
  <si>
    <t>58,3</t>
  </si>
  <si>
    <t>101-4621</t>
  </si>
  <si>
    <t>Шуруп самонарезающий (LN) 3,5/11 мм</t>
  </si>
  <si>
    <t>ТССЦ Чувашская республика (редакция 2014), 101-4621, Приказ Минстроя России от 05.05.2015 № 337/пр</t>
  </si>
  <si>
    <t>59</t>
  </si>
  <si>
    <t>м08-02-148-4</t>
  </si>
  <si>
    <t>Кабель до 35 кВ в проложенных трубах, блоках и коробах, масса 1 м кабеля до 6 кг</t>
  </si>
  <si>
    <t>ТЕРм Чувашская республика (редакция 2014), м08-02-148-4, Приказ Минстроя России от 05.05.2015 № 337/пр</t>
  </si>
  <si>
    <t>59,1</t>
  </si>
  <si>
    <t>101-2478</t>
  </si>
  <si>
    <t>Лента К226</t>
  </si>
  <si>
    <t>ТССЦ Чувашская республика (редакция 2014), 101-2478, Приказ Минстроя России от 05.05.2015 № 337/пр</t>
  </si>
  <si>
    <t>59,2</t>
  </si>
  <si>
    <t>59,3</t>
  </si>
  <si>
    <t>506-1362</t>
  </si>
  <si>
    <t>Припои оловянно-свинцовые бессурьмянистые марки ПОС30</t>
  </si>
  <si>
    <t>ТССЦ Чувашская республика (редакция 2014), 506-1362, Приказ Минстроя России от 05.05.2015 № 337/пр</t>
  </si>
  <si>
    <t>60</t>
  </si>
  <si>
    <t>м08-02-145-4</t>
  </si>
  <si>
    <t>Кабель до 35 кВ, прокладываемый по дну канала без креплений, масса 1 м кабеля до 6 кг</t>
  </si>
  <si>
    <t>ТЕРм Чувашская республика (редакция 2014), м08-02-145-4, Приказ Минстроя России от 05.05.2015 № 337/пр</t>
  </si>
  <si>
    <t>60,1</t>
  </si>
  <si>
    <t>60,2</t>
  </si>
  <si>
    <t>60,3</t>
  </si>
  <si>
    <t>61</t>
  </si>
  <si>
    <t>м08-02-147-4</t>
  </si>
  <si>
    <t>Кабель до 35 кВ по установленным конструкциям и лоткам с креплением на поворотах и в конце трассы, масса 1 м кабеля до 6 кг</t>
  </si>
  <si>
    <t>ТЕРм Чувашская республика (редакция 2014), м08-02-147-4, Приказ Минстроя России от 05.05.2015 № 337/пр</t>
  </si>
  <si>
    <t>61,1</t>
  </si>
  <si>
    <t>101-1481</t>
  </si>
  <si>
    <t>Шурупы с полукруглой головкой 4x40 мм</t>
  </si>
  <si>
    <t>ТССЦ Чувашская республика (редакция 2014), 101-1481, Приказ Минстроя России от 05.05.2015 № 337/пр</t>
  </si>
  <si>
    <t>61,2</t>
  </si>
  <si>
    <t>61,3</t>
  </si>
  <si>
    <t>61,4</t>
  </si>
  <si>
    <t>61,5</t>
  </si>
  <si>
    <t>999-9950</t>
  </si>
  <si>
    <t>Вспомогательные ненормируемые материалы (2% от ОЗП)</t>
  </si>
  <si>
    <t>РУБ</t>
  </si>
  <si>
    <t>ТССЦ Чувашская республика (редакция 2014), 999-9950, Приказ Минстроя России от 05.05.2015 № 337/пр</t>
  </si>
  <si>
    <t>62</t>
  </si>
  <si>
    <t>62,1</t>
  </si>
  <si>
    <t>62,2</t>
  </si>
  <si>
    <t>509-0900</t>
  </si>
  <si>
    <t>Уплотнительный состав</t>
  </si>
  <si>
    <t>ТССЦ Чувашская республика (редакция 2014), 509-0900, Приказ Минстроя России от 05.05.2015 № 337/пр</t>
  </si>
  <si>
    <t>62,3</t>
  </si>
  <si>
    <t>509-0988</t>
  </si>
  <si>
    <t>Шнур асбестовый общего назначения марки ШАОН диаметром 3-5 мм</t>
  </si>
  <si>
    <t>ТССЦ Чувашская республика (редакция 2014), 509-0988, Приказ Минстроя России от 05.05.2015 № 337/пр</t>
  </si>
  <si>
    <t>63</t>
  </si>
  <si>
    <t>м08-02-160-2</t>
  </si>
  <si>
    <t>Заделка концевая эпоксидная для 3-4-жильного кабеля напряжением до 1 кВ, сечение одной жилы до 240 мм2</t>
  </si>
  <si>
    <t>ТЕРм Чувашская республика (редакция 2014), м08-02-160-2, Приказ Минстроя России от 05.05.2015 № 337/пр</t>
  </si>
  <si>
    <t>63,1</t>
  </si>
  <si>
    <t>101-0069</t>
  </si>
  <si>
    <t>Бензин авиационный Б-70</t>
  </si>
  <si>
    <t>ТССЦ Чувашская республика (редакция 2014), 101-0069, Приказ Минстроя России от 05.05.2015 № 337/пр</t>
  </si>
  <si>
    <t>63,2</t>
  </si>
  <si>
    <t>101-2278</t>
  </si>
  <si>
    <t>Пропан-бутан, смесь техническая</t>
  </si>
  <si>
    <t>ТССЦ Чувашская республика (редакция 2014), 101-2278, Приказ Минстроя России от 05.05.2015 № 337/пр</t>
  </si>
  <si>
    <t>63,3</t>
  </si>
  <si>
    <t>63,4</t>
  </si>
  <si>
    <t>509-1206</t>
  </si>
  <si>
    <t>Парафины нефтяные твердые марки Т-1</t>
  </si>
  <si>
    <t>ТССЦ Чувашская республика (редакция 2014), 509-1206, Приказ Минстроя России от 05.05.2015 № 337/пр</t>
  </si>
  <si>
    <t>64</t>
  </si>
  <si>
    <t>м08-02-144-7</t>
  </si>
  <si>
    <t>Присоединение к зажимам жил проводов или кабелей сечением до 240 мм2</t>
  </si>
  <si>
    <t>ТЕРм Чувашская республика (редакция 2014), м08-02-144-7, Приказ Минстроя России от 05.05.2015 № 337/пр</t>
  </si>
  <si>
    <t>65</t>
  </si>
  <si>
    <t>65,1</t>
  </si>
  <si>
    <t>65,2</t>
  </si>
  <si>
    <t>66</t>
  </si>
  <si>
    <t>67</t>
  </si>
  <si>
    <t>68</t>
  </si>
  <si>
    <t>АПВБШв 4х120</t>
  </si>
  <si>
    <t>[999 / 1,2]</t>
  </si>
  <si>
    <t>69</t>
  </si>
  <si>
    <t>СТАНДАРТ</t>
  </si>
  <si>
    <t>ПКВтпб 4 70/120 с наконечниками</t>
  </si>
  <si>
    <t>[1 787,86 / 1,2]</t>
  </si>
  <si>
    <t>70</t>
  </si>
  <si>
    <t>МирТрубПласт</t>
  </si>
  <si>
    <t>71</t>
  </si>
  <si>
    <t>72</t>
  </si>
  <si>
    <t>Песок речной</t>
  </si>
  <si>
    <t>73</t>
  </si>
  <si>
    <t>Лоток перфорированный 80х300х3000-1,0 ИЭК</t>
  </si>
  <si>
    <t>[8 643 / 1,2]</t>
  </si>
  <si>
    <t>74</t>
  </si>
  <si>
    <t>Крышка на лоток перфорированный 80х300х3000-1,0 ИЭК</t>
  </si>
  <si>
    <t>[511 / 1,2]</t>
  </si>
  <si>
    <t>75</t>
  </si>
  <si>
    <t>Поворот на 45 гр 80х300</t>
  </si>
  <si>
    <t>[1 811 / 1,2]</t>
  </si>
  <si>
    <t>76</t>
  </si>
  <si>
    <t>Пластина соединительная h80</t>
  </si>
  <si>
    <t>[96 / 1,2]</t>
  </si>
  <si>
    <t>77</t>
  </si>
  <si>
    <t>Профиль перфорированный 2,5м</t>
  </si>
  <si>
    <t>[2 457 / 1,2]</t>
  </si>
  <si>
    <t>78</t>
  </si>
  <si>
    <t>Анкер стальной забивной М8</t>
  </si>
  <si>
    <t>[22 / 1,2]</t>
  </si>
  <si>
    <t>79</t>
  </si>
  <si>
    <t>Шпилька М8, 1м</t>
  </si>
  <si>
    <t>[348 / 1,2]</t>
  </si>
  <si>
    <t>80</t>
  </si>
  <si>
    <t>Гайка со стопорным буртом М8</t>
  </si>
  <si>
    <t>[4 / 1,2]</t>
  </si>
  <si>
    <t>81</t>
  </si>
  <si>
    <t>Комплект соединительный КС М6х10</t>
  </si>
  <si>
    <t>Новый раздел</t>
  </si>
  <si>
    <t>Строительство 4КЛ-0,4 кВ до поз.8</t>
  </si>
  <si>
    <t>82</t>
  </si>
  <si>
    <t>83</t>
  </si>
  <si>
    <t>84</t>
  </si>
  <si>
    <t>85</t>
  </si>
  <si>
    <t>86</t>
  </si>
  <si>
    <t>87</t>
  </si>
  <si>
    <t>88</t>
  </si>
  <si>
    <t>88,1</t>
  </si>
  <si>
    <t>88,2</t>
  </si>
  <si>
    <t>88,3</t>
  </si>
  <si>
    <t>89</t>
  </si>
  <si>
    <t>89,1</t>
  </si>
  <si>
    <t>89,2</t>
  </si>
  <si>
    <t>89,3</t>
  </si>
  <si>
    <t>90</t>
  </si>
  <si>
    <t>90,1</t>
  </si>
  <si>
    <t>90,2</t>
  </si>
  <si>
    <t>90,3</t>
  </si>
  <si>
    <t>91</t>
  </si>
  <si>
    <t>91,1</t>
  </si>
  <si>
    <t>91,2</t>
  </si>
  <si>
    <t>91,3</t>
  </si>
  <si>
    <t>92</t>
  </si>
  <si>
    <t>92,1</t>
  </si>
  <si>
    <t>92,2</t>
  </si>
  <si>
    <t>92,3</t>
  </si>
  <si>
    <t>92,4</t>
  </si>
  <si>
    <t>92,5</t>
  </si>
  <si>
    <t>93</t>
  </si>
  <si>
    <t>93,1</t>
  </si>
  <si>
    <t>93,2</t>
  </si>
  <si>
    <t>93,3</t>
  </si>
  <si>
    <t>94</t>
  </si>
  <si>
    <t>94,1</t>
  </si>
  <si>
    <t>94,2</t>
  </si>
  <si>
    <t>94,3</t>
  </si>
  <si>
    <t>94,4</t>
  </si>
  <si>
    <t>95</t>
  </si>
  <si>
    <t>96</t>
  </si>
  <si>
    <t>96,1</t>
  </si>
  <si>
    <t>96,2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</si>
  <si>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</si>
  <si>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</si>
  <si>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</si>
  <si>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</si>
  <si>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</si>
  <si>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</si>
  <si>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</si>
  <si>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</si>
  <si>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</si>
  <si>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</si>
  <si>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</si>
  <si>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</si>
  <si>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</si>
  <si>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</si>
  <si>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</si>
  <si>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</si>
  <si>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Электротехнические устройства</t>
  </si>
  <si>
    <t>Мет. 421/пр. 04.08.20. пр. 8; п.1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</si>
  <si>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</si>
  <si>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</si>
  <si>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</si>
  <si>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</si>
  <si>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</si>
  <si>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</si>
  <si>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</si>
  <si>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</si>
  <si>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</si>
  <si>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</si>
  <si>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</si>
  <si>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</si>
  <si>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</si>
  <si>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</si>
  <si>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</si>
  <si>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</si>
  <si>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</si>
  <si>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</si>
  <si>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</si>
  <si>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</si>
  <si>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</si>
  <si>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</si>
  <si>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</si>
  <si>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</si>
  <si>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</si>
  <si>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</si>
  <si>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</si>
  <si>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АЭС, ПНР технологического оборудования АЭС.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</si>
  <si>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</si>
  <si>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ВОЛОКОННО-ОПТИЧЕСКИХ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</si>
  <si>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</si>
  <si>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</si>
  <si>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</si>
  <si>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ДИСПЕТЧЕРИЗАЦИИ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</si>
  <si>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</si>
  <si>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авиатранспорта</t>
  </si>
  <si>
    <t>ЗАКР</t>
  </si>
  <si>
    <t>{вкл}   -  Обслуживающие и сопутствующие работы в тоннелях при  производстве работ ЗАКРЫТЫМ СПОСОБОМ   {выкл} - Обслуживающие и сопутствующие работы в тоннелях при  производстве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</si>
  <si>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</si>
  <si>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</si>
  <si>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</si>
  <si>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</si>
  <si>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</si>
  <si>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</si>
  <si>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</si>
  <si>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</si>
  <si>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</si>
  <si>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</si>
  <si>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</si>
  <si>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</si>
  <si>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</si>
  <si>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</si>
  <si>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</si>
  <si>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</si>
  <si>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</si>
  <si>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</si>
  <si>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</si>
  <si>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</si>
  <si>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</si>
  <si>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</si>
  <si>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</si>
  <si>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</si>
  <si>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</si>
  <si>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</si>
  <si>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</si>
  <si>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</si>
  <si>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ТСН Чувашской республики (редакция 2014 г)</t>
  </si>
  <si>
    <t>_OBSM_</t>
  </si>
  <si>
    <t>1-1020-21</t>
  </si>
  <si>
    <t>Рабочий строитель среднего разряда 2</t>
  </si>
  <si>
    <t>чел.-ч</t>
  </si>
  <si>
    <t>1-1033-21</t>
  </si>
  <si>
    <t>Рабочий строитель среднего разряда 3,3</t>
  </si>
  <si>
    <t>Затраты труда машинистов</t>
  </si>
  <si>
    <t>чел.час</t>
  </si>
  <si>
    <t>060411</t>
  </si>
  <si>
    <t>ТСЭМ Чувашская республика (редакция 2014), 060411, Приказ Минстроя России от 05.05.2015 № 337/пр</t>
  </si>
  <si>
    <t>Экскаваторы одноковшовые электрические на гусеничном ходу при работе на других видах строительства 2,5 м3</t>
  </si>
  <si>
    <t>маш.-ч</t>
  </si>
  <si>
    <t>1-1015-21</t>
  </si>
  <si>
    <t>Рабочий строитель среднего разряда 1,5</t>
  </si>
  <si>
    <t>070149</t>
  </si>
  <si>
    <t>ТСЭМ Чувашская республика (редакция 2014), 070149, Приказ Минстроя России от 05.05.2015 № 337/пр</t>
  </si>
  <si>
    <t>Бульдозеры при работе на других видах строительства 79 кВт (108 л.с.)</t>
  </si>
  <si>
    <t>1-1045-21</t>
  </si>
  <si>
    <t>Рабочий строитель среднего разряда 4,5</t>
  </si>
  <si>
    <t>170202</t>
  </si>
  <si>
    <t>ТСЭМ Чувашская республика (редакция 2014), 170202, Приказ Минстроя России от 05.05.2015 № 337/пр</t>
  </si>
  <si>
    <t>Машина для горизонтального прокола грунта на базе автомобиля</t>
  </si>
  <si>
    <t>1-2040-21</t>
  </si>
  <si>
    <t>Рабочий монтажник среднего разряда 4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</si>
  <si>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</si>
  <si>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</si>
  <si>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</si>
  <si>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1-1029-21</t>
  </si>
  <si>
    <t>Рабочий строитель среднего разряда 2,9</t>
  </si>
  <si>
    <t>402-0002</t>
  </si>
  <si>
    <t>ТССЦ Чувашская республика (редакция 2014), 402-0002, Приказ Минстроя России от 05.05.2015 № 337/пр</t>
  </si>
  <si>
    <t>Раствор готовый кладочный цементный марки 50</t>
  </si>
  <si>
    <t>507-2609</t>
  </si>
  <si>
    <t>ТССЦ Чувашская республика (редакция 2014), 507-2609, Приказ Минстроя России от 05.05.2015 № 337/пр</t>
  </si>
  <si>
    <t>Манжеты стальные для стыка хризотилцементных труб М-100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</si>
  <si>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</si>
  <si>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</si>
  <si>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</si>
  <si>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030203</t>
  </si>
  <si>
    <t>ТСЭМ Чувашская республика (редакция 2014), 030203, Приказ Минстроя России от 05.05.2015 № 337/пр</t>
  </si>
  <si>
    <t>Домкраты гидравлические грузоподъемностью 63-100 т</t>
  </si>
  <si>
    <t>030402</t>
  </si>
  <si>
    <t>ТСЭМ Чувашская республика (редакция 2014), 030402, Приказ Минстроя России от 05.05.2015 № 337/пр</t>
  </si>
  <si>
    <t>Лебедки электрические тяговым усилием до 12,26 кН (1,25 т)</t>
  </si>
  <si>
    <t>1-1023-21</t>
  </si>
  <si>
    <t>Рабочий строитель среднего разряда 2,3</t>
  </si>
  <si>
    <t>121002</t>
  </si>
  <si>
    <t>ТСЭМ Чувашская республика (редакция 2014), 121002, Приказ Минстроя России от 05.05.2015 № 337/пр</t>
  </si>
  <si>
    <t>Котлы битумные электрические 1000 л</t>
  </si>
  <si>
    <t>130502</t>
  </si>
  <si>
    <t>ТСЭМ Чувашская республика (редакция 2014), 130502, Приказ Минстроя России от 05.05.2015 № 337/пр</t>
  </si>
  <si>
    <t>Дрезины широкой колеи с краном 3,5 т</t>
  </si>
  <si>
    <t>132601</t>
  </si>
  <si>
    <t>ТСЭМ Чувашская республика (редакция 2014), 132601, Приказ Минстроя России от 05.05.2015 № 337/пр</t>
  </si>
  <si>
    <t>Платформы широкой колеи 71 т</t>
  </si>
  <si>
    <t>0-3304-21</t>
  </si>
  <si>
    <t>Электромонтажник-наладчик 4 разряда</t>
  </si>
  <si>
    <t>2-0023-21</t>
  </si>
  <si>
    <t>Инженер по наладке и испытаниям III категории</t>
  </si>
  <si>
    <t>0-3306-21</t>
  </si>
  <si>
    <t>Электромонтажник-наладчик 6 разряда</t>
  </si>
  <si>
    <t>030101</t>
  </si>
  <si>
    <t>ТСЭМ Чувашская республика (редакция 2014), 030101, Приказ Минстроя России от 05.05.2015 № 337/пр</t>
  </si>
  <si>
    <t>Автопогрузчики 5 т</t>
  </si>
  <si>
    <t>120202</t>
  </si>
  <si>
    <t>ТСЭМ Чувашская республика (редакция 2014), 120202, Приказ Минстроя России от 05.05.2015 № 337/пр</t>
  </si>
  <si>
    <t>Автогрейдеры среднего типа 99 кВт (135 л.с.)</t>
  </si>
  <si>
    <t>120911</t>
  </si>
  <si>
    <t>ТСЭМ Чувашская республика (редакция 2014), 120911, Приказ Минстроя России от 05.05.2015 № 337/пр</t>
  </si>
  <si>
    <t>Катки на пневмоколесном ходу 30 т</t>
  </si>
  <si>
    <t>121601</t>
  </si>
  <si>
    <t>ТСЭМ Чувашская республика (редакция 2014), 121601, Приказ Минстроя России от 05.05.2015 № 337/пр</t>
  </si>
  <si>
    <t>Машины поливомоечные 6000 л</t>
  </si>
  <si>
    <t>411-0001</t>
  </si>
  <si>
    <t>ТССЦ Чувашская республика (редакция 2014), 411-0001, Приказ Минстроя России от 05.05.2015 № 337/пр</t>
  </si>
  <si>
    <t>Вода</t>
  </si>
  <si>
    <t>1-1030-21</t>
  </si>
  <si>
    <t>Рабочий строитель среднего разряда 3</t>
  </si>
  <si>
    <t>020129</t>
  </si>
  <si>
    <t>ТСЭМ Чувашская республика (редакция 2014), 020129, Приказ Минстроя России от 05.05.2015 № 337/пр</t>
  </si>
  <si>
    <t>Краны башенные при работе на других видах строительства 8 т</t>
  </si>
  <si>
    <t>021141</t>
  </si>
  <si>
    <t>ТСЭМ Чувашская республика (редакция 2014), 021141, Приказ Минстроя России от 05.05.2015 № 337/пр</t>
  </si>
  <si>
    <t>Краны на автомобильном ходу при работе на других видах строительства 10 т</t>
  </si>
  <si>
    <t>040502</t>
  </si>
  <si>
    <t>ТСЭМ Чувашская республика (редакция 2014), 040502, Приказ Минстроя России от 05.05.2015 № 337/пр</t>
  </si>
  <si>
    <t>Установки для сварки ручной дуговой (постоянного тока)</t>
  </si>
  <si>
    <t>111100</t>
  </si>
  <si>
    <t>ТСЭМ Чувашская республика (редакция 2014), 111100, Приказ Минстроя России от 05.05.2015 № 337/пр</t>
  </si>
  <si>
    <t>Вибратор глубинный</t>
  </si>
  <si>
    <t>331532</t>
  </si>
  <si>
    <t>ТСЭМ Чувашская республика (редакция 2014), 331532, Приказ Минстроя России от 05.05.2015 № 337/пр</t>
  </si>
  <si>
    <t>Пила цепная электрическая</t>
  </si>
  <si>
    <t>101-1513</t>
  </si>
  <si>
    <t>ТССЦ Чувашская республика (редакция 2014), 101-1513, Приказ Минстроя России от 05.05.2015 № 337/пр</t>
  </si>
  <si>
    <t>Электроды диаметром 4 мм Э42</t>
  </si>
  <si>
    <t>101-1668</t>
  </si>
  <si>
    <t>ТССЦ Чувашская республика (редакция 2014), 101-1668, Приказ Минстроя России от 05.05.2015 № 337/пр</t>
  </si>
  <si>
    <t>Рогожа</t>
  </si>
  <si>
    <t>101-1805</t>
  </si>
  <si>
    <t>ТССЦ Чувашская республика (редакция 2014), 101-1805, Приказ Минстроя России от 05.05.2015 № 337/пр</t>
  </si>
  <si>
    <t>Гвозди строительные</t>
  </si>
  <si>
    <t>102-0061</t>
  </si>
  <si>
    <t>ТССЦ Чувашская республика (редакция 2014), 102-0061, Приказ Минстроя России от 05.05.2015 № 337/пр</t>
  </si>
  <si>
    <t>Доски обрезные хвойных пород длиной 4-6,5 м, шириной 75-150 мм, толщиной 44 мм и более, III сорта</t>
  </si>
  <si>
    <t>203-0512</t>
  </si>
  <si>
    <t>ТССЦ Чувашская республика (редакция 2014), 203-0512, Приказ Минстроя России от 05.05.2015 № 337/пр</t>
  </si>
  <si>
    <t>Щиты из досок толщиной 40 мм</t>
  </si>
  <si>
    <t>405-0253</t>
  </si>
  <si>
    <t>ТССЦ Чувашская республика (редакция 2014), 405-0253, Приказ Минстроя России от 05.05.2015 № 337/пр</t>
  </si>
  <si>
    <t>Известь строительная негашеная комовая, сорт I</t>
  </si>
  <si>
    <t>1-2038-21</t>
  </si>
  <si>
    <t>Рабочий монтажник среднего разряда 3,8</t>
  </si>
  <si>
    <t>1-1039-21</t>
  </si>
  <si>
    <t>Рабочий строитель среднего разряда 3,9</t>
  </si>
  <si>
    <t>121011</t>
  </si>
  <si>
    <t>ТСЭМ Чувашская республика (редакция 2014), 121011, Приказ Минстроя России от 05.05.2015 № 337/пр</t>
  </si>
  <si>
    <t>Котлы битумные передвижные 400 л</t>
  </si>
  <si>
    <t>101-1757</t>
  </si>
  <si>
    <t>ТССЦ Чувашская республика (редакция 2014), 101-1757, Приказ Минстроя России от 05.05.2015 № 337/пр</t>
  </si>
  <si>
    <t>Ветошь</t>
  </si>
  <si>
    <t>030404</t>
  </si>
  <si>
    <t>ТСЭМ Чувашская республика (редакция 2014), 030404, Приказ Минстроя России от 05.05.2015 № 337/пр</t>
  </si>
  <si>
    <t>Лебедки электрические тяговым усилием до 31,39 кН (3,2 т)</t>
  </si>
  <si>
    <t>"СОГЛАСОВАНО"</t>
  </si>
  <si>
    <t>"УТВЕРЖДАЮ"</t>
  </si>
  <si>
    <t>"_____"________________ 2024 г.</t>
  </si>
  <si>
    <t xml:space="preserve">  на</t>
  </si>
  <si>
    <t>(наименование работ и затрат, наименование объекта)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</si>
  <si>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</si>
  <si>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</si>
  <si>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</si>
  <si>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</si>
  <si>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</si>
  <si>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</si>
  <si>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</si>
  <si>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</si>
  <si>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</si>
  <si>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</si>
  <si>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</si>
  <si>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</si>
  <si>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сентябрь 2024 года</t>
  </si>
  <si>
    <t>Зарплата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</si>
  <si>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</si>
  <si>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</si>
  <si>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</si>
  <si>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</si>
  <si>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</si>
  <si>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</si>
  <si>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>Материальные ресурсы</t>
  </si>
  <si>
    <r>
      <t>Кабель ААБл-10 3х120</t>
    </r>
    <r>
      <rPr>
        <i/>
        <sz val="10"/>
        <rFont val="Arial"/>
        <family val="2"/>
        <charset val="204"/>
      </rPr>
      <t xml:space="preserve">
1 063,33 = [1 276 / 1,2]</t>
    </r>
  </si>
  <si>
    <r>
      <t>КВтп 10 70/120</t>
    </r>
    <r>
      <rPr>
        <i/>
        <sz val="10"/>
        <rFont val="Arial"/>
        <family val="2"/>
        <charset val="204"/>
      </rPr>
      <t xml:space="preserve">
2 240,17 = [2 688,2 / 1,2]</t>
    </r>
  </si>
  <si>
    <r>
      <t>Труба полиэтиленовая ПЭ-100 110*6,6 SDR17</t>
    </r>
    <r>
      <rPr>
        <i/>
        <sz val="10"/>
        <rFont val="Arial"/>
        <family val="2"/>
        <charset val="204"/>
      </rPr>
      <t xml:space="preserve">
450,00 = [540 / 1,2]</t>
    </r>
  </si>
  <si>
    <r>
      <t>Труба асбестоцементная безнапорная БНТ 150x10 мм, длина 2.95 м</t>
    </r>
    <r>
      <rPr>
        <i/>
        <sz val="10"/>
        <rFont val="Arial"/>
        <family val="2"/>
        <charset val="204"/>
      </rPr>
      <t xml:space="preserve">
333,33 = [400 / 1,2]</t>
    </r>
  </si>
  <si>
    <r>
      <t>Песок</t>
    </r>
    <r>
      <rPr>
        <i/>
        <sz val="10"/>
        <rFont val="Arial"/>
        <family val="2"/>
        <charset val="204"/>
      </rPr>
      <t xml:space="preserve">
566,67 = [680 / 1,2]</t>
    </r>
  </si>
  <si>
    <r>
      <t>Пена монтажная</t>
    </r>
    <r>
      <rPr>
        <i/>
        <sz val="10"/>
        <rFont val="Arial"/>
        <family val="2"/>
        <charset val="204"/>
      </rPr>
      <t xml:space="preserve">
400,84 = [481,01 / 1,2]</t>
    </r>
  </si>
  <si>
    <r>
      <t>БКТП-2*630/10/0,4</t>
    </r>
    <r>
      <rPr>
        <i/>
        <sz val="10"/>
        <rFont val="Arial"/>
        <family val="2"/>
        <charset val="204"/>
      </rPr>
      <t xml:space="preserve">
5 753 666,67 = [6 904 400 / 1,2]</t>
    </r>
  </si>
  <si>
    <r>
      <t>Сталь угловая 50*50*5</t>
    </r>
    <r>
      <rPr>
        <i/>
        <sz val="10"/>
        <rFont val="Arial"/>
        <family val="2"/>
        <charset val="204"/>
      </rPr>
      <t xml:space="preserve">
56 500,00 = [67 800 / 1,2]</t>
    </r>
  </si>
  <si>
    <r>
      <t>Сталь полосовая 40*4</t>
    </r>
    <r>
      <rPr>
        <i/>
        <sz val="10"/>
        <rFont val="Arial"/>
        <family val="2"/>
        <charset val="204"/>
      </rPr>
      <t xml:space="preserve">
118 083,33 = [141 700 / 1,2]</t>
    </r>
  </si>
  <si>
    <r>
      <t>Сталь круглая 10мм</t>
    </r>
    <r>
      <rPr>
        <i/>
        <sz val="10"/>
        <rFont val="Arial"/>
        <family val="2"/>
        <charset val="204"/>
      </rPr>
      <t xml:space="preserve">
49 500,00 = [59 400 / 1,2]</t>
    </r>
  </si>
  <si>
    <r>
      <t>Щебень гравийный 5-10 мм</t>
    </r>
    <r>
      <rPr>
        <i/>
        <sz val="10"/>
        <rFont val="Arial"/>
        <family val="2"/>
        <charset val="204"/>
      </rPr>
      <t xml:space="preserve">
2 500,00 = [3 000 / 1,2]</t>
    </r>
  </si>
  <si>
    <r>
      <t>Песчанно-гравийная смесь</t>
    </r>
    <r>
      <rPr>
        <i/>
        <sz val="10"/>
        <rFont val="Arial"/>
        <family val="2"/>
        <charset val="204"/>
      </rPr>
      <t xml:space="preserve">
2 500,00 = [3 000 / 1,2]</t>
    </r>
  </si>
  <si>
    <r>
      <t>Цементный раствор М200</t>
    </r>
    <r>
      <rPr>
        <i/>
        <sz val="10"/>
        <rFont val="Arial"/>
        <family val="2"/>
        <charset val="204"/>
      </rPr>
      <t xml:space="preserve">
5 333,33 = [6 400 / 1,2]</t>
    </r>
  </si>
  <si>
    <r>
      <t>АПВБШв 4х120</t>
    </r>
    <r>
      <rPr>
        <i/>
        <sz val="10"/>
        <rFont val="Arial"/>
        <family val="2"/>
        <charset val="204"/>
      </rPr>
      <t xml:space="preserve">
832,50 = [999 / 1,2]</t>
    </r>
  </si>
  <si>
    <r>
      <t>ПКВтпб 4 70/120 с наконечниками</t>
    </r>
    <r>
      <rPr>
        <i/>
        <sz val="10"/>
        <rFont val="Arial"/>
        <family val="2"/>
        <charset val="204"/>
      </rPr>
      <t xml:space="preserve">
1 489,88 = [1 787,86 / 1,2]</t>
    </r>
  </si>
  <si>
    <r>
      <t>Песок речной</t>
    </r>
    <r>
      <rPr>
        <i/>
        <sz val="10"/>
        <rFont val="Arial"/>
        <family val="2"/>
        <charset val="204"/>
      </rPr>
      <t xml:space="preserve">
566,67 = [680 / 1,2]</t>
    </r>
  </si>
  <si>
    <r>
      <t>Лоток перфорированный 80х300х3000-1,0 ИЭК</t>
    </r>
    <r>
      <rPr>
        <i/>
        <sz val="10"/>
        <rFont val="Arial"/>
        <family val="2"/>
        <charset val="204"/>
      </rPr>
      <t xml:space="preserve">
7 202,50 = [8 643 / 1,2]</t>
    </r>
  </si>
  <si>
    <r>
      <t>Крышка на лоток перфорированный 80х300х3000-1,0 ИЭК</t>
    </r>
    <r>
      <rPr>
        <i/>
        <sz val="10"/>
        <rFont val="Arial"/>
        <family val="2"/>
        <charset val="204"/>
      </rPr>
      <t xml:space="preserve">
425,83 = [511 / 1,2]</t>
    </r>
  </si>
  <si>
    <r>
      <t>Поворот на 45 гр 80х300</t>
    </r>
    <r>
      <rPr>
        <i/>
        <sz val="10"/>
        <rFont val="Arial"/>
        <family val="2"/>
        <charset val="204"/>
      </rPr>
      <t xml:space="preserve">
1 509,17 = [1 811 / 1,2]</t>
    </r>
  </si>
  <si>
    <r>
      <t>Пластина соединительная h80</t>
    </r>
    <r>
      <rPr>
        <i/>
        <sz val="10"/>
        <rFont val="Arial"/>
        <family val="2"/>
        <charset val="204"/>
      </rPr>
      <t xml:space="preserve">
80,00 = [96 / 1,2]</t>
    </r>
  </si>
  <si>
    <r>
      <t>Профиль перфорированный 2,5м</t>
    </r>
    <r>
      <rPr>
        <i/>
        <sz val="10"/>
        <rFont val="Arial"/>
        <family val="2"/>
        <charset val="204"/>
      </rPr>
      <t xml:space="preserve">
2 047,50 = [2 457 / 1,2]</t>
    </r>
  </si>
  <si>
    <r>
      <t>Анкер стальной забивной М8</t>
    </r>
    <r>
      <rPr>
        <i/>
        <sz val="10"/>
        <rFont val="Arial"/>
        <family val="2"/>
        <charset val="204"/>
      </rPr>
      <t xml:space="preserve">
18,33 = [22 / 1,2]</t>
    </r>
  </si>
  <si>
    <r>
      <t>Шпилька М8, 1м</t>
    </r>
    <r>
      <rPr>
        <i/>
        <sz val="10"/>
        <rFont val="Arial"/>
        <family val="2"/>
        <charset val="204"/>
      </rPr>
      <t xml:space="preserve">
290,00 = [348 / 1,2]</t>
    </r>
  </si>
  <si>
    <r>
      <t>Гайка со стопорным буртом М8</t>
    </r>
    <r>
      <rPr>
        <i/>
        <sz val="10"/>
        <rFont val="Arial"/>
        <family val="2"/>
        <charset val="204"/>
      </rPr>
      <t xml:space="preserve">
3,33 = [4 / 1,2]</t>
    </r>
  </si>
  <si>
    <t>Составил</t>
  </si>
  <si>
    <t>Должность</t>
  </si>
  <si>
    <t>Подпись</t>
  </si>
  <si>
    <t>Ф.И.О.</t>
  </si>
  <si>
    <t>М.П.</t>
  </si>
  <si>
    <t>Проверил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</si>
  <si>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</si>
  <si>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</si>
  <si>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</si>
  <si>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</si>
  <si>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</si>
  <si>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</si>
  <si>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</si>
  <si>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</si>
  <si>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</si>
  <si>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</si>
  <si>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</si>
  <si>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</si>
  <si>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</si>
  <si>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</si>
  <si>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</si>
  <si>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 xml:space="preserve">Вид деятельности по ОКДП  </t>
  </si>
  <si>
    <t xml:space="preserve">Договор подряда  </t>
  </si>
  <si>
    <t>номер</t>
  </si>
  <si>
    <t>дата</t>
  </si>
  <si>
    <t xml:space="preserve">Вид операции  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</si>
  <si>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</si>
  <si>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</si>
  <si>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</si>
  <si>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</si>
  <si>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</si>
  <si>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</si>
  <si>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</si>
  <si>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Номер</t>
  </si>
  <si>
    <t>поз. по сме-те</t>
  </si>
  <si>
    <t>Составлен(а) в ценах 2001 г. с учетом коэффициентов пересчета к базисной стоимости СМР в текущий уровень цен базисно-индексным методом за ТСН Чувашской республики (редакция 2014 г) сентябрь 2024 года</t>
  </si>
  <si>
    <t>Сдал</t>
  </si>
  <si>
    <t>Принял</t>
  </si>
  <si>
    <t>Унифицированная форма № КС-3</t>
  </si>
  <si>
    <t>Коды</t>
  </si>
  <si>
    <t xml:space="preserve">Инвестор </t>
  </si>
  <si>
    <t xml:space="preserve">Заказчик (генподрядчик) </t>
  </si>
  <si>
    <t xml:space="preserve">Подрядчик (субподрядчик) </t>
  </si>
  <si>
    <t xml:space="preserve">Стройка </t>
  </si>
  <si>
    <t>Вид деятельности  по ОКДП</t>
  </si>
  <si>
    <t xml:space="preserve">Договор подряда (контракт) </t>
  </si>
  <si>
    <t>Вид операции</t>
  </si>
  <si>
    <t>СПРАВКА</t>
  </si>
  <si>
    <t>СТОИМОСТИ ВЫПОЛНЕННЫХ РАБОТ И ЗАТРАТ</t>
  </si>
  <si>
    <t>Наименование пусковых комплексов, объектов, видов работ, оборудования, затрат</t>
  </si>
  <si>
    <t>Стоимость выполненных работ и затрат</t>
  </si>
  <si>
    <t>с начала проведения работ</t>
  </si>
  <si>
    <t>с начала года по отчетный период включительно</t>
  </si>
  <si>
    <t>в том числе за отчетный месяц</t>
  </si>
  <si>
    <t>Всего работ и затрат, включаемых в стоимость</t>
  </si>
  <si>
    <t>В том числе:</t>
  </si>
  <si>
    <t>Итого</t>
  </si>
  <si>
    <t xml:space="preserve">Сумма НДС </t>
  </si>
  <si>
    <t xml:space="preserve">Всего с учетом НДС </t>
  </si>
  <si>
    <t>должность</t>
  </si>
  <si>
    <t>подпись</t>
  </si>
  <si>
    <t>расшифровка подпись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</si>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</sst>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\ #,##0.00"/>
    <numFmt numFmtId="165" formatCode="#,##0.00############;[Red]\-\ #,##0.00############"/>
  </numFmts>
  <fonts count="23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00800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14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164" fontId="19" fillId="0" borderId="0" xfId="0" applyNumberFormat="1" applyFont="1" applyAlignment="1">
      <alignment horizontal="right"/>
    </xf>
    <xf numFmtId="0" fontId="19" fillId="0" borderId="0" xfId="0" quotePrefix="1" applyFont="1" applyAlignment="1">
      <alignment horizontal="right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19" fillId="0" borderId="2" xfId="0" quotePrefix="1" applyFont="1" applyBorder="1" applyAlignment="1">
      <alignment horizontal="right" wrapText="1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/>
    <xf numFmtId="0" fontId="11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applyAlignment="1"/>
    <xf numFmtId="0" fontId="11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22" fillId="0" borderId="0" xfId="0" applyFont="1" applyFill="1"/>
    <xf numFmtId="0" fontId="22" fillId="0" borderId="2" xfId="0" applyFont="1" applyFill="1" applyBorder="1"/>
    <xf numFmtId="0" fontId="10" fillId="0" borderId="0" xfId="0" applyFont="1" applyFill="1"/>
    <xf numFmtId="0" fontId="22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/>
    <xf numFmtId="0" fontId="10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/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4" fontId="11" fillId="0" borderId="6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12" xfId="0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4" fontId="11" fillId="0" borderId="0" xfId="0" applyNumberFormat="1" applyFont="1"/>
    <xf numFmtId="14" fontId="11" fillId="0" borderId="11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justify" vertical="top" wrapText="1" shrinkToFit="1"/>
    </xf>
    <xf numFmtId="0" fontId="11" fillId="0" borderId="1" xfId="0" applyFont="1" applyBorder="1" applyAlignment="1">
      <alignment horizontal="justify" vertical="top" wrapText="1" shrinkToFit="1"/>
    </xf>
    <xf numFmtId="0" fontId="11" fillId="0" borderId="6" xfId="0" applyFont="1" applyBorder="1" applyAlignment="1">
      <alignment horizontal="center" wrapText="1" shrinkToFit="1"/>
    </xf>
    <xf numFmtId="164" fontId="11" fillId="0" borderId="6" xfId="0" applyNumberFormat="1" applyFont="1" applyBorder="1" applyAlignment="1">
      <alignment horizontal="right" wrapText="1" shrinkToFit="1"/>
    </xf>
    <xf numFmtId="0" fontId="11" fillId="0" borderId="1" xfId="0" applyFont="1" applyBorder="1" applyAlignment="1">
      <alignment horizontal="right" wrapText="1" shrinkToFit="1"/>
    </xf>
    <xf numFmtId="0" fontId="11" fillId="0" borderId="8" xfId="0" applyFont="1" applyBorder="1" applyAlignment="1">
      <alignment horizontal="right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justify" vertical="top" wrapText="1" shrinkToFit="1"/>
    </xf>
    <xf numFmtId="0" fontId="11" fillId="0" borderId="11" xfId="0" applyFont="1" applyBorder="1" applyAlignment="1">
      <alignment horizontal="justify" vertical="top" wrapText="1" shrinkToFit="1"/>
    </xf>
    <xf numFmtId="0" fontId="11" fillId="0" borderId="8" xfId="0" applyFont="1" applyBorder="1" applyAlignment="1">
      <alignment horizontal="justify" vertical="top" wrapText="1" shrinkToFit="1"/>
    </xf>
    <xf numFmtId="0" fontId="11" fillId="0" borderId="8" xfId="0" applyFont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right" vertical="center" wrapText="1" shrinkToFit="1"/>
    </xf>
    <xf numFmtId="164" fontId="11" fillId="0" borderId="6" xfId="0" applyNumberFormat="1" applyFont="1" applyBorder="1" applyAlignment="1">
      <alignment horizontal="right" vertical="center" wrapText="1" shrinkToFit="1"/>
    </xf>
    <xf numFmtId="0" fontId="11" fillId="0" borderId="8" xfId="0" applyFont="1" applyBorder="1" applyAlignment="1">
      <alignment horizontal="right" vertical="center" wrapText="1" shrinkToFit="1"/>
    </xf>
    <xf numFmtId="164" fontId="11" fillId="0" borderId="4" xfId="0" applyNumberFormat="1" applyFont="1" applyBorder="1" applyAlignment="1">
      <alignment horizontal="right" vertical="center" wrapText="1" shrinkToFit="1"/>
    </xf>
    <xf numFmtId="0" fontId="11" fillId="0" borderId="12" xfId="0" applyFont="1" applyBorder="1" applyAlignment="1">
      <alignment horizontal="right" vertical="center" wrapText="1" shrinkToFit="1"/>
    </xf>
    <xf numFmtId="0" fontId="11" fillId="0" borderId="0" xfId="0" applyFont="1" applyAlignment="1">
      <alignment horizontal="right" vertic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7"/>
  <sheetViews>
    <sheetView tabSelected="1" topLeftCell="A856" zoomScale="131" zoomScaleNormal="131" workbookViewId="0">
      <selection activeCell="D872" sqref="D872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6" width="13.28515625" customWidth="1"/>
    <col min="7" max="7" width="12.7109375" customWidth="1"/>
    <col min="8" max="8" width="13.28515625" customWidth="1"/>
    <col min="9" max="9" width="17.7109375" customWidth="1"/>
    <col min="10" max="10" width="8.7109375" customWidth="1"/>
    <col min="11" max="11" width="13.710937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30" ht="16.5" x14ac:dyDescent="0.25">
      <c r="A3" s="12"/>
      <c r="B3" s="13" t="s">
        <v>809</v>
      </c>
      <c r="C3" s="13"/>
      <c r="D3" s="13"/>
      <c r="E3" s="13"/>
      <c r="F3" s="11"/>
      <c r="G3" s="11"/>
      <c r="H3" s="13" t="s">
        <v>810</v>
      </c>
      <c r="I3" s="13"/>
      <c r="J3" s="13"/>
      <c r="K3" s="13"/>
      <c r="L3" s="13"/>
    </row>
    <row r="4" spans="1:30" ht="14.25" x14ac:dyDescent="0.2">
      <c r="A4" s="11"/>
      <c r="B4" s="14"/>
      <c r="C4" s="14"/>
      <c r="D4" s="14"/>
      <c r="E4" s="14"/>
      <c r="F4" s="11"/>
      <c r="G4" s="11"/>
      <c r="H4" s="14"/>
      <c r="I4" s="14"/>
      <c r="J4" s="14"/>
      <c r="K4" s="14"/>
      <c r="L4" s="14"/>
    </row>
    <row r="5" spans="1:30" ht="14.25" x14ac:dyDescent="0.2">
      <c r="A5" s="15"/>
      <c r="B5" s="15"/>
      <c r="C5" s="16"/>
      <c r="D5" s="16"/>
      <c r="E5" s="16"/>
      <c r="F5" s="11"/>
      <c r="G5" s="11"/>
      <c r="H5" s="17"/>
      <c r="I5" s="16"/>
      <c r="J5" s="16"/>
      <c r="K5" s="16"/>
      <c r="L5" s="17"/>
    </row>
    <row r="6" spans="1:30" ht="14.25" x14ac:dyDescent="0.2">
      <c r="A6" s="17"/>
      <c r="B6" s="14" t="str">
        <f>CONCATENATE("______________________ ", IF(Source!AL12&lt;&gt;"", Source!AL12, ""))</f>
        <v xml:space="preserve">______________________ </v>
      </c>
      <c r="C6" s="14"/>
      <c r="D6" s="14"/>
      <c r="E6" s="14"/>
      <c r="F6" s="11"/>
      <c r="G6" s="11"/>
      <c r="H6" s="14" t="str">
        <f>CONCATENATE("______________________ ", IF(Source!AH12&lt;&gt;"", Source!AH12, ""))</f>
        <v xml:space="preserve">______________________ </v>
      </c>
      <c r="I6" s="14"/>
      <c r="J6" s="14"/>
      <c r="K6" s="14"/>
      <c r="L6" s="14"/>
    </row>
    <row r="7" spans="1:30" ht="14.25" x14ac:dyDescent="0.2">
      <c r="A7" s="18"/>
      <c r="B7" s="19" t="s">
        <v>811</v>
      </c>
      <c r="C7" s="19"/>
      <c r="D7" s="19"/>
      <c r="E7" s="19"/>
      <c r="F7" s="11"/>
      <c r="G7" s="11"/>
      <c r="H7" s="19" t="s">
        <v>811</v>
      </c>
      <c r="I7" s="19"/>
      <c r="J7" s="19"/>
      <c r="K7" s="19"/>
      <c r="L7" s="19"/>
    </row>
    <row r="10" spans="1:30" ht="15.75" x14ac:dyDescent="0.25">
      <c r="A10" s="11"/>
      <c r="B10" s="20" t="str">
        <f>Source!G20</f>
        <v>Новая локальная смета</v>
      </c>
      <c r="C10" s="20"/>
      <c r="D10" s="20"/>
      <c r="E10" s="20"/>
      <c r="F10" s="20"/>
      <c r="G10" s="20"/>
      <c r="H10" s="20"/>
      <c r="I10" s="20"/>
      <c r="J10" s="20"/>
      <c r="K10" s="20"/>
      <c r="L10" s="18"/>
      <c r="AD10" s="32" t="str">
        <f>Source!G20</f>
        <v>Новая локальная смета</v>
      </c>
    </row>
    <row r="11" spans="1:30" ht="14.2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30" ht="36" x14ac:dyDescent="0.25">
      <c r="A12" s="11" t="s">
        <v>812</v>
      </c>
      <c r="B12" s="21" t="str">
        <f>Source!G12</f>
        <v>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  <c r="C12" s="21"/>
      <c r="D12" s="21"/>
      <c r="E12" s="21"/>
      <c r="F12" s="21"/>
      <c r="G12" s="21"/>
      <c r="H12" s="21"/>
      <c r="I12" s="21"/>
      <c r="J12" s="21"/>
      <c r="K12" s="21"/>
      <c r="L12" s="22"/>
      <c r="AD12" s="33" t="str">
        <f>Source!G12</f>
        <v>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</row>
    <row r="13" spans="1:30" ht="14.25" x14ac:dyDescent="0.2">
      <c r="A13" s="11"/>
      <c r="B13" s="23" t="s">
        <v>813</v>
      </c>
      <c r="C13" s="23"/>
      <c r="D13" s="23"/>
      <c r="E13" s="23"/>
      <c r="F13" s="23"/>
      <c r="G13" s="23"/>
      <c r="H13" s="23"/>
      <c r="I13" s="23"/>
      <c r="J13" s="23"/>
      <c r="K13" s="23"/>
      <c r="L13" s="18"/>
    </row>
    <row r="14" spans="1:30" ht="14.2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30" ht="14.2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30" ht="14.2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31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31" ht="14.25" x14ac:dyDescent="0.2">
      <c r="A18" s="28" t="s">
        <v>826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31" ht="57" x14ac:dyDescent="0.2">
      <c r="A19" s="29" t="s">
        <v>814</v>
      </c>
      <c r="B19" s="29" t="s">
        <v>815</v>
      </c>
      <c r="C19" s="29" t="s">
        <v>816</v>
      </c>
      <c r="D19" s="29" t="s">
        <v>817</v>
      </c>
      <c r="E19" s="29" t="s">
        <v>818</v>
      </c>
      <c r="F19" s="29" t="s">
        <v>819</v>
      </c>
      <c r="G19" s="29" t="s">
        <v>820</v>
      </c>
      <c r="H19" s="29" t="s">
        <v>821</v>
      </c>
      <c r="I19" s="29" t="s">
        <v>822</v>
      </c>
      <c r="J19" s="29" t="s">
        <v>823</v>
      </c>
      <c r="K19" s="29" t="s">
        <v>824</v>
      </c>
      <c r="L19" s="29" t="s">
        <v>825</v>
      </c>
    </row>
    <row r="20" spans="1:31" ht="14.25" x14ac:dyDescent="0.2">
      <c r="A20" s="30">
        <v>1</v>
      </c>
      <c r="B20" s="30">
        <v>2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1">
        <v>12</v>
      </c>
    </row>
    <row r="22" spans="1:31" ht="16.5" x14ac:dyDescent="0.25">
      <c r="A22" s="35" t="str">
        <f>CONCATENATE("Раздел: ", Source!G24)</f>
        <v>Раздел: Строительство 2КЛ-10 кВ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AE22" s="36" t="str">
        <f>CONCATENATE("Раздел: ", Source!G24)</f>
        <v>Раздел: Строительство 2КЛ-10 кВ</v>
      </c>
    </row>
    <row r="23" spans="1:31" ht="42.75" x14ac:dyDescent="0.2">
      <c r="A23" s="37" t="str">
        <f>Source!E28</f>
        <v>1</v>
      </c>
      <c r="B23" s="38" t="str">
        <f>Source!F28</f>
        <v>01-02-057-2</v>
      </c>
      <c r="C23" s="34" t="str">
        <f>Source!G28</f>
        <v>Разработка грунта вручную в траншеях глубиной до 2 м без креплений с откосами, группа грунтов 2</v>
      </c>
      <c r="D23" s="39" t="str">
        <f>Source!H28</f>
        <v>100 м3 грунта</v>
      </c>
      <c r="E23" s="10">
        <f>Source!I28</f>
        <v>2.0250000000000001E-2</v>
      </c>
      <c r="F23" s="41">
        <f>IF(Source!AK28&lt;&gt; 0, Source!AK28,Source!AL28 + Source!AM28 + Source!AO28)</f>
        <v>1122.6600000000001</v>
      </c>
      <c r="G23" s="40"/>
      <c r="H23" s="41"/>
      <c r="I23" s="40" t="str">
        <f>Source!BO28</f>
        <v>01-02-057-2</v>
      </c>
      <c r="J23" s="40"/>
      <c r="K23" s="41"/>
      <c r="L23" s="42"/>
      <c r="S23">
        <f>ROUND((Source!FX28/100)*((ROUND(Source!AF28*Source!I28, 2)+ROUND(Source!AE28*Source!I28, 2))), 2)</f>
        <v>20.23</v>
      </c>
      <c r="T23">
        <f>Source!X28</f>
        <v>722.93</v>
      </c>
      <c r="U23">
        <f>ROUND((Source!FY28/100)*((ROUND(Source!AF28*Source!I28, 2)+ROUND(Source!AE28*Source!I28, 2))), 2)</f>
        <v>9.09</v>
      </c>
      <c r="V23">
        <f>Source!Y28</f>
        <v>324.91000000000003</v>
      </c>
    </row>
    <row r="24" spans="1:31" x14ac:dyDescent="0.2">
      <c r="C24" s="43" t="str">
        <f>"Объем: "&amp;Source!I28&amp;"=2,025/"&amp;"100"</f>
        <v>Объем: 0,02025=2,025/100</v>
      </c>
    </row>
    <row r="25" spans="1:31" ht="14.25" x14ac:dyDescent="0.2">
      <c r="A25" s="37"/>
      <c r="B25" s="38"/>
      <c r="C25" s="34" t="s">
        <v>827</v>
      </c>
      <c r="D25" s="39"/>
      <c r="E25" s="10"/>
      <c r="F25" s="41">
        <f>Source!AO28</f>
        <v>1122.6600000000001</v>
      </c>
      <c r="G25" s="40" t="str">
        <f>Source!DG28</f>
        <v/>
      </c>
      <c r="H25" s="41">
        <f>ROUND(Source!AF28*Source!I28, 2)</f>
        <v>22.73</v>
      </c>
      <c r="I25" s="40"/>
      <c r="J25" s="40">
        <f>IF(Source!BA28&lt;&gt; 0, Source!BA28, 1)</f>
        <v>35.729999999999997</v>
      </c>
      <c r="K25" s="41">
        <f>Source!S28</f>
        <v>812.28</v>
      </c>
      <c r="L25" s="42"/>
      <c r="R25">
        <f>H25</f>
        <v>22.73</v>
      </c>
    </row>
    <row r="26" spans="1:31" ht="14.25" x14ac:dyDescent="0.2">
      <c r="A26" s="37"/>
      <c r="B26" s="38"/>
      <c r="C26" s="34" t="s">
        <v>828</v>
      </c>
      <c r="D26" s="39" t="s">
        <v>829</v>
      </c>
      <c r="E26" s="10">
        <f>Source!BZ28</f>
        <v>89</v>
      </c>
      <c r="F26" s="44"/>
      <c r="G26" s="40"/>
      <c r="H26" s="41">
        <f>SUM(S23:S28)</f>
        <v>20.23</v>
      </c>
      <c r="I26" s="45"/>
      <c r="J26" s="34">
        <f>Source!AT28</f>
        <v>89</v>
      </c>
      <c r="K26" s="41">
        <f>SUM(T23:T28)</f>
        <v>722.93</v>
      </c>
      <c r="L26" s="42"/>
    </row>
    <row r="27" spans="1:31" ht="14.25" x14ac:dyDescent="0.2">
      <c r="A27" s="37"/>
      <c r="B27" s="38"/>
      <c r="C27" s="34" t="s">
        <v>830</v>
      </c>
      <c r="D27" s="39" t="s">
        <v>829</v>
      </c>
      <c r="E27" s="10">
        <f>Source!CA28</f>
        <v>40</v>
      </c>
      <c r="F27" s="44"/>
      <c r="G27" s="40"/>
      <c r="H27" s="41">
        <f>SUM(U23:U28)</f>
        <v>9.09</v>
      </c>
      <c r="I27" s="45"/>
      <c r="J27" s="34">
        <f>Source!AU28</f>
        <v>40</v>
      </c>
      <c r="K27" s="41">
        <f>SUM(V23:V28)</f>
        <v>324.91000000000003</v>
      </c>
      <c r="L27" s="42"/>
    </row>
    <row r="28" spans="1:31" ht="14.25" x14ac:dyDescent="0.2">
      <c r="A28" s="50"/>
      <c r="B28" s="51"/>
      <c r="C28" s="52" t="s">
        <v>831</v>
      </c>
      <c r="D28" s="53" t="s">
        <v>832</v>
      </c>
      <c r="E28" s="54">
        <f>Source!AQ28</f>
        <v>154</v>
      </c>
      <c r="F28" s="55"/>
      <c r="G28" s="56" t="str">
        <f>Source!DI28</f>
        <v/>
      </c>
      <c r="H28" s="55"/>
      <c r="I28" s="56"/>
      <c r="J28" s="56"/>
      <c r="K28" s="55"/>
      <c r="L28" s="57">
        <f>Source!U28</f>
        <v>3.1185</v>
      </c>
    </row>
    <row r="29" spans="1:31" ht="15" x14ac:dyDescent="0.25">
      <c r="G29" s="48">
        <f>ROUND(Source!AC28*Source!I28, 2)+ROUND(Source!AF28*Source!I28, 2)+ROUND((((Source!ET28)-(Source!EU28))+Source!AE28)*Source!I28, 2)+SUM(H26:H27)</f>
        <v>52.05</v>
      </c>
      <c r="H29" s="48"/>
      <c r="J29" s="48">
        <f>Source!O28+SUM(K26:K27)</f>
        <v>1860.12</v>
      </c>
      <c r="K29" s="48"/>
      <c r="L29" s="49">
        <f>Source!U28</f>
        <v>3.1185</v>
      </c>
      <c r="O29" s="47">
        <f>G29</f>
        <v>52.05</v>
      </c>
      <c r="P29" s="47">
        <f>J29</f>
        <v>1860.12</v>
      </c>
      <c r="Q29" s="47">
        <f>L29</f>
        <v>3.1185</v>
      </c>
      <c r="W29">
        <f>IF(Source!BI28&lt;=1,G29, 0)</f>
        <v>52.05</v>
      </c>
      <c r="X29">
        <f>IF(Source!BI28=2,G29, 0)</f>
        <v>0</v>
      </c>
      <c r="Y29">
        <f>IF(Source!BI28=3,G29, 0)</f>
        <v>0</v>
      </c>
      <c r="Z29">
        <f>IF(Source!BI28=4,G29, 0)</f>
        <v>0</v>
      </c>
    </row>
    <row r="30" spans="1:31" ht="71.25" x14ac:dyDescent="0.2">
      <c r="A30" s="37" t="str">
        <f>Source!E29</f>
        <v>2</v>
      </c>
      <c r="B30" s="38" t="str">
        <f>Source!F29</f>
        <v>01-01-002-2</v>
      </c>
      <c r="C30" s="34" t="str">
        <f>Source!G29</f>
        <v>Разработка грунта в отвал экскаваторами «драглайн» или «обратная лопата» с ковшом вместимостью 2,5 (1,5-3) м3, группа грунтов 2</v>
      </c>
      <c r="D30" s="39" t="str">
        <f>Source!H29</f>
        <v>1000 м3 грунта</v>
      </c>
      <c r="E30" s="10">
        <f>Source!I29</f>
        <v>1.8225000000000002E-2</v>
      </c>
      <c r="F30" s="41">
        <f>IF(Source!AK29&lt;&gt; 0, Source!AK29,Source!AL29 + Source!AM29 + Source!AO29)</f>
        <v>2151.1799999999998</v>
      </c>
      <c r="G30" s="40"/>
      <c r="H30" s="41"/>
      <c r="I30" s="40" t="str">
        <f>Source!BO29</f>
        <v>01-01-002-2</v>
      </c>
      <c r="J30" s="40"/>
      <c r="K30" s="41"/>
      <c r="L30" s="42"/>
      <c r="S30">
        <f>ROUND((Source!FX29/100)*((ROUND(Source!AF29*Source!I29, 2)+ROUND(Source!AE29*Source!I29, 2))), 2)</f>
        <v>4.28</v>
      </c>
      <c r="T30">
        <f>Source!X29</f>
        <v>152.77000000000001</v>
      </c>
      <c r="U30">
        <f>ROUND((Source!FY29/100)*((ROUND(Source!AF29*Source!I29, 2)+ROUND(Source!AE29*Source!I29, 2))), 2)</f>
        <v>2.14</v>
      </c>
      <c r="V30">
        <f>Source!Y29</f>
        <v>76.38</v>
      </c>
    </row>
    <row r="31" spans="1:31" x14ac:dyDescent="0.2">
      <c r="C31" s="43" t="str">
        <f>"Объем: "&amp;Source!I29&amp;"=18,225/"&amp;"1000"</f>
        <v>Объем: 0,018225=18,225/1000</v>
      </c>
    </row>
    <row r="32" spans="1:31" ht="14.25" x14ac:dyDescent="0.2">
      <c r="A32" s="37"/>
      <c r="B32" s="38"/>
      <c r="C32" s="34" t="s">
        <v>827</v>
      </c>
      <c r="D32" s="39"/>
      <c r="E32" s="10"/>
      <c r="F32" s="41">
        <f>Source!AO29</f>
        <v>50.51</v>
      </c>
      <c r="G32" s="40" t="str">
        <f>Source!DG29</f>
        <v/>
      </c>
      <c r="H32" s="41">
        <f>ROUND(Source!AF29*Source!I29, 2)</f>
        <v>0.92</v>
      </c>
      <c r="I32" s="40"/>
      <c r="J32" s="40">
        <f>IF(Source!BA29&lt;&gt; 0, Source!BA29, 1)</f>
        <v>35.729999999999997</v>
      </c>
      <c r="K32" s="41">
        <f>Source!S29</f>
        <v>32.89</v>
      </c>
      <c r="L32" s="42"/>
      <c r="R32">
        <f>H32</f>
        <v>0.92</v>
      </c>
    </row>
    <row r="33" spans="1:26" ht="14.25" x14ac:dyDescent="0.2">
      <c r="A33" s="37"/>
      <c r="B33" s="38"/>
      <c r="C33" s="34" t="s">
        <v>244</v>
      </c>
      <c r="D33" s="39"/>
      <c r="E33" s="10"/>
      <c r="F33" s="41">
        <f>Source!AM29</f>
        <v>2100.67</v>
      </c>
      <c r="G33" s="40" t="str">
        <f>Source!DE29</f>
        <v/>
      </c>
      <c r="H33" s="41">
        <f>ROUND((((Source!ET29)-(Source!EU29))+Source!AE29)*Source!I29, 2)</f>
        <v>38.28</v>
      </c>
      <c r="I33" s="40"/>
      <c r="J33" s="40">
        <f>IF(Source!BB29&lt;&gt; 0, Source!BB29, 1)</f>
        <v>10.26</v>
      </c>
      <c r="K33" s="41">
        <f>Source!Q29</f>
        <v>392.8</v>
      </c>
      <c r="L33" s="42"/>
    </row>
    <row r="34" spans="1:26" ht="14.25" x14ac:dyDescent="0.2">
      <c r="A34" s="37"/>
      <c r="B34" s="38"/>
      <c r="C34" s="34" t="s">
        <v>833</v>
      </c>
      <c r="D34" s="39"/>
      <c r="E34" s="10"/>
      <c r="F34" s="41">
        <f>Source!AN29</f>
        <v>204.49</v>
      </c>
      <c r="G34" s="40" t="str">
        <f>Source!DF29</f>
        <v/>
      </c>
      <c r="H34" s="41">
        <f>ROUND(Source!AE29*Source!I29, 2)</f>
        <v>3.73</v>
      </c>
      <c r="I34" s="40"/>
      <c r="J34" s="40">
        <f>IF(Source!BS29&lt;&gt; 0, Source!BS29, 1)</f>
        <v>35.729999999999997</v>
      </c>
      <c r="K34" s="41">
        <f>Source!R29</f>
        <v>133.16</v>
      </c>
      <c r="L34" s="42"/>
      <c r="R34">
        <f>H34</f>
        <v>3.73</v>
      </c>
    </row>
    <row r="35" spans="1:26" ht="14.25" x14ac:dyDescent="0.2">
      <c r="A35" s="37"/>
      <c r="B35" s="38"/>
      <c r="C35" s="34" t="s">
        <v>828</v>
      </c>
      <c r="D35" s="39" t="s">
        <v>829</v>
      </c>
      <c r="E35" s="10">
        <f>Source!BZ29</f>
        <v>92</v>
      </c>
      <c r="F35" s="44"/>
      <c r="G35" s="40"/>
      <c r="H35" s="41">
        <f>SUM(S30:S37)</f>
        <v>4.28</v>
      </c>
      <c r="I35" s="45"/>
      <c r="J35" s="34">
        <f>Source!AT29</f>
        <v>92</v>
      </c>
      <c r="K35" s="41">
        <f>SUM(T30:T37)</f>
        <v>152.77000000000001</v>
      </c>
      <c r="L35" s="42"/>
    </row>
    <row r="36" spans="1:26" ht="14.25" x14ac:dyDescent="0.2">
      <c r="A36" s="37"/>
      <c r="B36" s="38"/>
      <c r="C36" s="34" t="s">
        <v>830</v>
      </c>
      <c r="D36" s="39" t="s">
        <v>829</v>
      </c>
      <c r="E36" s="10">
        <f>Source!CA29</f>
        <v>46</v>
      </c>
      <c r="F36" s="44"/>
      <c r="G36" s="40"/>
      <c r="H36" s="41">
        <f>SUM(U30:U37)</f>
        <v>2.14</v>
      </c>
      <c r="I36" s="45"/>
      <c r="J36" s="34">
        <f>Source!AU29</f>
        <v>46</v>
      </c>
      <c r="K36" s="41">
        <f>SUM(V30:V37)</f>
        <v>76.38</v>
      </c>
      <c r="L36" s="42"/>
    </row>
    <row r="37" spans="1:26" ht="14.25" x14ac:dyDescent="0.2">
      <c r="A37" s="50"/>
      <c r="B37" s="51"/>
      <c r="C37" s="52" t="s">
        <v>831</v>
      </c>
      <c r="D37" s="53" t="s">
        <v>832</v>
      </c>
      <c r="E37" s="54">
        <f>Source!AQ29</f>
        <v>6.1</v>
      </c>
      <c r="F37" s="55"/>
      <c r="G37" s="56" t="str">
        <f>Source!DI29</f>
        <v/>
      </c>
      <c r="H37" s="55"/>
      <c r="I37" s="56"/>
      <c r="J37" s="56"/>
      <c r="K37" s="55"/>
      <c r="L37" s="57">
        <f>Source!U29</f>
        <v>0.11117250000000001</v>
      </c>
    </row>
    <row r="38" spans="1:26" ht="15" x14ac:dyDescent="0.25">
      <c r="G38" s="48">
        <f>ROUND(Source!AC29*Source!I29, 2)+ROUND(Source!AF29*Source!I29, 2)+ROUND((((Source!ET29)-(Source!EU29))+Source!AE29)*Source!I29, 2)+SUM(H35:H36)</f>
        <v>45.620000000000005</v>
      </c>
      <c r="H38" s="48"/>
      <c r="J38" s="48">
        <f>Source!O29+SUM(K35:K36)</f>
        <v>654.84</v>
      </c>
      <c r="K38" s="48"/>
      <c r="L38" s="49">
        <f>Source!U29</f>
        <v>0.11117250000000001</v>
      </c>
      <c r="O38" s="47">
        <f>G38</f>
        <v>45.620000000000005</v>
      </c>
      <c r="P38" s="47">
        <f>J38</f>
        <v>654.84</v>
      </c>
      <c r="Q38" s="47">
        <f>L38</f>
        <v>0.11117250000000001</v>
      </c>
      <c r="W38">
        <f>IF(Source!BI29&lt;=1,G38, 0)</f>
        <v>45.620000000000005</v>
      </c>
      <c r="X38">
        <f>IF(Source!BI29=2,G38, 0)</f>
        <v>0</v>
      </c>
      <c r="Y38">
        <f>IF(Source!BI29=3,G38, 0)</f>
        <v>0</v>
      </c>
      <c r="Z38">
        <f>IF(Source!BI29=4,G38, 0)</f>
        <v>0</v>
      </c>
    </row>
    <row r="39" spans="1:26" ht="28.5" x14ac:dyDescent="0.2">
      <c r="A39" s="37" t="str">
        <f>Source!E30</f>
        <v>3</v>
      </c>
      <c r="B39" s="38" t="str">
        <f>Source!F30</f>
        <v>01-02-061-2</v>
      </c>
      <c r="C39" s="34" t="str">
        <f>Source!G30</f>
        <v>Засыпка вручную траншей, пазух котлованов и ям, группа грунтов 2</v>
      </c>
      <c r="D39" s="39" t="str">
        <f>Source!H30</f>
        <v>100 м3 грунта</v>
      </c>
      <c r="E39" s="10">
        <f>Source!I30</f>
        <v>2.0250000000000001E-2</v>
      </c>
      <c r="F39" s="41">
        <f>IF(Source!AK30&lt;&gt; 0, Source!AK30,Source!AL30 + Source!AM30 + Source!AO30)</f>
        <v>681.37</v>
      </c>
      <c r="G39" s="40"/>
      <c r="H39" s="41"/>
      <c r="I39" s="40" t="str">
        <f>Source!BO30</f>
        <v>01-02-061-2</v>
      </c>
      <c r="J39" s="40"/>
      <c r="K39" s="41"/>
      <c r="L39" s="42"/>
      <c r="S39">
        <f>ROUND((Source!FX30/100)*((ROUND(Source!AF30*Source!I30, 2)+ROUND(Source!AE30*Source!I30, 2))), 2)</f>
        <v>12.28</v>
      </c>
      <c r="T39">
        <f>Source!X30</f>
        <v>438.76</v>
      </c>
      <c r="U39">
        <f>ROUND((Source!FY30/100)*((ROUND(Source!AF30*Source!I30, 2)+ROUND(Source!AE30*Source!I30, 2))), 2)</f>
        <v>5.52</v>
      </c>
      <c r="V39">
        <f>Source!Y30</f>
        <v>197.2</v>
      </c>
    </row>
    <row r="40" spans="1:26" x14ac:dyDescent="0.2">
      <c r="C40" s="43" t="str">
        <f>"Объем: "&amp;Source!I30&amp;"=2,025/"&amp;"100"</f>
        <v>Объем: 0,02025=2,025/100</v>
      </c>
    </row>
    <row r="41" spans="1:26" ht="14.25" x14ac:dyDescent="0.2">
      <c r="A41" s="37"/>
      <c r="B41" s="38"/>
      <c r="C41" s="34" t="s">
        <v>827</v>
      </c>
      <c r="D41" s="39"/>
      <c r="E41" s="10"/>
      <c r="F41" s="41">
        <f>Source!AO30</f>
        <v>681.37</v>
      </c>
      <c r="G41" s="40" t="str">
        <f>Source!DG30</f>
        <v/>
      </c>
      <c r="H41" s="41">
        <f>ROUND(Source!AF30*Source!I30, 2)</f>
        <v>13.8</v>
      </c>
      <c r="I41" s="40"/>
      <c r="J41" s="40">
        <f>IF(Source!BA30&lt;&gt; 0, Source!BA30, 1)</f>
        <v>35.729999999999997</v>
      </c>
      <c r="K41" s="41">
        <f>Source!S30</f>
        <v>492.99</v>
      </c>
      <c r="L41" s="42"/>
      <c r="R41">
        <f>H41</f>
        <v>13.8</v>
      </c>
    </row>
    <row r="42" spans="1:26" ht="14.25" x14ac:dyDescent="0.2">
      <c r="A42" s="37"/>
      <c r="B42" s="38"/>
      <c r="C42" s="34" t="s">
        <v>828</v>
      </c>
      <c r="D42" s="39" t="s">
        <v>829</v>
      </c>
      <c r="E42" s="10">
        <f>Source!BZ30</f>
        <v>89</v>
      </c>
      <c r="F42" s="44"/>
      <c r="G42" s="40"/>
      <c r="H42" s="41">
        <f>SUM(S39:S44)</f>
        <v>12.28</v>
      </c>
      <c r="I42" s="45"/>
      <c r="J42" s="34">
        <f>Source!AT30</f>
        <v>89</v>
      </c>
      <c r="K42" s="41">
        <f>SUM(T39:T44)</f>
        <v>438.76</v>
      </c>
      <c r="L42" s="42"/>
    </row>
    <row r="43" spans="1:26" ht="14.25" x14ac:dyDescent="0.2">
      <c r="A43" s="37"/>
      <c r="B43" s="38"/>
      <c r="C43" s="34" t="s">
        <v>830</v>
      </c>
      <c r="D43" s="39" t="s">
        <v>829</v>
      </c>
      <c r="E43" s="10">
        <f>Source!CA30</f>
        <v>40</v>
      </c>
      <c r="F43" s="44"/>
      <c r="G43" s="40"/>
      <c r="H43" s="41">
        <f>SUM(U39:U44)</f>
        <v>5.52</v>
      </c>
      <c r="I43" s="45"/>
      <c r="J43" s="34">
        <f>Source!AU30</f>
        <v>40</v>
      </c>
      <c r="K43" s="41">
        <f>SUM(V39:V44)</f>
        <v>197.2</v>
      </c>
      <c r="L43" s="42"/>
    </row>
    <row r="44" spans="1:26" ht="14.25" x14ac:dyDescent="0.2">
      <c r="A44" s="50"/>
      <c r="B44" s="51"/>
      <c r="C44" s="52" t="s">
        <v>831</v>
      </c>
      <c r="D44" s="53" t="s">
        <v>832</v>
      </c>
      <c r="E44" s="54">
        <f>Source!AQ30</f>
        <v>97.2</v>
      </c>
      <c r="F44" s="55"/>
      <c r="G44" s="56" t="str">
        <f>Source!DI30</f>
        <v/>
      </c>
      <c r="H44" s="55"/>
      <c r="I44" s="56"/>
      <c r="J44" s="56"/>
      <c r="K44" s="55"/>
      <c r="L44" s="57">
        <f>Source!U30</f>
        <v>1.9683000000000002</v>
      </c>
    </row>
    <row r="45" spans="1:26" ht="15" x14ac:dyDescent="0.25">
      <c r="G45" s="48">
        <f>ROUND(Source!AC30*Source!I30, 2)+ROUND(Source!AF30*Source!I30, 2)+ROUND((((Source!ET30)-(Source!EU30))+Source!AE30)*Source!I30, 2)+SUM(H42:H43)</f>
        <v>31.599999999999998</v>
      </c>
      <c r="H45" s="48"/>
      <c r="J45" s="48">
        <f>Source!O30+SUM(K42:K43)</f>
        <v>1128.95</v>
      </c>
      <c r="K45" s="48"/>
      <c r="L45" s="49">
        <f>Source!U30</f>
        <v>1.9683000000000002</v>
      </c>
      <c r="O45" s="47">
        <f>G45</f>
        <v>31.599999999999998</v>
      </c>
      <c r="P45" s="47">
        <f>J45</f>
        <v>1128.95</v>
      </c>
      <c r="Q45" s="47">
        <f>L45</f>
        <v>1.9683000000000002</v>
      </c>
      <c r="W45">
        <f>IF(Source!BI30&lt;=1,G45, 0)</f>
        <v>31.599999999999998</v>
      </c>
      <c r="X45">
        <f>IF(Source!BI30=2,G45, 0)</f>
        <v>0</v>
      </c>
      <c r="Y45">
        <f>IF(Source!BI30=3,G45, 0)</f>
        <v>0</v>
      </c>
      <c r="Z45">
        <f>IF(Source!BI30=4,G45, 0)</f>
        <v>0</v>
      </c>
    </row>
    <row r="46" spans="1:26" ht="57" x14ac:dyDescent="0.2">
      <c r="A46" s="37" t="str">
        <f>Source!E31</f>
        <v>4</v>
      </c>
      <c r="B46" s="38" t="str">
        <f>Source!F31</f>
        <v>01-01-033-5</v>
      </c>
      <c r="C46" s="34" t="str">
        <f>Source!G31</f>
        <v>Засыпка траншей и котлованов с перемещением грунта до 5 м бульдозерами мощностью 79 кВт (108 л.с.), группа грунтов 2</v>
      </c>
      <c r="D46" s="39" t="str">
        <f>Source!H31</f>
        <v>1000 м3 грунта</v>
      </c>
      <c r="E46" s="10">
        <f>Source!I31</f>
        <v>1.8225000000000002E-2</v>
      </c>
      <c r="F46" s="41">
        <f>IF(Source!AK31&lt;&gt; 0, Source!AK31,Source!AL31 + Source!AM31 + Source!AO31)</f>
        <v>452.99</v>
      </c>
      <c r="G46" s="40"/>
      <c r="H46" s="41"/>
      <c r="I46" s="40" t="str">
        <f>Source!BO31</f>
        <v>01-01-033-5</v>
      </c>
      <c r="J46" s="40"/>
      <c r="K46" s="41"/>
      <c r="L46" s="42"/>
      <c r="S46">
        <f>ROUND((Source!FX31/100)*((ROUND(Source!AF31*Source!I31, 2)+ROUND(Source!AE31*Source!I31, 2))), 2)</f>
        <v>0.85</v>
      </c>
      <c r="T46">
        <f>Source!X31</f>
        <v>30.3</v>
      </c>
      <c r="U46">
        <f>ROUND((Source!FY31/100)*((ROUND(Source!AF31*Source!I31, 2)+ROUND(Source!AE31*Source!I31, 2))), 2)</f>
        <v>0.42</v>
      </c>
      <c r="V46">
        <f>Source!Y31</f>
        <v>15.15</v>
      </c>
    </row>
    <row r="47" spans="1:26" x14ac:dyDescent="0.2">
      <c r="C47" s="43" t="str">
        <f>"Объем: "&amp;Source!I31&amp;"=18,225/"&amp;"1000"</f>
        <v>Объем: 0,018225=18,225/1000</v>
      </c>
    </row>
    <row r="48" spans="1:26" ht="14.25" x14ac:dyDescent="0.2">
      <c r="A48" s="37"/>
      <c r="B48" s="38"/>
      <c r="C48" s="34" t="s">
        <v>244</v>
      </c>
      <c r="D48" s="39"/>
      <c r="E48" s="10"/>
      <c r="F48" s="41">
        <f>Source!AM31</f>
        <v>452.99</v>
      </c>
      <c r="G48" s="40" t="str">
        <f>Source!DE31</f>
        <v/>
      </c>
      <c r="H48" s="41">
        <f>ROUND((((Source!ET31)-(Source!EU31))+Source!AE31)*Source!I31, 2)</f>
        <v>8.26</v>
      </c>
      <c r="I48" s="40"/>
      <c r="J48" s="40">
        <f>IF(Source!BB31&lt;&gt; 0, Source!BB31, 1)</f>
        <v>16.72</v>
      </c>
      <c r="K48" s="41">
        <f>Source!Q31</f>
        <v>138.04</v>
      </c>
      <c r="L48" s="42"/>
    </row>
    <row r="49" spans="1:28" ht="14.25" x14ac:dyDescent="0.2">
      <c r="A49" s="37"/>
      <c r="B49" s="38"/>
      <c r="C49" s="34" t="s">
        <v>833</v>
      </c>
      <c r="D49" s="39"/>
      <c r="E49" s="10"/>
      <c r="F49" s="41">
        <f>Source!AN31</f>
        <v>50.58</v>
      </c>
      <c r="G49" s="40" t="str">
        <f>Source!DF31</f>
        <v/>
      </c>
      <c r="H49" s="41">
        <f>ROUND(Source!AE31*Source!I31, 2)</f>
        <v>0.92</v>
      </c>
      <c r="I49" s="40"/>
      <c r="J49" s="40">
        <f>IF(Source!BS31&lt;&gt; 0, Source!BS31, 1)</f>
        <v>35.729999999999997</v>
      </c>
      <c r="K49" s="41">
        <f>Source!R31</f>
        <v>32.94</v>
      </c>
      <c r="L49" s="42"/>
      <c r="R49">
        <f>H49</f>
        <v>0.92</v>
      </c>
    </row>
    <row r="50" spans="1:28" ht="14.25" x14ac:dyDescent="0.2">
      <c r="A50" s="37"/>
      <c r="B50" s="38"/>
      <c r="C50" s="34" t="s">
        <v>828</v>
      </c>
      <c r="D50" s="39" t="s">
        <v>829</v>
      </c>
      <c r="E50" s="10">
        <f>Source!BZ31</f>
        <v>92</v>
      </c>
      <c r="F50" s="44"/>
      <c r="G50" s="40"/>
      <c r="H50" s="41">
        <f>SUM(S46:S51)</f>
        <v>0.85</v>
      </c>
      <c r="I50" s="45"/>
      <c r="J50" s="34">
        <f>Source!AT31</f>
        <v>92</v>
      </c>
      <c r="K50" s="41">
        <f>SUM(T46:T51)</f>
        <v>30.3</v>
      </c>
      <c r="L50" s="42"/>
    </row>
    <row r="51" spans="1:28" ht="14.25" x14ac:dyDescent="0.2">
      <c r="A51" s="50"/>
      <c r="B51" s="51"/>
      <c r="C51" s="52" t="s">
        <v>830</v>
      </c>
      <c r="D51" s="53" t="s">
        <v>829</v>
      </c>
      <c r="E51" s="54">
        <f>Source!CA31</f>
        <v>46</v>
      </c>
      <c r="F51" s="58"/>
      <c r="G51" s="56"/>
      <c r="H51" s="55">
        <f>SUM(U46:U51)</f>
        <v>0.42</v>
      </c>
      <c r="I51" s="59"/>
      <c r="J51" s="52">
        <f>Source!AU31</f>
        <v>46</v>
      </c>
      <c r="K51" s="55">
        <f>SUM(V46:V51)</f>
        <v>15.15</v>
      </c>
      <c r="L51" s="60"/>
    </row>
    <row r="52" spans="1:28" ht="15" x14ac:dyDescent="0.25">
      <c r="G52" s="48">
        <f>ROUND(Source!AC31*Source!I31, 2)+ROUND(Source!AF31*Source!I31, 2)+ROUND((((Source!ET31)-(Source!EU31))+Source!AE31)*Source!I31, 2)+SUM(H50:H51)</f>
        <v>9.5299999999999994</v>
      </c>
      <c r="H52" s="48"/>
      <c r="J52" s="48">
        <f>Source!O31+SUM(K50:K51)</f>
        <v>183.49</v>
      </c>
      <c r="K52" s="48"/>
      <c r="L52" s="49">
        <f>Source!U31</f>
        <v>0</v>
      </c>
      <c r="O52" s="47">
        <f>G52</f>
        <v>9.5299999999999994</v>
      </c>
      <c r="P52" s="47">
        <f>J52</f>
        <v>183.49</v>
      </c>
      <c r="Q52" s="47">
        <f>L52</f>
        <v>0</v>
      </c>
      <c r="W52">
        <f>IF(Source!BI31&lt;=1,G52, 0)</f>
        <v>9.5299999999999994</v>
      </c>
      <c r="X52">
        <f>IF(Source!BI31=2,G52, 0)</f>
        <v>0</v>
      </c>
      <c r="Y52">
        <f>IF(Source!BI31=3,G52, 0)</f>
        <v>0</v>
      </c>
      <c r="Z52">
        <f>IF(Source!BI31=4,G52, 0)</f>
        <v>0</v>
      </c>
    </row>
    <row r="53" spans="1:28" ht="42.75" x14ac:dyDescent="0.2">
      <c r="A53" s="37" t="str">
        <f>Source!E32</f>
        <v>5</v>
      </c>
      <c r="B53" s="38" t="str">
        <f>Source!F32</f>
        <v>34-02-017-1</v>
      </c>
      <c r="C53" s="34" t="str">
        <f>Source!G32</f>
        <v>Устройство переходов подземных методом горизонтального прокола первой трубой до 10 м</v>
      </c>
      <c r="D53" s="39" t="str">
        <f>Source!H32</f>
        <v>1 переход</v>
      </c>
      <c r="E53" s="10">
        <f>Source!I32</f>
        <v>3</v>
      </c>
      <c r="F53" s="41">
        <f>IF(Source!AK32&lt;&gt; 0, Source!AK32,Source!AL32 + Source!AM32 + Source!AO32)</f>
        <v>2179.4</v>
      </c>
      <c r="G53" s="40"/>
      <c r="H53" s="41"/>
      <c r="I53" s="40" t="str">
        <f>Source!BO32</f>
        <v>34-02-017-1</v>
      </c>
      <c r="J53" s="40"/>
      <c r="K53" s="41"/>
      <c r="L53" s="42"/>
      <c r="S53">
        <f>ROUND((Source!FX32/100)*((ROUND(Source!AF32*Source!I32, 2)+ROUND(Source!AE32*Source!I32, 2))), 2)</f>
        <v>571.79999999999995</v>
      </c>
      <c r="T53">
        <f>Source!X32</f>
        <v>20430.43</v>
      </c>
      <c r="U53">
        <f>ROUND((Source!FY32/100)*((ROUND(Source!AF32*Source!I32, 2)+ROUND(Source!AE32*Source!I32, 2))), 2)</f>
        <v>338.41</v>
      </c>
      <c r="V53">
        <f>Source!Y32</f>
        <v>12091.48</v>
      </c>
    </row>
    <row r="54" spans="1:28" ht="14.25" x14ac:dyDescent="0.2">
      <c r="A54" s="37"/>
      <c r="B54" s="38"/>
      <c r="C54" s="34" t="s">
        <v>827</v>
      </c>
      <c r="D54" s="39"/>
      <c r="E54" s="10"/>
      <c r="F54" s="41">
        <f>Source!AO32</f>
        <v>117.9</v>
      </c>
      <c r="G54" s="40" t="str">
        <f>Source!DG32</f>
        <v/>
      </c>
      <c r="H54" s="41">
        <f>ROUND(Source!AF32*Source!I32, 2)</f>
        <v>353.7</v>
      </c>
      <c r="I54" s="40"/>
      <c r="J54" s="40">
        <f>IF(Source!BA32&lt;&gt; 0, Source!BA32, 1)</f>
        <v>35.729999999999997</v>
      </c>
      <c r="K54" s="41">
        <f>Source!S32</f>
        <v>12637.7</v>
      </c>
      <c r="L54" s="42"/>
      <c r="R54">
        <f>H54</f>
        <v>353.7</v>
      </c>
    </row>
    <row r="55" spans="1:28" ht="14.25" x14ac:dyDescent="0.2">
      <c r="A55" s="37"/>
      <c r="B55" s="38"/>
      <c r="C55" s="34" t="s">
        <v>244</v>
      </c>
      <c r="D55" s="39"/>
      <c r="E55" s="10"/>
      <c r="F55" s="41">
        <f>Source!AM32</f>
        <v>1868.68</v>
      </c>
      <c r="G55" s="40" t="str">
        <f>Source!DE32</f>
        <v/>
      </c>
      <c r="H55" s="41">
        <f>ROUND((((Source!ET32)-(Source!EU32))+Source!AE32)*Source!I32, 2)</f>
        <v>5606.04</v>
      </c>
      <c r="I55" s="40"/>
      <c r="J55" s="40">
        <f>IF(Source!BB32&lt;&gt; 0, Source!BB32, 1)</f>
        <v>5.94</v>
      </c>
      <c r="K55" s="41">
        <f>Source!Q32</f>
        <v>33299.879999999997</v>
      </c>
      <c r="L55" s="42"/>
    </row>
    <row r="56" spans="1:28" ht="14.25" x14ac:dyDescent="0.2">
      <c r="A56" s="37"/>
      <c r="B56" s="38"/>
      <c r="C56" s="34" t="s">
        <v>833</v>
      </c>
      <c r="D56" s="39"/>
      <c r="E56" s="10"/>
      <c r="F56" s="41">
        <f>Source!AN32</f>
        <v>76.59</v>
      </c>
      <c r="G56" s="40" t="str">
        <f>Source!DF32</f>
        <v/>
      </c>
      <c r="H56" s="41">
        <f>ROUND(Source!AE32*Source!I32, 2)</f>
        <v>229.77</v>
      </c>
      <c r="I56" s="40"/>
      <c r="J56" s="40">
        <f>IF(Source!BS32&lt;&gt; 0, Source!BS32, 1)</f>
        <v>35.729999999999997</v>
      </c>
      <c r="K56" s="41">
        <f>Source!R32</f>
        <v>8209.68</v>
      </c>
      <c r="L56" s="42"/>
      <c r="R56">
        <f>H56</f>
        <v>229.77</v>
      </c>
    </row>
    <row r="57" spans="1:28" ht="14.25" x14ac:dyDescent="0.2">
      <c r="A57" s="37"/>
      <c r="B57" s="38"/>
      <c r="C57" s="34" t="s">
        <v>834</v>
      </c>
      <c r="D57" s="39"/>
      <c r="E57" s="10"/>
      <c r="F57" s="41">
        <f>Source!AL32</f>
        <v>192.82</v>
      </c>
      <c r="G57" s="40" t="str">
        <f>Source!DD32</f>
        <v/>
      </c>
      <c r="H57" s="41">
        <f>ROUND(Source!AC32*Source!I32, 2)</f>
        <v>578.46</v>
      </c>
      <c r="I57" s="40"/>
      <c r="J57" s="40">
        <f>IF(Source!BC32&lt;&gt; 0, Source!BC32, 1)</f>
        <v>10.8</v>
      </c>
      <c r="K57" s="41">
        <f>Source!P32</f>
        <v>6247.37</v>
      </c>
      <c r="L57" s="42"/>
    </row>
    <row r="58" spans="1:28" ht="14.25" x14ac:dyDescent="0.2">
      <c r="A58" s="37"/>
      <c r="B58" s="38"/>
      <c r="C58" s="34" t="s">
        <v>828</v>
      </c>
      <c r="D58" s="39" t="s">
        <v>829</v>
      </c>
      <c r="E58" s="10">
        <f>Source!BZ32</f>
        <v>98</v>
      </c>
      <c r="F58" s="44"/>
      <c r="G58" s="40"/>
      <c r="H58" s="41">
        <f>SUM(S53:S66)</f>
        <v>571.79999999999995</v>
      </c>
      <c r="I58" s="45"/>
      <c r="J58" s="34">
        <f>Source!AT32</f>
        <v>98</v>
      </c>
      <c r="K58" s="41">
        <f>SUM(T53:T66)</f>
        <v>20430.43</v>
      </c>
      <c r="L58" s="42"/>
    </row>
    <row r="59" spans="1:28" ht="14.25" x14ac:dyDescent="0.2">
      <c r="A59" s="37"/>
      <c r="B59" s="38"/>
      <c r="C59" s="34" t="s">
        <v>830</v>
      </c>
      <c r="D59" s="39" t="s">
        <v>829</v>
      </c>
      <c r="E59" s="10">
        <f>Source!CA32</f>
        <v>58</v>
      </c>
      <c r="F59" s="44"/>
      <c r="G59" s="40"/>
      <c r="H59" s="41">
        <f>SUM(U53:U66)</f>
        <v>338.41</v>
      </c>
      <c r="I59" s="45"/>
      <c r="J59" s="34">
        <f>Source!AU32</f>
        <v>58</v>
      </c>
      <c r="K59" s="41">
        <f>SUM(V53:V66)</f>
        <v>12091.48</v>
      </c>
      <c r="L59" s="42"/>
    </row>
    <row r="60" spans="1:28" ht="14.25" x14ac:dyDescent="0.2">
      <c r="A60" s="37"/>
      <c r="B60" s="38"/>
      <c r="C60" s="34" t="s">
        <v>831</v>
      </c>
      <c r="D60" s="39" t="s">
        <v>832</v>
      </c>
      <c r="E60" s="10">
        <f>Source!AQ32</f>
        <v>12.18</v>
      </c>
      <c r="F60" s="41"/>
      <c r="G60" s="40" t="str">
        <f>Source!DI32</f>
        <v/>
      </c>
      <c r="H60" s="41"/>
      <c r="I60" s="40"/>
      <c r="J60" s="40"/>
      <c r="K60" s="41"/>
      <c r="L60" s="46">
        <f>Source!U32</f>
        <v>36.54</v>
      </c>
    </row>
    <row r="61" spans="1:28" ht="14.25" hidden="1" x14ac:dyDescent="0.2">
      <c r="A61" s="61" t="str">
        <f>Source!E33</f>
        <v>5,1</v>
      </c>
      <c r="B61" s="61" t="str">
        <f>Source!F33</f>
        <v>101-1705</v>
      </c>
      <c r="C61" s="61" t="str">
        <f>Source!G33</f>
        <v>Пакля пропитанная</v>
      </c>
      <c r="D61" s="63" t="str">
        <f>Source!H33</f>
        <v>кг</v>
      </c>
      <c r="E61" s="62">
        <f>Source!I33</f>
        <v>-1.1400000000000001</v>
      </c>
      <c r="F61" s="64">
        <f>Source!AK33</f>
        <v>9.0399999999999991</v>
      </c>
      <c r="G61" s="65" t="s">
        <v>3</v>
      </c>
      <c r="H61" s="64">
        <f>ROUND(Source!AC33*Source!I33, 2)+ROUND((((Source!ET33)-(Source!EU33))+Source!AE33)*Source!I33, 2)+ROUND(Source!AF33*Source!I33, 2)</f>
        <v>-10.31</v>
      </c>
      <c r="I61" s="63"/>
      <c r="J61" s="63">
        <f>IF(Source!BC33&lt;&gt; 0, Source!BC33, 1)</f>
        <v>10.31</v>
      </c>
      <c r="K61" s="64">
        <f>Source!O33</f>
        <v>-106.25</v>
      </c>
      <c r="L61" s="64"/>
      <c r="S61">
        <f>ROUND((Source!FX33/100)*((ROUND(Source!AF33*Source!I33, 2)+ROUND(Source!AE33*Source!I33, 2))), 2)</f>
        <v>0</v>
      </c>
      <c r="T61">
        <f>Source!X33</f>
        <v>0</v>
      </c>
      <c r="U61">
        <f>ROUND((Source!FY33/100)*((ROUND(Source!AF33*Source!I33, 2)+ROUND(Source!AE33*Source!I33, 2))), 2)</f>
        <v>0</v>
      </c>
      <c r="V61">
        <f>Source!Y33</f>
        <v>0</v>
      </c>
      <c r="Y61">
        <f>IF(Source!BI33=3,H61, 0)</f>
        <v>0</v>
      </c>
      <c r="AA61">
        <f>ROUND(Source!AC33*Source!I33, 2)+ROUND((((Source!ET33)-(Source!EU33))+Source!AE33)*Source!I33, 2)+ROUND(Source!AF33*Source!I33, 2)</f>
        <v>-10.31</v>
      </c>
      <c r="AB61">
        <f>Source!O33</f>
        <v>-106.25</v>
      </c>
    </row>
    <row r="62" spans="1:28" ht="14.25" hidden="1" x14ac:dyDescent="0.2">
      <c r="A62" s="61" t="str">
        <f>Source!E34</f>
        <v>5,2</v>
      </c>
      <c r="B62" s="61" t="str">
        <f>Source!F34</f>
        <v>101-1847</v>
      </c>
      <c r="C62" s="61" t="str">
        <f>Source!G34</f>
        <v>Замазка защитная</v>
      </c>
      <c r="D62" s="63" t="str">
        <f>Source!H34</f>
        <v>кг</v>
      </c>
      <c r="E62" s="62">
        <f>Source!I34</f>
        <v>-2.34</v>
      </c>
      <c r="F62" s="64">
        <f>Source!AK34</f>
        <v>9.61</v>
      </c>
      <c r="G62" s="65" t="s">
        <v>3</v>
      </c>
      <c r="H62" s="64">
        <f>ROUND(Source!AC34*Source!I34, 2)+ROUND((((Source!ET34)-(Source!EU34))+Source!AE34)*Source!I34, 2)+ROUND(Source!AF34*Source!I34, 2)</f>
        <v>-22.49</v>
      </c>
      <c r="I62" s="63"/>
      <c r="J62" s="63">
        <f>IF(Source!BC34&lt;&gt; 0, Source!BC34, 1)</f>
        <v>8.5299999999999994</v>
      </c>
      <c r="K62" s="64">
        <f>Source!O34</f>
        <v>-191.82</v>
      </c>
      <c r="L62" s="64"/>
      <c r="S62">
        <f>ROUND((Source!FX34/100)*((ROUND(Source!AF34*Source!I34, 2)+ROUND(Source!AE34*Source!I34, 2))), 2)</f>
        <v>0</v>
      </c>
      <c r="T62">
        <f>Source!X34</f>
        <v>0</v>
      </c>
      <c r="U62">
        <f>ROUND((Source!FY34/100)*((ROUND(Source!AF34*Source!I34, 2)+ROUND(Source!AE34*Source!I34, 2))), 2)</f>
        <v>0</v>
      </c>
      <c r="V62">
        <f>Source!Y34</f>
        <v>0</v>
      </c>
      <c r="Y62">
        <f>IF(Source!BI34=3,H62, 0)</f>
        <v>0</v>
      </c>
      <c r="AA62">
        <f>ROUND(Source!AC34*Source!I34, 2)+ROUND((((Source!ET34)-(Source!EU34))+Source!AE34)*Source!I34, 2)+ROUND(Source!AF34*Source!I34, 2)</f>
        <v>-22.49</v>
      </c>
      <c r="AB62">
        <f>Source!O34</f>
        <v>-191.82</v>
      </c>
    </row>
    <row r="63" spans="1:28" ht="42.75" hidden="1" x14ac:dyDescent="0.2">
      <c r="A63" s="61" t="str">
        <f>Source!E35</f>
        <v>5,3</v>
      </c>
      <c r="B63" s="61" t="str">
        <f>Source!F35</f>
        <v>101-2260</v>
      </c>
      <c r="C63" s="61" t="str">
        <f>Source!G35</f>
        <v>Трубы хризотилцементные безнапорные БНТ, диаметр условного прохода 100 мм</v>
      </c>
      <c r="D63" s="63" t="str">
        <f>Source!H35</f>
        <v>м</v>
      </c>
      <c r="E63" s="62">
        <f>Source!I35</f>
        <v>-33</v>
      </c>
      <c r="F63" s="64">
        <f>Source!AK35</f>
        <v>14.5</v>
      </c>
      <c r="G63" s="65" t="s">
        <v>3</v>
      </c>
      <c r="H63" s="64">
        <f>ROUND(Source!AC35*Source!I35, 2)+ROUND((((Source!ET35)-(Source!EU35))+Source!AE35)*Source!I35, 2)+ROUND(Source!AF35*Source!I35, 2)</f>
        <v>-478.5</v>
      </c>
      <c r="I63" s="63"/>
      <c r="J63" s="63">
        <f>IF(Source!BC35&lt;&gt; 0, Source!BC35, 1)</f>
        <v>11.63</v>
      </c>
      <c r="K63" s="64">
        <f>Source!O35</f>
        <v>-5564.96</v>
      </c>
      <c r="L63" s="64"/>
      <c r="S63">
        <f>ROUND((Source!FX35/100)*((ROUND(Source!AF35*Source!I35, 2)+ROUND(Source!AE35*Source!I35, 2))), 2)</f>
        <v>0</v>
      </c>
      <c r="T63">
        <f>Source!X35</f>
        <v>0</v>
      </c>
      <c r="U63">
        <f>ROUND((Source!FY35/100)*((ROUND(Source!AF35*Source!I35, 2)+ROUND(Source!AE35*Source!I35, 2))), 2)</f>
        <v>0</v>
      </c>
      <c r="V63">
        <f>Source!Y35</f>
        <v>0</v>
      </c>
      <c r="Y63">
        <f>IF(Source!BI35=3,H63, 0)</f>
        <v>0</v>
      </c>
      <c r="AA63">
        <f>ROUND(Source!AC35*Source!I35, 2)+ROUND((((Source!ET35)-(Source!EU35))+Source!AE35)*Source!I35, 2)+ROUND(Source!AF35*Source!I35, 2)</f>
        <v>-478.5</v>
      </c>
      <c r="AB63">
        <f>Source!O35</f>
        <v>-5564.96</v>
      </c>
    </row>
    <row r="64" spans="1:28" ht="28.5" hidden="1" x14ac:dyDescent="0.2">
      <c r="A64" s="61" t="str">
        <f>Source!E36</f>
        <v>5,4</v>
      </c>
      <c r="B64" s="61" t="str">
        <f>Source!F36</f>
        <v>102-0243</v>
      </c>
      <c r="C64" s="61" t="str">
        <f>Source!G36</f>
        <v>Дрова разделанные длиной 1,5-2 м сосна, ольха</v>
      </c>
      <c r="D64" s="63" t="str">
        <f>Source!H36</f>
        <v>м3</v>
      </c>
      <c r="E64" s="62">
        <f>Source!I36</f>
        <v>-9.0000000000000011E-3</v>
      </c>
      <c r="F64" s="64">
        <f>Source!AK36</f>
        <v>210.54</v>
      </c>
      <c r="G64" s="65" t="s">
        <v>3</v>
      </c>
      <c r="H64" s="64">
        <f>ROUND(Source!AC36*Source!I36, 2)+ROUND((((Source!ET36)-(Source!EU36))+Source!AE36)*Source!I36, 2)+ROUND(Source!AF36*Source!I36, 2)</f>
        <v>-1.89</v>
      </c>
      <c r="I64" s="63"/>
      <c r="J64" s="63">
        <f>IF(Source!BC36&lt;&gt; 0, Source!BC36, 1)</f>
        <v>12.06</v>
      </c>
      <c r="K64" s="64">
        <f>Source!O36</f>
        <v>-22.85</v>
      </c>
      <c r="L64" s="64"/>
      <c r="S64">
        <f>ROUND((Source!FX36/100)*((ROUND(Source!AF36*Source!I36, 2)+ROUND(Source!AE36*Source!I36, 2))), 2)</f>
        <v>0</v>
      </c>
      <c r="T64">
        <f>Source!X36</f>
        <v>0</v>
      </c>
      <c r="U64">
        <f>ROUND((Source!FY36/100)*((ROUND(Source!AF36*Source!I36, 2)+ROUND(Source!AE36*Source!I36, 2))), 2)</f>
        <v>0</v>
      </c>
      <c r="V64">
        <f>Source!Y36</f>
        <v>0</v>
      </c>
      <c r="Y64">
        <f>IF(Source!BI36=3,H64, 0)</f>
        <v>0</v>
      </c>
      <c r="AA64">
        <f>ROUND(Source!AC36*Source!I36, 2)+ROUND((((Source!ET36)-(Source!EU36))+Source!AE36)*Source!I36, 2)+ROUND(Source!AF36*Source!I36, 2)</f>
        <v>-1.89</v>
      </c>
      <c r="AB64">
        <f>Source!O36</f>
        <v>-22.85</v>
      </c>
    </row>
    <row r="65" spans="1:28" ht="28.5" hidden="1" x14ac:dyDescent="0.2">
      <c r="A65" s="61" t="str">
        <f>Source!E37</f>
        <v>5,5</v>
      </c>
      <c r="B65" s="61" t="str">
        <f>Source!F37</f>
        <v>507-2623</v>
      </c>
      <c r="C65" s="61" t="str">
        <f>Source!G37</f>
        <v>Муфты полиэтиленовые МПТ-1 для труб 100 мм</v>
      </c>
      <c r="D65" s="63" t="str">
        <f>Source!H37</f>
        <v>10 шт.</v>
      </c>
      <c r="E65" s="62">
        <f>Source!I37</f>
        <v>-0.89999999999999991</v>
      </c>
      <c r="F65" s="64">
        <f>Source!AK37</f>
        <v>44.71</v>
      </c>
      <c r="G65" s="65" t="s">
        <v>3</v>
      </c>
      <c r="H65" s="64">
        <f>ROUND(Source!AC37*Source!I37, 2)+ROUND((((Source!ET37)-(Source!EU37))+Source!AE37)*Source!I37, 2)+ROUND(Source!AF37*Source!I37, 2)</f>
        <v>-40.24</v>
      </c>
      <c r="I65" s="63"/>
      <c r="J65" s="63">
        <f>IF(Source!BC37&lt;&gt; 0, Source!BC37, 1)</f>
        <v>5.45</v>
      </c>
      <c r="K65" s="64">
        <f>Source!O37</f>
        <v>-219.3</v>
      </c>
      <c r="L65" s="64"/>
      <c r="S65">
        <f>ROUND((Source!FX37/100)*((ROUND(Source!AF37*Source!I37, 2)+ROUND(Source!AE37*Source!I37, 2))), 2)</f>
        <v>0</v>
      </c>
      <c r="T65">
        <f>Source!X37</f>
        <v>0</v>
      </c>
      <c r="U65">
        <f>ROUND((Source!FY37/100)*((ROUND(Source!AF37*Source!I37, 2)+ROUND(Source!AE37*Source!I37, 2))), 2)</f>
        <v>0</v>
      </c>
      <c r="V65">
        <f>Source!Y37</f>
        <v>0</v>
      </c>
      <c r="Y65">
        <f>IF(Source!BI37=3,H65, 0)</f>
        <v>0</v>
      </c>
      <c r="AA65">
        <f>ROUND(Source!AC37*Source!I37, 2)+ROUND((((Source!ET37)-(Source!EU37))+Source!AE37)*Source!I37, 2)+ROUND(Source!AF37*Source!I37, 2)</f>
        <v>-40.24</v>
      </c>
      <c r="AB65">
        <f>Source!O37</f>
        <v>-219.3</v>
      </c>
    </row>
    <row r="66" spans="1:28" ht="28.5" hidden="1" x14ac:dyDescent="0.2">
      <c r="A66" s="66" t="str">
        <f>Source!E38</f>
        <v>5,6</v>
      </c>
      <c r="B66" s="66" t="str">
        <f>Source!F38</f>
        <v>509-0818</v>
      </c>
      <c r="C66" s="66" t="str">
        <f>Source!G38</f>
        <v>Пробки кабельные полиэтиленовые ПКП-1 для труб 100 мм</v>
      </c>
      <c r="D66" s="67" t="str">
        <f>Source!H38</f>
        <v>шт.</v>
      </c>
      <c r="E66" s="68">
        <f>Source!I38</f>
        <v>-6</v>
      </c>
      <c r="F66" s="69">
        <f>Source!AK38</f>
        <v>4.17</v>
      </c>
      <c r="G66" s="70" t="s">
        <v>3</v>
      </c>
      <c r="H66" s="69">
        <f>ROUND(Source!AC38*Source!I38, 2)+ROUND((((Source!ET38)-(Source!EU38))+Source!AE38)*Source!I38, 2)+ROUND(Source!AF38*Source!I38, 2)</f>
        <v>-25.02</v>
      </c>
      <c r="I66" s="67"/>
      <c r="J66" s="67">
        <f>IF(Source!BC38&lt;&gt; 0, Source!BC38, 1)</f>
        <v>5.68</v>
      </c>
      <c r="K66" s="69">
        <f>Source!O38</f>
        <v>-142.11000000000001</v>
      </c>
      <c r="L66" s="69"/>
      <c r="S66">
        <f>ROUND((Source!FX38/100)*((ROUND(Source!AF38*Source!I38, 2)+ROUND(Source!AE38*Source!I38, 2))), 2)</f>
        <v>0</v>
      </c>
      <c r="T66">
        <f>Source!X38</f>
        <v>0</v>
      </c>
      <c r="U66">
        <f>ROUND((Source!FY38/100)*((ROUND(Source!AF38*Source!I38, 2)+ROUND(Source!AE38*Source!I38, 2))), 2)</f>
        <v>0</v>
      </c>
      <c r="V66">
        <f>Source!Y38</f>
        <v>0</v>
      </c>
      <c r="Y66">
        <f>IF(Source!BI38=3,H66, 0)</f>
        <v>0</v>
      </c>
      <c r="AA66">
        <f>ROUND(Source!AC38*Source!I38, 2)+ROUND((((Source!ET38)-(Source!EU38))+Source!AE38)*Source!I38, 2)+ROUND(Source!AF38*Source!I38, 2)</f>
        <v>-25.02</v>
      </c>
      <c r="AB66">
        <f>Source!O38</f>
        <v>-142.11000000000001</v>
      </c>
    </row>
    <row r="67" spans="1:28" ht="15" x14ac:dyDescent="0.25">
      <c r="G67" s="48">
        <f>ROUND(Source!AC32*Source!I32, 2)+ROUND(Source!AF32*Source!I32, 2)+ROUND((((Source!ET32)-(Source!EU32))+Source!AE32)*Source!I32, 2)+SUM(H58:H59)+SUM(AA61:AA66)</f>
        <v>6869.96</v>
      </c>
      <c r="H67" s="48"/>
      <c r="J67" s="48">
        <f>Source!O32+SUM(K58:K59)+SUM(AB61:AB66)</f>
        <v>78459.570000000007</v>
      </c>
      <c r="K67" s="48"/>
      <c r="L67" s="49">
        <f>Source!U32</f>
        <v>36.54</v>
      </c>
      <c r="O67" s="47">
        <f>G67</f>
        <v>6869.96</v>
      </c>
      <c r="P67" s="47">
        <f>J67</f>
        <v>78459.570000000007</v>
      </c>
      <c r="Q67" s="47">
        <f>L67</f>
        <v>36.54</v>
      </c>
      <c r="W67">
        <f>IF(Source!BI32&lt;=1,G67, 0)</f>
        <v>6869.96</v>
      </c>
      <c r="X67">
        <f>IF(Source!BI32=2,G67, 0)</f>
        <v>0</v>
      </c>
      <c r="Y67">
        <f>IF(Source!BI32=3,G67, 0)</f>
        <v>0</v>
      </c>
      <c r="Z67">
        <f>IF(Source!BI32=4,G67, 0)</f>
        <v>0</v>
      </c>
    </row>
    <row r="68" spans="1:28" ht="57" x14ac:dyDescent="0.2">
      <c r="A68" s="37" t="str">
        <f>Source!E39</f>
        <v>6</v>
      </c>
      <c r="B68" s="38" t="str">
        <f>Source!F39</f>
        <v>34-02-017-2</v>
      </c>
      <c r="C68" s="34" t="str">
        <f>Source!G39</f>
        <v>Устройство переходов подземных методом горизонтального прокола на каждые последующие 5 м добавлять к расценке 34-02-017-01</v>
      </c>
      <c r="D68" s="39" t="str">
        <f>Source!H39</f>
        <v>1 переход</v>
      </c>
      <c r="E68" s="10">
        <f>Source!I39</f>
        <v>14</v>
      </c>
      <c r="F68" s="41">
        <f>IF(Source!AK39&lt;&gt; 0, Source!AK39,Source!AL39 + Source!AM39 + Source!AO39)</f>
        <v>881.1</v>
      </c>
      <c r="G68" s="40"/>
      <c r="H68" s="41"/>
      <c r="I68" s="40" t="str">
        <f>Source!BO39</f>
        <v>34-02-017-2</v>
      </c>
      <c r="J68" s="40"/>
      <c r="K68" s="41"/>
      <c r="L68" s="42"/>
      <c r="S68">
        <f>ROUND((Source!FX39/100)*((ROUND(Source!AF39*Source!I39, 2)+ROUND(Source!AE39*Source!I39, 2))), 2)</f>
        <v>1001.42</v>
      </c>
      <c r="T68">
        <f>Source!X39</f>
        <v>35780.839999999997</v>
      </c>
      <c r="U68">
        <f>ROUND((Source!FY39/100)*((ROUND(Source!AF39*Source!I39, 2)+ROUND(Source!AE39*Source!I39, 2))), 2)</f>
        <v>592.67999999999995</v>
      </c>
      <c r="V68">
        <f>Source!Y39</f>
        <v>21176.41</v>
      </c>
    </row>
    <row r="69" spans="1:28" ht="14.25" x14ac:dyDescent="0.2">
      <c r="A69" s="37"/>
      <c r="B69" s="38"/>
      <c r="C69" s="34" t="s">
        <v>827</v>
      </c>
      <c r="D69" s="39"/>
      <c r="E69" s="10"/>
      <c r="F69" s="41">
        <f>Source!AO39</f>
        <v>42.98</v>
      </c>
      <c r="G69" s="40" t="str">
        <f>Source!DG39</f>
        <v/>
      </c>
      <c r="H69" s="41">
        <f>ROUND(Source!AF39*Source!I39, 2)</f>
        <v>601.72</v>
      </c>
      <c r="I69" s="40"/>
      <c r="J69" s="40">
        <f>IF(Source!BA39&lt;&gt; 0, Source!BA39, 1)</f>
        <v>35.729999999999997</v>
      </c>
      <c r="K69" s="41">
        <f>Source!S39</f>
        <v>21499.46</v>
      </c>
      <c r="L69" s="42"/>
      <c r="R69">
        <f>H69</f>
        <v>601.72</v>
      </c>
    </row>
    <row r="70" spans="1:28" ht="14.25" x14ac:dyDescent="0.2">
      <c r="A70" s="37"/>
      <c r="B70" s="38"/>
      <c r="C70" s="34" t="s">
        <v>244</v>
      </c>
      <c r="D70" s="39"/>
      <c r="E70" s="10"/>
      <c r="F70" s="41">
        <f>Source!AM39</f>
        <v>732.12</v>
      </c>
      <c r="G70" s="40" t="str">
        <f>Source!DE39</f>
        <v/>
      </c>
      <c r="H70" s="41">
        <f>ROUND((((Source!ET39)-(Source!EU39))+Source!AE39)*Source!I39, 2)</f>
        <v>10249.68</v>
      </c>
      <c r="I70" s="40"/>
      <c r="J70" s="40">
        <f>IF(Source!BB39&lt;&gt; 0, Source!BB39, 1)</f>
        <v>5.94</v>
      </c>
      <c r="K70" s="41">
        <f>Source!Q39</f>
        <v>60883.1</v>
      </c>
      <c r="L70" s="42"/>
    </row>
    <row r="71" spans="1:28" ht="14.25" x14ac:dyDescent="0.2">
      <c r="A71" s="37"/>
      <c r="B71" s="38"/>
      <c r="C71" s="34" t="s">
        <v>833</v>
      </c>
      <c r="D71" s="39"/>
      <c r="E71" s="10"/>
      <c r="F71" s="41">
        <f>Source!AN39</f>
        <v>30.01</v>
      </c>
      <c r="G71" s="40" t="str">
        <f>Source!DF39</f>
        <v/>
      </c>
      <c r="H71" s="41">
        <f>ROUND(Source!AE39*Source!I39, 2)</f>
        <v>420.14</v>
      </c>
      <c r="I71" s="40"/>
      <c r="J71" s="40">
        <f>IF(Source!BS39&lt;&gt; 0, Source!BS39, 1)</f>
        <v>35.729999999999997</v>
      </c>
      <c r="K71" s="41">
        <f>Source!R39</f>
        <v>15011.6</v>
      </c>
      <c r="L71" s="42"/>
      <c r="R71">
        <f>H71</f>
        <v>420.14</v>
      </c>
    </row>
    <row r="72" spans="1:28" ht="14.25" x14ac:dyDescent="0.2">
      <c r="A72" s="37"/>
      <c r="B72" s="38"/>
      <c r="C72" s="34" t="s">
        <v>834</v>
      </c>
      <c r="D72" s="39"/>
      <c r="E72" s="10"/>
      <c r="F72" s="41">
        <f>Source!AL39</f>
        <v>106</v>
      </c>
      <c r="G72" s="40" t="str">
        <f>Source!DD39</f>
        <v/>
      </c>
      <c r="H72" s="41">
        <f>ROUND(Source!AC39*Source!I39, 2)</f>
        <v>1484</v>
      </c>
      <c r="I72" s="40"/>
      <c r="J72" s="40">
        <f>IF(Source!BC39&lt;&gt; 0, Source!BC39, 1)</f>
        <v>10.74</v>
      </c>
      <c r="K72" s="41">
        <f>Source!P39</f>
        <v>15938.16</v>
      </c>
      <c r="L72" s="42"/>
    </row>
    <row r="73" spans="1:28" ht="14.25" x14ac:dyDescent="0.2">
      <c r="A73" s="37"/>
      <c r="B73" s="38"/>
      <c r="C73" s="34" t="s">
        <v>828</v>
      </c>
      <c r="D73" s="39" t="s">
        <v>829</v>
      </c>
      <c r="E73" s="10">
        <f>Source!BZ39</f>
        <v>98</v>
      </c>
      <c r="F73" s="44"/>
      <c r="G73" s="40"/>
      <c r="H73" s="41">
        <f>SUM(S68:S81)</f>
        <v>1001.42</v>
      </c>
      <c r="I73" s="45"/>
      <c r="J73" s="34">
        <f>Source!AT39</f>
        <v>98</v>
      </c>
      <c r="K73" s="41">
        <f>SUM(T68:T81)</f>
        <v>35780.839999999997</v>
      </c>
      <c r="L73" s="42"/>
    </row>
    <row r="74" spans="1:28" ht="14.25" x14ac:dyDescent="0.2">
      <c r="A74" s="37"/>
      <c r="B74" s="38"/>
      <c r="C74" s="34" t="s">
        <v>830</v>
      </c>
      <c r="D74" s="39" t="s">
        <v>829</v>
      </c>
      <c r="E74" s="10">
        <f>Source!CA39</f>
        <v>58</v>
      </c>
      <c r="F74" s="44"/>
      <c r="G74" s="40"/>
      <c r="H74" s="41">
        <f>SUM(U68:U81)</f>
        <v>592.67999999999995</v>
      </c>
      <c r="I74" s="45"/>
      <c r="J74" s="34">
        <f>Source!AU39</f>
        <v>58</v>
      </c>
      <c r="K74" s="41">
        <f>SUM(V68:V81)</f>
        <v>21176.41</v>
      </c>
      <c r="L74" s="42"/>
    </row>
    <row r="75" spans="1:28" ht="14.25" x14ac:dyDescent="0.2">
      <c r="A75" s="37"/>
      <c r="B75" s="38"/>
      <c r="C75" s="34" t="s">
        <v>831</v>
      </c>
      <c r="D75" s="39" t="s">
        <v>832</v>
      </c>
      <c r="E75" s="10">
        <f>Source!AQ39</f>
        <v>4.4400000000000004</v>
      </c>
      <c r="F75" s="41"/>
      <c r="G75" s="40" t="str">
        <f>Source!DI39</f>
        <v/>
      </c>
      <c r="H75" s="41"/>
      <c r="I75" s="40"/>
      <c r="J75" s="40"/>
      <c r="K75" s="41"/>
      <c r="L75" s="46">
        <f>Source!U39</f>
        <v>62.160000000000004</v>
      </c>
    </row>
    <row r="76" spans="1:28" ht="14.25" hidden="1" x14ac:dyDescent="0.2">
      <c r="A76" s="61" t="str">
        <f>Source!E40</f>
        <v>6,1</v>
      </c>
      <c r="B76" s="61" t="str">
        <f>Source!F40</f>
        <v>101-1705</v>
      </c>
      <c r="C76" s="61" t="str">
        <f>Source!G40</f>
        <v>Пакля пропитанная</v>
      </c>
      <c r="D76" s="63" t="str">
        <f>Source!H40</f>
        <v>кг</v>
      </c>
      <c r="E76" s="62">
        <f>Source!I40</f>
        <v>-2.66</v>
      </c>
      <c r="F76" s="64">
        <f>Source!AK40</f>
        <v>9.0399999999999991</v>
      </c>
      <c r="G76" s="65" t="s">
        <v>3</v>
      </c>
      <c r="H76" s="64">
        <f>ROUND(Source!AC40*Source!I40, 2)+ROUND((((Source!ET40)-(Source!EU40))+Source!AE40)*Source!I40, 2)+ROUND(Source!AF40*Source!I40, 2)</f>
        <v>-24.05</v>
      </c>
      <c r="I76" s="63"/>
      <c r="J76" s="63">
        <f>IF(Source!BC40&lt;&gt; 0, Source!BC40, 1)</f>
        <v>10.31</v>
      </c>
      <c r="K76" s="64">
        <f>Source!O40</f>
        <v>-247.92</v>
      </c>
      <c r="L76" s="64"/>
      <c r="S76">
        <f>ROUND((Source!FX40/100)*((ROUND(Source!AF40*Source!I40, 2)+ROUND(Source!AE40*Source!I40, 2))), 2)</f>
        <v>0</v>
      </c>
      <c r="T76">
        <f>Source!X40</f>
        <v>0</v>
      </c>
      <c r="U76">
        <f>ROUND((Source!FY40/100)*((ROUND(Source!AF40*Source!I40, 2)+ROUND(Source!AE40*Source!I40, 2))), 2)</f>
        <v>0</v>
      </c>
      <c r="V76">
        <f>Source!Y40</f>
        <v>0</v>
      </c>
      <c r="Y76">
        <f>IF(Source!BI40=3,H76, 0)</f>
        <v>0</v>
      </c>
      <c r="AA76">
        <f>ROUND(Source!AC40*Source!I40, 2)+ROUND((((Source!ET40)-(Source!EU40))+Source!AE40)*Source!I40, 2)+ROUND(Source!AF40*Source!I40, 2)</f>
        <v>-24.05</v>
      </c>
      <c r="AB76">
        <f>Source!O40</f>
        <v>-247.92</v>
      </c>
    </row>
    <row r="77" spans="1:28" ht="14.25" hidden="1" x14ac:dyDescent="0.2">
      <c r="A77" s="61" t="str">
        <f>Source!E41</f>
        <v>6,2</v>
      </c>
      <c r="B77" s="61" t="str">
        <f>Source!F41</f>
        <v>101-1847</v>
      </c>
      <c r="C77" s="61" t="str">
        <f>Source!G41</f>
        <v>Замазка защитная</v>
      </c>
      <c r="D77" s="63" t="str">
        <f>Source!H41</f>
        <v>кг</v>
      </c>
      <c r="E77" s="62">
        <f>Source!I41</f>
        <v>-5.46</v>
      </c>
      <c r="F77" s="64">
        <f>Source!AK41</f>
        <v>9.61</v>
      </c>
      <c r="G77" s="65" t="s">
        <v>3</v>
      </c>
      <c r="H77" s="64">
        <f>ROUND(Source!AC41*Source!I41, 2)+ROUND((((Source!ET41)-(Source!EU41))+Source!AE41)*Source!I41, 2)+ROUND(Source!AF41*Source!I41, 2)</f>
        <v>-52.47</v>
      </c>
      <c r="I77" s="63"/>
      <c r="J77" s="63">
        <f>IF(Source!BC41&lt;&gt; 0, Source!BC41, 1)</f>
        <v>8.5299999999999994</v>
      </c>
      <c r="K77" s="64">
        <f>Source!O41</f>
        <v>-447.57</v>
      </c>
      <c r="L77" s="64"/>
      <c r="S77">
        <f>ROUND((Source!FX41/100)*((ROUND(Source!AF41*Source!I41, 2)+ROUND(Source!AE41*Source!I41, 2))), 2)</f>
        <v>0</v>
      </c>
      <c r="T77">
        <f>Source!X41</f>
        <v>0</v>
      </c>
      <c r="U77">
        <f>ROUND((Source!FY41/100)*((ROUND(Source!AF41*Source!I41, 2)+ROUND(Source!AE41*Source!I41, 2))), 2)</f>
        <v>0</v>
      </c>
      <c r="V77">
        <f>Source!Y41</f>
        <v>0</v>
      </c>
      <c r="Y77">
        <f>IF(Source!BI41=3,H77, 0)</f>
        <v>0</v>
      </c>
      <c r="AA77">
        <f>ROUND(Source!AC41*Source!I41, 2)+ROUND((((Source!ET41)-(Source!EU41))+Source!AE41)*Source!I41, 2)+ROUND(Source!AF41*Source!I41, 2)</f>
        <v>-52.47</v>
      </c>
      <c r="AB77">
        <f>Source!O41</f>
        <v>-447.57</v>
      </c>
    </row>
    <row r="78" spans="1:28" ht="42.75" hidden="1" x14ac:dyDescent="0.2">
      <c r="A78" s="61" t="str">
        <f>Source!E42</f>
        <v>6,3</v>
      </c>
      <c r="B78" s="61" t="str">
        <f>Source!F42</f>
        <v>101-2260</v>
      </c>
      <c r="C78" s="61" t="str">
        <f>Source!G42</f>
        <v>Трубы хризотилцементные безнапорные БНТ, диаметр условного прохода 100 мм</v>
      </c>
      <c r="D78" s="63" t="str">
        <f>Source!H42</f>
        <v>м</v>
      </c>
      <c r="E78" s="62">
        <f>Source!I42</f>
        <v>-84</v>
      </c>
      <c r="F78" s="64">
        <f>Source!AK42</f>
        <v>14.5</v>
      </c>
      <c r="G78" s="65" t="s">
        <v>3</v>
      </c>
      <c r="H78" s="64">
        <f>ROUND(Source!AC42*Source!I42, 2)+ROUND((((Source!ET42)-(Source!EU42))+Source!AE42)*Source!I42, 2)+ROUND(Source!AF42*Source!I42, 2)</f>
        <v>-1218</v>
      </c>
      <c r="I78" s="63"/>
      <c r="J78" s="63">
        <f>IF(Source!BC42&lt;&gt; 0, Source!BC42, 1)</f>
        <v>11.63</v>
      </c>
      <c r="K78" s="64">
        <f>Source!O42</f>
        <v>-14165.34</v>
      </c>
      <c r="L78" s="64"/>
      <c r="S78">
        <f>ROUND((Source!FX42/100)*((ROUND(Source!AF42*Source!I42, 2)+ROUND(Source!AE42*Source!I42, 2))), 2)</f>
        <v>0</v>
      </c>
      <c r="T78">
        <f>Source!X42</f>
        <v>0</v>
      </c>
      <c r="U78">
        <f>ROUND((Source!FY42/100)*((ROUND(Source!AF42*Source!I42, 2)+ROUND(Source!AE42*Source!I42, 2))), 2)</f>
        <v>0</v>
      </c>
      <c r="V78">
        <f>Source!Y42</f>
        <v>0</v>
      </c>
      <c r="Y78">
        <f>IF(Source!BI42=3,H78, 0)</f>
        <v>0</v>
      </c>
      <c r="AA78">
        <f>ROUND(Source!AC42*Source!I42, 2)+ROUND((((Source!ET42)-(Source!EU42))+Source!AE42)*Source!I42, 2)+ROUND(Source!AF42*Source!I42, 2)</f>
        <v>-1218</v>
      </c>
      <c r="AB78">
        <f>Source!O42</f>
        <v>-14165.34</v>
      </c>
    </row>
    <row r="79" spans="1:28" ht="28.5" hidden="1" x14ac:dyDescent="0.2">
      <c r="A79" s="61" t="str">
        <f>Source!E43</f>
        <v>6,4</v>
      </c>
      <c r="B79" s="61" t="str">
        <f>Source!F43</f>
        <v>102-0243</v>
      </c>
      <c r="C79" s="61" t="str">
        <f>Source!G43</f>
        <v>Дрова разделанные длиной 1,5-2 м сосна, ольха</v>
      </c>
      <c r="D79" s="63" t="str">
        <f>Source!H43</f>
        <v>м3</v>
      </c>
      <c r="E79" s="62">
        <f>Source!I43</f>
        <v>-2.8000000000000001E-2</v>
      </c>
      <c r="F79" s="64">
        <f>Source!AK43</f>
        <v>210.54</v>
      </c>
      <c r="G79" s="65" t="s">
        <v>3</v>
      </c>
      <c r="H79" s="64">
        <f>ROUND(Source!AC43*Source!I43, 2)+ROUND((((Source!ET43)-(Source!EU43))+Source!AE43)*Source!I43, 2)+ROUND(Source!AF43*Source!I43, 2)</f>
        <v>-5.9</v>
      </c>
      <c r="I79" s="63"/>
      <c r="J79" s="63">
        <f>IF(Source!BC43&lt;&gt; 0, Source!BC43, 1)</f>
        <v>12.06</v>
      </c>
      <c r="K79" s="64">
        <f>Source!O43</f>
        <v>-71.099999999999994</v>
      </c>
      <c r="L79" s="64"/>
      <c r="S79">
        <f>ROUND((Source!FX43/100)*((ROUND(Source!AF43*Source!I43, 2)+ROUND(Source!AE43*Source!I43, 2))), 2)</f>
        <v>0</v>
      </c>
      <c r="T79">
        <f>Source!X43</f>
        <v>0</v>
      </c>
      <c r="U79">
        <f>ROUND((Source!FY43/100)*((ROUND(Source!AF43*Source!I43, 2)+ROUND(Source!AE43*Source!I43, 2))), 2)</f>
        <v>0</v>
      </c>
      <c r="V79">
        <f>Source!Y43</f>
        <v>0</v>
      </c>
      <c r="Y79">
        <f>IF(Source!BI43=3,H79, 0)</f>
        <v>0</v>
      </c>
      <c r="AA79">
        <f>ROUND(Source!AC43*Source!I43, 2)+ROUND((((Source!ET43)-(Source!EU43))+Source!AE43)*Source!I43, 2)+ROUND(Source!AF43*Source!I43, 2)</f>
        <v>-5.9</v>
      </c>
      <c r="AB79">
        <f>Source!O43</f>
        <v>-71.099999999999994</v>
      </c>
    </row>
    <row r="80" spans="1:28" ht="28.5" hidden="1" x14ac:dyDescent="0.2">
      <c r="A80" s="61" t="str">
        <f>Source!E44</f>
        <v>6,5</v>
      </c>
      <c r="B80" s="61" t="str">
        <f>Source!F44</f>
        <v>507-2623</v>
      </c>
      <c r="C80" s="61" t="str">
        <f>Source!G44</f>
        <v>Муфты полиэтиленовые МПТ-1 для труб 100 мм</v>
      </c>
      <c r="D80" s="63" t="str">
        <f>Source!H44</f>
        <v>10 шт.</v>
      </c>
      <c r="E80" s="62">
        <f>Source!I44</f>
        <v>-2.8000000000000003</v>
      </c>
      <c r="F80" s="64">
        <f>Source!AK44</f>
        <v>44.71</v>
      </c>
      <c r="G80" s="65" t="s">
        <v>3</v>
      </c>
      <c r="H80" s="64">
        <f>ROUND(Source!AC44*Source!I44, 2)+ROUND((((Source!ET44)-(Source!EU44))+Source!AE44)*Source!I44, 2)+ROUND(Source!AF44*Source!I44, 2)</f>
        <v>-125.19</v>
      </c>
      <c r="I80" s="63"/>
      <c r="J80" s="63">
        <f>IF(Source!BC44&lt;&gt; 0, Source!BC44, 1)</f>
        <v>5.45</v>
      </c>
      <c r="K80" s="64">
        <f>Source!O44</f>
        <v>-682.27</v>
      </c>
      <c r="L80" s="64"/>
      <c r="S80">
        <f>ROUND((Source!FX44/100)*((ROUND(Source!AF44*Source!I44, 2)+ROUND(Source!AE44*Source!I44, 2))), 2)</f>
        <v>0</v>
      </c>
      <c r="T80">
        <f>Source!X44</f>
        <v>0</v>
      </c>
      <c r="U80">
        <f>ROUND((Source!FY44/100)*((ROUND(Source!AF44*Source!I44, 2)+ROUND(Source!AE44*Source!I44, 2))), 2)</f>
        <v>0</v>
      </c>
      <c r="V80">
        <f>Source!Y44</f>
        <v>0</v>
      </c>
      <c r="Y80">
        <f>IF(Source!BI44=3,H80, 0)</f>
        <v>0</v>
      </c>
      <c r="AA80">
        <f>ROUND(Source!AC44*Source!I44, 2)+ROUND((((Source!ET44)-(Source!EU44))+Source!AE44)*Source!I44, 2)+ROUND(Source!AF44*Source!I44, 2)</f>
        <v>-125.19</v>
      </c>
      <c r="AB80">
        <f>Source!O44</f>
        <v>-682.27</v>
      </c>
    </row>
    <row r="81" spans="1:28" ht="28.5" hidden="1" x14ac:dyDescent="0.2">
      <c r="A81" s="66" t="str">
        <f>Source!E45</f>
        <v>6,6</v>
      </c>
      <c r="B81" s="66" t="str">
        <f>Source!F45</f>
        <v>509-0818</v>
      </c>
      <c r="C81" s="66" t="str">
        <f>Source!G45</f>
        <v>Пробки кабельные полиэтиленовые ПКП-1 для труб 100 мм</v>
      </c>
      <c r="D81" s="67" t="str">
        <f>Source!H45</f>
        <v>шт.</v>
      </c>
      <c r="E81" s="68">
        <f>Source!I45</f>
        <v>-14</v>
      </c>
      <c r="F81" s="69">
        <f>Source!AK45</f>
        <v>4.17</v>
      </c>
      <c r="G81" s="70" t="s">
        <v>3</v>
      </c>
      <c r="H81" s="69">
        <f>ROUND(Source!AC45*Source!I45, 2)+ROUND((((Source!ET45)-(Source!EU45))+Source!AE45)*Source!I45, 2)+ROUND(Source!AF45*Source!I45, 2)</f>
        <v>-58.38</v>
      </c>
      <c r="I81" s="67"/>
      <c r="J81" s="67">
        <f>IF(Source!BC45&lt;&gt; 0, Source!BC45, 1)</f>
        <v>5.68</v>
      </c>
      <c r="K81" s="69">
        <f>Source!O45</f>
        <v>-331.6</v>
      </c>
      <c r="L81" s="69"/>
      <c r="S81">
        <f>ROUND((Source!FX45/100)*((ROUND(Source!AF45*Source!I45, 2)+ROUND(Source!AE45*Source!I45, 2))), 2)</f>
        <v>0</v>
      </c>
      <c r="T81">
        <f>Source!X45</f>
        <v>0</v>
      </c>
      <c r="U81">
        <f>ROUND((Source!FY45/100)*((ROUND(Source!AF45*Source!I45, 2)+ROUND(Source!AE45*Source!I45, 2))), 2)</f>
        <v>0</v>
      </c>
      <c r="V81">
        <f>Source!Y45</f>
        <v>0</v>
      </c>
      <c r="Y81">
        <f>IF(Source!BI45=3,H81, 0)</f>
        <v>0</v>
      </c>
      <c r="AA81">
        <f>ROUND(Source!AC45*Source!I45, 2)+ROUND((((Source!ET45)-(Source!EU45))+Source!AE45)*Source!I45, 2)+ROUND(Source!AF45*Source!I45, 2)</f>
        <v>-58.38</v>
      </c>
      <c r="AB81">
        <f>Source!O45</f>
        <v>-331.6</v>
      </c>
    </row>
    <row r="82" spans="1:28" ht="15" x14ac:dyDescent="0.25">
      <c r="G82" s="48">
        <f>ROUND(Source!AC39*Source!I39, 2)+ROUND(Source!AF39*Source!I39, 2)+ROUND((((Source!ET39)-(Source!EU39))+Source!AE39)*Source!I39, 2)+SUM(H73:H74)+SUM(AA76:AA81)</f>
        <v>12445.510000000002</v>
      </c>
      <c r="H82" s="48"/>
      <c r="J82" s="48">
        <f>Source!O39+SUM(K73:K74)+SUM(AB76:AB81)</f>
        <v>139332.17000000001</v>
      </c>
      <c r="K82" s="48"/>
      <c r="L82" s="49">
        <f>Source!U39</f>
        <v>62.160000000000004</v>
      </c>
      <c r="O82" s="47">
        <f>G82</f>
        <v>12445.510000000002</v>
      </c>
      <c r="P82" s="47">
        <f>J82</f>
        <v>139332.17000000001</v>
      </c>
      <c r="Q82" s="47">
        <f>L82</f>
        <v>62.160000000000004</v>
      </c>
      <c r="W82">
        <f>IF(Source!BI39&lt;=1,G82, 0)</f>
        <v>12445.510000000002</v>
      </c>
      <c r="X82">
        <f>IF(Source!BI39=2,G82, 0)</f>
        <v>0</v>
      </c>
      <c r="Y82">
        <f>IF(Source!BI39=3,G82, 0)</f>
        <v>0</v>
      </c>
      <c r="Z82">
        <f>IF(Source!BI39=4,G82, 0)</f>
        <v>0</v>
      </c>
    </row>
    <row r="83" spans="1:28" ht="42.75" x14ac:dyDescent="0.2">
      <c r="A83" s="37" t="str">
        <f>Source!E46</f>
        <v>7</v>
      </c>
      <c r="B83" s="38" t="str">
        <f>Source!F46</f>
        <v>34-02-017-3</v>
      </c>
      <c r="C83" s="34" t="str">
        <f>Source!G46</f>
        <v>Устройство переходов подземных методом горизонтального прокола последующими трубами до 10 м</v>
      </c>
      <c r="D83" s="39" t="str">
        <f>Source!H46</f>
        <v>1 переход</v>
      </c>
      <c r="E83" s="10">
        <f>Source!I46</f>
        <v>3</v>
      </c>
      <c r="F83" s="41">
        <f>IF(Source!AK46&lt;&gt; 0, Source!AK46,Source!AL46 + Source!AM46 + Source!AO46)</f>
        <v>1868.75</v>
      </c>
      <c r="G83" s="40"/>
      <c r="H83" s="41"/>
      <c r="I83" s="40" t="str">
        <f>Source!BO46</f>
        <v>34-02-017-3</v>
      </c>
      <c r="J83" s="40"/>
      <c r="K83" s="41"/>
      <c r="L83" s="42"/>
      <c r="S83">
        <f>ROUND((Source!FX46/100)*((ROUND(Source!AF46*Source!I46, 2)+ROUND(Source!AE46*Source!I46, 2))), 2)</f>
        <v>482.51</v>
      </c>
      <c r="T83">
        <f>Source!X46</f>
        <v>17240.189999999999</v>
      </c>
      <c r="U83">
        <f>ROUND((Source!FY46/100)*((ROUND(Source!AF46*Source!I46, 2)+ROUND(Source!AE46*Source!I46, 2))), 2)</f>
        <v>285.57</v>
      </c>
      <c r="V83">
        <f>Source!Y46</f>
        <v>10203.379999999999</v>
      </c>
    </row>
    <row r="84" spans="1:28" ht="14.25" x14ac:dyDescent="0.2">
      <c r="A84" s="37"/>
      <c r="B84" s="38"/>
      <c r="C84" s="34" t="s">
        <v>827</v>
      </c>
      <c r="D84" s="39"/>
      <c r="E84" s="10"/>
      <c r="F84" s="41">
        <f>Source!AO46</f>
        <v>99.51</v>
      </c>
      <c r="G84" s="40" t="str">
        <f>Source!DG46</f>
        <v/>
      </c>
      <c r="H84" s="41">
        <f>ROUND(Source!AF46*Source!I46, 2)</f>
        <v>298.52999999999997</v>
      </c>
      <c r="I84" s="40"/>
      <c r="J84" s="40">
        <f>IF(Source!BA46&lt;&gt; 0, Source!BA46, 1)</f>
        <v>35.729999999999997</v>
      </c>
      <c r="K84" s="41">
        <f>Source!S46</f>
        <v>10666.48</v>
      </c>
      <c r="L84" s="42"/>
      <c r="R84">
        <f>H84</f>
        <v>298.52999999999997</v>
      </c>
    </row>
    <row r="85" spans="1:28" ht="14.25" x14ac:dyDescent="0.2">
      <c r="A85" s="37"/>
      <c r="B85" s="38"/>
      <c r="C85" s="34" t="s">
        <v>244</v>
      </c>
      <c r="D85" s="39"/>
      <c r="E85" s="10"/>
      <c r="F85" s="41">
        <f>Source!AM46</f>
        <v>1576.42</v>
      </c>
      <c r="G85" s="40" t="str">
        <f>Source!DE46</f>
        <v/>
      </c>
      <c r="H85" s="41">
        <f>ROUND((((Source!ET46)-(Source!EU46))+Source!AE46)*Source!I46, 2)</f>
        <v>4729.26</v>
      </c>
      <c r="I85" s="40"/>
      <c r="J85" s="40">
        <f>IF(Source!BB46&lt;&gt; 0, Source!BB46, 1)</f>
        <v>5.94</v>
      </c>
      <c r="K85" s="41">
        <f>Source!Q46</f>
        <v>28091.8</v>
      </c>
      <c r="L85" s="42"/>
    </row>
    <row r="86" spans="1:28" ht="14.25" x14ac:dyDescent="0.2">
      <c r="A86" s="37"/>
      <c r="B86" s="38"/>
      <c r="C86" s="34" t="s">
        <v>833</v>
      </c>
      <c r="D86" s="39"/>
      <c r="E86" s="10"/>
      <c r="F86" s="41">
        <f>Source!AN46</f>
        <v>64.61</v>
      </c>
      <c r="G86" s="40" t="str">
        <f>Source!DF46</f>
        <v/>
      </c>
      <c r="H86" s="41">
        <f>ROUND(Source!AE46*Source!I46, 2)</f>
        <v>193.83</v>
      </c>
      <c r="I86" s="40"/>
      <c r="J86" s="40">
        <f>IF(Source!BS46&lt;&gt; 0, Source!BS46, 1)</f>
        <v>35.729999999999997</v>
      </c>
      <c r="K86" s="41">
        <f>Source!R46</f>
        <v>6925.55</v>
      </c>
      <c r="L86" s="42"/>
      <c r="R86">
        <f>H86</f>
        <v>193.83</v>
      </c>
    </row>
    <row r="87" spans="1:28" ht="14.25" x14ac:dyDescent="0.2">
      <c r="A87" s="37"/>
      <c r="B87" s="38"/>
      <c r="C87" s="34" t="s">
        <v>834</v>
      </c>
      <c r="D87" s="39"/>
      <c r="E87" s="10"/>
      <c r="F87" s="41">
        <f>Source!AL46</f>
        <v>192.82</v>
      </c>
      <c r="G87" s="40" t="str">
        <f>Source!DD46</f>
        <v/>
      </c>
      <c r="H87" s="41">
        <f>ROUND(Source!AC46*Source!I46, 2)</f>
        <v>578.46</v>
      </c>
      <c r="I87" s="40"/>
      <c r="J87" s="40">
        <f>IF(Source!BC46&lt;&gt; 0, Source!BC46, 1)</f>
        <v>10.8</v>
      </c>
      <c r="K87" s="41">
        <f>Source!P46</f>
        <v>6247.37</v>
      </c>
      <c r="L87" s="42"/>
    </row>
    <row r="88" spans="1:28" ht="14.25" x14ac:dyDescent="0.2">
      <c r="A88" s="37"/>
      <c r="B88" s="38"/>
      <c r="C88" s="34" t="s">
        <v>828</v>
      </c>
      <c r="D88" s="39" t="s">
        <v>829</v>
      </c>
      <c r="E88" s="10">
        <f>Source!BZ46</f>
        <v>98</v>
      </c>
      <c r="F88" s="44"/>
      <c r="G88" s="40"/>
      <c r="H88" s="41">
        <f>SUM(S83:S96)</f>
        <v>482.51</v>
      </c>
      <c r="I88" s="45"/>
      <c r="J88" s="34">
        <f>Source!AT46</f>
        <v>98</v>
      </c>
      <c r="K88" s="41">
        <f>SUM(T83:T96)</f>
        <v>17240.189999999999</v>
      </c>
      <c r="L88" s="42"/>
    </row>
    <row r="89" spans="1:28" ht="14.25" x14ac:dyDescent="0.2">
      <c r="A89" s="37"/>
      <c r="B89" s="38"/>
      <c r="C89" s="34" t="s">
        <v>830</v>
      </c>
      <c r="D89" s="39" t="s">
        <v>829</v>
      </c>
      <c r="E89" s="10">
        <f>Source!CA46</f>
        <v>58</v>
      </c>
      <c r="F89" s="44"/>
      <c r="G89" s="40"/>
      <c r="H89" s="41">
        <f>SUM(U83:U96)</f>
        <v>285.57</v>
      </c>
      <c r="I89" s="45"/>
      <c r="J89" s="34">
        <f>Source!AU46</f>
        <v>58</v>
      </c>
      <c r="K89" s="41">
        <f>SUM(V83:V96)</f>
        <v>10203.379999999999</v>
      </c>
      <c r="L89" s="42"/>
    </row>
    <row r="90" spans="1:28" ht="14.25" x14ac:dyDescent="0.2">
      <c r="A90" s="37"/>
      <c r="B90" s="38"/>
      <c r="C90" s="34" t="s">
        <v>831</v>
      </c>
      <c r="D90" s="39" t="s">
        <v>832</v>
      </c>
      <c r="E90" s="10">
        <f>Source!AQ46</f>
        <v>10.28</v>
      </c>
      <c r="F90" s="41"/>
      <c r="G90" s="40" t="str">
        <f>Source!DI46</f>
        <v/>
      </c>
      <c r="H90" s="41"/>
      <c r="I90" s="40"/>
      <c r="J90" s="40"/>
      <c r="K90" s="41"/>
      <c r="L90" s="46">
        <f>Source!U46</f>
        <v>30.839999999999996</v>
      </c>
    </row>
    <row r="91" spans="1:28" ht="14.25" hidden="1" x14ac:dyDescent="0.2">
      <c r="A91" s="61" t="str">
        <f>Source!E47</f>
        <v>7,1</v>
      </c>
      <c r="B91" s="61" t="str">
        <f>Source!F47</f>
        <v>101-1705</v>
      </c>
      <c r="C91" s="61" t="str">
        <f>Source!G47</f>
        <v>Пакля пропитанная</v>
      </c>
      <c r="D91" s="63" t="str">
        <f>Source!H47</f>
        <v>кг</v>
      </c>
      <c r="E91" s="62">
        <f>Source!I47</f>
        <v>-1.1400000000000001</v>
      </c>
      <c r="F91" s="64">
        <f>Source!AK47</f>
        <v>9.0399999999999991</v>
      </c>
      <c r="G91" s="65" t="s">
        <v>3</v>
      </c>
      <c r="H91" s="64">
        <f>ROUND(Source!AC47*Source!I47, 2)+ROUND((((Source!ET47)-(Source!EU47))+Source!AE47)*Source!I47, 2)+ROUND(Source!AF47*Source!I47, 2)</f>
        <v>-10.31</v>
      </c>
      <c r="I91" s="63"/>
      <c r="J91" s="63">
        <f>IF(Source!BC47&lt;&gt; 0, Source!BC47, 1)</f>
        <v>10.31</v>
      </c>
      <c r="K91" s="64">
        <f>Source!O47</f>
        <v>-106.25</v>
      </c>
      <c r="L91" s="64"/>
      <c r="S91">
        <f>ROUND((Source!FX47/100)*((ROUND(Source!AF47*Source!I47, 2)+ROUND(Source!AE47*Source!I47, 2))), 2)</f>
        <v>0</v>
      </c>
      <c r="T91">
        <f>Source!X47</f>
        <v>0</v>
      </c>
      <c r="U91">
        <f>ROUND((Source!FY47/100)*((ROUND(Source!AF47*Source!I47, 2)+ROUND(Source!AE47*Source!I47, 2))), 2)</f>
        <v>0</v>
      </c>
      <c r="V91">
        <f>Source!Y47</f>
        <v>0</v>
      </c>
      <c r="Y91">
        <f>IF(Source!BI47=3,H91, 0)</f>
        <v>0</v>
      </c>
      <c r="AA91">
        <f>ROUND(Source!AC47*Source!I47, 2)+ROUND((((Source!ET47)-(Source!EU47))+Source!AE47)*Source!I47, 2)+ROUND(Source!AF47*Source!I47, 2)</f>
        <v>-10.31</v>
      </c>
      <c r="AB91">
        <f>Source!O47</f>
        <v>-106.25</v>
      </c>
    </row>
    <row r="92" spans="1:28" ht="14.25" hidden="1" x14ac:dyDescent="0.2">
      <c r="A92" s="61" t="str">
        <f>Source!E48</f>
        <v>7,2</v>
      </c>
      <c r="B92" s="61" t="str">
        <f>Source!F48</f>
        <v>101-1847</v>
      </c>
      <c r="C92" s="61" t="str">
        <f>Source!G48</f>
        <v>Замазка защитная</v>
      </c>
      <c r="D92" s="63" t="str">
        <f>Source!H48</f>
        <v>кг</v>
      </c>
      <c r="E92" s="62">
        <f>Source!I48</f>
        <v>-2.34</v>
      </c>
      <c r="F92" s="64">
        <f>Source!AK48</f>
        <v>9.61</v>
      </c>
      <c r="G92" s="65" t="s">
        <v>3</v>
      </c>
      <c r="H92" s="64">
        <f>ROUND(Source!AC48*Source!I48, 2)+ROUND((((Source!ET48)-(Source!EU48))+Source!AE48)*Source!I48, 2)+ROUND(Source!AF48*Source!I48, 2)</f>
        <v>-22.49</v>
      </c>
      <c r="I92" s="63"/>
      <c r="J92" s="63">
        <f>IF(Source!BC48&lt;&gt; 0, Source!BC48, 1)</f>
        <v>8.5299999999999994</v>
      </c>
      <c r="K92" s="64">
        <f>Source!O48</f>
        <v>-191.82</v>
      </c>
      <c r="L92" s="64"/>
      <c r="S92">
        <f>ROUND((Source!FX48/100)*((ROUND(Source!AF48*Source!I48, 2)+ROUND(Source!AE48*Source!I48, 2))), 2)</f>
        <v>0</v>
      </c>
      <c r="T92">
        <f>Source!X48</f>
        <v>0</v>
      </c>
      <c r="U92">
        <f>ROUND((Source!FY48/100)*((ROUND(Source!AF48*Source!I48, 2)+ROUND(Source!AE48*Source!I48, 2))), 2)</f>
        <v>0</v>
      </c>
      <c r="V92">
        <f>Source!Y48</f>
        <v>0</v>
      </c>
      <c r="Y92">
        <f>IF(Source!BI48=3,H92, 0)</f>
        <v>0</v>
      </c>
      <c r="AA92">
        <f>ROUND(Source!AC48*Source!I48, 2)+ROUND((((Source!ET48)-(Source!EU48))+Source!AE48)*Source!I48, 2)+ROUND(Source!AF48*Source!I48, 2)</f>
        <v>-22.49</v>
      </c>
      <c r="AB92">
        <f>Source!O48</f>
        <v>-191.82</v>
      </c>
    </row>
    <row r="93" spans="1:28" ht="42.75" hidden="1" x14ac:dyDescent="0.2">
      <c r="A93" s="61" t="str">
        <f>Source!E49</f>
        <v>7,3</v>
      </c>
      <c r="B93" s="61" t="str">
        <f>Source!F49</f>
        <v>101-2260</v>
      </c>
      <c r="C93" s="61" t="str">
        <f>Source!G49</f>
        <v>Трубы хризотилцементные безнапорные БНТ, диаметр условного прохода 100 мм</v>
      </c>
      <c r="D93" s="63" t="str">
        <f>Source!H49</f>
        <v>м</v>
      </c>
      <c r="E93" s="62">
        <f>Source!I49</f>
        <v>-33</v>
      </c>
      <c r="F93" s="64">
        <f>Source!AK49</f>
        <v>14.5</v>
      </c>
      <c r="G93" s="65" t="s">
        <v>3</v>
      </c>
      <c r="H93" s="64">
        <f>ROUND(Source!AC49*Source!I49, 2)+ROUND((((Source!ET49)-(Source!EU49))+Source!AE49)*Source!I49, 2)+ROUND(Source!AF49*Source!I49, 2)</f>
        <v>-478.5</v>
      </c>
      <c r="I93" s="63"/>
      <c r="J93" s="63">
        <f>IF(Source!BC49&lt;&gt; 0, Source!BC49, 1)</f>
        <v>11.63</v>
      </c>
      <c r="K93" s="64">
        <f>Source!O49</f>
        <v>-5564.96</v>
      </c>
      <c r="L93" s="64"/>
      <c r="S93">
        <f>ROUND((Source!FX49/100)*((ROUND(Source!AF49*Source!I49, 2)+ROUND(Source!AE49*Source!I49, 2))), 2)</f>
        <v>0</v>
      </c>
      <c r="T93">
        <f>Source!X49</f>
        <v>0</v>
      </c>
      <c r="U93">
        <f>ROUND((Source!FY49/100)*((ROUND(Source!AF49*Source!I49, 2)+ROUND(Source!AE49*Source!I49, 2))), 2)</f>
        <v>0</v>
      </c>
      <c r="V93">
        <f>Source!Y49</f>
        <v>0</v>
      </c>
      <c r="Y93">
        <f>IF(Source!BI49=3,H93, 0)</f>
        <v>0</v>
      </c>
      <c r="AA93">
        <f>ROUND(Source!AC49*Source!I49, 2)+ROUND((((Source!ET49)-(Source!EU49))+Source!AE49)*Source!I49, 2)+ROUND(Source!AF49*Source!I49, 2)</f>
        <v>-478.5</v>
      </c>
      <c r="AB93">
        <f>Source!O49</f>
        <v>-5564.96</v>
      </c>
    </row>
    <row r="94" spans="1:28" ht="28.5" hidden="1" x14ac:dyDescent="0.2">
      <c r="A94" s="61" t="str">
        <f>Source!E50</f>
        <v>7,4</v>
      </c>
      <c r="B94" s="61" t="str">
        <f>Source!F50</f>
        <v>102-0243</v>
      </c>
      <c r="C94" s="61" t="str">
        <f>Source!G50</f>
        <v>Дрова разделанные длиной 1,5-2 м сосна, ольха</v>
      </c>
      <c r="D94" s="63" t="str">
        <f>Source!H50</f>
        <v>м3</v>
      </c>
      <c r="E94" s="62">
        <f>Source!I50</f>
        <v>-9.0000000000000011E-3</v>
      </c>
      <c r="F94" s="64">
        <f>Source!AK50</f>
        <v>210.54</v>
      </c>
      <c r="G94" s="65" t="s">
        <v>3</v>
      </c>
      <c r="H94" s="64">
        <f>ROUND(Source!AC50*Source!I50, 2)+ROUND((((Source!ET50)-(Source!EU50))+Source!AE50)*Source!I50, 2)+ROUND(Source!AF50*Source!I50, 2)</f>
        <v>-1.89</v>
      </c>
      <c r="I94" s="63"/>
      <c r="J94" s="63">
        <f>IF(Source!BC50&lt;&gt; 0, Source!BC50, 1)</f>
        <v>12.06</v>
      </c>
      <c r="K94" s="64">
        <f>Source!O50</f>
        <v>-22.85</v>
      </c>
      <c r="L94" s="64"/>
      <c r="S94">
        <f>ROUND((Source!FX50/100)*((ROUND(Source!AF50*Source!I50, 2)+ROUND(Source!AE50*Source!I50, 2))), 2)</f>
        <v>0</v>
      </c>
      <c r="T94">
        <f>Source!X50</f>
        <v>0</v>
      </c>
      <c r="U94">
        <f>ROUND((Source!FY50/100)*((ROUND(Source!AF50*Source!I50, 2)+ROUND(Source!AE50*Source!I50, 2))), 2)</f>
        <v>0</v>
      </c>
      <c r="V94">
        <f>Source!Y50</f>
        <v>0</v>
      </c>
      <c r="Y94">
        <f>IF(Source!BI50=3,H94, 0)</f>
        <v>0</v>
      </c>
      <c r="AA94">
        <f>ROUND(Source!AC50*Source!I50, 2)+ROUND((((Source!ET50)-(Source!EU50))+Source!AE50)*Source!I50, 2)+ROUND(Source!AF50*Source!I50, 2)</f>
        <v>-1.89</v>
      </c>
      <c r="AB94">
        <f>Source!O50</f>
        <v>-22.85</v>
      </c>
    </row>
    <row r="95" spans="1:28" ht="28.5" hidden="1" x14ac:dyDescent="0.2">
      <c r="A95" s="61" t="str">
        <f>Source!E51</f>
        <v>7,5</v>
      </c>
      <c r="B95" s="61" t="str">
        <f>Source!F51</f>
        <v>507-2623</v>
      </c>
      <c r="C95" s="61" t="str">
        <f>Source!G51</f>
        <v>Муфты полиэтиленовые МПТ-1 для труб 100 мм</v>
      </c>
      <c r="D95" s="63" t="str">
        <f>Source!H51</f>
        <v>10 шт.</v>
      </c>
      <c r="E95" s="62">
        <f>Source!I51</f>
        <v>-0.89999999999999991</v>
      </c>
      <c r="F95" s="64">
        <f>Source!AK51</f>
        <v>44.71</v>
      </c>
      <c r="G95" s="65" t="s">
        <v>3</v>
      </c>
      <c r="H95" s="64">
        <f>ROUND(Source!AC51*Source!I51, 2)+ROUND((((Source!ET51)-(Source!EU51))+Source!AE51)*Source!I51, 2)+ROUND(Source!AF51*Source!I51, 2)</f>
        <v>-40.24</v>
      </c>
      <c r="I95" s="63"/>
      <c r="J95" s="63">
        <f>IF(Source!BC51&lt;&gt; 0, Source!BC51, 1)</f>
        <v>5.45</v>
      </c>
      <c r="K95" s="64">
        <f>Source!O51</f>
        <v>-219.3</v>
      </c>
      <c r="L95" s="64"/>
      <c r="S95">
        <f>ROUND((Source!FX51/100)*((ROUND(Source!AF51*Source!I51, 2)+ROUND(Source!AE51*Source!I51, 2))), 2)</f>
        <v>0</v>
      </c>
      <c r="T95">
        <f>Source!X51</f>
        <v>0</v>
      </c>
      <c r="U95">
        <f>ROUND((Source!FY51/100)*((ROUND(Source!AF51*Source!I51, 2)+ROUND(Source!AE51*Source!I51, 2))), 2)</f>
        <v>0</v>
      </c>
      <c r="V95">
        <f>Source!Y51</f>
        <v>0</v>
      </c>
      <c r="Y95">
        <f>IF(Source!BI51=3,H95, 0)</f>
        <v>0</v>
      </c>
      <c r="AA95">
        <f>ROUND(Source!AC51*Source!I51, 2)+ROUND((((Source!ET51)-(Source!EU51))+Source!AE51)*Source!I51, 2)+ROUND(Source!AF51*Source!I51, 2)</f>
        <v>-40.24</v>
      </c>
      <c r="AB95">
        <f>Source!O51</f>
        <v>-219.3</v>
      </c>
    </row>
    <row r="96" spans="1:28" ht="28.5" hidden="1" x14ac:dyDescent="0.2">
      <c r="A96" s="66" t="str">
        <f>Source!E52</f>
        <v>7,6</v>
      </c>
      <c r="B96" s="66" t="str">
        <f>Source!F52</f>
        <v>509-0818</v>
      </c>
      <c r="C96" s="66" t="str">
        <f>Source!G52</f>
        <v>Пробки кабельные полиэтиленовые ПКП-1 для труб 100 мм</v>
      </c>
      <c r="D96" s="67" t="str">
        <f>Source!H52</f>
        <v>шт.</v>
      </c>
      <c r="E96" s="68">
        <f>Source!I52</f>
        <v>-6</v>
      </c>
      <c r="F96" s="69">
        <f>Source!AK52</f>
        <v>4.17</v>
      </c>
      <c r="G96" s="70" t="s">
        <v>3</v>
      </c>
      <c r="H96" s="69">
        <f>ROUND(Source!AC52*Source!I52, 2)+ROUND((((Source!ET52)-(Source!EU52))+Source!AE52)*Source!I52, 2)+ROUND(Source!AF52*Source!I52, 2)</f>
        <v>-25.02</v>
      </c>
      <c r="I96" s="67"/>
      <c r="J96" s="67">
        <f>IF(Source!BC52&lt;&gt; 0, Source!BC52, 1)</f>
        <v>5.68</v>
      </c>
      <c r="K96" s="69">
        <f>Source!O52</f>
        <v>-142.11000000000001</v>
      </c>
      <c r="L96" s="69"/>
      <c r="S96">
        <f>ROUND((Source!FX52/100)*((ROUND(Source!AF52*Source!I52, 2)+ROUND(Source!AE52*Source!I52, 2))), 2)</f>
        <v>0</v>
      </c>
      <c r="T96">
        <f>Source!X52</f>
        <v>0</v>
      </c>
      <c r="U96">
        <f>ROUND((Source!FY52/100)*((ROUND(Source!AF52*Source!I52, 2)+ROUND(Source!AE52*Source!I52, 2))), 2)</f>
        <v>0</v>
      </c>
      <c r="V96">
        <f>Source!Y52</f>
        <v>0</v>
      </c>
      <c r="Y96">
        <f>IF(Source!BI52=3,H96, 0)</f>
        <v>0</v>
      </c>
      <c r="AA96">
        <f>ROUND(Source!AC52*Source!I52, 2)+ROUND((((Source!ET52)-(Source!EU52))+Source!AE52)*Source!I52, 2)+ROUND(Source!AF52*Source!I52, 2)</f>
        <v>-25.02</v>
      </c>
      <c r="AB96">
        <f>Source!O52</f>
        <v>-142.11000000000001</v>
      </c>
    </row>
    <row r="97" spans="1:28" ht="15" x14ac:dyDescent="0.25">
      <c r="G97" s="48">
        <f>ROUND(Source!AC46*Source!I46, 2)+ROUND(Source!AF46*Source!I46, 2)+ROUND((((Source!ET46)-(Source!EU46))+Source!AE46)*Source!I46, 2)+SUM(H88:H89)+SUM(AA91:AA96)</f>
        <v>5795.88</v>
      </c>
      <c r="H97" s="48"/>
      <c r="J97" s="48">
        <f>Source!O46+SUM(K88:K89)+SUM(AB91:AB96)</f>
        <v>66201.930000000008</v>
      </c>
      <c r="K97" s="48"/>
      <c r="L97" s="49">
        <f>Source!U46</f>
        <v>30.839999999999996</v>
      </c>
      <c r="O97" s="47">
        <f>G97</f>
        <v>5795.88</v>
      </c>
      <c r="P97" s="47">
        <f>J97</f>
        <v>66201.930000000008</v>
      </c>
      <c r="Q97" s="47">
        <f>L97</f>
        <v>30.839999999999996</v>
      </c>
      <c r="W97">
        <f>IF(Source!BI46&lt;=1,G97, 0)</f>
        <v>5795.88</v>
      </c>
      <c r="X97">
        <f>IF(Source!BI46=2,G97, 0)</f>
        <v>0</v>
      </c>
      <c r="Y97">
        <f>IF(Source!BI46=3,G97, 0)</f>
        <v>0</v>
      </c>
      <c r="Z97">
        <f>IF(Source!BI46=4,G97, 0)</f>
        <v>0</v>
      </c>
    </row>
    <row r="98" spans="1:28" ht="42.75" x14ac:dyDescent="0.2">
      <c r="A98" s="37" t="str">
        <f>Source!E53</f>
        <v>8</v>
      </c>
      <c r="B98" s="38" t="str">
        <f>Source!F53</f>
        <v>34-02-017-3</v>
      </c>
      <c r="C98" s="34" t="str">
        <f>Source!G53</f>
        <v>Устройство переходов подземных методом горизонтального прокола последующими трубами до 10 м</v>
      </c>
      <c r="D98" s="39" t="str">
        <f>Source!H53</f>
        <v>1 переход</v>
      </c>
      <c r="E98" s="10">
        <f>Source!I53</f>
        <v>14</v>
      </c>
      <c r="F98" s="41">
        <f>IF(Source!AK53&lt;&gt; 0, Source!AK53,Source!AL53 + Source!AM53 + Source!AO53)</f>
        <v>1868.75</v>
      </c>
      <c r="G98" s="40"/>
      <c r="H98" s="41"/>
      <c r="I98" s="40" t="str">
        <f>Source!BO53</f>
        <v>34-02-017-3</v>
      </c>
      <c r="J98" s="40"/>
      <c r="K98" s="41"/>
      <c r="L98" s="42"/>
      <c r="S98">
        <f>ROUND((Source!FX53/100)*((ROUND(Source!AF53*Source!I53, 2)+ROUND(Source!AE53*Source!I53, 2))), 2)</f>
        <v>2251.73</v>
      </c>
      <c r="T98">
        <f>Source!X53</f>
        <v>80454.179999999993</v>
      </c>
      <c r="U98">
        <f>ROUND((Source!FY53/100)*((ROUND(Source!AF53*Source!I53, 2)+ROUND(Source!AE53*Source!I53, 2))), 2)</f>
        <v>1332.65</v>
      </c>
      <c r="V98">
        <f>Source!Y53</f>
        <v>47615.74</v>
      </c>
    </row>
    <row r="99" spans="1:28" ht="14.25" x14ac:dyDescent="0.2">
      <c r="A99" s="37"/>
      <c r="B99" s="38"/>
      <c r="C99" s="34" t="s">
        <v>827</v>
      </c>
      <c r="D99" s="39"/>
      <c r="E99" s="10"/>
      <c r="F99" s="41">
        <f>Source!AO53</f>
        <v>99.51</v>
      </c>
      <c r="G99" s="40" t="str">
        <f>Source!DG53</f>
        <v/>
      </c>
      <c r="H99" s="41">
        <f>ROUND(Source!AF53*Source!I53, 2)</f>
        <v>1393.14</v>
      </c>
      <c r="I99" s="40"/>
      <c r="J99" s="40">
        <f>IF(Source!BA53&lt;&gt; 0, Source!BA53, 1)</f>
        <v>35.729999999999997</v>
      </c>
      <c r="K99" s="41">
        <f>Source!S53</f>
        <v>49776.89</v>
      </c>
      <c r="L99" s="42"/>
      <c r="R99">
        <f>H99</f>
        <v>1393.14</v>
      </c>
    </row>
    <row r="100" spans="1:28" ht="14.25" x14ac:dyDescent="0.2">
      <c r="A100" s="37"/>
      <c r="B100" s="38"/>
      <c r="C100" s="34" t="s">
        <v>244</v>
      </c>
      <c r="D100" s="39"/>
      <c r="E100" s="10"/>
      <c r="F100" s="41">
        <f>Source!AM53</f>
        <v>1576.42</v>
      </c>
      <c r="G100" s="40" t="str">
        <f>Source!DE53</f>
        <v/>
      </c>
      <c r="H100" s="41">
        <f>ROUND((((Source!ET53)-(Source!EU53))+Source!AE53)*Source!I53, 2)</f>
        <v>22069.88</v>
      </c>
      <c r="I100" s="40"/>
      <c r="J100" s="40">
        <f>IF(Source!BB53&lt;&gt; 0, Source!BB53, 1)</f>
        <v>5.94</v>
      </c>
      <c r="K100" s="41">
        <f>Source!Q53</f>
        <v>131095.09</v>
      </c>
      <c r="L100" s="42"/>
    </row>
    <row r="101" spans="1:28" ht="14.25" x14ac:dyDescent="0.2">
      <c r="A101" s="37"/>
      <c r="B101" s="38"/>
      <c r="C101" s="34" t="s">
        <v>833</v>
      </c>
      <c r="D101" s="39"/>
      <c r="E101" s="10"/>
      <c r="F101" s="41">
        <f>Source!AN53</f>
        <v>64.61</v>
      </c>
      <c r="G101" s="40" t="str">
        <f>Source!DF53</f>
        <v/>
      </c>
      <c r="H101" s="41">
        <f>ROUND(Source!AE53*Source!I53, 2)</f>
        <v>904.54</v>
      </c>
      <c r="I101" s="40"/>
      <c r="J101" s="40">
        <f>IF(Source!BS53&lt;&gt; 0, Source!BS53, 1)</f>
        <v>35.729999999999997</v>
      </c>
      <c r="K101" s="41">
        <f>Source!R53</f>
        <v>32319.21</v>
      </c>
      <c r="L101" s="42"/>
      <c r="R101">
        <f>H101</f>
        <v>904.54</v>
      </c>
    </row>
    <row r="102" spans="1:28" ht="14.25" x14ac:dyDescent="0.2">
      <c r="A102" s="37"/>
      <c r="B102" s="38"/>
      <c r="C102" s="34" t="s">
        <v>834</v>
      </c>
      <c r="D102" s="39"/>
      <c r="E102" s="10"/>
      <c r="F102" s="41">
        <f>Source!AL53</f>
        <v>192.82</v>
      </c>
      <c r="G102" s="40" t="str">
        <f>Source!DD53</f>
        <v/>
      </c>
      <c r="H102" s="41">
        <f>ROUND(Source!AC53*Source!I53, 2)</f>
        <v>2699.48</v>
      </c>
      <c r="I102" s="40"/>
      <c r="J102" s="40">
        <f>IF(Source!BC53&lt;&gt; 0, Source!BC53, 1)</f>
        <v>10.8</v>
      </c>
      <c r="K102" s="41">
        <f>Source!P53</f>
        <v>29154.38</v>
      </c>
      <c r="L102" s="42"/>
    </row>
    <row r="103" spans="1:28" ht="14.25" x14ac:dyDescent="0.2">
      <c r="A103" s="37"/>
      <c r="B103" s="38"/>
      <c r="C103" s="34" t="s">
        <v>828</v>
      </c>
      <c r="D103" s="39" t="s">
        <v>829</v>
      </c>
      <c r="E103" s="10">
        <f>Source!BZ53</f>
        <v>98</v>
      </c>
      <c r="F103" s="44"/>
      <c r="G103" s="40"/>
      <c r="H103" s="41">
        <f>SUM(S98:S111)</f>
        <v>2251.73</v>
      </c>
      <c r="I103" s="45"/>
      <c r="J103" s="34">
        <f>Source!AT53</f>
        <v>98</v>
      </c>
      <c r="K103" s="41">
        <f>SUM(T98:T111)</f>
        <v>80454.179999999993</v>
      </c>
      <c r="L103" s="42"/>
    </row>
    <row r="104" spans="1:28" ht="14.25" x14ac:dyDescent="0.2">
      <c r="A104" s="37"/>
      <c r="B104" s="38"/>
      <c r="C104" s="34" t="s">
        <v>830</v>
      </c>
      <c r="D104" s="39" t="s">
        <v>829</v>
      </c>
      <c r="E104" s="10">
        <f>Source!CA53</f>
        <v>58</v>
      </c>
      <c r="F104" s="44"/>
      <c r="G104" s="40"/>
      <c r="H104" s="41">
        <f>SUM(U98:U111)</f>
        <v>1332.65</v>
      </c>
      <c r="I104" s="45"/>
      <c r="J104" s="34">
        <f>Source!AU53</f>
        <v>58</v>
      </c>
      <c r="K104" s="41">
        <f>SUM(V98:V111)</f>
        <v>47615.74</v>
      </c>
      <c r="L104" s="42"/>
    </row>
    <row r="105" spans="1:28" ht="14.25" x14ac:dyDescent="0.2">
      <c r="A105" s="37"/>
      <c r="B105" s="38"/>
      <c r="C105" s="34" t="s">
        <v>831</v>
      </c>
      <c r="D105" s="39" t="s">
        <v>832</v>
      </c>
      <c r="E105" s="10">
        <f>Source!AQ53</f>
        <v>10.28</v>
      </c>
      <c r="F105" s="41"/>
      <c r="G105" s="40" t="str">
        <f>Source!DI53</f>
        <v/>
      </c>
      <c r="H105" s="41"/>
      <c r="I105" s="40"/>
      <c r="J105" s="40"/>
      <c r="K105" s="41"/>
      <c r="L105" s="46">
        <f>Source!U53</f>
        <v>143.91999999999999</v>
      </c>
    </row>
    <row r="106" spans="1:28" ht="14.25" hidden="1" x14ac:dyDescent="0.2">
      <c r="A106" s="61" t="str">
        <f>Source!E54</f>
        <v>8,1</v>
      </c>
      <c r="B106" s="61" t="str">
        <f>Source!F54</f>
        <v>101-1705</v>
      </c>
      <c r="C106" s="61" t="str">
        <f>Source!G54</f>
        <v>Пакля пропитанная</v>
      </c>
      <c r="D106" s="63" t="str">
        <f>Source!H54</f>
        <v>кг</v>
      </c>
      <c r="E106" s="62">
        <f>Source!I54</f>
        <v>-5.32</v>
      </c>
      <c r="F106" s="64">
        <f>Source!AK54</f>
        <v>9.0399999999999991</v>
      </c>
      <c r="G106" s="65" t="s">
        <v>3</v>
      </c>
      <c r="H106" s="64">
        <f>ROUND(Source!AC54*Source!I54, 2)+ROUND((((Source!ET54)-(Source!EU54))+Source!AE54)*Source!I54, 2)+ROUND(Source!AF54*Source!I54, 2)</f>
        <v>-48.09</v>
      </c>
      <c r="I106" s="63"/>
      <c r="J106" s="63">
        <f>IF(Source!BC54&lt;&gt; 0, Source!BC54, 1)</f>
        <v>10.31</v>
      </c>
      <c r="K106" s="64">
        <f>Source!O54</f>
        <v>-495.84</v>
      </c>
      <c r="L106" s="64"/>
      <c r="S106">
        <f>ROUND((Source!FX54/100)*((ROUND(Source!AF54*Source!I54, 2)+ROUND(Source!AE54*Source!I54, 2))), 2)</f>
        <v>0</v>
      </c>
      <c r="T106">
        <f>Source!X54</f>
        <v>0</v>
      </c>
      <c r="U106">
        <f>ROUND((Source!FY54/100)*((ROUND(Source!AF54*Source!I54, 2)+ROUND(Source!AE54*Source!I54, 2))), 2)</f>
        <v>0</v>
      </c>
      <c r="V106">
        <f>Source!Y54</f>
        <v>0</v>
      </c>
      <c r="Y106">
        <f>IF(Source!BI54=3,H106, 0)</f>
        <v>0</v>
      </c>
      <c r="AA106">
        <f>ROUND(Source!AC54*Source!I54, 2)+ROUND((((Source!ET54)-(Source!EU54))+Source!AE54)*Source!I54, 2)+ROUND(Source!AF54*Source!I54, 2)</f>
        <v>-48.09</v>
      </c>
      <c r="AB106">
        <f>Source!O54</f>
        <v>-495.84</v>
      </c>
    </row>
    <row r="107" spans="1:28" ht="14.25" hidden="1" x14ac:dyDescent="0.2">
      <c r="A107" s="61" t="str">
        <f>Source!E55</f>
        <v>8,2</v>
      </c>
      <c r="B107" s="61" t="str">
        <f>Source!F55</f>
        <v>101-1847</v>
      </c>
      <c r="C107" s="61" t="str">
        <f>Source!G55</f>
        <v>Замазка защитная</v>
      </c>
      <c r="D107" s="63" t="str">
        <f>Source!H55</f>
        <v>кг</v>
      </c>
      <c r="E107" s="62">
        <f>Source!I55</f>
        <v>-10.92</v>
      </c>
      <c r="F107" s="64">
        <f>Source!AK55</f>
        <v>9.61</v>
      </c>
      <c r="G107" s="65" t="s">
        <v>3</v>
      </c>
      <c r="H107" s="64">
        <f>ROUND(Source!AC55*Source!I55, 2)+ROUND((((Source!ET55)-(Source!EU55))+Source!AE55)*Source!I55, 2)+ROUND(Source!AF55*Source!I55, 2)</f>
        <v>-104.94</v>
      </c>
      <c r="I107" s="63"/>
      <c r="J107" s="63">
        <f>IF(Source!BC55&lt;&gt; 0, Source!BC55, 1)</f>
        <v>8.5299999999999994</v>
      </c>
      <c r="K107" s="64">
        <f>Source!O55</f>
        <v>-895.15</v>
      </c>
      <c r="L107" s="64"/>
      <c r="S107">
        <f>ROUND((Source!FX55/100)*((ROUND(Source!AF55*Source!I55, 2)+ROUND(Source!AE55*Source!I55, 2))), 2)</f>
        <v>0</v>
      </c>
      <c r="T107">
        <f>Source!X55</f>
        <v>0</v>
      </c>
      <c r="U107">
        <f>ROUND((Source!FY55/100)*((ROUND(Source!AF55*Source!I55, 2)+ROUND(Source!AE55*Source!I55, 2))), 2)</f>
        <v>0</v>
      </c>
      <c r="V107">
        <f>Source!Y55</f>
        <v>0</v>
      </c>
      <c r="Y107">
        <f>IF(Source!BI55=3,H107, 0)</f>
        <v>0</v>
      </c>
      <c r="AA107">
        <f>ROUND(Source!AC55*Source!I55, 2)+ROUND((((Source!ET55)-(Source!EU55))+Source!AE55)*Source!I55, 2)+ROUND(Source!AF55*Source!I55, 2)</f>
        <v>-104.94</v>
      </c>
      <c r="AB107">
        <f>Source!O55</f>
        <v>-895.15</v>
      </c>
    </row>
    <row r="108" spans="1:28" ht="42.75" hidden="1" x14ac:dyDescent="0.2">
      <c r="A108" s="61" t="str">
        <f>Source!E56</f>
        <v>8,3</v>
      </c>
      <c r="B108" s="61" t="str">
        <f>Source!F56</f>
        <v>101-2260</v>
      </c>
      <c r="C108" s="61" t="str">
        <f>Source!G56</f>
        <v>Трубы хризотилцементные безнапорные БНТ, диаметр условного прохода 100 мм</v>
      </c>
      <c r="D108" s="63" t="str">
        <f>Source!H56</f>
        <v>м</v>
      </c>
      <c r="E108" s="62">
        <f>Source!I56</f>
        <v>-154</v>
      </c>
      <c r="F108" s="64">
        <f>Source!AK56</f>
        <v>14.5</v>
      </c>
      <c r="G108" s="65" t="s">
        <v>3</v>
      </c>
      <c r="H108" s="64">
        <f>ROUND(Source!AC56*Source!I56, 2)+ROUND((((Source!ET56)-(Source!EU56))+Source!AE56)*Source!I56, 2)+ROUND(Source!AF56*Source!I56, 2)</f>
        <v>-2233</v>
      </c>
      <c r="I108" s="63"/>
      <c r="J108" s="63">
        <f>IF(Source!BC56&lt;&gt; 0, Source!BC56, 1)</f>
        <v>11.63</v>
      </c>
      <c r="K108" s="64">
        <f>Source!O56</f>
        <v>-25969.79</v>
      </c>
      <c r="L108" s="64"/>
      <c r="S108">
        <f>ROUND((Source!FX56/100)*((ROUND(Source!AF56*Source!I56, 2)+ROUND(Source!AE56*Source!I56, 2))), 2)</f>
        <v>0</v>
      </c>
      <c r="T108">
        <f>Source!X56</f>
        <v>0</v>
      </c>
      <c r="U108">
        <f>ROUND((Source!FY56/100)*((ROUND(Source!AF56*Source!I56, 2)+ROUND(Source!AE56*Source!I56, 2))), 2)</f>
        <v>0</v>
      </c>
      <c r="V108">
        <f>Source!Y56</f>
        <v>0</v>
      </c>
      <c r="Y108">
        <f>IF(Source!BI56=3,H108, 0)</f>
        <v>0</v>
      </c>
      <c r="AA108">
        <f>ROUND(Source!AC56*Source!I56, 2)+ROUND((((Source!ET56)-(Source!EU56))+Source!AE56)*Source!I56, 2)+ROUND(Source!AF56*Source!I56, 2)</f>
        <v>-2233</v>
      </c>
      <c r="AB108">
        <f>Source!O56</f>
        <v>-25969.79</v>
      </c>
    </row>
    <row r="109" spans="1:28" ht="28.5" hidden="1" x14ac:dyDescent="0.2">
      <c r="A109" s="61" t="str">
        <f>Source!E57</f>
        <v>8,4</v>
      </c>
      <c r="B109" s="61" t="str">
        <f>Source!F57</f>
        <v>102-0243</v>
      </c>
      <c r="C109" s="61" t="str">
        <f>Source!G57</f>
        <v>Дрова разделанные длиной 1,5-2 м сосна, ольха</v>
      </c>
      <c r="D109" s="63" t="str">
        <f>Source!H57</f>
        <v>м3</v>
      </c>
      <c r="E109" s="62">
        <f>Source!I57</f>
        <v>-4.2000000000000003E-2</v>
      </c>
      <c r="F109" s="64">
        <f>Source!AK57</f>
        <v>210.54</v>
      </c>
      <c r="G109" s="65" t="s">
        <v>3</v>
      </c>
      <c r="H109" s="64">
        <f>ROUND(Source!AC57*Source!I57, 2)+ROUND((((Source!ET57)-(Source!EU57))+Source!AE57)*Source!I57, 2)+ROUND(Source!AF57*Source!I57, 2)</f>
        <v>-8.84</v>
      </c>
      <c r="I109" s="63"/>
      <c r="J109" s="63">
        <f>IF(Source!BC57&lt;&gt; 0, Source!BC57, 1)</f>
        <v>12.06</v>
      </c>
      <c r="K109" s="64">
        <f>Source!O57</f>
        <v>-106.64</v>
      </c>
      <c r="L109" s="64"/>
      <c r="S109">
        <f>ROUND((Source!FX57/100)*((ROUND(Source!AF57*Source!I57, 2)+ROUND(Source!AE57*Source!I57, 2))), 2)</f>
        <v>0</v>
      </c>
      <c r="T109">
        <f>Source!X57</f>
        <v>0</v>
      </c>
      <c r="U109">
        <f>ROUND((Source!FY57/100)*((ROUND(Source!AF57*Source!I57, 2)+ROUND(Source!AE57*Source!I57, 2))), 2)</f>
        <v>0</v>
      </c>
      <c r="V109">
        <f>Source!Y57</f>
        <v>0</v>
      </c>
      <c r="Y109">
        <f>IF(Source!BI57=3,H109, 0)</f>
        <v>0</v>
      </c>
      <c r="AA109">
        <f>ROUND(Source!AC57*Source!I57, 2)+ROUND((((Source!ET57)-(Source!EU57))+Source!AE57)*Source!I57, 2)+ROUND(Source!AF57*Source!I57, 2)</f>
        <v>-8.84</v>
      </c>
      <c r="AB109">
        <f>Source!O57</f>
        <v>-106.64</v>
      </c>
    </row>
    <row r="110" spans="1:28" ht="28.5" hidden="1" x14ac:dyDescent="0.2">
      <c r="A110" s="61" t="str">
        <f>Source!E58</f>
        <v>8,5</v>
      </c>
      <c r="B110" s="61" t="str">
        <f>Source!F58</f>
        <v>507-2623</v>
      </c>
      <c r="C110" s="61" t="str">
        <f>Source!G58</f>
        <v>Муфты полиэтиленовые МПТ-1 для труб 100 мм</v>
      </c>
      <c r="D110" s="63" t="str">
        <f>Source!H58</f>
        <v>10 шт.</v>
      </c>
      <c r="E110" s="62">
        <f>Source!I58</f>
        <v>-4.2</v>
      </c>
      <c r="F110" s="64">
        <f>Source!AK58</f>
        <v>44.71</v>
      </c>
      <c r="G110" s="65" t="s">
        <v>3</v>
      </c>
      <c r="H110" s="64">
        <f>ROUND(Source!AC58*Source!I58, 2)+ROUND((((Source!ET58)-(Source!EU58))+Source!AE58)*Source!I58, 2)+ROUND(Source!AF58*Source!I58, 2)</f>
        <v>-187.78</v>
      </c>
      <c r="I110" s="63"/>
      <c r="J110" s="63">
        <f>IF(Source!BC58&lt;&gt; 0, Source!BC58, 1)</f>
        <v>5.45</v>
      </c>
      <c r="K110" s="64">
        <f>Source!O58</f>
        <v>-1023.41</v>
      </c>
      <c r="L110" s="64"/>
      <c r="S110">
        <f>ROUND((Source!FX58/100)*((ROUND(Source!AF58*Source!I58, 2)+ROUND(Source!AE58*Source!I58, 2))), 2)</f>
        <v>0</v>
      </c>
      <c r="T110">
        <f>Source!X58</f>
        <v>0</v>
      </c>
      <c r="U110">
        <f>ROUND((Source!FY58/100)*((ROUND(Source!AF58*Source!I58, 2)+ROUND(Source!AE58*Source!I58, 2))), 2)</f>
        <v>0</v>
      </c>
      <c r="V110">
        <f>Source!Y58</f>
        <v>0</v>
      </c>
      <c r="Y110">
        <f>IF(Source!BI58=3,H110, 0)</f>
        <v>0</v>
      </c>
      <c r="AA110">
        <f>ROUND(Source!AC58*Source!I58, 2)+ROUND((((Source!ET58)-(Source!EU58))+Source!AE58)*Source!I58, 2)+ROUND(Source!AF58*Source!I58, 2)</f>
        <v>-187.78</v>
      </c>
      <c r="AB110">
        <f>Source!O58</f>
        <v>-1023.41</v>
      </c>
    </row>
    <row r="111" spans="1:28" ht="28.5" hidden="1" x14ac:dyDescent="0.2">
      <c r="A111" s="66" t="str">
        <f>Source!E59</f>
        <v>8,6</v>
      </c>
      <c r="B111" s="66" t="str">
        <f>Source!F59</f>
        <v>509-0818</v>
      </c>
      <c r="C111" s="66" t="str">
        <f>Source!G59</f>
        <v>Пробки кабельные полиэтиленовые ПКП-1 для труб 100 мм</v>
      </c>
      <c r="D111" s="67" t="str">
        <f>Source!H59</f>
        <v>шт.</v>
      </c>
      <c r="E111" s="68">
        <f>Source!I59</f>
        <v>-28</v>
      </c>
      <c r="F111" s="69">
        <f>Source!AK59</f>
        <v>4.17</v>
      </c>
      <c r="G111" s="70" t="s">
        <v>3</v>
      </c>
      <c r="H111" s="69">
        <f>ROUND(Source!AC59*Source!I59, 2)+ROUND((((Source!ET59)-(Source!EU59))+Source!AE59)*Source!I59, 2)+ROUND(Source!AF59*Source!I59, 2)</f>
        <v>-116.76</v>
      </c>
      <c r="I111" s="67"/>
      <c r="J111" s="67">
        <f>IF(Source!BC59&lt;&gt; 0, Source!BC59, 1)</f>
        <v>5.68</v>
      </c>
      <c r="K111" s="69">
        <f>Source!O59</f>
        <v>-663.2</v>
      </c>
      <c r="L111" s="69"/>
      <c r="S111">
        <f>ROUND((Source!FX59/100)*((ROUND(Source!AF59*Source!I59, 2)+ROUND(Source!AE59*Source!I59, 2))), 2)</f>
        <v>0</v>
      </c>
      <c r="T111">
        <f>Source!X59</f>
        <v>0</v>
      </c>
      <c r="U111">
        <f>ROUND((Source!FY59/100)*((ROUND(Source!AF59*Source!I59, 2)+ROUND(Source!AE59*Source!I59, 2))), 2)</f>
        <v>0</v>
      </c>
      <c r="V111">
        <f>Source!Y59</f>
        <v>0</v>
      </c>
      <c r="Y111">
        <f>IF(Source!BI59=3,H111, 0)</f>
        <v>0</v>
      </c>
      <c r="AA111">
        <f>ROUND(Source!AC59*Source!I59, 2)+ROUND((((Source!ET59)-(Source!EU59))+Source!AE59)*Source!I59, 2)+ROUND(Source!AF59*Source!I59, 2)</f>
        <v>-116.76</v>
      </c>
      <c r="AB111">
        <f>Source!O59</f>
        <v>-663.2</v>
      </c>
    </row>
    <row r="112" spans="1:28" ht="15" x14ac:dyDescent="0.25">
      <c r="G112" s="48">
        <f>ROUND(Source!AC53*Source!I53, 2)+ROUND(Source!AF53*Source!I53, 2)+ROUND((((Source!ET53)-(Source!EU53))+Source!AE53)*Source!I53, 2)+SUM(H103:H104)+SUM(AA106:AA111)</f>
        <v>27047.47</v>
      </c>
      <c r="H112" s="48"/>
      <c r="J112" s="48">
        <f>Source!O53+SUM(K103:K104)+SUM(AB106:AB111)</f>
        <v>308942.24999999994</v>
      </c>
      <c r="K112" s="48"/>
      <c r="L112" s="49">
        <f>Source!U53</f>
        <v>143.91999999999999</v>
      </c>
      <c r="O112" s="47">
        <f>G112</f>
        <v>27047.47</v>
      </c>
      <c r="P112" s="47">
        <f>J112</f>
        <v>308942.24999999994</v>
      </c>
      <c r="Q112" s="47">
        <f>L112</f>
        <v>143.91999999999999</v>
      </c>
      <c r="W112">
        <f>IF(Source!BI53&lt;=1,G112, 0)</f>
        <v>27047.47</v>
      </c>
      <c r="X112">
        <f>IF(Source!BI53=2,G112, 0)</f>
        <v>0</v>
      </c>
      <c r="Y112">
        <f>IF(Source!BI53=3,G112, 0)</f>
        <v>0</v>
      </c>
      <c r="Z112">
        <f>IF(Source!BI53=4,G112, 0)</f>
        <v>0</v>
      </c>
    </row>
    <row r="113" spans="1:26" ht="28.5" x14ac:dyDescent="0.2">
      <c r="A113" s="37" t="str">
        <f>Source!E60</f>
        <v>9</v>
      </c>
      <c r="B113" s="38" t="str">
        <f>Source!F60</f>
        <v>м08-02-142-1</v>
      </c>
      <c r="C113" s="34" t="str">
        <f>Source!G60</f>
        <v>Устройство постели при одном кабеле в траншее</v>
      </c>
      <c r="D113" s="39" t="str">
        <f>Source!H60</f>
        <v>100 М КАБЕЛЯ</v>
      </c>
      <c r="E113" s="10">
        <f>Source!I60</f>
        <v>0.45</v>
      </c>
      <c r="F113" s="41">
        <f>IF(Source!AK60&lt;&gt; 0, Source!AK60,Source!AL60 + Source!AM60 + Source!AO60)</f>
        <v>406.46</v>
      </c>
      <c r="G113" s="40"/>
      <c r="H113" s="41"/>
      <c r="I113" s="40" t="str">
        <f>Source!BO60</f>
        <v>м08-02-142-1</v>
      </c>
      <c r="J113" s="40"/>
      <c r="K113" s="41"/>
      <c r="L113" s="42"/>
      <c r="S113">
        <f>ROUND((Source!FX60/100)*((ROUND(Source!AF60*Source!I60, 2)+ROUND(Source!AE60*Source!I60, 2))), 2)</f>
        <v>20.8</v>
      </c>
      <c r="T113">
        <f>Source!X60</f>
        <v>743.16</v>
      </c>
      <c r="U113">
        <f>ROUND((Source!FY60/100)*((ROUND(Source!AF60*Source!I60, 2)+ROUND(Source!AE60*Source!I60, 2))), 2)</f>
        <v>10.93</v>
      </c>
      <c r="V113">
        <f>Source!Y60</f>
        <v>390.73</v>
      </c>
    </row>
    <row r="114" spans="1:26" x14ac:dyDescent="0.2">
      <c r="C114" s="43" t="str">
        <f>"Объем: "&amp;Source!I60&amp;"=45/"&amp;"100"</f>
        <v>Объем: 0,45=45/100</v>
      </c>
    </row>
    <row r="115" spans="1:26" ht="14.25" x14ac:dyDescent="0.2">
      <c r="A115" s="37"/>
      <c r="B115" s="38"/>
      <c r="C115" s="34" t="s">
        <v>827</v>
      </c>
      <c r="D115" s="39"/>
      <c r="E115" s="10"/>
      <c r="F115" s="41">
        <f>Source!AO60</f>
        <v>47.65</v>
      </c>
      <c r="G115" s="40" t="str">
        <f>Source!DG60</f>
        <v/>
      </c>
      <c r="H115" s="41">
        <f>ROUND(Source!AF60*Source!I60, 2)</f>
        <v>21.44</v>
      </c>
      <c r="I115" s="40"/>
      <c r="J115" s="40">
        <f>IF(Source!BA60&lt;&gt; 0, Source!BA60, 1)</f>
        <v>35.729999999999997</v>
      </c>
      <c r="K115" s="41">
        <f>Source!S60</f>
        <v>766.14</v>
      </c>
      <c r="L115" s="42"/>
      <c r="R115">
        <f>H115</f>
        <v>21.44</v>
      </c>
    </row>
    <row r="116" spans="1:26" ht="14.25" x14ac:dyDescent="0.2">
      <c r="A116" s="37"/>
      <c r="B116" s="38"/>
      <c r="C116" s="34" t="s">
        <v>244</v>
      </c>
      <c r="D116" s="39"/>
      <c r="E116" s="10"/>
      <c r="F116" s="41">
        <f>Source!AM60</f>
        <v>357.86</v>
      </c>
      <c r="G116" s="40" t="str">
        <f>Source!DE60</f>
        <v/>
      </c>
      <c r="H116" s="41">
        <f>ROUND((((Source!ET60)-(Source!EU60))+Source!AE60)*Source!I60, 2)</f>
        <v>161.04</v>
      </c>
      <c r="I116" s="40"/>
      <c r="J116" s="40">
        <f>IF(Source!BB60&lt;&gt; 0, Source!BB60, 1)</f>
        <v>14.46</v>
      </c>
      <c r="K116" s="41">
        <f>Source!Q60</f>
        <v>2328.6</v>
      </c>
      <c r="L116" s="42"/>
    </row>
    <row r="117" spans="1:26" ht="14.25" x14ac:dyDescent="0.2">
      <c r="A117" s="37"/>
      <c r="B117" s="38"/>
      <c r="C117" s="34" t="s">
        <v>834</v>
      </c>
      <c r="D117" s="39"/>
      <c r="E117" s="10"/>
      <c r="F117" s="41">
        <f>Source!AL60</f>
        <v>0.95</v>
      </c>
      <c r="G117" s="40" t="str">
        <f>Source!DD60</f>
        <v/>
      </c>
      <c r="H117" s="41">
        <f>ROUND(Source!AC60*Source!I60, 2)</f>
        <v>0.43</v>
      </c>
      <c r="I117" s="40"/>
      <c r="J117" s="40">
        <f>IF(Source!BC60&lt;&gt; 0, Source!BC60, 1)</f>
        <v>35.840000000000003</v>
      </c>
      <c r="K117" s="41">
        <f>Source!P60</f>
        <v>15.32</v>
      </c>
      <c r="L117" s="42"/>
    </row>
    <row r="118" spans="1:26" ht="14.25" x14ac:dyDescent="0.2">
      <c r="A118" s="37"/>
      <c r="B118" s="38"/>
      <c r="C118" s="34" t="s">
        <v>828</v>
      </c>
      <c r="D118" s="39" t="s">
        <v>829</v>
      </c>
      <c r="E118" s="10">
        <f>Source!BZ60</f>
        <v>97</v>
      </c>
      <c r="F118" s="44"/>
      <c r="G118" s="40"/>
      <c r="H118" s="41">
        <f>SUM(S113:S120)</f>
        <v>20.8</v>
      </c>
      <c r="I118" s="45"/>
      <c r="J118" s="34">
        <f>Source!AT60</f>
        <v>97</v>
      </c>
      <c r="K118" s="41">
        <f>SUM(T113:T120)</f>
        <v>743.16</v>
      </c>
      <c r="L118" s="42"/>
    </row>
    <row r="119" spans="1:26" ht="14.25" x14ac:dyDescent="0.2">
      <c r="A119" s="37"/>
      <c r="B119" s="38"/>
      <c r="C119" s="34" t="s">
        <v>830</v>
      </c>
      <c r="D119" s="39" t="s">
        <v>829</v>
      </c>
      <c r="E119" s="10">
        <f>Source!CA60</f>
        <v>51</v>
      </c>
      <c r="F119" s="44"/>
      <c r="G119" s="40"/>
      <c r="H119" s="41">
        <f>SUM(U113:U120)</f>
        <v>10.93</v>
      </c>
      <c r="I119" s="45"/>
      <c r="J119" s="34">
        <f>Source!AU60</f>
        <v>51</v>
      </c>
      <c r="K119" s="41">
        <f>SUM(V113:V120)</f>
        <v>390.73</v>
      </c>
      <c r="L119" s="42"/>
    </row>
    <row r="120" spans="1:26" ht="14.25" x14ac:dyDescent="0.2">
      <c r="A120" s="50"/>
      <c r="B120" s="51"/>
      <c r="C120" s="52" t="s">
        <v>831</v>
      </c>
      <c r="D120" s="53" t="s">
        <v>832</v>
      </c>
      <c r="E120" s="54">
        <f>Source!AQ60</f>
        <v>5.3</v>
      </c>
      <c r="F120" s="55"/>
      <c r="G120" s="56" t="str">
        <f>Source!DI60</f>
        <v/>
      </c>
      <c r="H120" s="55"/>
      <c r="I120" s="56"/>
      <c r="J120" s="56"/>
      <c r="K120" s="55"/>
      <c r="L120" s="57">
        <f>Source!U60</f>
        <v>2.3849999999999998</v>
      </c>
    </row>
    <row r="121" spans="1:26" ht="15" x14ac:dyDescent="0.25">
      <c r="G121" s="48">
        <f>ROUND(Source!AC60*Source!I60, 2)+ROUND(Source!AF60*Source!I60, 2)+ROUND((((Source!ET60)-(Source!EU60))+Source!AE60)*Source!I60, 2)+SUM(H118:H119)</f>
        <v>214.64</v>
      </c>
      <c r="H121" s="48"/>
      <c r="J121" s="48">
        <f>Source!O60+SUM(K118:K119)</f>
        <v>4243.95</v>
      </c>
      <c r="K121" s="48"/>
      <c r="L121" s="49">
        <f>Source!U60</f>
        <v>2.3849999999999998</v>
      </c>
      <c r="O121" s="47">
        <f>G121</f>
        <v>214.64</v>
      </c>
      <c r="P121" s="47">
        <f>J121</f>
        <v>4243.95</v>
      </c>
      <c r="Q121" s="47">
        <f>L121</f>
        <v>2.3849999999999998</v>
      </c>
      <c r="W121">
        <f>IF(Source!BI60&lt;=1,G121, 0)</f>
        <v>0</v>
      </c>
      <c r="X121">
        <f>IF(Source!BI60=2,G121, 0)</f>
        <v>214.64</v>
      </c>
      <c r="Y121">
        <f>IF(Source!BI60=3,G121, 0)</f>
        <v>0</v>
      </c>
      <c r="Z121">
        <f>IF(Source!BI60=4,G121, 0)</f>
        <v>0</v>
      </c>
    </row>
    <row r="122" spans="1:26" ht="28.5" x14ac:dyDescent="0.2">
      <c r="A122" s="37" t="str">
        <f>Source!E61</f>
        <v>10</v>
      </c>
      <c r="B122" s="38" t="str">
        <f>Source!F61</f>
        <v>м08-02-142-2</v>
      </c>
      <c r="C122" s="34" t="str">
        <f>Source!G61</f>
        <v>На каждый последующий кабель добавлять к расценке 08-02-142-01</v>
      </c>
      <c r="D122" s="39" t="str">
        <f>Source!H61</f>
        <v>100 М КАБЕЛЯ</v>
      </c>
      <c r="E122" s="10">
        <f>Source!I61</f>
        <v>0.45</v>
      </c>
      <c r="F122" s="41">
        <f>IF(Source!AK61&lt;&gt; 0, Source!AK61,Source!AL61 + Source!AM61 + Source!AO61)</f>
        <v>25.59</v>
      </c>
      <c r="G122" s="40"/>
      <c r="H122" s="41"/>
      <c r="I122" s="40" t="str">
        <f>Source!BO61</f>
        <v>м08-02-142-2</v>
      </c>
      <c r="J122" s="40"/>
      <c r="K122" s="41"/>
      <c r="L122" s="42"/>
      <c r="S122">
        <f>ROUND((Source!FX61/100)*((ROUND(Source!AF61*Source!I61, 2)+ROUND(Source!AE61*Source!I61, 2))), 2)</f>
        <v>7.81</v>
      </c>
      <c r="T122">
        <f>Source!X61</f>
        <v>279.01</v>
      </c>
      <c r="U122">
        <f>ROUND((Source!FY61/100)*((ROUND(Source!AF61*Source!I61, 2)+ROUND(Source!AE61*Source!I61, 2))), 2)</f>
        <v>4.1100000000000003</v>
      </c>
      <c r="V122">
        <f>Source!Y61</f>
        <v>146.69999999999999</v>
      </c>
    </row>
    <row r="123" spans="1:26" x14ac:dyDescent="0.2">
      <c r="C123" s="43" t="str">
        <f>"Объем: "&amp;Source!I61&amp;"=45/"&amp;"100"</f>
        <v>Объем: 0,45=45/100</v>
      </c>
    </row>
    <row r="124" spans="1:26" ht="14.25" x14ac:dyDescent="0.2">
      <c r="A124" s="37"/>
      <c r="B124" s="38"/>
      <c r="C124" s="34" t="s">
        <v>827</v>
      </c>
      <c r="D124" s="39"/>
      <c r="E124" s="10"/>
      <c r="F124" s="41">
        <f>Source!AO61</f>
        <v>17.89</v>
      </c>
      <c r="G124" s="40" t="str">
        <f>Source!DG61</f>
        <v/>
      </c>
      <c r="H124" s="41">
        <f>ROUND(Source!AF61*Source!I61, 2)</f>
        <v>8.0500000000000007</v>
      </c>
      <c r="I124" s="40"/>
      <c r="J124" s="40">
        <f>IF(Source!BA61&lt;&gt; 0, Source!BA61, 1)</f>
        <v>35.729999999999997</v>
      </c>
      <c r="K124" s="41">
        <f>Source!S61</f>
        <v>287.64</v>
      </c>
      <c r="L124" s="42"/>
      <c r="R124">
        <f>H124</f>
        <v>8.0500000000000007</v>
      </c>
    </row>
    <row r="125" spans="1:26" ht="14.25" x14ac:dyDescent="0.2">
      <c r="A125" s="37"/>
      <c r="B125" s="38"/>
      <c r="C125" s="34" t="s">
        <v>244</v>
      </c>
      <c r="D125" s="39"/>
      <c r="E125" s="10"/>
      <c r="F125" s="41">
        <f>Source!AM61</f>
        <v>7.34</v>
      </c>
      <c r="G125" s="40" t="str">
        <f>Source!DE61</f>
        <v/>
      </c>
      <c r="H125" s="41">
        <f>ROUND((((Source!ET61)-(Source!EU61))+Source!AE61)*Source!I61, 2)</f>
        <v>3.3</v>
      </c>
      <c r="I125" s="40"/>
      <c r="J125" s="40">
        <f>IF(Source!BB61&lt;&gt; 0, Source!BB61, 1)</f>
        <v>14.46</v>
      </c>
      <c r="K125" s="41">
        <f>Source!Q61</f>
        <v>47.76</v>
      </c>
      <c r="L125" s="42"/>
    </row>
    <row r="126" spans="1:26" ht="14.25" x14ac:dyDescent="0.2">
      <c r="A126" s="37"/>
      <c r="B126" s="38"/>
      <c r="C126" s="34" t="s">
        <v>834</v>
      </c>
      <c r="D126" s="39"/>
      <c r="E126" s="10"/>
      <c r="F126" s="41">
        <f>Source!AL61</f>
        <v>0.36</v>
      </c>
      <c r="G126" s="40" t="str">
        <f>Source!DD61</f>
        <v/>
      </c>
      <c r="H126" s="41">
        <f>ROUND(Source!AC61*Source!I61, 2)</f>
        <v>0.16</v>
      </c>
      <c r="I126" s="40"/>
      <c r="J126" s="40">
        <f>IF(Source!BC61&lt;&gt; 0, Source!BC61, 1)</f>
        <v>35.53</v>
      </c>
      <c r="K126" s="41">
        <f>Source!P61</f>
        <v>5.76</v>
      </c>
      <c r="L126" s="42"/>
    </row>
    <row r="127" spans="1:26" ht="14.25" x14ac:dyDescent="0.2">
      <c r="A127" s="37"/>
      <c r="B127" s="38"/>
      <c r="C127" s="34" t="s">
        <v>828</v>
      </c>
      <c r="D127" s="39" t="s">
        <v>829</v>
      </c>
      <c r="E127" s="10">
        <f>Source!BZ61</f>
        <v>97</v>
      </c>
      <c r="F127" s="44"/>
      <c r="G127" s="40"/>
      <c r="H127" s="41">
        <f>SUM(S122:S129)</f>
        <v>7.81</v>
      </c>
      <c r="I127" s="45"/>
      <c r="J127" s="34">
        <f>Source!AT61</f>
        <v>97</v>
      </c>
      <c r="K127" s="41">
        <f>SUM(T122:T129)</f>
        <v>279.01</v>
      </c>
      <c r="L127" s="42"/>
    </row>
    <row r="128" spans="1:26" ht="14.25" x14ac:dyDescent="0.2">
      <c r="A128" s="37"/>
      <c r="B128" s="38"/>
      <c r="C128" s="34" t="s">
        <v>830</v>
      </c>
      <c r="D128" s="39" t="s">
        <v>829</v>
      </c>
      <c r="E128" s="10">
        <f>Source!CA61</f>
        <v>51</v>
      </c>
      <c r="F128" s="44"/>
      <c r="G128" s="40"/>
      <c r="H128" s="41">
        <f>SUM(U122:U129)</f>
        <v>4.1100000000000003</v>
      </c>
      <c r="I128" s="45"/>
      <c r="J128" s="34">
        <f>Source!AU61</f>
        <v>51</v>
      </c>
      <c r="K128" s="41">
        <f>SUM(V122:V129)</f>
        <v>146.69999999999999</v>
      </c>
      <c r="L128" s="42"/>
    </row>
    <row r="129" spans="1:28" ht="14.25" x14ac:dyDescent="0.2">
      <c r="A129" s="50"/>
      <c r="B129" s="51"/>
      <c r="C129" s="52" t="s">
        <v>831</v>
      </c>
      <c r="D129" s="53" t="s">
        <v>832</v>
      </c>
      <c r="E129" s="54">
        <f>Source!AQ61</f>
        <v>1.99</v>
      </c>
      <c r="F129" s="55"/>
      <c r="G129" s="56" t="str">
        <f>Source!DI61</f>
        <v/>
      </c>
      <c r="H129" s="55"/>
      <c r="I129" s="56"/>
      <c r="J129" s="56"/>
      <c r="K129" s="55"/>
      <c r="L129" s="57">
        <f>Source!U61</f>
        <v>0.89549999999999996</v>
      </c>
    </row>
    <row r="130" spans="1:28" ht="15" x14ac:dyDescent="0.25">
      <c r="G130" s="48">
        <f>ROUND(Source!AC61*Source!I61, 2)+ROUND(Source!AF61*Source!I61, 2)+ROUND((((Source!ET61)-(Source!EU61))+Source!AE61)*Source!I61, 2)+SUM(H127:H128)</f>
        <v>23.43</v>
      </c>
      <c r="H130" s="48"/>
      <c r="J130" s="48">
        <f>Source!O61+SUM(K127:K128)</f>
        <v>766.87</v>
      </c>
      <c r="K130" s="48"/>
      <c r="L130" s="49">
        <f>Source!U61</f>
        <v>0.89549999999999996</v>
      </c>
      <c r="O130" s="47">
        <f>G130</f>
        <v>23.43</v>
      </c>
      <c r="P130" s="47">
        <f>J130</f>
        <v>766.87</v>
      </c>
      <c r="Q130" s="47">
        <f>L130</f>
        <v>0.89549999999999996</v>
      </c>
      <c r="W130">
        <f>IF(Source!BI61&lt;=1,G130, 0)</f>
        <v>0</v>
      </c>
      <c r="X130">
        <f>IF(Source!BI61=2,G130, 0)</f>
        <v>23.43</v>
      </c>
      <c r="Y130">
        <f>IF(Source!BI61=3,G130, 0)</f>
        <v>0</v>
      </c>
      <c r="Z130">
        <f>IF(Source!BI61=4,G130, 0)</f>
        <v>0</v>
      </c>
    </row>
    <row r="131" spans="1:28" ht="71.25" x14ac:dyDescent="0.2">
      <c r="A131" s="37" t="str">
        <f>Source!E62</f>
        <v>11</v>
      </c>
      <c r="B131" s="38" t="str">
        <f>Source!F62</f>
        <v>34-02-003-1</v>
      </c>
      <c r="C131" s="34" t="str">
        <f>Source!G62</f>
        <v>Устройство трубопроводов из полиэтиленовых труб до 2 отверстий</v>
      </c>
      <c r="D131" s="39" t="str">
        <f>Source!H62</f>
        <v>1 канало-километр трубопровода</v>
      </c>
      <c r="E131" s="10">
        <f>Source!I62</f>
        <v>7.8E-2</v>
      </c>
      <c r="F131" s="41">
        <f>IF(Source!AK62&lt;&gt; 0, Source!AK62,Source!AL62 + Source!AM62 + Source!AO62)</f>
        <v>33416.46</v>
      </c>
      <c r="G131" s="40"/>
      <c r="H131" s="41"/>
      <c r="I131" s="40" t="str">
        <f>Source!BO62</f>
        <v>34-02-003-1</v>
      </c>
      <c r="J131" s="40"/>
      <c r="K131" s="41"/>
      <c r="L131" s="42"/>
      <c r="S131">
        <f>ROUND((Source!FX62/100)*((ROUND(Source!AF62*Source!I62, 2)+ROUND(Source!AE62*Source!I62, 2))), 2)</f>
        <v>80.31</v>
      </c>
      <c r="T131">
        <f>Source!X62</f>
        <v>2869.68</v>
      </c>
      <c r="U131">
        <f>ROUND((Source!FY62/100)*((ROUND(Source!AF62*Source!I62, 2)+ROUND(Source!AE62*Source!I62, 2))), 2)</f>
        <v>47.53</v>
      </c>
      <c r="V131">
        <f>Source!Y62</f>
        <v>1698.38</v>
      </c>
    </row>
    <row r="132" spans="1:28" ht="14.25" x14ac:dyDescent="0.2">
      <c r="A132" s="37"/>
      <c r="B132" s="38"/>
      <c r="C132" s="34" t="s">
        <v>827</v>
      </c>
      <c r="D132" s="39"/>
      <c r="E132" s="10"/>
      <c r="F132" s="41">
        <f>Source!AO62</f>
        <v>1050.7</v>
      </c>
      <c r="G132" s="40" t="str">
        <f>Source!DG62</f>
        <v/>
      </c>
      <c r="H132" s="41">
        <f>ROUND(Source!AF62*Source!I62, 2)</f>
        <v>81.95</v>
      </c>
      <c r="I132" s="40"/>
      <c r="J132" s="40">
        <f>IF(Source!BA62&lt;&gt; 0, Source!BA62, 1)</f>
        <v>35.729999999999997</v>
      </c>
      <c r="K132" s="41">
        <f>Source!S62</f>
        <v>2928.24</v>
      </c>
      <c r="L132" s="42"/>
      <c r="R132">
        <f>H132</f>
        <v>81.95</v>
      </c>
    </row>
    <row r="133" spans="1:28" ht="14.25" x14ac:dyDescent="0.2">
      <c r="A133" s="37"/>
      <c r="B133" s="38"/>
      <c r="C133" s="34" t="s">
        <v>834</v>
      </c>
      <c r="D133" s="39"/>
      <c r="E133" s="10"/>
      <c r="F133" s="41">
        <f>Source!AL62</f>
        <v>32365.759999999998</v>
      </c>
      <c r="G133" s="40" t="str">
        <f>Source!DD62</f>
        <v/>
      </c>
      <c r="H133" s="41">
        <f>ROUND(Source!AC62*Source!I62, 2)</f>
        <v>2524.5300000000002</v>
      </c>
      <c r="I133" s="40"/>
      <c r="J133" s="40">
        <f>IF(Source!BC62&lt;&gt; 0, Source!BC62, 1)</f>
        <v>10.69</v>
      </c>
      <c r="K133" s="41">
        <f>Source!P62</f>
        <v>26987.22</v>
      </c>
      <c r="L133" s="42"/>
    </row>
    <row r="134" spans="1:28" ht="14.25" x14ac:dyDescent="0.2">
      <c r="A134" s="37"/>
      <c r="B134" s="38"/>
      <c r="C134" s="34" t="s">
        <v>828</v>
      </c>
      <c r="D134" s="39" t="s">
        <v>829</v>
      </c>
      <c r="E134" s="10">
        <f>Source!BZ62</f>
        <v>98</v>
      </c>
      <c r="F134" s="44"/>
      <c r="G134" s="40"/>
      <c r="H134" s="41">
        <f>SUM(S131:S137)</f>
        <v>80.31</v>
      </c>
      <c r="I134" s="45"/>
      <c r="J134" s="34">
        <f>Source!AT62</f>
        <v>98</v>
      </c>
      <c r="K134" s="41">
        <f>SUM(T131:T137)</f>
        <v>2869.68</v>
      </c>
      <c r="L134" s="42"/>
    </row>
    <row r="135" spans="1:28" ht="14.25" x14ac:dyDescent="0.2">
      <c r="A135" s="37"/>
      <c r="B135" s="38"/>
      <c r="C135" s="34" t="s">
        <v>830</v>
      </c>
      <c r="D135" s="39" t="s">
        <v>829</v>
      </c>
      <c r="E135" s="10">
        <f>Source!CA62</f>
        <v>58</v>
      </c>
      <c r="F135" s="44"/>
      <c r="G135" s="40"/>
      <c r="H135" s="41">
        <f>SUM(U131:U137)</f>
        <v>47.53</v>
      </c>
      <c r="I135" s="45"/>
      <c r="J135" s="34">
        <f>Source!AU62</f>
        <v>58</v>
      </c>
      <c r="K135" s="41">
        <f>SUM(V131:V137)</f>
        <v>1698.38</v>
      </c>
      <c r="L135" s="42"/>
    </row>
    <row r="136" spans="1:28" ht="14.25" x14ac:dyDescent="0.2">
      <c r="A136" s="37"/>
      <c r="B136" s="38"/>
      <c r="C136" s="34" t="s">
        <v>831</v>
      </c>
      <c r="D136" s="39" t="s">
        <v>832</v>
      </c>
      <c r="E136" s="10">
        <f>Source!AQ62</f>
        <v>133</v>
      </c>
      <c r="F136" s="41"/>
      <c r="G136" s="40" t="str">
        <f>Source!DI62</f>
        <v/>
      </c>
      <c r="H136" s="41"/>
      <c r="I136" s="40"/>
      <c r="J136" s="40"/>
      <c r="K136" s="41"/>
      <c r="L136" s="46">
        <f>Source!U62</f>
        <v>10.374000000000001</v>
      </c>
    </row>
    <row r="137" spans="1:28" ht="42.75" hidden="1" x14ac:dyDescent="0.2">
      <c r="A137" s="66" t="str">
        <f>Source!E63</f>
        <v>11,1</v>
      </c>
      <c r="B137" s="66" t="str">
        <f>Source!F63</f>
        <v>507-0546</v>
      </c>
      <c r="C137" s="66" t="str">
        <f>Source!G63</f>
        <v>Трубы полиэтиленовые низкого давления (ПНД) с наружным диаметром 110 мм</v>
      </c>
      <c r="D137" s="67" t="str">
        <f>Source!H63</f>
        <v>м</v>
      </c>
      <c r="E137" s="68">
        <f>Source!I63</f>
        <v>-78</v>
      </c>
      <c r="F137" s="69">
        <f>Source!AK63</f>
        <v>32.299999999999997</v>
      </c>
      <c r="G137" s="70" t="s">
        <v>3</v>
      </c>
      <c r="H137" s="69">
        <f>ROUND(Source!AC63*Source!I63, 2)+ROUND((((Source!ET63)-(Source!EU63))+Source!AE63)*Source!I63, 2)+ROUND(Source!AF63*Source!I63, 2)</f>
        <v>-2519.4</v>
      </c>
      <c r="I137" s="67"/>
      <c r="J137" s="67">
        <f>IF(Source!BC63&lt;&gt; 0, Source!BC63, 1)</f>
        <v>10.69</v>
      </c>
      <c r="K137" s="69">
        <f>Source!O63</f>
        <v>-26932.39</v>
      </c>
      <c r="L137" s="69"/>
      <c r="S137">
        <f>ROUND((Source!FX63/100)*((ROUND(Source!AF63*Source!I63, 2)+ROUND(Source!AE63*Source!I63, 2))), 2)</f>
        <v>0</v>
      </c>
      <c r="T137">
        <f>Source!X63</f>
        <v>0</v>
      </c>
      <c r="U137">
        <f>ROUND((Source!FY63/100)*((ROUND(Source!AF63*Source!I63, 2)+ROUND(Source!AE63*Source!I63, 2))), 2)</f>
        <v>0</v>
      </c>
      <c r="V137">
        <f>Source!Y63</f>
        <v>0</v>
      </c>
      <c r="Y137">
        <f>IF(Source!BI63=3,H137, 0)</f>
        <v>0</v>
      </c>
      <c r="AA137">
        <f>ROUND(Source!AC63*Source!I63, 2)+ROUND((((Source!ET63)-(Source!EU63))+Source!AE63)*Source!I63, 2)+ROUND(Source!AF63*Source!I63, 2)</f>
        <v>-2519.4</v>
      </c>
      <c r="AB137">
        <f>Source!O63</f>
        <v>-26932.39</v>
      </c>
    </row>
    <row r="138" spans="1:28" ht="15" x14ac:dyDescent="0.25">
      <c r="G138" s="48">
        <f>ROUND(Source!AC62*Source!I62, 2)+ROUND(Source!AF62*Source!I62, 2)+ROUND((((Source!ET62)-(Source!EU62))+Source!AE62)*Source!I62, 2)+SUM(H134:H135)+SUM(AA137:AA137)</f>
        <v>214.92000000000007</v>
      </c>
      <c r="H138" s="48"/>
      <c r="J138" s="48">
        <f>Source!O62+SUM(K134:K135)+SUM(AB137:AB137)</f>
        <v>7551.1299999999974</v>
      </c>
      <c r="K138" s="48"/>
      <c r="L138" s="49">
        <f>Source!U62</f>
        <v>10.374000000000001</v>
      </c>
      <c r="O138" s="47">
        <f>G138</f>
        <v>214.92000000000007</v>
      </c>
      <c r="P138" s="47">
        <f>J138</f>
        <v>7551.1299999999974</v>
      </c>
      <c r="Q138" s="47">
        <f>L138</f>
        <v>10.374000000000001</v>
      </c>
      <c r="W138">
        <f>IF(Source!BI62&lt;=1,G138, 0)</f>
        <v>214.92000000000007</v>
      </c>
      <c r="X138">
        <f>IF(Source!BI62=2,G138, 0)</f>
        <v>0</v>
      </c>
      <c r="Y138">
        <f>IF(Source!BI62=3,G138, 0)</f>
        <v>0</v>
      </c>
      <c r="Z138">
        <f>IF(Source!BI62=4,G138, 0)</f>
        <v>0</v>
      </c>
    </row>
    <row r="139" spans="1:28" ht="71.25" x14ac:dyDescent="0.2">
      <c r="A139" s="37" t="str">
        <f>Source!E64</f>
        <v>12</v>
      </c>
      <c r="B139" s="38" t="str">
        <f>Source!F64</f>
        <v>34-02-001-1</v>
      </c>
      <c r="C139" s="34" t="str">
        <f>Source!G64</f>
        <v>Устройство трубопроводов из хризотилцементных труб с соединением стальными манжетами до 2 отверстий</v>
      </c>
      <c r="D139" s="39" t="str">
        <f>Source!H64</f>
        <v>1 канало-километр трубопровода</v>
      </c>
      <c r="E139" s="10">
        <f>Source!I64</f>
        <v>1.2E-2</v>
      </c>
      <c r="F139" s="41">
        <f>IF(Source!AK64&lt;&gt; 0, Source!AK64,Source!AL64 + Source!AM64 + Source!AO64)</f>
        <v>17126.22</v>
      </c>
      <c r="G139" s="40"/>
      <c r="H139" s="41"/>
      <c r="I139" s="40" t="str">
        <f>Source!BO64</f>
        <v>34-02-001-1</v>
      </c>
      <c r="J139" s="40"/>
      <c r="K139" s="41"/>
      <c r="L139" s="42"/>
      <c r="S139">
        <f>ROUND((Source!FX64/100)*((ROUND(Source!AF64*Source!I64, 2)+ROUND(Source!AE64*Source!I64, 2))), 2)</f>
        <v>16.260000000000002</v>
      </c>
      <c r="T139">
        <f>Source!X64</f>
        <v>580.9</v>
      </c>
      <c r="U139">
        <f>ROUND((Source!FY64/100)*((ROUND(Source!AF64*Source!I64, 2)+ROUND(Source!AE64*Source!I64, 2))), 2)</f>
        <v>9.6199999999999992</v>
      </c>
      <c r="V139">
        <f>Source!Y64</f>
        <v>343.8</v>
      </c>
    </row>
    <row r="140" spans="1:28" ht="14.25" x14ac:dyDescent="0.2">
      <c r="A140" s="37"/>
      <c r="B140" s="38"/>
      <c r="C140" s="34" t="s">
        <v>827</v>
      </c>
      <c r="D140" s="39"/>
      <c r="E140" s="10"/>
      <c r="F140" s="41">
        <f>Source!AO64</f>
        <v>1382.5</v>
      </c>
      <c r="G140" s="40" t="str">
        <f>Source!DG64</f>
        <v/>
      </c>
      <c r="H140" s="41">
        <f>ROUND(Source!AF64*Source!I64, 2)</f>
        <v>16.59</v>
      </c>
      <c r="I140" s="40"/>
      <c r="J140" s="40">
        <f>IF(Source!BA64&lt;&gt; 0, Source!BA64, 1)</f>
        <v>35.729999999999997</v>
      </c>
      <c r="K140" s="41">
        <f>Source!S64</f>
        <v>592.76</v>
      </c>
      <c r="L140" s="42"/>
      <c r="R140">
        <f>H140</f>
        <v>16.59</v>
      </c>
    </row>
    <row r="141" spans="1:28" ht="14.25" x14ac:dyDescent="0.2">
      <c r="A141" s="37"/>
      <c r="B141" s="38"/>
      <c r="C141" s="34" t="s">
        <v>834</v>
      </c>
      <c r="D141" s="39"/>
      <c r="E141" s="10"/>
      <c r="F141" s="41">
        <f>Source!AL64</f>
        <v>15743.72</v>
      </c>
      <c r="G141" s="40" t="str">
        <f>Source!DD64</f>
        <v/>
      </c>
      <c r="H141" s="41">
        <f>ROUND(Source!AC64*Source!I64, 2)</f>
        <v>188.92</v>
      </c>
      <c r="I141" s="40"/>
      <c r="J141" s="40">
        <f>IF(Source!BC64&lt;&gt; 0, Source!BC64, 1)</f>
        <v>11.74</v>
      </c>
      <c r="K141" s="41">
        <f>Source!P64</f>
        <v>2217.98</v>
      </c>
      <c r="L141" s="42"/>
    </row>
    <row r="142" spans="1:28" ht="14.25" x14ac:dyDescent="0.2">
      <c r="A142" s="37"/>
      <c r="B142" s="38"/>
      <c r="C142" s="34" t="s">
        <v>828</v>
      </c>
      <c r="D142" s="39" t="s">
        <v>829</v>
      </c>
      <c r="E142" s="10">
        <f>Source!BZ64</f>
        <v>98</v>
      </c>
      <c r="F142" s="44"/>
      <c r="G142" s="40"/>
      <c r="H142" s="41">
        <f>SUM(S139:S145)</f>
        <v>16.260000000000002</v>
      </c>
      <c r="I142" s="45"/>
      <c r="J142" s="34">
        <f>Source!AT64</f>
        <v>98</v>
      </c>
      <c r="K142" s="41">
        <f>SUM(T139:T145)</f>
        <v>580.9</v>
      </c>
      <c r="L142" s="42"/>
    </row>
    <row r="143" spans="1:28" ht="14.25" x14ac:dyDescent="0.2">
      <c r="A143" s="37"/>
      <c r="B143" s="38"/>
      <c r="C143" s="34" t="s">
        <v>830</v>
      </c>
      <c r="D143" s="39" t="s">
        <v>829</v>
      </c>
      <c r="E143" s="10">
        <f>Source!CA64</f>
        <v>58</v>
      </c>
      <c r="F143" s="44"/>
      <c r="G143" s="40"/>
      <c r="H143" s="41">
        <f>SUM(U139:U145)</f>
        <v>9.6199999999999992</v>
      </c>
      <c r="I143" s="45"/>
      <c r="J143" s="34">
        <f>Source!AU64</f>
        <v>58</v>
      </c>
      <c r="K143" s="41">
        <f>SUM(V139:V145)</f>
        <v>343.8</v>
      </c>
      <c r="L143" s="42"/>
    </row>
    <row r="144" spans="1:28" ht="14.25" x14ac:dyDescent="0.2">
      <c r="A144" s="37"/>
      <c r="B144" s="38"/>
      <c r="C144" s="34" t="s">
        <v>831</v>
      </c>
      <c r="D144" s="39" t="s">
        <v>832</v>
      </c>
      <c r="E144" s="10">
        <f>Source!AQ64</f>
        <v>175</v>
      </c>
      <c r="F144" s="41"/>
      <c r="G144" s="40" t="str">
        <f>Source!DI64</f>
        <v/>
      </c>
      <c r="H144" s="41"/>
      <c r="I144" s="40"/>
      <c r="J144" s="40"/>
      <c r="K144" s="41"/>
      <c r="L144" s="46">
        <f>Source!U64</f>
        <v>2.1</v>
      </c>
    </row>
    <row r="145" spans="1:28" ht="14.25" hidden="1" x14ac:dyDescent="0.2">
      <c r="A145" s="66" t="str">
        <f>Source!E65</f>
        <v>12,1</v>
      </c>
      <c r="B145" s="66" t="str">
        <f>Source!F65</f>
        <v>101-1564</v>
      </c>
      <c r="C145" s="66" t="str">
        <f>Source!G65</f>
        <v>Гидроизол</v>
      </c>
      <c r="D145" s="67" t="str">
        <f>Source!H65</f>
        <v>м2</v>
      </c>
      <c r="E145" s="68">
        <f>Source!I65</f>
        <v>-0.18</v>
      </c>
      <c r="F145" s="69">
        <f>Source!AK65</f>
        <v>15.4</v>
      </c>
      <c r="G145" s="70" t="s">
        <v>3</v>
      </c>
      <c r="H145" s="69">
        <f>ROUND(Source!AC65*Source!I65, 2)+ROUND((((Source!ET65)-(Source!EU65))+Source!AE65)*Source!I65, 2)+ROUND(Source!AF65*Source!I65, 2)</f>
        <v>-2.77</v>
      </c>
      <c r="I145" s="67"/>
      <c r="J145" s="67">
        <f>IF(Source!BC65&lt;&gt; 0, Source!BC65, 1)</f>
        <v>4.05</v>
      </c>
      <c r="K145" s="69">
        <f>Source!O65</f>
        <v>-11.23</v>
      </c>
      <c r="L145" s="69"/>
      <c r="S145">
        <f>ROUND((Source!FX65/100)*((ROUND(Source!AF65*Source!I65, 2)+ROUND(Source!AE65*Source!I65, 2))), 2)</f>
        <v>0</v>
      </c>
      <c r="T145">
        <f>Source!X65</f>
        <v>0</v>
      </c>
      <c r="U145">
        <f>ROUND((Source!FY65/100)*((ROUND(Source!AF65*Source!I65, 2)+ROUND(Source!AE65*Source!I65, 2))), 2)</f>
        <v>0</v>
      </c>
      <c r="V145">
        <f>Source!Y65</f>
        <v>0</v>
      </c>
      <c r="Y145">
        <f>IF(Source!BI65=3,H145, 0)</f>
        <v>0</v>
      </c>
      <c r="AA145">
        <f>ROUND(Source!AC65*Source!I65, 2)+ROUND((((Source!ET65)-(Source!EU65))+Source!AE65)*Source!I65, 2)+ROUND(Source!AF65*Source!I65, 2)</f>
        <v>-2.77</v>
      </c>
      <c r="AB145">
        <f>Source!O65</f>
        <v>-11.23</v>
      </c>
    </row>
    <row r="146" spans="1:28" ht="15" x14ac:dyDescent="0.25">
      <c r="G146" s="48">
        <f>ROUND(Source!AC64*Source!I64, 2)+ROUND(Source!AF64*Source!I64, 2)+ROUND((((Source!ET64)-(Source!EU64))+Source!AE64)*Source!I64, 2)+SUM(H142:H143)+SUM(AA145:AA145)</f>
        <v>228.61999999999998</v>
      </c>
      <c r="H146" s="48"/>
      <c r="J146" s="48">
        <f>Source!O64+SUM(K142:K143)+SUM(AB145:AB145)</f>
        <v>3724.2099999999996</v>
      </c>
      <c r="K146" s="48"/>
      <c r="L146" s="49">
        <f>Source!U64</f>
        <v>2.1</v>
      </c>
      <c r="O146" s="47">
        <f>G146</f>
        <v>228.61999999999998</v>
      </c>
      <c r="P146" s="47">
        <f>J146</f>
        <v>3724.2099999999996</v>
      </c>
      <c r="Q146" s="47">
        <f>L146</f>
        <v>2.1</v>
      </c>
      <c r="W146">
        <f>IF(Source!BI64&lt;=1,G146, 0)</f>
        <v>228.61999999999998</v>
      </c>
      <c r="X146">
        <f>IF(Source!BI64=2,G146, 0)</f>
        <v>0</v>
      </c>
      <c r="Y146">
        <f>IF(Source!BI64=3,G146, 0)</f>
        <v>0</v>
      </c>
      <c r="Z146">
        <f>IF(Source!BI64=4,G146, 0)</f>
        <v>0</v>
      </c>
    </row>
    <row r="147" spans="1:28" ht="42.75" x14ac:dyDescent="0.2">
      <c r="A147" s="37" t="str">
        <f>Source!E66</f>
        <v>13</v>
      </c>
      <c r="B147" s="38" t="str">
        <f>Source!F66</f>
        <v>м08-02-148-3</v>
      </c>
      <c r="C147" s="34" t="str">
        <f>Source!G66</f>
        <v>Кабель до 35 кВ в проложенных трубах, блоках и коробах, масса 1 м кабеля до 3 кг</v>
      </c>
      <c r="D147" s="39" t="str">
        <f>Source!H66</f>
        <v>100 М КАБЕЛЯ</v>
      </c>
      <c r="E147" s="10">
        <f>Source!I66</f>
        <v>2.82</v>
      </c>
      <c r="F147" s="41">
        <f>IF(Source!AK66&lt;&gt; 0, Source!AK66,Source!AL66 + Source!AM66 + Source!AO66)</f>
        <v>275.02999999999997</v>
      </c>
      <c r="G147" s="40"/>
      <c r="H147" s="41"/>
      <c r="I147" s="40" t="str">
        <f>Source!BO66</f>
        <v>м08-02-148-3</v>
      </c>
      <c r="J147" s="40"/>
      <c r="K147" s="41"/>
      <c r="L147" s="42"/>
      <c r="S147">
        <f>ROUND((Source!FX66/100)*((ROUND(Source!AF66*Source!I66, 2)+ROUND(Source!AE66*Source!I66, 2))), 2)</f>
        <v>463.02</v>
      </c>
      <c r="T147">
        <f>Source!X66</f>
        <v>16543.75</v>
      </c>
      <c r="U147">
        <f>ROUND((Source!FY66/100)*((ROUND(Source!AF66*Source!I66, 2)+ROUND(Source!AE66*Source!I66, 2))), 2)</f>
        <v>243.44</v>
      </c>
      <c r="V147">
        <f>Source!Y66</f>
        <v>8698.26</v>
      </c>
    </row>
    <row r="148" spans="1:28" x14ac:dyDescent="0.2">
      <c r="C148" s="43" t="str">
        <f>"Объем: "&amp;Source!I66&amp;"=282/"&amp;"100"</f>
        <v>Объем: 2,82=282/100</v>
      </c>
    </row>
    <row r="149" spans="1:28" ht="14.25" x14ac:dyDescent="0.2">
      <c r="A149" s="37"/>
      <c r="B149" s="38"/>
      <c r="C149" s="34" t="s">
        <v>827</v>
      </c>
      <c r="D149" s="39"/>
      <c r="E149" s="10"/>
      <c r="F149" s="41">
        <f>Source!AO66</f>
        <v>166.85</v>
      </c>
      <c r="G149" s="40" t="str">
        <f>Source!DG66</f>
        <v/>
      </c>
      <c r="H149" s="41">
        <f>ROUND(Source!AF66*Source!I66, 2)</f>
        <v>470.52</v>
      </c>
      <c r="I149" s="40"/>
      <c r="J149" s="40">
        <f>IF(Source!BA66&lt;&gt; 0, Source!BA66, 1)</f>
        <v>35.729999999999997</v>
      </c>
      <c r="K149" s="41">
        <f>Source!S66</f>
        <v>16811.57</v>
      </c>
      <c r="L149" s="42"/>
      <c r="R149">
        <f>H149</f>
        <v>470.52</v>
      </c>
    </row>
    <row r="150" spans="1:28" ht="14.25" x14ac:dyDescent="0.2">
      <c r="A150" s="37"/>
      <c r="B150" s="38"/>
      <c r="C150" s="34" t="s">
        <v>244</v>
      </c>
      <c r="D150" s="39"/>
      <c r="E150" s="10"/>
      <c r="F150" s="41">
        <f>Source!AM66</f>
        <v>67.37</v>
      </c>
      <c r="G150" s="40" t="str">
        <f>Source!DE66</f>
        <v/>
      </c>
      <c r="H150" s="41">
        <f>ROUND((((Source!ET66)-(Source!EU66))+Source!AE66)*Source!I66, 2)</f>
        <v>189.98</v>
      </c>
      <c r="I150" s="40"/>
      <c r="J150" s="40">
        <f>IF(Source!BB66&lt;&gt; 0, Source!BB66, 1)</f>
        <v>10.210000000000001</v>
      </c>
      <c r="K150" s="41">
        <f>Source!Q66</f>
        <v>1939.73</v>
      </c>
      <c r="L150" s="42"/>
    </row>
    <row r="151" spans="1:28" ht="14.25" x14ac:dyDescent="0.2">
      <c r="A151" s="37"/>
      <c r="B151" s="38"/>
      <c r="C151" s="34" t="s">
        <v>833</v>
      </c>
      <c r="D151" s="39"/>
      <c r="E151" s="10"/>
      <c r="F151" s="41">
        <f>Source!AN66</f>
        <v>2.42</v>
      </c>
      <c r="G151" s="40" t="str">
        <f>Source!DF66</f>
        <v/>
      </c>
      <c r="H151" s="41">
        <f>ROUND(Source!AE66*Source!I66, 2)</f>
        <v>6.82</v>
      </c>
      <c r="I151" s="40"/>
      <c r="J151" s="40">
        <f>IF(Source!BS66&lt;&gt; 0, Source!BS66, 1)</f>
        <v>35.729999999999997</v>
      </c>
      <c r="K151" s="41">
        <f>Source!R66</f>
        <v>243.84</v>
      </c>
      <c r="L151" s="42"/>
      <c r="R151">
        <f>H151</f>
        <v>6.82</v>
      </c>
    </row>
    <row r="152" spans="1:28" ht="14.25" x14ac:dyDescent="0.2">
      <c r="A152" s="37"/>
      <c r="B152" s="38"/>
      <c r="C152" s="34" t="s">
        <v>834</v>
      </c>
      <c r="D152" s="39"/>
      <c r="E152" s="10"/>
      <c r="F152" s="41">
        <f>Source!AL66</f>
        <v>40.81</v>
      </c>
      <c r="G152" s="40" t="str">
        <f>Source!DD66</f>
        <v/>
      </c>
      <c r="H152" s="41">
        <f>ROUND(Source!AC66*Source!I66, 2)</f>
        <v>115.08</v>
      </c>
      <c r="I152" s="40"/>
      <c r="J152" s="40">
        <f>IF(Source!BC66&lt;&gt; 0, Source!BC66, 1)</f>
        <v>18.84</v>
      </c>
      <c r="K152" s="41">
        <f>Source!P66</f>
        <v>2168.19</v>
      </c>
      <c r="L152" s="42"/>
    </row>
    <row r="153" spans="1:28" ht="14.25" x14ac:dyDescent="0.2">
      <c r="A153" s="37"/>
      <c r="B153" s="38"/>
      <c r="C153" s="34" t="s">
        <v>828</v>
      </c>
      <c r="D153" s="39" t="s">
        <v>829</v>
      </c>
      <c r="E153" s="10">
        <f>Source!BZ66</f>
        <v>97</v>
      </c>
      <c r="F153" s="44"/>
      <c r="G153" s="40"/>
      <c r="H153" s="41">
        <f>SUM(S147:S155)</f>
        <v>463.02</v>
      </c>
      <c r="I153" s="45"/>
      <c r="J153" s="34">
        <f>Source!AT66</f>
        <v>97</v>
      </c>
      <c r="K153" s="41">
        <f>SUM(T147:T155)</f>
        <v>16543.75</v>
      </c>
      <c r="L153" s="42"/>
    </row>
    <row r="154" spans="1:28" ht="14.25" x14ac:dyDescent="0.2">
      <c r="A154" s="37"/>
      <c r="B154" s="38"/>
      <c r="C154" s="34" t="s">
        <v>830</v>
      </c>
      <c r="D154" s="39" t="s">
        <v>829</v>
      </c>
      <c r="E154" s="10">
        <f>Source!CA66</f>
        <v>51</v>
      </c>
      <c r="F154" s="44"/>
      <c r="G154" s="40"/>
      <c r="H154" s="41">
        <f>SUM(U147:U155)</f>
        <v>243.44</v>
      </c>
      <c r="I154" s="45"/>
      <c r="J154" s="34">
        <f>Source!AU66</f>
        <v>51</v>
      </c>
      <c r="K154" s="41">
        <f>SUM(V147:V155)</f>
        <v>8698.26</v>
      </c>
      <c r="L154" s="42"/>
    </row>
    <row r="155" spans="1:28" ht="14.25" x14ac:dyDescent="0.2">
      <c r="A155" s="50"/>
      <c r="B155" s="51"/>
      <c r="C155" s="52" t="s">
        <v>831</v>
      </c>
      <c r="D155" s="53" t="s">
        <v>832</v>
      </c>
      <c r="E155" s="54">
        <f>Source!AQ66</f>
        <v>18.559999999999999</v>
      </c>
      <c r="F155" s="55"/>
      <c r="G155" s="56" t="str">
        <f>Source!DI66</f>
        <v/>
      </c>
      <c r="H155" s="55"/>
      <c r="I155" s="56"/>
      <c r="J155" s="56"/>
      <c r="K155" s="55"/>
      <c r="L155" s="57">
        <f>Source!U66</f>
        <v>52.339199999999991</v>
      </c>
    </row>
    <row r="156" spans="1:28" ht="15" x14ac:dyDescent="0.25">
      <c r="G156" s="48">
        <f>ROUND(Source!AC66*Source!I66, 2)+ROUND(Source!AF66*Source!I66, 2)+ROUND((((Source!ET66)-(Source!EU66))+Source!AE66)*Source!I66, 2)+SUM(H153:H154)</f>
        <v>1482.04</v>
      </c>
      <c r="H156" s="48"/>
      <c r="J156" s="48">
        <f>Source!O66+SUM(K153:K154)</f>
        <v>46161.5</v>
      </c>
      <c r="K156" s="48"/>
      <c r="L156" s="49">
        <f>Source!U66</f>
        <v>52.339199999999991</v>
      </c>
      <c r="O156" s="47">
        <f>G156</f>
        <v>1482.04</v>
      </c>
      <c r="P156" s="47">
        <f>J156</f>
        <v>46161.5</v>
      </c>
      <c r="Q156" s="47">
        <f>L156</f>
        <v>52.339199999999991</v>
      </c>
      <c r="W156">
        <f>IF(Source!BI66&lt;=1,G156, 0)</f>
        <v>0</v>
      </c>
      <c r="X156">
        <f>IF(Source!BI66=2,G156, 0)</f>
        <v>1482.04</v>
      </c>
      <c r="Y156">
        <f>IF(Source!BI66=3,G156, 0)</f>
        <v>0</v>
      </c>
      <c r="Z156">
        <f>IF(Source!BI66=4,G156, 0)</f>
        <v>0</v>
      </c>
    </row>
    <row r="157" spans="1:28" ht="42.75" x14ac:dyDescent="0.2">
      <c r="A157" s="37" t="str">
        <f>Source!E67</f>
        <v>14</v>
      </c>
      <c r="B157" s="38" t="str">
        <f>Source!F67</f>
        <v>м08-02-145-3</v>
      </c>
      <c r="C157" s="34" t="str">
        <f>Source!G67</f>
        <v>Кабель до 35 кВ, прокладываемый по дну канала без креплений, масса 1 м кабеля до 3 кг</v>
      </c>
      <c r="D157" s="39" t="str">
        <f>Source!H67</f>
        <v>100 М КАБЕЛЯ</v>
      </c>
      <c r="E157" s="10">
        <f>Source!I67</f>
        <v>0.4</v>
      </c>
      <c r="F157" s="41">
        <f>IF(Source!AK67&lt;&gt; 0, Source!AK67,Source!AL67 + Source!AM67 + Source!AO67)</f>
        <v>170.51</v>
      </c>
      <c r="G157" s="40"/>
      <c r="H157" s="41"/>
      <c r="I157" s="40" t="str">
        <f>Source!BO67</f>
        <v>м08-02-145-3</v>
      </c>
      <c r="J157" s="40"/>
      <c r="K157" s="41"/>
      <c r="L157" s="42"/>
      <c r="S157">
        <f>ROUND((Source!FX67/100)*((ROUND(Source!AF67*Source!I67, 2)+ROUND(Source!AE67*Source!I67, 2))), 2)</f>
        <v>26.9</v>
      </c>
      <c r="T157">
        <f>Source!X67</f>
        <v>960.86</v>
      </c>
      <c r="U157">
        <f>ROUND((Source!FY67/100)*((ROUND(Source!AF67*Source!I67, 2)+ROUND(Source!AE67*Source!I67, 2))), 2)</f>
        <v>14.14</v>
      </c>
      <c r="V157">
        <f>Source!Y67</f>
        <v>505.2</v>
      </c>
    </row>
    <row r="158" spans="1:28" x14ac:dyDescent="0.2">
      <c r="C158" s="43" t="str">
        <f>"Объем: "&amp;Source!I67&amp;"=40/"&amp;"100"</f>
        <v>Объем: 0,4=40/100</v>
      </c>
    </row>
    <row r="159" spans="1:28" ht="14.25" x14ac:dyDescent="0.2">
      <c r="A159" s="37"/>
      <c r="B159" s="38"/>
      <c r="C159" s="34" t="s">
        <v>827</v>
      </c>
      <c r="D159" s="39"/>
      <c r="E159" s="10"/>
      <c r="F159" s="41">
        <f>Source!AO67</f>
        <v>66.89</v>
      </c>
      <c r="G159" s="40" t="str">
        <f>Source!DG67</f>
        <v/>
      </c>
      <c r="H159" s="41">
        <f>ROUND(Source!AF67*Source!I67, 2)</f>
        <v>26.76</v>
      </c>
      <c r="I159" s="40"/>
      <c r="J159" s="40">
        <f>IF(Source!BA67&lt;&gt; 0, Source!BA67, 1)</f>
        <v>35.729999999999997</v>
      </c>
      <c r="K159" s="41">
        <f>Source!S67</f>
        <v>955.99</v>
      </c>
      <c r="L159" s="42"/>
      <c r="R159">
        <f>H159</f>
        <v>26.76</v>
      </c>
    </row>
    <row r="160" spans="1:28" ht="14.25" x14ac:dyDescent="0.2">
      <c r="A160" s="37"/>
      <c r="B160" s="38"/>
      <c r="C160" s="34" t="s">
        <v>244</v>
      </c>
      <c r="D160" s="39"/>
      <c r="E160" s="10"/>
      <c r="F160" s="41">
        <f>Source!AM67</f>
        <v>54.29</v>
      </c>
      <c r="G160" s="40" t="str">
        <f>Source!DE67</f>
        <v/>
      </c>
      <c r="H160" s="41">
        <f>ROUND((((Source!ET67)-(Source!EU67))+Source!AE67)*Source!I67, 2)</f>
        <v>21.72</v>
      </c>
      <c r="I160" s="40"/>
      <c r="J160" s="40">
        <f>IF(Source!BB67&lt;&gt; 0, Source!BB67, 1)</f>
        <v>11.24</v>
      </c>
      <c r="K160" s="41">
        <f>Source!Q67</f>
        <v>244.09</v>
      </c>
      <c r="L160" s="42"/>
    </row>
    <row r="161" spans="1:26" ht="14.25" x14ac:dyDescent="0.2">
      <c r="A161" s="37"/>
      <c r="B161" s="38"/>
      <c r="C161" s="34" t="s">
        <v>833</v>
      </c>
      <c r="D161" s="39"/>
      <c r="E161" s="10"/>
      <c r="F161" s="41">
        <f>Source!AN67</f>
        <v>2.42</v>
      </c>
      <c r="G161" s="40" t="str">
        <f>Source!DF67</f>
        <v/>
      </c>
      <c r="H161" s="41">
        <f>ROUND(Source!AE67*Source!I67, 2)</f>
        <v>0.97</v>
      </c>
      <c r="I161" s="40"/>
      <c r="J161" s="40">
        <f>IF(Source!BS67&lt;&gt; 0, Source!BS67, 1)</f>
        <v>35.729999999999997</v>
      </c>
      <c r="K161" s="41">
        <f>Source!R67</f>
        <v>34.590000000000003</v>
      </c>
      <c r="L161" s="42"/>
      <c r="R161">
        <f>H161</f>
        <v>0.97</v>
      </c>
    </row>
    <row r="162" spans="1:26" ht="14.25" x14ac:dyDescent="0.2">
      <c r="A162" s="37"/>
      <c r="B162" s="38"/>
      <c r="C162" s="34" t="s">
        <v>834</v>
      </c>
      <c r="D162" s="39"/>
      <c r="E162" s="10"/>
      <c r="F162" s="41">
        <f>Source!AL67</f>
        <v>49.33</v>
      </c>
      <c r="G162" s="40" t="str">
        <f>Source!DD67</f>
        <v/>
      </c>
      <c r="H162" s="41">
        <f>ROUND(Source!AC67*Source!I67, 2)</f>
        <v>19.73</v>
      </c>
      <c r="I162" s="40"/>
      <c r="J162" s="40">
        <f>IF(Source!BC67&lt;&gt; 0, Source!BC67, 1)</f>
        <v>15.49</v>
      </c>
      <c r="K162" s="41">
        <f>Source!P67</f>
        <v>305.64999999999998</v>
      </c>
      <c r="L162" s="42"/>
    </row>
    <row r="163" spans="1:26" ht="14.25" x14ac:dyDescent="0.2">
      <c r="A163" s="37"/>
      <c r="B163" s="38"/>
      <c r="C163" s="34" t="s">
        <v>828</v>
      </c>
      <c r="D163" s="39" t="s">
        <v>829</v>
      </c>
      <c r="E163" s="10">
        <f>Source!BZ67</f>
        <v>97</v>
      </c>
      <c r="F163" s="44"/>
      <c r="G163" s="40"/>
      <c r="H163" s="41">
        <f>SUM(S157:S165)</f>
        <v>26.9</v>
      </c>
      <c r="I163" s="45"/>
      <c r="J163" s="34">
        <f>Source!AT67</f>
        <v>97</v>
      </c>
      <c r="K163" s="41">
        <f>SUM(T157:T165)</f>
        <v>960.86</v>
      </c>
      <c r="L163" s="42"/>
    </row>
    <row r="164" spans="1:26" ht="14.25" x14ac:dyDescent="0.2">
      <c r="A164" s="37"/>
      <c r="B164" s="38"/>
      <c r="C164" s="34" t="s">
        <v>830</v>
      </c>
      <c r="D164" s="39" t="s">
        <v>829</v>
      </c>
      <c r="E164" s="10">
        <f>Source!CA67</f>
        <v>51</v>
      </c>
      <c r="F164" s="44"/>
      <c r="G164" s="40"/>
      <c r="H164" s="41">
        <f>SUM(U157:U165)</f>
        <v>14.14</v>
      </c>
      <c r="I164" s="45"/>
      <c r="J164" s="34">
        <f>Source!AU67</f>
        <v>51</v>
      </c>
      <c r="K164" s="41">
        <f>SUM(V157:V165)</f>
        <v>505.2</v>
      </c>
      <c r="L164" s="42"/>
    </row>
    <row r="165" spans="1:26" ht="14.25" x14ac:dyDescent="0.2">
      <c r="A165" s="50"/>
      <c r="B165" s="51"/>
      <c r="C165" s="52" t="s">
        <v>831</v>
      </c>
      <c r="D165" s="53" t="s">
        <v>832</v>
      </c>
      <c r="E165" s="54">
        <f>Source!AQ67</f>
        <v>7.44</v>
      </c>
      <c r="F165" s="55"/>
      <c r="G165" s="56" t="str">
        <f>Source!DI67</f>
        <v/>
      </c>
      <c r="H165" s="55"/>
      <c r="I165" s="56"/>
      <c r="J165" s="56"/>
      <c r="K165" s="55"/>
      <c r="L165" s="57">
        <f>Source!U67</f>
        <v>2.9760000000000004</v>
      </c>
    </row>
    <row r="166" spans="1:26" ht="15" x14ac:dyDescent="0.25">
      <c r="G166" s="48">
        <f>ROUND(Source!AC67*Source!I67, 2)+ROUND(Source!AF67*Source!I67, 2)+ROUND((((Source!ET67)-(Source!EU67))+Source!AE67)*Source!I67, 2)+SUM(H163:H164)</f>
        <v>109.25</v>
      </c>
      <c r="H166" s="48"/>
      <c r="J166" s="48">
        <f>Source!O67+SUM(K163:K164)</f>
        <v>2971.79</v>
      </c>
      <c r="K166" s="48"/>
      <c r="L166" s="49">
        <f>Source!U67</f>
        <v>2.9760000000000004</v>
      </c>
      <c r="O166" s="47">
        <f>G166</f>
        <v>109.25</v>
      </c>
      <c r="P166" s="47">
        <f>J166</f>
        <v>2971.79</v>
      </c>
      <c r="Q166" s="47">
        <f>L166</f>
        <v>2.9760000000000004</v>
      </c>
      <c r="W166">
        <f>IF(Source!BI67&lt;=1,G166, 0)</f>
        <v>0</v>
      </c>
      <c r="X166">
        <f>IF(Source!BI67=2,G166, 0)</f>
        <v>109.25</v>
      </c>
      <c r="Y166">
        <f>IF(Source!BI67=3,G166, 0)</f>
        <v>0</v>
      </c>
      <c r="Z166">
        <f>IF(Source!BI67=4,G166, 0)</f>
        <v>0</v>
      </c>
    </row>
    <row r="167" spans="1:26" ht="42.75" x14ac:dyDescent="0.2">
      <c r="A167" s="37" t="str">
        <f>Source!E68</f>
        <v>15</v>
      </c>
      <c r="B167" s="38" t="str">
        <f>Source!F68</f>
        <v>м08-02-160-4</v>
      </c>
      <c r="C167" s="34" t="str">
        <f>Source!G68</f>
        <v>Заделка концевая эпоксидная для 3-4-жильного кабеля напряжением до 10 кВ, сечение одной жилы до 185 мм2</v>
      </c>
      <c r="D167" s="39" t="str">
        <f>Source!H68</f>
        <v>1  ШТ.</v>
      </c>
      <c r="E167" s="10">
        <f>Source!I68</f>
        <v>4</v>
      </c>
      <c r="F167" s="41">
        <f>IF(Source!AK68&lt;&gt; 0, Source!AK68,Source!AL68 + Source!AM68 + Source!AO68)</f>
        <v>30.46</v>
      </c>
      <c r="G167" s="40"/>
      <c r="H167" s="41"/>
      <c r="I167" s="40" t="str">
        <f>Source!BO68</f>
        <v>м08-02-160-4</v>
      </c>
      <c r="J167" s="40"/>
      <c r="K167" s="41"/>
      <c r="L167" s="42"/>
      <c r="S167">
        <f>ROUND((Source!FX68/100)*((ROUND(Source!AF68*Source!I68, 2)+ROUND(Source!AE68*Source!I68, 2))), 2)</f>
        <v>96.96</v>
      </c>
      <c r="T167">
        <f>Source!X68</f>
        <v>3464.42</v>
      </c>
      <c r="U167">
        <f>ROUND((Source!FY68/100)*((ROUND(Source!AF68*Source!I68, 2)+ROUND(Source!AE68*Source!I68, 2))), 2)</f>
        <v>50.98</v>
      </c>
      <c r="V167">
        <f>Source!Y68</f>
        <v>1821.5</v>
      </c>
    </row>
    <row r="168" spans="1:26" ht="14.25" x14ac:dyDescent="0.2">
      <c r="A168" s="37"/>
      <c r="B168" s="38"/>
      <c r="C168" s="34" t="s">
        <v>827</v>
      </c>
      <c r="D168" s="39"/>
      <c r="E168" s="10"/>
      <c r="F168" s="41">
        <f>Source!AO68</f>
        <v>24.99</v>
      </c>
      <c r="G168" s="40" t="str">
        <f>Source!DG68</f>
        <v/>
      </c>
      <c r="H168" s="41">
        <f>ROUND(Source!AF68*Source!I68, 2)</f>
        <v>99.96</v>
      </c>
      <c r="I168" s="40"/>
      <c r="J168" s="40">
        <f>IF(Source!BA68&lt;&gt; 0, Source!BA68, 1)</f>
        <v>35.729999999999997</v>
      </c>
      <c r="K168" s="41">
        <f>Source!S68</f>
        <v>3571.57</v>
      </c>
      <c r="L168" s="42"/>
      <c r="R168">
        <f>H168</f>
        <v>99.96</v>
      </c>
    </row>
    <row r="169" spans="1:26" ht="14.25" x14ac:dyDescent="0.2">
      <c r="A169" s="37"/>
      <c r="B169" s="38"/>
      <c r="C169" s="34" t="s">
        <v>834</v>
      </c>
      <c r="D169" s="39"/>
      <c r="E169" s="10"/>
      <c r="F169" s="41">
        <f>Source!AL68</f>
        <v>5.47</v>
      </c>
      <c r="G169" s="40" t="str">
        <f>Source!DD68</f>
        <v/>
      </c>
      <c r="H169" s="41">
        <f>ROUND(Source!AC68*Source!I68, 2)</f>
        <v>21.88</v>
      </c>
      <c r="I169" s="40"/>
      <c r="J169" s="40">
        <f>IF(Source!BC68&lt;&gt; 0, Source!BC68, 1)</f>
        <v>26.39</v>
      </c>
      <c r="K169" s="41">
        <f>Source!P68</f>
        <v>577.41</v>
      </c>
      <c r="L169" s="42"/>
    </row>
    <row r="170" spans="1:26" ht="14.25" x14ac:dyDescent="0.2">
      <c r="A170" s="37"/>
      <c r="B170" s="38"/>
      <c r="C170" s="34" t="s">
        <v>828</v>
      </c>
      <c r="D170" s="39" t="s">
        <v>829</v>
      </c>
      <c r="E170" s="10">
        <f>Source!BZ68</f>
        <v>97</v>
      </c>
      <c r="F170" s="44"/>
      <c r="G170" s="40"/>
      <c r="H170" s="41">
        <f>SUM(S167:S172)</f>
        <v>96.96</v>
      </c>
      <c r="I170" s="45"/>
      <c r="J170" s="34">
        <f>Source!AT68</f>
        <v>97</v>
      </c>
      <c r="K170" s="41">
        <f>SUM(T167:T172)</f>
        <v>3464.42</v>
      </c>
      <c r="L170" s="42"/>
    </row>
    <row r="171" spans="1:26" ht="14.25" x14ac:dyDescent="0.2">
      <c r="A171" s="37"/>
      <c r="B171" s="38"/>
      <c r="C171" s="34" t="s">
        <v>830</v>
      </c>
      <c r="D171" s="39" t="s">
        <v>829</v>
      </c>
      <c r="E171" s="10">
        <f>Source!CA68</f>
        <v>51</v>
      </c>
      <c r="F171" s="44"/>
      <c r="G171" s="40"/>
      <c r="H171" s="41">
        <f>SUM(U167:U172)</f>
        <v>50.98</v>
      </c>
      <c r="I171" s="45"/>
      <c r="J171" s="34">
        <f>Source!AU68</f>
        <v>51</v>
      </c>
      <c r="K171" s="41">
        <f>SUM(V167:V172)</f>
        <v>1821.5</v>
      </c>
      <c r="L171" s="42"/>
    </row>
    <row r="172" spans="1:26" ht="14.25" x14ac:dyDescent="0.2">
      <c r="A172" s="50"/>
      <c r="B172" s="51"/>
      <c r="C172" s="52" t="s">
        <v>831</v>
      </c>
      <c r="D172" s="53" t="s">
        <v>832</v>
      </c>
      <c r="E172" s="54">
        <f>Source!AQ68</f>
        <v>2.78</v>
      </c>
      <c r="F172" s="55"/>
      <c r="G172" s="56" t="str">
        <f>Source!DI68</f>
        <v/>
      </c>
      <c r="H172" s="55"/>
      <c r="I172" s="56"/>
      <c r="J172" s="56"/>
      <c r="K172" s="55"/>
      <c r="L172" s="57">
        <f>Source!U68</f>
        <v>11.12</v>
      </c>
    </row>
    <row r="173" spans="1:26" ht="15" x14ac:dyDescent="0.25">
      <c r="G173" s="48">
        <f>ROUND(Source!AC68*Source!I68, 2)+ROUND(Source!AF68*Source!I68, 2)+ROUND((((Source!ET68)-(Source!EU68))+Source!AE68)*Source!I68, 2)+SUM(H170:H171)</f>
        <v>269.77999999999997</v>
      </c>
      <c r="H173" s="48"/>
      <c r="J173" s="48">
        <f>Source!O68+SUM(K170:K171)</f>
        <v>9434.9</v>
      </c>
      <c r="K173" s="48"/>
      <c r="L173" s="49">
        <f>Source!U68</f>
        <v>11.12</v>
      </c>
      <c r="O173" s="47">
        <f>G173</f>
        <v>269.77999999999997</v>
      </c>
      <c r="P173" s="47">
        <f>J173</f>
        <v>9434.9</v>
      </c>
      <c r="Q173" s="47">
        <f>L173</f>
        <v>11.12</v>
      </c>
      <c r="W173">
        <f>IF(Source!BI68&lt;=1,G173, 0)</f>
        <v>0</v>
      </c>
      <c r="X173">
        <f>IF(Source!BI68=2,G173, 0)</f>
        <v>269.77999999999997</v>
      </c>
      <c r="Y173">
        <f>IF(Source!BI68=3,G173, 0)</f>
        <v>0</v>
      </c>
      <c r="Z173">
        <f>IF(Source!BI68=4,G173, 0)</f>
        <v>0</v>
      </c>
    </row>
    <row r="174" spans="1:26" ht="42.75" x14ac:dyDescent="0.2">
      <c r="A174" s="37" t="str">
        <f>Source!E69</f>
        <v>16</v>
      </c>
      <c r="B174" s="38" t="str">
        <f>Source!F69</f>
        <v>м08-02-144-6</v>
      </c>
      <c r="C174" s="34" t="str">
        <f>Source!G69</f>
        <v>Присоединение к зажимам жил проводов или кабелей сечением до 150 мм2</v>
      </c>
      <c r="D174" s="39" t="str">
        <f>Source!H69</f>
        <v>100 шт.</v>
      </c>
      <c r="E174" s="10">
        <f>Source!I69</f>
        <v>0.12</v>
      </c>
      <c r="F174" s="41">
        <f>IF(Source!AK69&lt;&gt; 0, Source!AK69,Source!AL69 + Source!AM69 + Source!AO69)</f>
        <v>208.34</v>
      </c>
      <c r="G174" s="40"/>
      <c r="H174" s="41"/>
      <c r="I174" s="40" t="str">
        <f>Source!BO69</f>
        <v>м08-02-144-6</v>
      </c>
      <c r="J174" s="40"/>
      <c r="K174" s="41"/>
      <c r="L174" s="42"/>
      <c r="S174">
        <f>ROUND((Source!FX69/100)*((ROUND(Source!AF69*Source!I69, 2)+ROUND(Source!AE69*Source!I69, 2))), 2)</f>
        <v>23.77</v>
      </c>
      <c r="T174">
        <f>Source!X69</f>
        <v>849.47</v>
      </c>
      <c r="U174">
        <f>ROUND((Source!FY69/100)*((ROUND(Source!AF69*Source!I69, 2)+ROUND(Source!AE69*Source!I69, 2))), 2)</f>
        <v>12.5</v>
      </c>
      <c r="V174">
        <f>Source!Y69</f>
        <v>446.63</v>
      </c>
    </row>
    <row r="175" spans="1:26" x14ac:dyDescent="0.2">
      <c r="C175" s="43" t="str">
        <f>"Объем: "&amp;Source!I69&amp;"=12/"&amp;"100"</f>
        <v>Объем: 0,12=12/100</v>
      </c>
    </row>
    <row r="176" spans="1:26" ht="14.25" x14ac:dyDescent="0.2">
      <c r="A176" s="37"/>
      <c r="B176" s="38"/>
      <c r="C176" s="34" t="s">
        <v>827</v>
      </c>
      <c r="D176" s="39"/>
      <c r="E176" s="10"/>
      <c r="F176" s="41">
        <f>Source!AO69</f>
        <v>204.25</v>
      </c>
      <c r="G176" s="40" t="str">
        <f>Source!DG69</f>
        <v/>
      </c>
      <c r="H176" s="41">
        <f>ROUND(Source!AF69*Source!I69, 2)</f>
        <v>24.51</v>
      </c>
      <c r="I176" s="40"/>
      <c r="J176" s="40">
        <f>IF(Source!BA69&lt;&gt; 0, Source!BA69, 1)</f>
        <v>35.729999999999997</v>
      </c>
      <c r="K176" s="41">
        <f>Source!S69</f>
        <v>875.74</v>
      </c>
      <c r="L176" s="42"/>
      <c r="R176">
        <f>H176</f>
        <v>24.51</v>
      </c>
    </row>
    <row r="177" spans="1:26" ht="14.25" x14ac:dyDescent="0.2">
      <c r="A177" s="37"/>
      <c r="B177" s="38"/>
      <c r="C177" s="34" t="s">
        <v>834</v>
      </c>
      <c r="D177" s="39"/>
      <c r="E177" s="10"/>
      <c r="F177" s="41">
        <f>Source!AL69</f>
        <v>4.09</v>
      </c>
      <c r="G177" s="40" t="str">
        <f>Source!DD69</f>
        <v/>
      </c>
      <c r="H177" s="41">
        <f>ROUND(Source!AC69*Source!I69, 2)</f>
        <v>0.49</v>
      </c>
      <c r="I177" s="40"/>
      <c r="J177" s="40">
        <f>IF(Source!BC69&lt;&gt; 0, Source!BC69, 1)</f>
        <v>35.69</v>
      </c>
      <c r="K177" s="41">
        <f>Source!P69</f>
        <v>17.52</v>
      </c>
      <c r="L177" s="42"/>
    </row>
    <row r="178" spans="1:26" ht="14.25" x14ac:dyDescent="0.2">
      <c r="A178" s="37"/>
      <c r="B178" s="38"/>
      <c r="C178" s="34" t="s">
        <v>828</v>
      </c>
      <c r="D178" s="39" t="s">
        <v>829</v>
      </c>
      <c r="E178" s="10">
        <f>Source!BZ69</f>
        <v>97</v>
      </c>
      <c r="F178" s="44"/>
      <c r="G178" s="40"/>
      <c r="H178" s="41">
        <f>SUM(S174:S180)</f>
        <v>23.77</v>
      </c>
      <c r="I178" s="45"/>
      <c r="J178" s="34">
        <f>Source!AT69</f>
        <v>97</v>
      </c>
      <c r="K178" s="41">
        <f>SUM(T174:T180)</f>
        <v>849.47</v>
      </c>
      <c r="L178" s="42"/>
    </row>
    <row r="179" spans="1:26" ht="14.25" x14ac:dyDescent="0.2">
      <c r="A179" s="37"/>
      <c r="B179" s="38"/>
      <c r="C179" s="34" t="s">
        <v>830</v>
      </c>
      <c r="D179" s="39" t="s">
        <v>829</v>
      </c>
      <c r="E179" s="10">
        <f>Source!CA69</f>
        <v>51</v>
      </c>
      <c r="F179" s="44"/>
      <c r="G179" s="40"/>
      <c r="H179" s="41">
        <f>SUM(U174:U180)</f>
        <v>12.5</v>
      </c>
      <c r="I179" s="45"/>
      <c r="J179" s="34">
        <f>Source!AU69</f>
        <v>51</v>
      </c>
      <c r="K179" s="41">
        <f>SUM(V174:V180)</f>
        <v>446.63</v>
      </c>
      <c r="L179" s="42"/>
    </row>
    <row r="180" spans="1:26" ht="14.25" x14ac:dyDescent="0.2">
      <c r="A180" s="50"/>
      <c r="B180" s="51"/>
      <c r="C180" s="52" t="s">
        <v>831</v>
      </c>
      <c r="D180" s="53" t="s">
        <v>832</v>
      </c>
      <c r="E180" s="54">
        <f>Source!AQ69</f>
        <v>22.72</v>
      </c>
      <c r="F180" s="55"/>
      <c r="G180" s="56" t="str">
        <f>Source!DI69</f>
        <v/>
      </c>
      <c r="H180" s="55"/>
      <c r="I180" s="56"/>
      <c r="J180" s="56"/>
      <c r="K180" s="55"/>
      <c r="L180" s="57">
        <f>Source!U69</f>
        <v>2.7263999999999999</v>
      </c>
    </row>
    <row r="181" spans="1:26" ht="15" x14ac:dyDescent="0.25">
      <c r="G181" s="48">
        <f>ROUND(Source!AC69*Source!I69, 2)+ROUND(Source!AF69*Source!I69, 2)+ROUND((((Source!ET69)-(Source!EU69))+Source!AE69)*Source!I69, 2)+SUM(H178:H179)</f>
        <v>61.269999999999996</v>
      </c>
      <c r="H181" s="48"/>
      <c r="J181" s="48">
        <f>Source!O69+SUM(K178:K179)</f>
        <v>2189.3599999999997</v>
      </c>
      <c r="K181" s="48"/>
      <c r="L181" s="49">
        <f>Source!U69</f>
        <v>2.7263999999999999</v>
      </c>
      <c r="O181" s="47">
        <f>G181</f>
        <v>61.269999999999996</v>
      </c>
      <c r="P181" s="47">
        <f>J181</f>
        <v>2189.3599999999997</v>
      </c>
      <c r="Q181" s="47">
        <f>L181</f>
        <v>2.7263999999999999</v>
      </c>
      <c r="W181">
        <f>IF(Source!BI69&lt;=1,G181, 0)</f>
        <v>0</v>
      </c>
      <c r="X181">
        <f>IF(Source!BI69=2,G181, 0)</f>
        <v>61.269999999999996</v>
      </c>
      <c r="Y181">
        <f>IF(Source!BI69=3,G181, 0)</f>
        <v>0</v>
      </c>
      <c r="Z181">
        <f>IF(Source!BI69=4,G181, 0)</f>
        <v>0</v>
      </c>
    </row>
    <row r="182" spans="1:26" ht="42.75" x14ac:dyDescent="0.2">
      <c r="A182" s="37" t="str">
        <f>Source!E70</f>
        <v>17</v>
      </c>
      <c r="B182" s="38" t="str">
        <f>Source!F70</f>
        <v>м08-02-155-1</v>
      </c>
      <c r="C182" s="34" t="str">
        <f>Source!G70</f>
        <v>Герметизация проходов при вводе кабелей во взрывоопасные помещения уплотнительной массой</v>
      </c>
      <c r="D182" s="39" t="str">
        <f>Source!H70</f>
        <v>1 проход кабеля</v>
      </c>
      <c r="E182" s="10">
        <f>Source!I70</f>
        <v>12</v>
      </c>
      <c r="F182" s="41">
        <f>IF(Source!AK70&lt;&gt; 0, Source!AK70,Source!AL70 + Source!AM70 + Source!AO70)</f>
        <v>18.68</v>
      </c>
      <c r="G182" s="40"/>
      <c r="H182" s="41"/>
      <c r="I182" s="40" t="str">
        <f>Source!BO70</f>
        <v>м08-02-155-1</v>
      </c>
      <c r="J182" s="40"/>
      <c r="K182" s="41"/>
      <c r="L182" s="42"/>
      <c r="S182">
        <f>ROUND((Source!FX70/100)*((ROUND(Source!AF70*Source!I70, 2)+ROUND(Source!AE70*Source!I70, 2))), 2)</f>
        <v>39.81</v>
      </c>
      <c r="T182">
        <f>Source!X70</f>
        <v>1422.37</v>
      </c>
      <c r="U182">
        <f>ROUND((Source!FY70/100)*((ROUND(Source!AF70*Source!I70, 2)+ROUND(Source!AE70*Source!I70, 2))), 2)</f>
        <v>20.93</v>
      </c>
      <c r="V182">
        <f>Source!Y70</f>
        <v>747.84</v>
      </c>
    </row>
    <row r="183" spans="1:26" ht="14.25" x14ac:dyDescent="0.2">
      <c r="A183" s="37"/>
      <c r="B183" s="38"/>
      <c r="C183" s="34" t="s">
        <v>827</v>
      </c>
      <c r="D183" s="39"/>
      <c r="E183" s="10"/>
      <c r="F183" s="41">
        <f>Source!AO70</f>
        <v>3.42</v>
      </c>
      <c r="G183" s="40" t="str">
        <f>Source!DG70</f>
        <v/>
      </c>
      <c r="H183" s="41">
        <f>ROUND(Source!AF70*Source!I70, 2)</f>
        <v>41.04</v>
      </c>
      <c r="I183" s="40"/>
      <c r="J183" s="40">
        <f>IF(Source!BA70&lt;&gt; 0, Source!BA70, 1)</f>
        <v>35.729999999999997</v>
      </c>
      <c r="K183" s="41">
        <f>Source!S70</f>
        <v>1466.36</v>
      </c>
      <c r="L183" s="42"/>
      <c r="R183">
        <f>H183</f>
        <v>41.04</v>
      </c>
    </row>
    <row r="184" spans="1:26" ht="14.25" x14ac:dyDescent="0.2">
      <c r="A184" s="37"/>
      <c r="B184" s="38"/>
      <c r="C184" s="34" t="s">
        <v>834</v>
      </c>
      <c r="D184" s="39"/>
      <c r="E184" s="10"/>
      <c r="F184" s="41">
        <f>Source!AL70</f>
        <v>15.26</v>
      </c>
      <c r="G184" s="40" t="str">
        <f>Source!DD70</f>
        <v/>
      </c>
      <c r="H184" s="41">
        <f>ROUND(Source!AC70*Source!I70, 2)</f>
        <v>183.12</v>
      </c>
      <c r="I184" s="40"/>
      <c r="J184" s="40">
        <f>IF(Source!BC70&lt;&gt; 0, Source!BC70, 1)</f>
        <v>7.51</v>
      </c>
      <c r="K184" s="41">
        <f>Source!P70</f>
        <v>1375.23</v>
      </c>
      <c r="L184" s="42"/>
    </row>
    <row r="185" spans="1:26" ht="14.25" x14ac:dyDescent="0.2">
      <c r="A185" s="37"/>
      <c r="B185" s="38"/>
      <c r="C185" s="34" t="s">
        <v>828</v>
      </c>
      <c r="D185" s="39" t="s">
        <v>829</v>
      </c>
      <c r="E185" s="10">
        <f>Source!BZ70</f>
        <v>97</v>
      </c>
      <c r="F185" s="44"/>
      <c r="G185" s="40"/>
      <c r="H185" s="41">
        <f>SUM(S182:S187)</f>
        <v>39.81</v>
      </c>
      <c r="I185" s="45"/>
      <c r="J185" s="34">
        <f>Source!AT70</f>
        <v>97</v>
      </c>
      <c r="K185" s="41">
        <f>SUM(T182:T187)</f>
        <v>1422.37</v>
      </c>
      <c r="L185" s="42"/>
    </row>
    <row r="186" spans="1:26" ht="14.25" x14ac:dyDescent="0.2">
      <c r="A186" s="37"/>
      <c r="B186" s="38"/>
      <c r="C186" s="34" t="s">
        <v>830</v>
      </c>
      <c r="D186" s="39" t="s">
        <v>829</v>
      </c>
      <c r="E186" s="10">
        <f>Source!CA70</f>
        <v>51</v>
      </c>
      <c r="F186" s="44"/>
      <c r="G186" s="40"/>
      <c r="H186" s="41">
        <f>SUM(U182:U187)</f>
        <v>20.93</v>
      </c>
      <c r="I186" s="45"/>
      <c r="J186" s="34">
        <f>Source!AU70</f>
        <v>51</v>
      </c>
      <c r="K186" s="41">
        <f>SUM(V182:V187)</f>
        <v>747.84</v>
      </c>
      <c r="L186" s="42"/>
    </row>
    <row r="187" spans="1:26" ht="14.25" x14ac:dyDescent="0.2">
      <c r="A187" s="50"/>
      <c r="B187" s="51"/>
      <c r="C187" s="52" t="s">
        <v>831</v>
      </c>
      <c r="D187" s="53" t="s">
        <v>832</v>
      </c>
      <c r="E187" s="54">
        <f>Source!AQ70</f>
        <v>0.38</v>
      </c>
      <c r="F187" s="55"/>
      <c r="G187" s="56" t="str">
        <f>Source!DI70</f>
        <v/>
      </c>
      <c r="H187" s="55"/>
      <c r="I187" s="56"/>
      <c r="J187" s="56"/>
      <c r="K187" s="55"/>
      <c r="L187" s="57">
        <f>Source!U70</f>
        <v>4.5600000000000005</v>
      </c>
    </row>
    <row r="188" spans="1:26" ht="15" x14ac:dyDescent="0.25">
      <c r="G188" s="48">
        <f>ROUND(Source!AC70*Source!I70, 2)+ROUND(Source!AF70*Source!I70, 2)+ROUND((((Source!ET70)-(Source!EU70))+Source!AE70)*Source!I70, 2)+SUM(H185:H186)</f>
        <v>284.89999999999998</v>
      </c>
      <c r="H188" s="48"/>
      <c r="J188" s="48">
        <f>Source!O70+SUM(K185:K186)</f>
        <v>5011.8</v>
      </c>
      <c r="K188" s="48"/>
      <c r="L188" s="49">
        <f>Source!U70</f>
        <v>4.5600000000000005</v>
      </c>
      <c r="O188" s="47">
        <f>G188</f>
        <v>284.89999999999998</v>
      </c>
      <c r="P188" s="47">
        <f>J188</f>
        <v>5011.8</v>
      </c>
      <c r="Q188" s="47">
        <f>L188</f>
        <v>4.5600000000000005</v>
      </c>
      <c r="W188">
        <f>IF(Source!BI70&lt;=1,G188, 0)</f>
        <v>0</v>
      </c>
      <c r="X188">
        <f>IF(Source!BI70=2,G188, 0)</f>
        <v>284.89999999999998</v>
      </c>
      <c r="Y188">
        <f>IF(Source!BI70=3,G188, 0)</f>
        <v>0</v>
      </c>
      <c r="Z188">
        <f>IF(Source!BI70=4,G188, 0)</f>
        <v>0</v>
      </c>
    </row>
    <row r="189" spans="1:26" ht="28.5" x14ac:dyDescent="0.2">
      <c r="A189" s="37" t="str">
        <f>Source!E71</f>
        <v>18</v>
      </c>
      <c r="B189" s="38" t="str">
        <f>Source!F71</f>
        <v>28-03-027-1</v>
      </c>
      <c r="C189" s="34" t="str">
        <f>Source!G71</f>
        <v>Установка указателей кабельных трасс</v>
      </c>
      <c r="D189" s="39" t="str">
        <f>Source!H71</f>
        <v>100 шт.</v>
      </c>
      <c r="E189" s="10">
        <f>Source!I71</f>
        <v>0.03</v>
      </c>
      <c r="F189" s="41">
        <f>IF(Source!AK71&lt;&gt; 0, Source!AK71,Source!AL71 + Source!AM71 + Source!AO71)</f>
        <v>924.36</v>
      </c>
      <c r="G189" s="40"/>
      <c r="H189" s="41"/>
      <c r="I189" s="40" t="str">
        <f>Source!BO71</f>
        <v>28-03-027-1</v>
      </c>
      <c r="J189" s="40"/>
      <c r="K189" s="41"/>
      <c r="L189" s="42"/>
      <c r="S189">
        <f>ROUND((Source!FX71/100)*((ROUND(Source!AF71*Source!I71, 2)+ROUND(Source!AE71*Source!I71, 2))), 2)</f>
        <v>19.829999999999998</v>
      </c>
      <c r="T189">
        <f>Source!X71</f>
        <v>708.42</v>
      </c>
      <c r="U189">
        <f>ROUND((Source!FY71/100)*((ROUND(Source!AF71*Source!I71, 2)+ROUND(Source!AE71*Source!I71, 2))), 2)</f>
        <v>11.82</v>
      </c>
      <c r="V189">
        <f>Source!Y71</f>
        <v>422.45</v>
      </c>
    </row>
    <row r="190" spans="1:26" x14ac:dyDescent="0.2">
      <c r="C190" s="43" t="str">
        <f>"Объем: "&amp;Source!I71&amp;"=3/"&amp;"100"</f>
        <v>Объем: 0,03=3/100</v>
      </c>
    </row>
    <row r="191" spans="1:26" ht="14.25" x14ac:dyDescent="0.2">
      <c r="A191" s="37"/>
      <c r="B191" s="38"/>
      <c r="C191" s="34" t="s">
        <v>827</v>
      </c>
      <c r="D191" s="39"/>
      <c r="E191" s="10"/>
      <c r="F191" s="41">
        <f>Source!AO71</f>
        <v>587.22</v>
      </c>
      <c r="G191" s="40" t="str">
        <f>Source!DG71</f>
        <v/>
      </c>
      <c r="H191" s="41">
        <f>ROUND(Source!AF71*Source!I71, 2)</f>
        <v>17.62</v>
      </c>
      <c r="I191" s="40"/>
      <c r="J191" s="40">
        <f>IF(Source!BA71&lt;&gt; 0, Source!BA71, 1)</f>
        <v>35.729999999999997</v>
      </c>
      <c r="K191" s="41">
        <f>Source!S71</f>
        <v>629.44000000000005</v>
      </c>
      <c r="L191" s="42"/>
      <c r="R191">
        <f>H191</f>
        <v>17.62</v>
      </c>
    </row>
    <row r="192" spans="1:26" ht="14.25" x14ac:dyDescent="0.2">
      <c r="A192" s="37"/>
      <c r="B192" s="38"/>
      <c r="C192" s="34" t="s">
        <v>244</v>
      </c>
      <c r="D192" s="39"/>
      <c r="E192" s="10"/>
      <c r="F192" s="41">
        <f>Source!AM71</f>
        <v>239.28</v>
      </c>
      <c r="G192" s="40" t="str">
        <f>Source!DE71</f>
        <v/>
      </c>
      <c r="H192" s="41">
        <f>ROUND((((Source!ET71)-(Source!EU71))+Source!AE71)*Source!I71, 2)</f>
        <v>7.18</v>
      </c>
      <c r="I192" s="40"/>
      <c r="J192" s="40">
        <f>IF(Source!BB71&lt;&gt; 0, Source!BB71, 1)</f>
        <v>9.56</v>
      </c>
      <c r="K192" s="41">
        <f>Source!Q71</f>
        <v>68.63</v>
      </c>
      <c r="L192" s="42"/>
    </row>
    <row r="193" spans="1:28" ht="14.25" x14ac:dyDescent="0.2">
      <c r="A193" s="37"/>
      <c r="B193" s="38"/>
      <c r="C193" s="34" t="s">
        <v>833</v>
      </c>
      <c r="D193" s="39"/>
      <c r="E193" s="10"/>
      <c r="F193" s="41">
        <f>Source!AN71</f>
        <v>19.12</v>
      </c>
      <c r="G193" s="40" t="str">
        <f>Source!DF71</f>
        <v/>
      </c>
      <c r="H193" s="41">
        <f>ROUND(Source!AE71*Source!I71, 2)</f>
        <v>0.56999999999999995</v>
      </c>
      <c r="I193" s="40"/>
      <c r="J193" s="40">
        <f>IF(Source!BS71&lt;&gt; 0, Source!BS71, 1)</f>
        <v>35.729999999999997</v>
      </c>
      <c r="K193" s="41">
        <f>Source!R71</f>
        <v>20.49</v>
      </c>
      <c r="L193" s="42"/>
      <c r="R193">
        <f>H193</f>
        <v>0.56999999999999995</v>
      </c>
    </row>
    <row r="194" spans="1:28" ht="14.25" x14ac:dyDescent="0.2">
      <c r="A194" s="37"/>
      <c r="B194" s="38"/>
      <c r="C194" s="34" t="s">
        <v>834</v>
      </c>
      <c r="D194" s="39"/>
      <c r="E194" s="10"/>
      <c r="F194" s="41">
        <f>Source!AL71</f>
        <v>97.86</v>
      </c>
      <c r="G194" s="40" t="str">
        <f>Source!DD71</f>
        <v/>
      </c>
      <c r="H194" s="41">
        <f>ROUND(Source!AC71*Source!I71, 2)</f>
        <v>2.94</v>
      </c>
      <c r="I194" s="40"/>
      <c r="J194" s="40">
        <f>IF(Source!BC71&lt;&gt; 0, Source!BC71, 1)</f>
        <v>24.5</v>
      </c>
      <c r="K194" s="41">
        <f>Source!P71</f>
        <v>71.930000000000007</v>
      </c>
      <c r="L194" s="42"/>
    </row>
    <row r="195" spans="1:28" ht="14.25" x14ac:dyDescent="0.2">
      <c r="A195" s="37"/>
      <c r="B195" s="38"/>
      <c r="C195" s="34" t="s">
        <v>828</v>
      </c>
      <c r="D195" s="39" t="s">
        <v>829</v>
      </c>
      <c r="E195" s="10">
        <f>Source!BZ71</f>
        <v>109</v>
      </c>
      <c r="F195" s="44"/>
      <c r="G195" s="40"/>
      <c r="H195" s="41">
        <f>SUM(S189:S198)</f>
        <v>19.829999999999998</v>
      </c>
      <c r="I195" s="45"/>
      <c r="J195" s="34">
        <f>Source!AT71</f>
        <v>109</v>
      </c>
      <c r="K195" s="41">
        <f>SUM(T189:T198)</f>
        <v>708.42</v>
      </c>
      <c r="L195" s="42"/>
    </row>
    <row r="196" spans="1:28" ht="14.25" x14ac:dyDescent="0.2">
      <c r="A196" s="37"/>
      <c r="B196" s="38"/>
      <c r="C196" s="34" t="s">
        <v>830</v>
      </c>
      <c r="D196" s="39" t="s">
        <v>829</v>
      </c>
      <c r="E196" s="10">
        <f>Source!CA71</f>
        <v>65</v>
      </c>
      <c r="F196" s="44"/>
      <c r="G196" s="40"/>
      <c r="H196" s="41">
        <f>SUM(U189:U198)</f>
        <v>11.82</v>
      </c>
      <c r="I196" s="45"/>
      <c r="J196" s="34">
        <f>Source!AU71</f>
        <v>65</v>
      </c>
      <c r="K196" s="41">
        <f>SUM(V189:V198)</f>
        <v>422.45</v>
      </c>
      <c r="L196" s="42"/>
    </row>
    <row r="197" spans="1:28" ht="14.25" x14ac:dyDescent="0.2">
      <c r="A197" s="37"/>
      <c r="B197" s="38"/>
      <c r="C197" s="34" t="s">
        <v>831</v>
      </c>
      <c r="D197" s="39" t="s">
        <v>832</v>
      </c>
      <c r="E197" s="10">
        <f>Source!AQ71</f>
        <v>78.400000000000006</v>
      </c>
      <c r="F197" s="41"/>
      <c r="G197" s="40" t="str">
        <f>Source!DI71</f>
        <v/>
      </c>
      <c r="H197" s="41"/>
      <c r="I197" s="40"/>
      <c r="J197" s="40"/>
      <c r="K197" s="41"/>
      <c r="L197" s="46">
        <f>Source!U71</f>
        <v>2.3519999999999999</v>
      </c>
    </row>
    <row r="198" spans="1:28" ht="28.5" hidden="1" x14ac:dyDescent="0.2">
      <c r="A198" s="66" t="str">
        <f>Source!E73</f>
        <v>18,2</v>
      </c>
      <c r="B198" s="66" t="str">
        <f>Source!F73</f>
        <v>101-0073</v>
      </c>
      <c r="C198" s="66" t="str">
        <f>Source!G73</f>
        <v>Битумы нефтяные строительные марки БН-90/10</v>
      </c>
      <c r="D198" s="67" t="str">
        <f>Source!H73</f>
        <v>т</v>
      </c>
      <c r="E198" s="68">
        <f>Source!I73</f>
        <v>-1.8E-3</v>
      </c>
      <c r="F198" s="69">
        <f>Source!AK73</f>
        <v>1631</v>
      </c>
      <c r="G198" s="70" t="s">
        <v>3</v>
      </c>
      <c r="H198" s="69">
        <f>ROUND(Source!AC73*Source!I73, 2)+ROUND((((Source!ET73)-(Source!EU73))+Source!AE73)*Source!I73, 2)+ROUND(Source!AF73*Source!I73, 2)</f>
        <v>-2.94</v>
      </c>
      <c r="I198" s="67"/>
      <c r="J198" s="67">
        <f>IF(Source!BC73&lt;&gt; 0, Source!BC73, 1)</f>
        <v>24.5</v>
      </c>
      <c r="K198" s="69">
        <f>Source!O73</f>
        <v>-71.930000000000007</v>
      </c>
      <c r="L198" s="69"/>
      <c r="S198">
        <f>ROUND((Source!FX73/100)*((ROUND(Source!AF73*Source!I73, 2)+ROUND(Source!AE73*Source!I73, 2))), 2)</f>
        <v>0</v>
      </c>
      <c r="T198">
        <f>Source!X73</f>
        <v>0</v>
      </c>
      <c r="U198">
        <f>ROUND((Source!FY73/100)*((ROUND(Source!AF73*Source!I73, 2)+ROUND(Source!AE73*Source!I73, 2))), 2)</f>
        <v>0</v>
      </c>
      <c r="V198">
        <f>Source!Y73</f>
        <v>0</v>
      </c>
      <c r="Y198">
        <f>IF(Source!BI73=3,H198, 0)</f>
        <v>0</v>
      </c>
      <c r="AA198">
        <f>ROUND(Source!AC73*Source!I73, 2)+ROUND((((Source!ET73)-(Source!EU73))+Source!AE73)*Source!I73, 2)+ROUND(Source!AF73*Source!I73, 2)</f>
        <v>-2.94</v>
      </c>
      <c r="AB198">
        <f>Source!O73</f>
        <v>-71.930000000000007</v>
      </c>
    </row>
    <row r="199" spans="1:28" ht="15" x14ac:dyDescent="0.25">
      <c r="G199" s="48">
        <f>ROUND(Source!AC71*Source!I71, 2)+ROUND(Source!AF71*Source!I71, 2)+ROUND((((Source!ET71)-(Source!EU71))+Source!AE71)*Source!I71, 2)+SUM(H195:H196)+SUM(AA198:AA198)</f>
        <v>56.45</v>
      </c>
      <c r="H199" s="48"/>
      <c r="J199" s="48">
        <f>Source!O71+SUM(K195:K196)+SUM(AB198:AB198)</f>
        <v>1828.9399999999998</v>
      </c>
      <c r="K199" s="48"/>
      <c r="L199" s="49">
        <f>Source!U71</f>
        <v>2.3519999999999999</v>
      </c>
      <c r="O199" s="47">
        <f>G199</f>
        <v>56.45</v>
      </c>
      <c r="P199" s="47">
        <f>J199</f>
        <v>1828.9399999999998</v>
      </c>
      <c r="Q199" s="47">
        <f>L199</f>
        <v>2.3519999999999999</v>
      </c>
      <c r="W199">
        <f>IF(Source!BI71&lt;=1,G199, 0)</f>
        <v>56.45</v>
      </c>
      <c r="X199">
        <f>IF(Source!BI71=2,G199, 0)</f>
        <v>0</v>
      </c>
      <c r="Y199">
        <f>IF(Source!BI71=3,G199, 0)</f>
        <v>0</v>
      </c>
      <c r="Z199">
        <f>IF(Source!BI71=4,G199, 0)</f>
        <v>0</v>
      </c>
    </row>
    <row r="200" spans="1:28" ht="42.75" x14ac:dyDescent="0.2">
      <c r="A200" s="37" t="str">
        <f>Source!E74</f>
        <v>19</v>
      </c>
      <c r="B200" s="38" t="str">
        <f>Source!F74</f>
        <v>п01-12-027-1</v>
      </c>
      <c r="C200" s="34" t="str">
        <f>Source!G74</f>
        <v>Испытание кабеля силового длиной до 500 м напряжением до 10 кВ</v>
      </c>
      <c r="D200" s="39" t="str">
        <f>Source!H74</f>
        <v>1 испытание</v>
      </c>
      <c r="E200" s="10">
        <f>Source!I74</f>
        <v>2</v>
      </c>
      <c r="F200" s="41">
        <f>IF(Source!AK74&lt;&gt; 0, Source!AK74,Source!AL74 + Source!AM74 + Source!AO74)</f>
        <v>52.07</v>
      </c>
      <c r="G200" s="40"/>
      <c r="H200" s="41"/>
      <c r="I200" s="40" t="str">
        <f>Source!BO74</f>
        <v/>
      </c>
      <c r="J200" s="40"/>
      <c r="K200" s="41"/>
      <c r="L200" s="42"/>
      <c r="S200">
        <f>ROUND((Source!FX74/100)*((ROUND(Source!AF74*Source!I74, 2)+ROUND(Source!AE74*Source!I74, 2))), 2)</f>
        <v>77.06</v>
      </c>
      <c r="T200">
        <f>Source!X74</f>
        <v>2753.48</v>
      </c>
      <c r="U200">
        <f>ROUND((Source!FY74/100)*((ROUND(Source!AF74*Source!I74, 2)+ROUND(Source!AE74*Source!I74, 2))), 2)</f>
        <v>37.49</v>
      </c>
      <c r="V200">
        <f>Source!Y74</f>
        <v>1339.53</v>
      </c>
    </row>
    <row r="201" spans="1:28" ht="14.25" x14ac:dyDescent="0.2">
      <c r="A201" s="37"/>
      <c r="B201" s="38"/>
      <c r="C201" s="34" t="s">
        <v>827</v>
      </c>
      <c r="D201" s="39"/>
      <c r="E201" s="10"/>
      <c r="F201" s="41">
        <f>Source!AO74</f>
        <v>52.07</v>
      </c>
      <c r="G201" s="40" t="str">
        <f>Source!DG74</f>
        <v/>
      </c>
      <c r="H201" s="41">
        <f>ROUND(Source!AF74*Source!I74, 2)</f>
        <v>104.14</v>
      </c>
      <c r="I201" s="40"/>
      <c r="J201" s="40">
        <f>IF(Source!BA74&lt;&gt; 0, Source!BA74, 1)</f>
        <v>35.729999999999997</v>
      </c>
      <c r="K201" s="41">
        <f>Source!S74</f>
        <v>3720.92</v>
      </c>
      <c r="L201" s="42"/>
      <c r="R201">
        <f>H201</f>
        <v>104.14</v>
      </c>
    </row>
    <row r="202" spans="1:28" ht="14.25" x14ac:dyDescent="0.2">
      <c r="A202" s="37"/>
      <c r="B202" s="38"/>
      <c r="C202" s="34" t="s">
        <v>828</v>
      </c>
      <c r="D202" s="39" t="s">
        <v>829</v>
      </c>
      <c r="E202" s="10">
        <f>Source!BZ74</f>
        <v>74</v>
      </c>
      <c r="F202" s="44"/>
      <c r="G202" s="40"/>
      <c r="H202" s="41">
        <f>SUM(S200:S204)</f>
        <v>77.06</v>
      </c>
      <c r="I202" s="45"/>
      <c r="J202" s="34">
        <f>Source!AT74</f>
        <v>74</v>
      </c>
      <c r="K202" s="41">
        <f>SUM(T200:T204)</f>
        <v>2753.48</v>
      </c>
      <c r="L202" s="42"/>
    </row>
    <row r="203" spans="1:28" ht="14.25" x14ac:dyDescent="0.2">
      <c r="A203" s="37"/>
      <c r="B203" s="38"/>
      <c r="C203" s="34" t="s">
        <v>830</v>
      </c>
      <c r="D203" s="39" t="s">
        <v>829</v>
      </c>
      <c r="E203" s="10">
        <f>Source!CA74</f>
        <v>36</v>
      </c>
      <c r="F203" s="44"/>
      <c r="G203" s="40"/>
      <c r="H203" s="41">
        <f>SUM(U200:U204)</f>
        <v>37.49</v>
      </c>
      <c r="I203" s="45"/>
      <c r="J203" s="34">
        <f>Source!AU74</f>
        <v>36</v>
      </c>
      <c r="K203" s="41">
        <f>SUM(V200:V204)</f>
        <v>1339.53</v>
      </c>
      <c r="L203" s="42"/>
    </row>
    <row r="204" spans="1:28" ht="14.25" x14ac:dyDescent="0.2">
      <c r="A204" s="50"/>
      <c r="B204" s="51"/>
      <c r="C204" s="52" t="s">
        <v>831</v>
      </c>
      <c r="D204" s="53" t="s">
        <v>832</v>
      </c>
      <c r="E204" s="54">
        <f>Source!AQ74</f>
        <v>4.8600000000000003</v>
      </c>
      <c r="F204" s="55"/>
      <c r="G204" s="56" t="str">
        <f>Source!DI74</f>
        <v/>
      </c>
      <c r="H204" s="55"/>
      <c r="I204" s="56"/>
      <c r="J204" s="56"/>
      <c r="K204" s="55"/>
      <c r="L204" s="57">
        <f>Source!U74</f>
        <v>9.7200000000000006</v>
      </c>
    </row>
    <row r="205" spans="1:28" ht="15" x14ac:dyDescent="0.25">
      <c r="G205" s="48">
        <f>ROUND(Source!AC74*Source!I74, 2)+ROUND(Source!AF74*Source!I74, 2)+ROUND((((Source!ET74)-(Source!EU74))+Source!AE74)*Source!I74, 2)+SUM(H202:H203)</f>
        <v>218.69</v>
      </c>
      <c r="H205" s="48"/>
      <c r="J205" s="48">
        <f>Source!O74+SUM(K202:K203)</f>
        <v>7813.93</v>
      </c>
      <c r="K205" s="48"/>
      <c r="L205" s="49">
        <f>Source!U74</f>
        <v>9.7200000000000006</v>
      </c>
      <c r="O205" s="47">
        <f>G205</f>
        <v>218.69</v>
      </c>
      <c r="P205" s="47">
        <f>J205</f>
        <v>7813.93</v>
      </c>
      <c r="Q205" s="47">
        <f>L205</f>
        <v>9.7200000000000006</v>
      </c>
      <c r="W205">
        <f>IF(Source!BI74&lt;=1,G205, 0)</f>
        <v>0</v>
      </c>
      <c r="X205">
        <f>IF(Source!BI74=2,G205, 0)</f>
        <v>0</v>
      </c>
      <c r="Y205">
        <f>IF(Source!BI74=3,G205, 0)</f>
        <v>0</v>
      </c>
      <c r="Z205">
        <f>IF(Source!BI74=4,G205, 0)</f>
        <v>218.69</v>
      </c>
    </row>
    <row r="206" spans="1:28" ht="42.75" x14ac:dyDescent="0.2">
      <c r="A206" s="37" t="str">
        <f>Source!E75</f>
        <v>20</v>
      </c>
      <c r="B206" s="38" t="str">
        <f>Source!F75</f>
        <v>п01-11-024-2</v>
      </c>
      <c r="C206" s="34" t="str">
        <f>Source!G75</f>
        <v>Фазировка электрической линии или трансформатора с сетью напряжением свыше 1 кВ</v>
      </c>
      <c r="D206" s="39" t="str">
        <f>Source!H75</f>
        <v>1 фазировка</v>
      </c>
      <c r="E206" s="10">
        <f>Source!I75</f>
        <v>2</v>
      </c>
      <c r="F206" s="41">
        <f>IF(Source!AK75&lt;&gt; 0, Source!AK75,Source!AL75 + Source!AM75 + Source!AO75)</f>
        <v>19.39</v>
      </c>
      <c r="G206" s="40"/>
      <c r="H206" s="41"/>
      <c r="I206" s="40" t="str">
        <f>Source!BO75</f>
        <v/>
      </c>
      <c r="J206" s="40"/>
      <c r="K206" s="41"/>
      <c r="L206" s="42"/>
      <c r="S206">
        <f>ROUND((Source!FX75/100)*((ROUND(Source!AF75*Source!I75, 2)+ROUND(Source!AE75*Source!I75, 2))), 2)</f>
        <v>28.7</v>
      </c>
      <c r="T206">
        <f>Source!X75</f>
        <v>1025.3499999999999</v>
      </c>
      <c r="U206">
        <f>ROUND((Source!FY75/100)*((ROUND(Source!AF75*Source!I75, 2)+ROUND(Source!AE75*Source!I75, 2))), 2)</f>
        <v>13.96</v>
      </c>
      <c r="V206">
        <f>Source!Y75</f>
        <v>498.82</v>
      </c>
    </row>
    <row r="207" spans="1:28" ht="14.25" x14ac:dyDescent="0.2">
      <c r="A207" s="37"/>
      <c r="B207" s="38"/>
      <c r="C207" s="34" t="s">
        <v>827</v>
      </c>
      <c r="D207" s="39"/>
      <c r="E207" s="10"/>
      <c r="F207" s="41">
        <f>Source!AO75</f>
        <v>19.39</v>
      </c>
      <c r="G207" s="40" t="str">
        <f>Source!DG75</f>
        <v/>
      </c>
      <c r="H207" s="41">
        <f>ROUND(Source!AF75*Source!I75, 2)</f>
        <v>38.78</v>
      </c>
      <c r="I207" s="40"/>
      <c r="J207" s="40">
        <f>IF(Source!BA75&lt;&gt; 0, Source!BA75, 1)</f>
        <v>35.729999999999997</v>
      </c>
      <c r="K207" s="41">
        <f>Source!S75</f>
        <v>1385.61</v>
      </c>
      <c r="L207" s="42"/>
      <c r="R207">
        <f>H207</f>
        <v>38.78</v>
      </c>
    </row>
    <row r="208" spans="1:28" ht="14.25" x14ac:dyDescent="0.2">
      <c r="A208" s="37"/>
      <c r="B208" s="38"/>
      <c r="C208" s="34" t="s">
        <v>828</v>
      </c>
      <c r="D208" s="39" t="s">
        <v>829</v>
      </c>
      <c r="E208" s="10">
        <f>Source!BZ75</f>
        <v>74</v>
      </c>
      <c r="F208" s="44"/>
      <c r="G208" s="40"/>
      <c r="H208" s="41">
        <f>SUM(S206:S210)</f>
        <v>28.7</v>
      </c>
      <c r="I208" s="45"/>
      <c r="J208" s="34">
        <f>Source!AT75</f>
        <v>74</v>
      </c>
      <c r="K208" s="41">
        <f>SUM(T206:T210)</f>
        <v>1025.3499999999999</v>
      </c>
      <c r="L208" s="42"/>
    </row>
    <row r="209" spans="1:26" ht="14.25" x14ac:dyDescent="0.2">
      <c r="A209" s="37"/>
      <c r="B209" s="38"/>
      <c r="C209" s="34" t="s">
        <v>830</v>
      </c>
      <c r="D209" s="39" t="s">
        <v>829</v>
      </c>
      <c r="E209" s="10">
        <f>Source!CA75</f>
        <v>36</v>
      </c>
      <c r="F209" s="44"/>
      <c r="G209" s="40"/>
      <c r="H209" s="41">
        <f>SUM(U206:U210)</f>
        <v>13.96</v>
      </c>
      <c r="I209" s="45"/>
      <c r="J209" s="34">
        <f>Source!AU75</f>
        <v>36</v>
      </c>
      <c r="K209" s="41">
        <f>SUM(V206:V210)</f>
        <v>498.82</v>
      </c>
      <c r="L209" s="42"/>
    </row>
    <row r="210" spans="1:26" ht="14.25" x14ac:dyDescent="0.2">
      <c r="A210" s="50"/>
      <c r="B210" s="51"/>
      <c r="C210" s="52" t="s">
        <v>831</v>
      </c>
      <c r="D210" s="53" t="s">
        <v>832</v>
      </c>
      <c r="E210" s="54">
        <f>Source!AQ75</f>
        <v>1.62</v>
      </c>
      <c r="F210" s="55"/>
      <c r="G210" s="56" t="str">
        <f>Source!DI75</f>
        <v/>
      </c>
      <c r="H210" s="55"/>
      <c r="I210" s="56"/>
      <c r="J210" s="56"/>
      <c r="K210" s="55"/>
      <c r="L210" s="57">
        <f>Source!U75</f>
        <v>3.24</v>
      </c>
    </row>
    <row r="211" spans="1:26" ht="15" x14ac:dyDescent="0.25">
      <c r="G211" s="48">
        <f>ROUND(Source!AC75*Source!I75, 2)+ROUND(Source!AF75*Source!I75, 2)+ROUND((((Source!ET75)-(Source!EU75))+Source!AE75)*Source!I75, 2)+SUM(H208:H209)</f>
        <v>81.44</v>
      </c>
      <c r="H211" s="48"/>
      <c r="J211" s="48">
        <f>Source!O75+SUM(K208:K209)</f>
        <v>2909.7799999999997</v>
      </c>
      <c r="K211" s="48"/>
      <c r="L211" s="49">
        <f>Source!U75</f>
        <v>3.24</v>
      </c>
      <c r="O211" s="47">
        <f>G211</f>
        <v>81.44</v>
      </c>
      <c r="P211" s="47">
        <f>J211</f>
        <v>2909.7799999999997</v>
      </c>
      <c r="Q211" s="47">
        <f>L211</f>
        <v>3.24</v>
      </c>
      <c r="W211">
        <f>IF(Source!BI75&lt;=1,G211, 0)</f>
        <v>0</v>
      </c>
      <c r="X211">
        <f>IF(Source!BI75=2,G211, 0)</f>
        <v>0</v>
      </c>
      <c r="Y211">
        <f>IF(Source!BI75=3,G211, 0)</f>
        <v>0</v>
      </c>
      <c r="Z211">
        <f>IF(Source!BI75=4,G211, 0)</f>
        <v>81.44</v>
      </c>
    </row>
    <row r="212" spans="1:26" ht="27" x14ac:dyDescent="0.2">
      <c r="A212" s="37" t="str">
        <f>Source!E76</f>
        <v>21</v>
      </c>
      <c r="B212" s="38" t="str">
        <f>Source!F76</f>
        <v>ЕКС</v>
      </c>
      <c r="C212" s="34" t="s">
        <v>835</v>
      </c>
      <c r="D212" s="39" t="str">
        <f>Source!H76</f>
        <v>м</v>
      </c>
      <c r="E212" s="10">
        <f>Source!I76</f>
        <v>328</v>
      </c>
      <c r="F212" s="41">
        <f>IF(Source!AK76&lt;&gt; 0, Source!AK76,Source!AL76 + Source!AM76 + Source!AO76)</f>
        <v>1063.33</v>
      </c>
      <c r="G212" s="40"/>
      <c r="H212" s="41"/>
      <c r="I212" s="40" t="str">
        <f>Source!BO76</f>
        <v/>
      </c>
      <c r="J212" s="40"/>
      <c r="K212" s="41"/>
      <c r="L212" s="42"/>
      <c r="S212">
        <f>ROUND((Source!FX76/100)*((ROUND(Source!AF76*Source!I76, 2)+ROUND(Source!AE76*Source!I76, 2))), 2)</f>
        <v>0</v>
      </c>
      <c r="T212">
        <f>Source!X76</f>
        <v>0</v>
      </c>
      <c r="U212">
        <f>ROUND((Source!FY76/100)*((ROUND(Source!AF76*Source!I76, 2)+ROUND(Source!AE76*Source!I76, 2))), 2)</f>
        <v>0</v>
      </c>
      <c r="V212">
        <f>Source!Y76</f>
        <v>0</v>
      </c>
    </row>
    <row r="213" spans="1:26" ht="14.25" x14ac:dyDescent="0.2">
      <c r="A213" s="50"/>
      <c r="B213" s="51"/>
      <c r="C213" s="52" t="s">
        <v>834</v>
      </c>
      <c r="D213" s="53"/>
      <c r="E213" s="54"/>
      <c r="F213" s="55">
        <f>Source!AL76</f>
        <v>1063.33</v>
      </c>
      <c r="G213" s="56" t="str">
        <f>Source!DD76</f>
        <v/>
      </c>
      <c r="H213" s="55">
        <f>ROUND(Source!AC76*Source!I76, 2)</f>
        <v>348772.24</v>
      </c>
      <c r="I213" s="56"/>
      <c r="J213" s="56">
        <f>IF(Source!BC76&lt;&gt; 0, Source!BC76, 1)</f>
        <v>1</v>
      </c>
      <c r="K213" s="55">
        <f>Source!P76</f>
        <v>348772.24</v>
      </c>
      <c r="L213" s="60"/>
    </row>
    <row r="214" spans="1:26" ht="15" x14ac:dyDescent="0.25">
      <c r="G214" s="48">
        <f>ROUND(Source!AC76*Source!I76, 2)+ROUND(Source!AF76*Source!I76, 2)+ROUND((((Source!ET76)-(Source!EU76))+Source!AE76)*Source!I76, 2)</f>
        <v>348772.24</v>
      </c>
      <c r="H214" s="48"/>
      <c r="J214" s="48">
        <f>Source!O76</f>
        <v>348772.24</v>
      </c>
      <c r="K214" s="48"/>
      <c r="L214" s="49">
        <f>Source!U76</f>
        <v>0</v>
      </c>
      <c r="O214" s="47">
        <f>G214</f>
        <v>348772.24</v>
      </c>
      <c r="P214" s="47">
        <f>J214</f>
        <v>348772.24</v>
      </c>
      <c r="Q214" s="47">
        <f>L214</f>
        <v>0</v>
      </c>
      <c r="W214">
        <f>IF(Source!BI76&lt;=1,G214, 0)</f>
        <v>348772.24</v>
      </c>
      <c r="X214">
        <f>IF(Source!BI76=2,G214, 0)</f>
        <v>0</v>
      </c>
      <c r="Y214">
        <f>IF(Source!BI76=3,G214, 0)</f>
        <v>0</v>
      </c>
      <c r="Z214">
        <f>IF(Source!BI76=4,G214, 0)</f>
        <v>0</v>
      </c>
    </row>
    <row r="215" spans="1:26" ht="27" x14ac:dyDescent="0.2">
      <c r="A215" s="37" t="str">
        <f>Source!E77</f>
        <v>22</v>
      </c>
      <c r="B215" s="38" t="str">
        <f>Source!F77</f>
        <v>Стандарт</v>
      </c>
      <c r="C215" s="34" t="s">
        <v>836</v>
      </c>
      <c r="D215" s="39" t="str">
        <f>Source!H77</f>
        <v>ШТ</v>
      </c>
      <c r="E215" s="10">
        <f>Source!I77</f>
        <v>4</v>
      </c>
      <c r="F215" s="41">
        <f>IF(Source!AK77&lt;&gt; 0, Source!AK77,Source!AL77 + Source!AM77 + Source!AO77)</f>
        <v>2240.17</v>
      </c>
      <c r="G215" s="40"/>
      <c r="H215" s="41"/>
      <c r="I215" s="40" t="str">
        <f>Source!BO77</f>
        <v/>
      </c>
      <c r="J215" s="40"/>
      <c r="K215" s="41"/>
      <c r="L215" s="42"/>
      <c r="S215">
        <f>ROUND((Source!FX77/100)*((ROUND(Source!AF77*Source!I77, 2)+ROUND(Source!AE77*Source!I77, 2))), 2)</f>
        <v>0</v>
      </c>
      <c r="T215">
        <f>Source!X77</f>
        <v>0</v>
      </c>
      <c r="U215">
        <f>ROUND((Source!FY77/100)*((ROUND(Source!AF77*Source!I77, 2)+ROUND(Source!AE77*Source!I77, 2))), 2)</f>
        <v>0</v>
      </c>
      <c r="V215">
        <f>Source!Y77</f>
        <v>0</v>
      </c>
    </row>
    <row r="216" spans="1:26" ht="14.25" x14ac:dyDescent="0.2">
      <c r="A216" s="50"/>
      <c r="B216" s="51"/>
      <c r="C216" s="52" t="s">
        <v>834</v>
      </c>
      <c r="D216" s="53"/>
      <c r="E216" s="54"/>
      <c r="F216" s="55">
        <f>Source!AL77</f>
        <v>2240.17</v>
      </c>
      <c r="G216" s="56" t="str">
        <f>Source!DD77</f>
        <v/>
      </c>
      <c r="H216" s="55">
        <f>ROUND(Source!AC77*Source!I77, 2)</f>
        <v>8960.68</v>
      </c>
      <c r="I216" s="56"/>
      <c r="J216" s="56">
        <f>IF(Source!BC77&lt;&gt; 0, Source!BC77, 1)</f>
        <v>1</v>
      </c>
      <c r="K216" s="55">
        <f>Source!P77</f>
        <v>8960.68</v>
      </c>
      <c r="L216" s="60"/>
    </row>
    <row r="217" spans="1:26" ht="15" x14ac:dyDescent="0.25">
      <c r="G217" s="48">
        <f>ROUND(Source!AC77*Source!I77, 2)+ROUND(Source!AF77*Source!I77, 2)+ROUND((((Source!ET77)-(Source!EU77))+Source!AE77)*Source!I77, 2)</f>
        <v>8960.68</v>
      </c>
      <c r="H217" s="48"/>
      <c r="J217" s="48">
        <f>Source!O77</f>
        <v>8960.68</v>
      </c>
      <c r="K217" s="48"/>
      <c r="L217" s="49">
        <f>Source!U77</f>
        <v>0</v>
      </c>
      <c r="O217" s="47">
        <f>G217</f>
        <v>8960.68</v>
      </c>
      <c r="P217" s="47">
        <f>J217</f>
        <v>8960.68</v>
      </c>
      <c r="Q217" s="47">
        <f>L217</f>
        <v>0</v>
      </c>
      <c r="W217">
        <f>IF(Source!BI77&lt;=1,G217, 0)</f>
        <v>8960.68</v>
      </c>
      <c r="X217">
        <f>IF(Source!BI77=2,G217, 0)</f>
        <v>0</v>
      </c>
      <c r="Y217">
        <f>IF(Source!BI77=3,G217, 0)</f>
        <v>0</v>
      </c>
      <c r="Z217">
        <f>IF(Source!BI77=4,G217, 0)</f>
        <v>0</v>
      </c>
    </row>
    <row r="218" spans="1:26" ht="41.25" x14ac:dyDescent="0.2">
      <c r="A218" s="37" t="str">
        <f>Source!E78</f>
        <v>23</v>
      </c>
      <c r="B218" s="38" t="str">
        <f>Source!F78</f>
        <v>Миртрубпласт</v>
      </c>
      <c r="C218" s="34" t="s">
        <v>837</v>
      </c>
      <c r="D218" s="39" t="str">
        <f>Source!H78</f>
        <v>м</v>
      </c>
      <c r="E218" s="10">
        <f>Source!I78</f>
        <v>282</v>
      </c>
      <c r="F218" s="41">
        <f>IF(Source!AK78&lt;&gt; 0, Source!AK78,Source!AL78 + Source!AM78 + Source!AO78)</f>
        <v>450</v>
      </c>
      <c r="G218" s="40"/>
      <c r="H218" s="41"/>
      <c r="I218" s="40" t="str">
        <f>Source!BO78</f>
        <v/>
      </c>
      <c r="J218" s="40"/>
      <c r="K218" s="41"/>
      <c r="L218" s="42"/>
      <c r="S218">
        <f>ROUND((Source!FX78/100)*((ROUND(Source!AF78*Source!I78, 2)+ROUND(Source!AE78*Source!I78, 2))), 2)</f>
        <v>0</v>
      </c>
      <c r="T218">
        <f>Source!X78</f>
        <v>0</v>
      </c>
      <c r="U218">
        <f>ROUND((Source!FY78/100)*((ROUND(Source!AF78*Source!I78, 2)+ROUND(Source!AE78*Source!I78, 2))), 2)</f>
        <v>0</v>
      </c>
      <c r="V218">
        <f>Source!Y78</f>
        <v>0</v>
      </c>
    </row>
    <row r="219" spans="1:26" ht="14.25" x14ac:dyDescent="0.2">
      <c r="A219" s="50"/>
      <c r="B219" s="51"/>
      <c r="C219" s="52" t="s">
        <v>834</v>
      </c>
      <c r="D219" s="53"/>
      <c r="E219" s="54"/>
      <c r="F219" s="55">
        <f>Source!AL78</f>
        <v>450</v>
      </c>
      <c r="G219" s="56" t="str">
        <f>Source!DD78</f>
        <v/>
      </c>
      <c r="H219" s="55">
        <f>ROUND(Source!AC78*Source!I78, 2)</f>
        <v>126900</v>
      </c>
      <c r="I219" s="56"/>
      <c r="J219" s="56">
        <f>IF(Source!BC78&lt;&gt; 0, Source!BC78, 1)</f>
        <v>1</v>
      </c>
      <c r="K219" s="55">
        <f>Source!P78</f>
        <v>126900</v>
      </c>
      <c r="L219" s="60"/>
    </row>
    <row r="220" spans="1:26" ht="15" x14ac:dyDescent="0.25">
      <c r="G220" s="48">
        <f>ROUND(Source!AC78*Source!I78, 2)+ROUND(Source!AF78*Source!I78, 2)+ROUND((((Source!ET78)-(Source!EU78))+Source!AE78)*Source!I78, 2)</f>
        <v>126900</v>
      </c>
      <c r="H220" s="48"/>
      <c r="J220" s="48">
        <f>Source!O78</f>
        <v>126900</v>
      </c>
      <c r="K220" s="48"/>
      <c r="L220" s="49">
        <f>Source!U78</f>
        <v>0</v>
      </c>
      <c r="O220" s="47">
        <f>G220</f>
        <v>126900</v>
      </c>
      <c r="P220" s="47">
        <f>J220</f>
        <v>126900</v>
      </c>
      <c r="Q220" s="47">
        <f>L220</f>
        <v>0</v>
      </c>
      <c r="W220">
        <f>IF(Source!BI78&lt;=1,G220, 0)</f>
        <v>126900</v>
      </c>
      <c r="X220">
        <f>IF(Source!BI78=2,G220, 0)</f>
        <v>0</v>
      </c>
      <c r="Y220">
        <f>IF(Source!BI78=3,G220, 0)</f>
        <v>0</v>
      </c>
      <c r="Z220">
        <f>IF(Source!BI78=4,G220, 0)</f>
        <v>0</v>
      </c>
    </row>
    <row r="221" spans="1:26" ht="41.25" x14ac:dyDescent="0.2">
      <c r="A221" s="37" t="str">
        <f>Source!E79</f>
        <v>24</v>
      </c>
      <c r="B221" s="38" t="str">
        <f>Source!F79</f>
        <v>Прайс</v>
      </c>
      <c r="C221" s="34" t="s">
        <v>838</v>
      </c>
      <c r="D221" s="39" t="str">
        <f>Source!H79</f>
        <v>ШТ</v>
      </c>
      <c r="E221" s="10">
        <f>Source!I79</f>
        <v>4</v>
      </c>
      <c r="F221" s="41">
        <f>IF(Source!AK79&lt;&gt; 0, Source!AK79,Source!AL79 + Source!AM79 + Source!AO79)</f>
        <v>333.33</v>
      </c>
      <c r="G221" s="40"/>
      <c r="H221" s="41"/>
      <c r="I221" s="40" t="str">
        <f>Source!BO79</f>
        <v/>
      </c>
      <c r="J221" s="40"/>
      <c r="K221" s="41"/>
      <c r="L221" s="42"/>
      <c r="S221">
        <f>ROUND((Source!FX79/100)*((ROUND(Source!AF79*Source!I79, 2)+ROUND(Source!AE79*Source!I79, 2))), 2)</f>
        <v>0</v>
      </c>
      <c r="T221">
        <f>Source!X79</f>
        <v>0</v>
      </c>
      <c r="U221">
        <f>ROUND((Source!FY79/100)*((ROUND(Source!AF79*Source!I79, 2)+ROUND(Source!AE79*Source!I79, 2))), 2)</f>
        <v>0</v>
      </c>
      <c r="V221">
        <f>Source!Y79</f>
        <v>0</v>
      </c>
    </row>
    <row r="222" spans="1:26" ht="14.25" x14ac:dyDescent="0.2">
      <c r="A222" s="50"/>
      <c r="B222" s="51"/>
      <c r="C222" s="52" t="s">
        <v>834</v>
      </c>
      <c r="D222" s="53"/>
      <c r="E222" s="54"/>
      <c r="F222" s="55">
        <f>Source!AL79</f>
        <v>333.33</v>
      </c>
      <c r="G222" s="56" t="str">
        <f>Source!DD79</f>
        <v/>
      </c>
      <c r="H222" s="55">
        <f>ROUND(Source!AC79*Source!I79, 2)</f>
        <v>1333.32</v>
      </c>
      <c r="I222" s="56"/>
      <c r="J222" s="56">
        <f>IF(Source!BC79&lt;&gt; 0, Source!BC79, 1)</f>
        <v>1</v>
      </c>
      <c r="K222" s="55">
        <f>Source!P79</f>
        <v>1333.32</v>
      </c>
      <c r="L222" s="60"/>
    </row>
    <row r="223" spans="1:26" ht="15" x14ac:dyDescent="0.25">
      <c r="G223" s="48">
        <f>ROUND(Source!AC79*Source!I79, 2)+ROUND(Source!AF79*Source!I79, 2)+ROUND((((Source!ET79)-(Source!EU79))+Source!AE79)*Source!I79, 2)</f>
        <v>1333.32</v>
      </c>
      <c r="H223" s="48"/>
      <c r="J223" s="48">
        <f>Source!O79</f>
        <v>1333.32</v>
      </c>
      <c r="K223" s="48"/>
      <c r="L223" s="49">
        <f>Source!U79</f>
        <v>0</v>
      </c>
      <c r="O223" s="47">
        <f>G223</f>
        <v>1333.32</v>
      </c>
      <c r="P223" s="47">
        <f>J223</f>
        <v>1333.32</v>
      </c>
      <c r="Q223" s="47">
        <f>L223</f>
        <v>0</v>
      </c>
      <c r="W223">
        <f>IF(Source!BI79&lt;=1,G223, 0)</f>
        <v>1333.32</v>
      </c>
      <c r="X223">
        <f>IF(Source!BI79=2,G223, 0)</f>
        <v>0</v>
      </c>
      <c r="Y223">
        <f>IF(Source!BI79=3,G223, 0)</f>
        <v>0</v>
      </c>
      <c r="Z223">
        <f>IF(Source!BI79=4,G223, 0)</f>
        <v>0</v>
      </c>
    </row>
    <row r="224" spans="1:26" ht="27" x14ac:dyDescent="0.2">
      <c r="A224" s="37" t="str">
        <f>Source!E80</f>
        <v>25</v>
      </c>
      <c r="B224" s="38" t="str">
        <f>Source!F80</f>
        <v>Прайс</v>
      </c>
      <c r="C224" s="34" t="s">
        <v>839</v>
      </c>
      <c r="D224" s="39" t="str">
        <f>Source!H80</f>
        <v>ТН</v>
      </c>
      <c r="E224" s="10">
        <f>Source!I80</f>
        <v>8</v>
      </c>
      <c r="F224" s="41">
        <f>IF(Source!AK80&lt;&gt; 0, Source!AK80,Source!AL80 + Source!AM80 + Source!AO80)</f>
        <v>566.66999999999996</v>
      </c>
      <c r="G224" s="40"/>
      <c r="H224" s="41"/>
      <c r="I224" s="40" t="str">
        <f>Source!BO80</f>
        <v/>
      </c>
      <c r="J224" s="40"/>
      <c r="K224" s="41"/>
      <c r="L224" s="42"/>
      <c r="S224">
        <f>ROUND((Source!FX80/100)*((ROUND(Source!AF80*Source!I80, 2)+ROUND(Source!AE80*Source!I80, 2))), 2)</f>
        <v>0</v>
      </c>
      <c r="T224">
        <f>Source!X80</f>
        <v>0</v>
      </c>
      <c r="U224">
        <f>ROUND((Source!FY80/100)*((ROUND(Source!AF80*Source!I80, 2)+ROUND(Source!AE80*Source!I80, 2))), 2)</f>
        <v>0</v>
      </c>
      <c r="V224">
        <f>Source!Y80</f>
        <v>0</v>
      </c>
    </row>
    <row r="225" spans="1:39" ht="14.25" x14ac:dyDescent="0.2">
      <c r="A225" s="50"/>
      <c r="B225" s="51"/>
      <c r="C225" s="52" t="s">
        <v>834</v>
      </c>
      <c r="D225" s="53"/>
      <c r="E225" s="54"/>
      <c r="F225" s="55">
        <f>Source!AL80</f>
        <v>566.66999999999996</v>
      </c>
      <c r="G225" s="56" t="str">
        <f>Source!DD80</f>
        <v/>
      </c>
      <c r="H225" s="55">
        <f>ROUND(Source!AC80*Source!I80, 2)</f>
        <v>4533.3599999999997</v>
      </c>
      <c r="I225" s="56"/>
      <c r="J225" s="56">
        <f>IF(Source!BC80&lt;&gt; 0, Source!BC80, 1)</f>
        <v>1</v>
      </c>
      <c r="K225" s="55">
        <f>Source!P80</f>
        <v>4533.3599999999997</v>
      </c>
      <c r="L225" s="60"/>
    </row>
    <row r="226" spans="1:39" ht="15" x14ac:dyDescent="0.25">
      <c r="G226" s="48">
        <f>ROUND(Source!AC80*Source!I80, 2)+ROUND(Source!AF80*Source!I80, 2)+ROUND((((Source!ET80)-(Source!EU80))+Source!AE80)*Source!I80, 2)</f>
        <v>4533.3599999999997</v>
      </c>
      <c r="H226" s="48"/>
      <c r="J226" s="48">
        <f>Source!O80</f>
        <v>4533.3599999999997</v>
      </c>
      <c r="K226" s="48"/>
      <c r="L226" s="49">
        <f>Source!U80</f>
        <v>0</v>
      </c>
      <c r="O226" s="47">
        <f>G226</f>
        <v>4533.3599999999997</v>
      </c>
      <c r="P226" s="47">
        <f>J226</f>
        <v>4533.3599999999997</v>
      </c>
      <c r="Q226" s="47">
        <f>L226</f>
        <v>0</v>
      </c>
      <c r="W226">
        <f>IF(Source!BI80&lt;=1,G226, 0)</f>
        <v>4533.3599999999997</v>
      </c>
      <c r="X226">
        <f>IF(Source!BI80=2,G226, 0)</f>
        <v>0</v>
      </c>
      <c r="Y226">
        <f>IF(Source!BI80=3,G226, 0)</f>
        <v>0</v>
      </c>
      <c r="Z226">
        <f>IF(Source!BI80=4,G226, 0)</f>
        <v>0</v>
      </c>
    </row>
    <row r="227" spans="1:39" ht="27" x14ac:dyDescent="0.2">
      <c r="A227" s="37" t="str">
        <f>Source!E81</f>
        <v>26</v>
      </c>
      <c r="B227" s="38" t="str">
        <f>Source!F81</f>
        <v>Прайс</v>
      </c>
      <c r="C227" s="34" t="s">
        <v>840</v>
      </c>
      <c r="D227" s="39" t="str">
        <f>Source!H81</f>
        <v>ШТ</v>
      </c>
      <c r="E227" s="10">
        <f>Source!I81</f>
        <v>2</v>
      </c>
      <c r="F227" s="41">
        <f>IF(Source!AK81&lt;&gt; 0, Source!AK81,Source!AL81 + Source!AM81 + Source!AO81)</f>
        <v>400.84</v>
      </c>
      <c r="G227" s="40"/>
      <c r="H227" s="41"/>
      <c r="I227" s="40" t="str">
        <f>Source!BO81</f>
        <v/>
      </c>
      <c r="J227" s="40"/>
      <c r="K227" s="41"/>
      <c r="L227" s="42"/>
      <c r="S227">
        <f>ROUND((Source!FX81/100)*((ROUND(Source!AF81*Source!I81, 2)+ROUND(Source!AE81*Source!I81, 2))), 2)</f>
        <v>0</v>
      </c>
      <c r="T227">
        <f>Source!X81</f>
        <v>0</v>
      </c>
      <c r="U227">
        <f>ROUND((Source!FY81/100)*((ROUND(Source!AF81*Source!I81, 2)+ROUND(Source!AE81*Source!I81, 2))), 2)</f>
        <v>0</v>
      </c>
      <c r="V227">
        <f>Source!Y81</f>
        <v>0</v>
      </c>
    </row>
    <row r="228" spans="1:39" ht="14.25" x14ac:dyDescent="0.2">
      <c r="A228" s="50"/>
      <c r="B228" s="51"/>
      <c r="C228" s="52" t="s">
        <v>834</v>
      </c>
      <c r="D228" s="53"/>
      <c r="E228" s="54"/>
      <c r="F228" s="55">
        <f>Source!AL81</f>
        <v>400.84</v>
      </c>
      <c r="G228" s="56" t="str">
        <f>Source!DD81</f>
        <v/>
      </c>
      <c r="H228" s="55">
        <f>ROUND(Source!AC81*Source!I81, 2)</f>
        <v>801.68</v>
      </c>
      <c r="I228" s="56"/>
      <c r="J228" s="56">
        <f>IF(Source!BC81&lt;&gt; 0, Source!BC81, 1)</f>
        <v>1</v>
      </c>
      <c r="K228" s="55">
        <f>Source!P81</f>
        <v>801.68</v>
      </c>
      <c r="L228" s="60"/>
    </row>
    <row r="229" spans="1:39" ht="15" x14ac:dyDescent="0.25">
      <c r="G229" s="48">
        <f>ROUND(Source!AC81*Source!I81, 2)+ROUND(Source!AF81*Source!I81, 2)+ROUND((((Source!ET81)-(Source!EU81))+Source!AE81)*Source!I81, 2)</f>
        <v>801.68</v>
      </c>
      <c r="H229" s="48"/>
      <c r="J229" s="48">
        <f>Source!O81</f>
        <v>801.68</v>
      </c>
      <c r="K229" s="48"/>
      <c r="L229" s="49">
        <f>Source!U81</f>
        <v>0</v>
      </c>
      <c r="O229" s="47">
        <f>G229</f>
        <v>801.68</v>
      </c>
      <c r="P229" s="47">
        <f>J229</f>
        <v>801.68</v>
      </c>
      <c r="Q229" s="47">
        <f>L229</f>
        <v>0</v>
      </c>
      <c r="W229">
        <f>IF(Source!BI81&lt;=1,G229, 0)</f>
        <v>801.68</v>
      </c>
      <c r="X229">
        <f>IF(Source!BI81=2,G229, 0)</f>
        <v>0</v>
      </c>
      <c r="Y229">
        <f>IF(Source!BI81=3,G229, 0)</f>
        <v>0</v>
      </c>
      <c r="Z229">
        <f>IF(Source!BI81=4,G229, 0)</f>
        <v>0</v>
      </c>
    </row>
    <row r="231" spans="1:39" ht="15" x14ac:dyDescent="0.25">
      <c r="A231" s="72" t="str">
        <f>CONCATENATE("Итого по разделу: ", Source!G83)</f>
        <v>Итого по разделу: Строительство 2КЛ-10 кВ</v>
      </c>
      <c r="B231" s="72"/>
      <c r="C231" s="72"/>
      <c r="D231" s="72"/>
      <c r="E231" s="72"/>
      <c r="F231" s="72"/>
      <c r="G231" s="48"/>
      <c r="H231" s="25"/>
      <c r="I231" s="71"/>
      <c r="J231" s="48"/>
      <c r="K231" s="25"/>
      <c r="L231" s="49">
        <f>SUM(Q22:Q230)</f>
        <v>383.44607250000013</v>
      </c>
      <c r="AG231" s="73" t="str">
        <f>CONCATENATE("Итого по разделу: ", Source!G83)</f>
        <v>Итого по разделу: Строительство 2КЛ-10 кВ</v>
      </c>
    </row>
    <row r="233" spans="1:39" ht="14.25" x14ac:dyDescent="0.2">
      <c r="C233" s="34" t="str">
        <f>Source!H112</f>
        <v>ОЗП</v>
      </c>
      <c r="J233" s="26">
        <f>Source!F112</f>
        <v>129910.67</v>
      </c>
      <c r="K233" s="26"/>
    </row>
    <row r="234" spans="1:39" ht="14.25" x14ac:dyDescent="0.2">
      <c r="C234" s="34" t="str">
        <f>Source!H113</f>
        <v>ЭММ, в т.ч. ЗПМ</v>
      </c>
      <c r="J234" s="26">
        <f>Source!F113</f>
        <v>258529.52</v>
      </c>
      <c r="K234" s="26"/>
    </row>
    <row r="235" spans="1:39" ht="14.25" x14ac:dyDescent="0.2">
      <c r="C235" s="34" t="str">
        <f>Source!H114</f>
        <v>Стоимость материалов</v>
      </c>
      <c r="J235" s="26">
        <f>Source!F114</f>
        <v>498020.81</v>
      </c>
      <c r="K235" s="26"/>
    </row>
    <row r="236" spans="1:39" ht="14.25" x14ac:dyDescent="0.2">
      <c r="C236" s="34" t="str">
        <f>Source!H115</f>
        <v>НР</v>
      </c>
      <c r="J236" s="26">
        <f>Source!F115</f>
        <v>0</v>
      </c>
      <c r="K236" s="26"/>
    </row>
    <row r="237" spans="1:39" ht="14.25" x14ac:dyDescent="0.2">
      <c r="C237" s="34" t="str">
        <f>Source!H116</f>
        <v>СП</v>
      </c>
      <c r="J237" s="26">
        <f>Source!F116</f>
        <v>0</v>
      </c>
      <c r="K237" s="26"/>
    </row>
    <row r="238" spans="1:39" ht="14.25" x14ac:dyDescent="0.2">
      <c r="C238" s="34" t="str">
        <f>Source!H117</f>
        <v>Всего</v>
      </c>
      <c r="D238" s="74" t="str">
        <f>"="&amp;Source!F112&amp;"+"&amp;""&amp;Source!F113&amp;"+"&amp;""&amp;Source!F114&amp;"+"&amp;""&amp;Source!F115&amp;"+"&amp;""&amp;Source!F116&amp;""</f>
        <v>=129910,67+258529,52+498020,81+0+0</v>
      </c>
      <c r="E238" s="24"/>
      <c r="F238" s="24"/>
      <c r="G238" s="24"/>
      <c r="H238" s="24"/>
      <c r="I238" s="24"/>
      <c r="J238" s="26">
        <f>Source!F117</f>
        <v>886461</v>
      </c>
      <c r="K238" s="26"/>
      <c r="AM238" s="75" t="str">
        <f>"="&amp;Source!F112&amp;"+"&amp;""&amp;Source!F113&amp;"+"&amp;""&amp;Source!F114&amp;"+"&amp;""&amp;Source!F115&amp;"+"&amp;""&amp;Source!F116&amp;""</f>
        <v>=129910,67+258529,52+498020,81+0+0</v>
      </c>
    </row>
    <row r="239" spans="1:39" ht="14.25" x14ac:dyDescent="0.2">
      <c r="C239" s="34" t="str">
        <f>Source!H118</f>
        <v>НДС 20%</v>
      </c>
      <c r="D239" s="74" t="str">
        <f>"="&amp;Source!F117&amp;"*"&amp;"0,2"</f>
        <v>=886461*0,2</v>
      </c>
      <c r="E239" s="24"/>
      <c r="F239" s="24"/>
      <c r="G239" s="24"/>
      <c r="H239" s="24"/>
      <c r="I239" s="24"/>
      <c r="J239" s="26">
        <f>Source!F118</f>
        <v>177292.2</v>
      </c>
      <c r="K239" s="26"/>
      <c r="AM239" s="75" t="str">
        <f>"="&amp;Source!F117&amp;"*"&amp;"0,2"</f>
        <v>=886461*0,2</v>
      </c>
    </row>
    <row r="240" spans="1:39" ht="15" x14ac:dyDescent="0.25">
      <c r="C240" s="34" t="str">
        <f>Source!H119</f>
        <v>Итого с НДС</v>
      </c>
      <c r="D240" s="74" t="str">
        <f>"="&amp;Source!F117&amp;"+"&amp;""&amp;Source!F118&amp;""</f>
        <v>=886461+177292,2</v>
      </c>
      <c r="E240" s="24"/>
      <c r="F240" s="24"/>
      <c r="G240" s="24"/>
      <c r="H240" s="24"/>
      <c r="I240" s="24"/>
      <c r="J240" s="48">
        <f>Source!F119</f>
        <v>1063753.2</v>
      </c>
      <c r="K240" s="48"/>
      <c r="AM240" s="75" t="str">
        <f>"="&amp;Source!F117&amp;"+"&amp;""&amp;Source!F118&amp;""</f>
        <v>=886461+177292,2</v>
      </c>
    </row>
    <row r="243" spans="1:31" ht="16.5" x14ac:dyDescent="0.25">
      <c r="A243" s="35" t="str">
        <f>CONCATENATE("Раздел: ", Source!G121)</f>
        <v>Раздел: Строительство БКТП-2*630/10/0,4 кВ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AE243" s="36" t="str">
        <f>CONCATENATE("Раздел: ", Source!G121)</f>
        <v>Раздел: Строительство БКТП-2*630/10/0,4 кВ</v>
      </c>
    </row>
    <row r="244" spans="1:31" ht="42.75" x14ac:dyDescent="0.2">
      <c r="A244" s="37" t="str">
        <f>Source!E125</f>
        <v>27</v>
      </c>
      <c r="B244" s="38" t="str">
        <f>Source!F125</f>
        <v>01-02-057-2</v>
      </c>
      <c r="C244" s="34" t="str">
        <f>Source!G125</f>
        <v>Разработка грунта вручную в траншеях глубиной до 2 м без креплений с откосами, группа грунтов 2</v>
      </c>
      <c r="D244" s="39" t="str">
        <f>Source!H125</f>
        <v>100 м3 грунта</v>
      </c>
      <c r="E244" s="10">
        <f>Source!I125</f>
        <v>0.15</v>
      </c>
      <c r="F244" s="41">
        <f>IF(Source!AK125&lt;&gt; 0, Source!AK125,Source!AL125 + Source!AM125 + Source!AO125)</f>
        <v>1122.6600000000001</v>
      </c>
      <c r="G244" s="40"/>
      <c r="H244" s="41"/>
      <c r="I244" s="40" t="str">
        <f>Source!BO125</f>
        <v>01-02-057-2</v>
      </c>
      <c r="J244" s="40"/>
      <c r="K244" s="41"/>
      <c r="L244" s="42"/>
      <c r="S244">
        <f>ROUND((Source!FX125/100)*((ROUND(Source!AF125*Source!I125, 2)+ROUND(Source!AE125*Source!I125, 2))), 2)</f>
        <v>149.88</v>
      </c>
      <c r="T244">
        <f>Source!X125</f>
        <v>5355.04</v>
      </c>
      <c r="U244">
        <f>ROUND((Source!FY125/100)*((ROUND(Source!AF125*Source!I125, 2)+ROUND(Source!AE125*Source!I125, 2))), 2)</f>
        <v>67.36</v>
      </c>
      <c r="V244">
        <f>Source!Y125</f>
        <v>2406.7600000000002</v>
      </c>
    </row>
    <row r="245" spans="1:31" x14ac:dyDescent="0.2">
      <c r="C245" s="43" t="str">
        <f>"Объем: "&amp;Source!I125&amp;"=15/"&amp;"100"</f>
        <v>Объем: 0,15=15/100</v>
      </c>
    </row>
    <row r="246" spans="1:31" ht="14.25" x14ac:dyDescent="0.2">
      <c r="A246" s="37"/>
      <c r="B246" s="38"/>
      <c r="C246" s="34" t="s">
        <v>827</v>
      </c>
      <c r="D246" s="39"/>
      <c r="E246" s="10"/>
      <c r="F246" s="41">
        <f>Source!AO125</f>
        <v>1122.6600000000001</v>
      </c>
      <c r="G246" s="40" t="str">
        <f>Source!DG125</f>
        <v/>
      </c>
      <c r="H246" s="41">
        <f>ROUND(Source!AF125*Source!I125, 2)</f>
        <v>168.4</v>
      </c>
      <c r="I246" s="40"/>
      <c r="J246" s="40">
        <f>IF(Source!BA125&lt;&gt; 0, Source!BA125, 1)</f>
        <v>35.729999999999997</v>
      </c>
      <c r="K246" s="41">
        <f>Source!S125</f>
        <v>6016.9</v>
      </c>
      <c r="L246" s="42"/>
      <c r="R246">
        <f>H246</f>
        <v>168.4</v>
      </c>
    </row>
    <row r="247" spans="1:31" ht="14.25" x14ac:dyDescent="0.2">
      <c r="A247" s="37"/>
      <c r="B247" s="38"/>
      <c r="C247" s="34" t="s">
        <v>828</v>
      </c>
      <c r="D247" s="39" t="s">
        <v>829</v>
      </c>
      <c r="E247" s="10">
        <f>Source!BZ125</f>
        <v>89</v>
      </c>
      <c r="F247" s="44"/>
      <c r="G247" s="40"/>
      <c r="H247" s="41">
        <f>SUM(S244:S249)</f>
        <v>149.88</v>
      </c>
      <c r="I247" s="45"/>
      <c r="J247" s="34">
        <f>Source!AT125</f>
        <v>89</v>
      </c>
      <c r="K247" s="41">
        <f>SUM(T244:T249)</f>
        <v>5355.04</v>
      </c>
      <c r="L247" s="42"/>
    </row>
    <row r="248" spans="1:31" ht="14.25" x14ac:dyDescent="0.2">
      <c r="A248" s="37"/>
      <c r="B248" s="38"/>
      <c r="C248" s="34" t="s">
        <v>830</v>
      </c>
      <c r="D248" s="39" t="s">
        <v>829</v>
      </c>
      <c r="E248" s="10">
        <f>Source!CA125</f>
        <v>40</v>
      </c>
      <c r="F248" s="44"/>
      <c r="G248" s="40"/>
      <c r="H248" s="41">
        <f>SUM(U244:U249)</f>
        <v>67.36</v>
      </c>
      <c r="I248" s="45"/>
      <c r="J248" s="34">
        <f>Source!AU125</f>
        <v>40</v>
      </c>
      <c r="K248" s="41">
        <f>SUM(V244:V249)</f>
        <v>2406.7600000000002</v>
      </c>
      <c r="L248" s="42"/>
    </row>
    <row r="249" spans="1:31" ht="14.25" x14ac:dyDescent="0.2">
      <c r="A249" s="50"/>
      <c r="B249" s="51"/>
      <c r="C249" s="52" t="s">
        <v>831</v>
      </c>
      <c r="D249" s="53" t="s">
        <v>832</v>
      </c>
      <c r="E249" s="54">
        <f>Source!AQ125</f>
        <v>154</v>
      </c>
      <c r="F249" s="55"/>
      <c r="G249" s="56" t="str">
        <f>Source!DI125</f>
        <v/>
      </c>
      <c r="H249" s="55"/>
      <c r="I249" s="56"/>
      <c r="J249" s="56"/>
      <c r="K249" s="55"/>
      <c r="L249" s="57">
        <f>Source!U125</f>
        <v>23.099999999999998</v>
      </c>
    </row>
    <row r="250" spans="1:31" ht="15" x14ac:dyDescent="0.25">
      <c r="G250" s="48">
        <f>ROUND(Source!AC125*Source!I125, 2)+ROUND(Source!AF125*Source!I125, 2)+ROUND((((Source!ET125)-(Source!EU125))+Source!AE125)*Source!I125, 2)+SUM(H247:H248)</f>
        <v>385.64</v>
      </c>
      <c r="H250" s="48"/>
      <c r="J250" s="48">
        <f>Source!O125+SUM(K247:K248)</f>
        <v>13778.7</v>
      </c>
      <c r="K250" s="48"/>
      <c r="L250" s="49">
        <f>Source!U125</f>
        <v>23.099999999999998</v>
      </c>
      <c r="O250" s="47">
        <f>G250</f>
        <v>385.64</v>
      </c>
      <c r="P250" s="47">
        <f>J250</f>
        <v>13778.7</v>
      </c>
      <c r="Q250" s="47">
        <f>L250</f>
        <v>23.099999999999998</v>
      </c>
      <c r="W250">
        <f>IF(Source!BI125&lt;=1,G250, 0)</f>
        <v>385.64</v>
      </c>
      <c r="X250">
        <f>IF(Source!BI125=2,G250, 0)</f>
        <v>0</v>
      </c>
      <c r="Y250">
        <f>IF(Source!BI125=3,G250, 0)</f>
        <v>0</v>
      </c>
      <c r="Z250">
        <f>IF(Source!BI125=4,G250, 0)</f>
        <v>0</v>
      </c>
    </row>
    <row r="251" spans="1:31" ht="71.25" x14ac:dyDescent="0.2">
      <c r="A251" s="37" t="str">
        <f>Source!E126</f>
        <v>28</v>
      </c>
      <c r="B251" s="38" t="str">
        <f>Source!F126</f>
        <v>01-01-002-2</v>
      </c>
      <c r="C251" s="34" t="str">
        <f>Source!G126</f>
        <v>Разработка грунта в отвал экскаваторами «драглайн» или «обратная лопата» с ковшом вместимостью 2,5 (1,5-3) м3, группа грунтов 2</v>
      </c>
      <c r="D251" s="39" t="str">
        <f>Source!H126</f>
        <v>1000 м3 грунта</v>
      </c>
      <c r="E251" s="10">
        <f>Source!I126</f>
        <v>0.13500000000000001</v>
      </c>
      <c r="F251" s="41">
        <f>IF(Source!AK126&lt;&gt; 0, Source!AK126,Source!AL126 + Source!AM126 + Source!AO126)</f>
        <v>2151.1799999999998</v>
      </c>
      <c r="G251" s="40"/>
      <c r="H251" s="41"/>
      <c r="I251" s="40" t="str">
        <f>Source!BO126</f>
        <v>01-01-002-2</v>
      </c>
      <c r="J251" s="40"/>
      <c r="K251" s="41"/>
      <c r="L251" s="42"/>
      <c r="S251">
        <f>ROUND((Source!FX126/100)*((ROUND(Source!AF126*Source!I126, 2)+ROUND(Source!AE126*Source!I126, 2))), 2)</f>
        <v>31.68</v>
      </c>
      <c r="T251">
        <f>Source!X126</f>
        <v>1131.6099999999999</v>
      </c>
      <c r="U251">
        <f>ROUND((Source!FY126/100)*((ROUND(Source!AF126*Source!I126, 2)+ROUND(Source!AE126*Source!I126, 2))), 2)</f>
        <v>15.84</v>
      </c>
      <c r="V251">
        <f>Source!Y126</f>
        <v>565.79999999999995</v>
      </c>
    </row>
    <row r="252" spans="1:31" x14ac:dyDescent="0.2">
      <c r="C252" s="43" t="str">
        <f>"Объем: "&amp;Source!I126&amp;"=135/"&amp;"1000"</f>
        <v>Объем: 0,135=135/1000</v>
      </c>
    </row>
    <row r="253" spans="1:31" ht="14.25" x14ac:dyDescent="0.2">
      <c r="A253" s="37"/>
      <c r="B253" s="38"/>
      <c r="C253" s="34" t="s">
        <v>827</v>
      </c>
      <c r="D253" s="39"/>
      <c r="E253" s="10"/>
      <c r="F253" s="41">
        <f>Source!AO126</f>
        <v>50.51</v>
      </c>
      <c r="G253" s="40" t="str">
        <f>Source!DG126</f>
        <v/>
      </c>
      <c r="H253" s="41">
        <f>ROUND(Source!AF126*Source!I126, 2)</f>
        <v>6.82</v>
      </c>
      <c r="I253" s="40"/>
      <c r="J253" s="40">
        <f>IF(Source!BA126&lt;&gt; 0, Source!BA126, 1)</f>
        <v>35.729999999999997</v>
      </c>
      <c r="K253" s="41">
        <f>Source!S126</f>
        <v>243.64</v>
      </c>
      <c r="L253" s="42"/>
      <c r="R253">
        <f>H253</f>
        <v>6.82</v>
      </c>
    </row>
    <row r="254" spans="1:31" ht="14.25" x14ac:dyDescent="0.2">
      <c r="A254" s="37"/>
      <c r="B254" s="38"/>
      <c r="C254" s="34" t="s">
        <v>244</v>
      </c>
      <c r="D254" s="39"/>
      <c r="E254" s="10"/>
      <c r="F254" s="41">
        <f>Source!AM126</f>
        <v>2100.67</v>
      </c>
      <c r="G254" s="40" t="str">
        <f>Source!DE126</f>
        <v/>
      </c>
      <c r="H254" s="41">
        <f>ROUND((((Source!ET126)-(Source!EU126))+Source!AE126)*Source!I126, 2)</f>
        <v>283.58999999999997</v>
      </c>
      <c r="I254" s="40"/>
      <c r="J254" s="40">
        <f>IF(Source!BB126&lt;&gt; 0, Source!BB126, 1)</f>
        <v>10.26</v>
      </c>
      <c r="K254" s="41">
        <f>Source!Q126</f>
        <v>2909.64</v>
      </c>
      <c r="L254" s="42"/>
    </row>
    <row r="255" spans="1:31" ht="14.25" x14ac:dyDescent="0.2">
      <c r="A255" s="37"/>
      <c r="B255" s="38"/>
      <c r="C255" s="34" t="s">
        <v>833</v>
      </c>
      <c r="D255" s="39"/>
      <c r="E255" s="10"/>
      <c r="F255" s="41">
        <f>Source!AN126</f>
        <v>204.49</v>
      </c>
      <c r="G255" s="40" t="str">
        <f>Source!DF126</f>
        <v/>
      </c>
      <c r="H255" s="41">
        <f>ROUND(Source!AE126*Source!I126, 2)</f>
        <v>27.61</v>
      </c>
      <c r="I255" s="40"/>
      <c r="J255" s="40">
        <f>IF(Source!BS126&lt;&gt; 0, Source!BS126, 1)</f>
        <v>35.729999999999997</v>
      </c>
      <c r="K255" s="41">
        <f>Source!R126</f>
        <v>986.37</v>
      </c>
      <c r="L255" s="42"/>
      <c r="R255">
        <f>H255</f>
        <v>27.61</v>
      </c>
    </row>
    <row r="256" spans="1:31" ht="14.25" x14ac:dyDescent="0.2">
      <c r="A256" s="37"/>
      <c r="B256" s="38"/>
      <c r="C256" s="34" t="s">
        <v>828</v>
      </c>
      <c r="D256" s="39" t="s">
        <v>829</v>
      </c>
      <c r="E256" s="10">
        <f>Source!BZ126</f>
        <v>92</v>
      </c>
      <c r="F256" s="44"/>
      <c r="G256" s="40"/>
      <c r="H256" s="41">
        <f>SUM(S251:S258)</f>
        <v>31.68</v>
      </c>
      <c r="I256" s="45"/>
      <c r="J256" s="34">
        <f>Source!AT126</f>
        <v>92</v>
      </c>
      <c r="K256" s="41">
        <f>SUM(T251:T258)</f>
        <v>1131.6099999999999</v>
      </c>
      <c r="L256" s="42"/>
    </row>
    <row r="257" spans="1:26" ht="14.25" x14ac:dyDescent="0.2">
      <c r="A257" s="37"/>
      <c r="B257" s="38"/>
      <c r="C257" s="34" t="s">
        <v>830</v>
      </c>
      <c r="D257" s="39" t="s">
        <v>829</v>
      </c>
      <c r="E257" s="10">
        <f>Source!CA126</f>
        <v>46</v>
      </c>
      <c r="F257" s="44"/>
      <c r="G257" s="40"/>
      <c r="H257" s="41">
        <f>SUM(U251:U258)</f>
        <v>15.84</v>
      </c>
      <c r="I257" s="45"/>
      <c r="J257" s="34">
        <f>Source!AU126</f>
        <v>46</v>
      </c>
      <c r="K257" s="41">
        <f>SUM(V251:V258)</f>
        <v>565.79999999999995</v>
      </c>
      <c r="L257" s="42"/>
    </row>
    <row r="258" spans="1:26" ht="14.25" x14ac:dyDescent="0.2">
      <c r="A258" s="50"/>
      <c r="B258" s="51"/>
      <c r="C258" s="52" t="s">
        <v>831</v>
      </c>
      <c r="D258" s="53" t="s">
        <v>832</v>
      </c>
      <c r="E258" s="54">
        <f>Source!AQ126</f>
        <v>6.1</v>
      </c>
      <c r="F258" s="55"/>
      <c r="G258" s="56" t="str">
        <f>Source!DI126</f>
        <v/>
      </c>
      <c r="H258" s="55"/>
      <c r="I258" s="56"/>
      <c r="J258" s="56"/>
      <c r="K258" s="55"/>
      <c r="L258" s="57">
        <f>Source!U126</f>
        <v>0.82350000000000001</v>
      </c>
    </row>
    <row r="259" spans="1:26" ht="15" x14ac:dyDescent="0.25">
      <c r="G259" s="48">
        <f>ROUND(Source!AC126*Source!I126, 2)+ROUND(Source!AF126*Source!I126, 2)+ROUND((((Source!ET126)-(Source!EU126))+Source!AE126)*Source!I126, 2)+SUM(H256:H257)</f>
        <v>337.92999999999995</v>
      </c>
      <c r="H259" s="48"/>
      <c r="J259" s="48">
        <f>Source!O126+SUM(K256:K257)</f>
        <v>4850.6900000000005</v>
      </c>
      <c r="K259" s="48"/>
      <c r="L259" s="49">
        <f>Source!U126</f>
        <v>0.82350000000000001</v>
      </c>
      <c r="O259" s="47">
        <f>G259</f>
        <v>337.92999999999995</v>
      </c>
      <c r="P259" s="47">
        <f>J259</f>
        <v>4850.6900000000005</v>
      </c>
      <c r="Q259" s="47">
        <f>L259</f>
        <v>0.82350000000000001</v>
      </c>
      <c r="W259">
        <f>IF(Source!BI126&lt;=1,G259, 0)</f>
        <v>337.92999999999995</v>
      </c>
      <c r="X259">
        <f>IF(Source!BI126=2,G259, 0)</f>
        <v>0</v>
      </c>
      <c r="Y259">
        <f>IF(Source!BI126=3,G259, 0)</f>
        <v>0</v>
      </c>
      <c r="Z259">
        <f>IF(Source!BI126=4,G259, 0)</f>
        <v>0</v>
      </c>
    </row>
    <row r="260" spans="1:26" ht="28.5" x14ac:dyDescent="0.2">
      <c r="A260" s="37" t="str">
        <f>Source!E127</f>
        <v>29</v>
      </c>
      <c r="B260" s="38" t="str">
        <f>Source!F127</f>
        <v>01-02-061-2</v>
      </c>
      <c r="C260" s="34" t="str">
        <f>Source!G127</f>
        <v>Засыпка вручную траншей, пазух котлованов и ям, группа грунтов 2</v>
      </c>
      <c r="D260" s="39" t="str">
        <f>Source!H127</f>
        <v>100 м3 грунта</v>
      </c>
      <c r="E260" s="10">
        <f>Source!I127</f>
        <v>5.0999999999999997E-2</v>
      </c>
      <c r="F260" s="41">
        <f>IF(Source!AK127&lt;&gt; 0, Source!AK127,Source!AL127 + Source!AM127 + Source!AO127)</f>
        <v>681.37</v>
      </c>
      <c r="G260" s="40"/>
      <c r="H260" s="41"/>
      <c r="I260" s="40" t="str">
        <f>Source!BO127</f>
        <v>01-02-061-2</v>
      </c>
      <c r="J260" s="40"/>
      <c r="K260" s="41"/>
      <c r="L260" s="42"/>
      <c r="S260">
        <f>ROUND((Source!FX127/100)*((ROUND(Source!AF127*Source!I127, 2)+ROUND(Source!AE127*Source!I127, 2))), 2)</f>
        <v>30.93</v>
      </c>
      <c r="T260">
        <f>Source!X127</f>
        <v>1105.03</v>
      </c>
      <c r="U260">
        <f>ROUND((Source!FY127/100)*((ROUND(Source!AF127*Source!I127, 2)+ROUND(Source!AE127*Source!I127, 2))), 2)</f>
        <v>13.9</v>
      </c>
      <c r="V260">
        <f>Source!Y127</f>
        <v>496.64</v>
      </c>
    </row>
    <row r="261" spans="1:26" x14ac:dyDescent="0.2">
      <c r="C261" s="43" t="str">
        <f>"Объем: "&amp;Source!I127&amp;"=5,1/"&amp;"100"</f>
        <v>Объем: 0,051=5,1/100</v>
      </c>
    </row>
    <row r="262" spans="1:26" ht="14.25" x14ac:dyDescent="0.2">
      <c r="A262" s="37"/>
      <c r="B262" s="38"/>
      <c r="C262" s="34" t="s">
        <v>827</v>
      </c>
      <c r="D262" s="39"/>
      <c r="E262" s="10"/>
      <c r="F262" s="41">
        <f>Source!AO127</f>
        <v>681.37</v>
      </c>
      <c r="G262" s="40" t="str">
        <f>Source!DG127</f>
        <v/>
      </c>
      <c r="H262" s="41">
        <f>ROUND(Source!AF127*Source!I127, 2)</f>
        <v>34.75</v>
      </c>
      <c r="I262" s="40"/>
      <c r="J262" s="40">
        <f>IF(Source!BA127&lt;&gt; 0, Source!BA127, 1)</f>
        <v>35.729999999999997</v>
      </c>
      <c r="K262" s="41">
        <f>Source!S127</f>
        <v>1241.6099999999999</v>
      </c>
      <c r="L262" s="42"/>
      <c r="R262">
        <f>H262</f>
        <v>34.75</v>
      </c>
    </row>
    <row r="263" spans="1:26" ht="14.25" x14ac:dyDescent="0.2">
      <c r="A263" s="37"/>
      <c r="B263" s="38"/>
      <c r="C263" s="34" t="s">
        <v>828</v>
      </c>
      <c r="D263" s="39" t="s">
        <v>829</v>
      </c>
      <c r="E263" s="10">
        <f>Source!BZ127</f>
        <v>89</v>
      </c>
      <c r="F263" s="44"/>
      <c r="G263" s="40"/>
      <c r="H263" s="41">
        <f>SUM(S260:S265)</f>
        <v>30.93</v>
      </c>
      <c r="I263" s="45"/>
      <c r="J263" s="34">
        <f>Source!AT127</f>
        <v>89</v>
      </c>
      <c r="K263" s="41">
        <f>SUM(T260:T265)</f>
        <v>1105.03</v>
      </c>
      <c r="L263" s="42"/>
    </row>
    <row r="264" spans="1:26" ht="14.25" x14ac:dyDescent="0.2">
      <c r="A264" s="37"/>
      <c r="B264" s="38"/>
      <c r="C264" s="34" t="s">
        <v>830</v>
      </c>
      <c r="D264" s="39" t="s">
        <v>829</v>
      </c>
      <c r="E264" s="10">
        <f>Source!CA127</f>
        <v>40</v>
      </c>
      <c r="F264" s="44"/>
      <c r="G264" s="40"/>
      <c r="H264" s="41">
        <f>SUM(U260:U265)</f>
        <v>13.9</v>
      </c>
      <c r="I264" s="45"/>
      <c r="J264" s="34">
        <f>Source!AU127</f>
        <v>40</v>
      </c>
      <c r="K264" s="41">
        <f>SUM(V260:V265)</f>
        <v>496.64</v>
      </c>
      <c r="L264" s="42"/>
    </row>
    <row r="265" spans="1:26" ht="14.25" x14ac:dyDescent="0.2">
      <c r="A265" s="50"/>
      <c r="B265" s="51"/>
      <c r="C265" s="52" t="s">
        <v>831</v>
      </c>
      <c r="D265" s="53" t="s">
        <v>832</v>
      </c>
      <c r="E265" s="54">
        <f>Source!AQ127</f>
        <v>97.2</v>
      </c>
      <c r="F265" s="55"/>
      <c r="G265" s="56" t="str">
        <f>Source!DI127</f>
        <v/>
      </c>
      <c r="H265" s="55"/>
      <c r="I265" s="56"/>
      <c r="J265" s="56"/>
      <c r="K265" s="55"/>
      <c r="L265" s="57">
        <f>Source!U127</f>
        <v>4.9571999999999994</v>
      </c>
    </row>
    <row r="266" spans="1:26" ht="15" x14ac:dyDescent="0.25">
      <c r="G266" s="48">
        <f>ROUND(Source!AC127*Source!I127, 2)+ROUND(Source!AF127*Source!I127, 2)+ROUND((((Source!ET127)-(Source!EU127))+Source!AE127)*Source!I127, 2)+SUM(H263:H264)</f>
        <v>79.58</v>
      </c>
      <c r="H266" s="48"/>
      <c r="J266" s="48">
        <f>Source!O127+SUM(K263:K264)</f>
        <v>2843.2799999999997</v>
      </c>
      <c r="K266" s="48"/>
      <c r="L266" s="49">
        <f>Source!U127</f>
        <v>4.9571999999999994</v>
      </c>
      <c r="O266" s="47">
        <f>G266</f>
        <v>79.58</v>
      </c>
      <c r="P266" s="47">
        <f>J266</f>
        <v>2843.2799999999997</v>
      </c>
      <c r="Q266" s="47">
        <f>L266</f>
        <v>4.9571999999999994</v>
      </c>
      <c r="W266">
        <f>IF(Source!BI127&lt;=1,G266, 0)</f>
        <v>79.58</v>
      </c>
      <c r="X266">
        <f>IF(Source!BI127=2,G266, 0)</f>
        <v>0</v>
      </c>
      <c r="Y266">
        <f>IF(Source!BI127=3,G266, 0)</f>
        <v>0</v>
      </c>
      <c r="Z266">
        <f>IF(Source!BI127=4,G266, 0)</f>
        <v>0</v>
      </c>
    </row>
    <row r="267" spans="1:26" ht="57" x14ac:dyDescent="0.2">
      <c r="A267" s="37" t="str">
        <f>Source!E128</f>
        <v>30</v>
      </c>
      <c r="B267" s="38" t="str">
        <f>Source!F128</f>
        <v>01-01-033-5</v>
      </c>
      <c r="C267" s="34" t="str">
        <f>Source!G128</f>
        <v>Засыпка траншей и котлованов с перемещением грунта до 5 м бульдозерами мощностью 79 кВт (108 л.с.), группа грунтов 2</v>
      </c>
      <c r="D267" s="39" t="str">
        <f>Source!H128</f>
        <v>1000 м3 грунта</v>
      </c>
      <c r="E267" s="10">
        <f>Source!I128</f>
        <v>4.5900000000000003E-2</v>
      </c>
      <c r="F267" s="41">
        <f>IF(Source!AK128&lt;&gt; 0, Source!AK128,Source!AL128 + Source!AM128 + Source!AO128)</f>
        <v>452.99</v>
      </c>
      <c r="G267" s="40"/>
      <c r="H267" s="41"/>
      <c r="I267" s="40" t="str">
        <f>Source!BO128</f>
        <v>01-01-033-5</v>
      </c>
      <c r="J267" s="40"/>
      <c r="K267" s="41"/>
      <c r="L267" s="42"/>
      <c r="S267">
        <f>ROUND((Source!FX128/100)*((ROUND(Source!AF128*Source!I128, 2)+ROUND(Source!AE128*Source!I128, 2))), 2)</f>
        <v>2.13</v>
      </c>
      <c r="T267">
        <f>Source!X128</f>
        <v>76.31</v>
      </c>
      <c r="U267">
        <f>ROUND((Source!FY128/100)*((ROUND(Source!AF128*Source!I128, 2)+ROUND(Source!AE128*Source!I128, 2))), 2)</f>
        <v>1.07</v>
      </c>
      <c r="V267">
        <f>Source!Y128</f>
        <v>38.159999999999997</v>
      </c>
    </row>
    <row r="268" spans="1:26" x14ac:dyDescent="0.2">
      <c r="C268" s="43" t="str">
        <f>"Объем: "&amp;Source!I128&amp;"=45,9/"&amp;"1000"</f>
        <v>Объем: 0,0459=45,9/1000</v>
      </c>
    </row>
    <row r="269" spans="1:26" ht="14.25" x14ac:dyDescent="0.2">
      <c r="A269" s="37"/>
      <c r="B269" s="38"/>
      <c r="C269" s="34" t="s">
        <v>244</v>
      </c>
      <c r="D269" s="39"/>
      <c r="E269" s="10"/>
      <c r="F269" s="41">
        <f>Source!AM128</f>
        <v>452.99</v>
      </c>
      <c r="G269" s="40" t="str">
        <f>Source!DE128</f>
        <v/>
      </c>
      <c r="H269" s="41">
        <f>ROUND((((Source!ET128)-(Source!EU128))+Source!AE128)*Source!I128, 2)</f>
        <v>20.79</v>
      </c>
      <c r="I269" s="40"/>
      <c r="J269" s="40">
        <f>IF(Source!BB128&lt;&gt; 0, Source!BB128, 1)</f>
        <v>16.72</v>
      </c>
      <c r="K269" s="41">
        <f>Source!Q128</f>
        <v>347.65</v>
      </c>
      <c r="L269" s="42"/>
    </row>
    <row r="270" spans="1:26" ht="14.25" x14ac:dyDescent="0.2">
      <c r="A270" s="37"/>
      <c r="B270" s="38"/>
      <c r="C270" s="34" t="s">
        <v>833</v>
      </c>
      <c r="D270" s="39"/>
      <c r="E270" s="10"/>
      <c r="F270" s="41">
        <f>Source!AN128</f>
        <v>50.58</v>
      </c>
      <c r="G270" s="40" t="str">
        <f>Source!DF128</f>
        <v/>
      </c>
      <c r="H270" s="41">
        <f>ROUND(Source!AE128*Source!I128, 2)</f>
        <v>2.3199999999999998</v>
      </c>
      <c r="I270" s="40"/>
      <c r="J270" s="40">
        <f>IF(Source!BS128&lt;&gt; 0, Source!BS128, 1)</f>
        <v>35.729999999999997</v>
      </c>
      <c r="K270" s="41">
        <f>Source!R128</f>
        <v>82.95</v>
      </c>
      <c r="L270" s="42"/>
      <c r="R270">
        <f>H270</f>
        <v>2.3199999999999998</v>
      </c>
    </row>
    <row r="271" spans="1:26" ht="14.25" x14ac:dyDescent="0.2">
      <c r="A271" s="37"/>
      <c r="B271" s="38"/>
      <c r="C271" s="34" t="s">
        <v>828</v>
      </c>
      <c r="D271" s="39" t="s">
        <v>829</v>
      </c>
      <c r="E271" s="10">
        <f>Source!BZ128</f>
        <v>92</v>
      </c>
      <c r="F271" s="44"/>
      <c r="G271" s="40"/>
      <c r="H271" s="41">
        <f>SUM(S267:S272)</f>
        <v>2.13</v>
      </c>
      <c r="I271" s="45"/>
      <c r="J271" s="34">
        <f>Source!AT128</f>
        <v>92</v>
      </c>
      <c r="K271" s="41">
        <f>SUM(T267:T272)</f>
        <v>76.31</v>
      </c>
      <c r="L271" s="42"/>
    </row>
    <row r="272" spans="1:26" ht="14.25" x14ac:dyDescent="0.2">
      <c r="A272" s="50"/>
      <c r="B272" s="51"/>
      <c r="C272" s="52" t="s">
        <v>830</v>
      </c>
      <c r="D272" s="53" t="s">
        <v>829</v>
      </c>
      <c r="E272" s="54">
        <f>Source!CA128</f>
        <v>46</v>
      </c>
      <c r="F272" s="58"/>
      <c r="G272" s="56"/>
      <c r="H272" s="55">
        <f>SUM(U267:U272)</f>
        <v>1.07</v>
      </c>
      <c r="I272" s="59"/>
      <c r="J272" s="52">
        <f>Source!AU128</f>
        <v>46</v>
      </c>
      <c r="K272" s="55">
        <f>SUM(V267:V272)</f>
        <v>38.159999999999997</v>
      </c>
      <c r="L272" s="60"/>
    </row>
    <row r="273" spans="1:26" ht="15" x14ac:dyDescent="0.25">
      <c r="G273" s="48">
        <f>ROUND(Source!AC128*Source!I128, 2)+ROUND(Source!AF128*Source!I128, 2)+ROUND((((Source!ET128)-(Source!EU128))+Source!AE128)*Source!I128, 2)+SUM(H271:H272)</f>
        <v>23.99</v>
      </c>
      <c r="H273" s="48"/>
      <c r="J273" s="48">
        <f>Source!O128+SUM(K271:K272)</f>
        <v>462.12</v>
      </c>
      <c r="K273" s="48"/>
      <c r="L273" s="49">
        <f>Source!U128</f>
        <v>0</v>
      </c>
      <c r="O273" s="47">
        <f>G273</f>
        <v>23.99</v>
      </c>
      <c r="P273" s="47">
        <f>J273</f>
        <v>462.12</v>
      </c>
      <c r="Q273" s="47">
        <f>L273</f>
        <v>0</v>
      </c>
      <c r="W273">
        <f>IF(Source!BI128&lt;=1,G273, 0)</f>
        <v>23.99</v>
      </c>
      <c r="X273">
        <f>IF(Source!BI128=2,G273, 0)</f>
        <v>0</v>
      </c>
      <c r="Y273">
        <f>IF(Source!BI128=3,G273, 0)</f>
        <v>0</v>
      </c>
      <c r="Z273">
        <f>IF(Source!BI128=4,G273, 0)</f>
        <v>0</v>
      </c>
    </row>
    <row r="274" spans="1:26" ht="99.75" x14ac:dyDescent="0.2">
      <c r="A274" s="37" t="str">
        <f>Source!E129</f>
        <v>31</v>
      </c>
      <c r="B274" s="38" t="str">
        <f>Source!F129</f>
        <v>27-04-001-2</v>
      </c>
      <c r="C274" s="34" t="str">
        <f>Source!G129</f>
        <v>Устройство подстилающих и выравнивающих слоев оснований из песчано-гравийной смеси, дресвы</v>
      </c>
      <c r="D274" s="39" t="str">
        <f>Source!H129</f>
        <v>100 м3 материала основания (в плотном теле)</v>
      </c>
      <c r="E274" s="10">
        <f>Source!I129</f>
        <v>0.15</v>
      </c>
      <c r="F274" s="41">
        <f>IF(Source!AK129&lt;&gt; 0, Source!AK129,Source!AL129 + Source!AM129 + Source!AO129)</f>
        <v>2462.6999999999998</v>
      </c>
      <c r="G274" s="40"/>
      <c r="H274" s="41"/>
      <c r="I274" s="40" t="str">
        <f>Source!BO129</f>
        <v>27-04-001-2</v>
      </c>
      <c r="J274" s="40"/>
      <c r="K274" s="41"/>
      <c r="L274" s="42"/>
      <c r="S274">
        <f>ROUND((Source!FX129/100)*((ROUND(Source!AF129*Source!I129, 2)+ROUND(Source!AE129*Source!I129, 2))), 2)</f>
        <v>63.06</v>
      </c>
      <c r="T274">
        <f>Source!X129</f>
        <v>2253.08</v>
      </c>
      <c r="U274">
        <f>ROUND((Source!FY129/100)*((ROUND(Source!AF129*Source!I129, 2)+ROUND(Source!AE129*Source!I129, 2))), 2)</f>
        <v>57.49</v>
      </c>
      <c r="V274">
        <f>Source!Y129</f>
        <v>2053.83</v>
      </c>
    </row>
    <row r="275" spans="1:26" x14ac:dyDescent="0.2">
      <c r="C275" s="43" t="str">
        <f>"Объем: "&amp;Source!I129&amp;"=15/"&amp;"100"</f>
        <v>Объем: 0,15=15/100</v>
      </c>
    </row>
    <row r="276" spans="1:26" ht="14.25" x14ac:dyDescent="0.2">
      <c r="A276" s="37"/>
      <c r="B276" s="38"/>
      <c r="C276" s="34" t="s">
        <v>827</v>
      </c>
      <c r="D276" s="39"/>
      <c r="E276" s="10"/>
      <c r="F276" s="41">
        <f>Source!AO129</f>
        <v>117.74</v>
      </c>
      <c r="G276" s="40" t="str">
        <f>Source!DG129</f>
        <v/>
      </c>
      <c r="H276" s="41">
        <f>ROUND(Source!AF129*Source!I129, 2)</f>
        <v>17.66</v>
      </c>
      <c r="I276" s="40"/>
      <c r="J276" s="40">
        <f>IF(Source!BA129&lt;&gt; 0, Source!BA129, 1)</f>
        <v>35.729999999999997</v>
      </c>
      <c r="K276" s="41">
        <f>Source!S129</f>
        <v>631.03</v>
      </c>
      <c r="L276" s="42"/>
      <c r="R276">
        <f>H276</f>
        <v>17.66</v>
      </c>
    </row>
    <row r="277" spans="1:26" ht="14.25" x14ac:dyDescent="0.2">
      <c r="A277" s="37"/>
      <c r="B277" s="38"/>
      <c r="C277" s="34" t="s">
        <v>244</v>
      </c>
      <c r="D277" s="39"/>
      <c r="E277" s="10"/>
      <c r="F277" s="41">
        <f>Source!AM129</f>
        <v>2327.67</v>
      </c>
      <c r="G277" s="40" t="str">
        <f>Source!DE129</f>
        <v/>
      </c>
      <c r="H277" s="41">
        <f>ROUND((((Source!ET129)-(Source!EU129))+Source!AE129)*Source!I129, 2)</f>
        <v>349.15</v>
      </c>
      <c r="I277" s="40"/>
      <c r="J277" s="40">
        <f>IF(Source!BB129&lt;&gt; 0, Source!BB129, 1)</f>
        <v>16.649999999999999</v>
      </c>
      <c r="K277" s="41">
        <f>Source!Q129</f>
        <v>5813.36</v>
      </c>
      <c r="L277" s="42"/>
    </row>
    <row r="278" spans="1:26" ht="14.25" x14ac:dyDescent="0.2">
      <c r="A278" s="37"/>
      <c r="B278" s="38"/>
      <c r="C278" s="34" t="s">
        <v>833</v>
      </c>
      <c r="D278" s="39"/>
      <c r="E278" s="10"/>
      <c r="F278" s="41">
        <f>Source!AN129</f>
        <v>168.24</v>
      </c>
      <c r="G278" s="40" t="str">
        <f>Source!DF129</f>
        <v/>
      </c>
      <c r="H278" s="41">
        <f>ROUND(Source!AE129*Source!I129, 2)</f>
        <v>25.24</v>
      </c>
      <c r="I278" s="40"/>
      <c r="J278" s="40">
        <f>IF(Source!BS129&lt;&gt; 0, Source!BS129, 1)</f>
        <v>35.729999999999997</v>
      </c>
      <c r="K278" s="41">
        <f>Source!R129</f>
        <v>901.68</v>
      </c>
      <c r="L278" s="42"/>
      <c r="R278">
        <f>H278</f>
        <v>25.24</v>
      </c>
    </row>
    <row r="279" spans="1:26" ht="14.25" x14ac:dyDescent="0.2">
      <c r="A279" s="37"/>
      <c r="B279" s="38"/>
      <c r="C279" s="34" t="s">
        <v>834</v>
      </c>
      <c r="D279" s="39"/>
      <c r="E279" s="10"/>
      <c r="F279" s="41">
        <f>Source!AL129</f>
        <v>17.29</v>
      </c>
      <c r="G279" s="40" t="str">
        <f>Source!DD129</f>
        <v/>
      </c>
      <c r="H279" s="41">
        <f>ROUND(Source!AC129*Source!I129, 2)</f>
        <v>2.59</v>
      </c>
      <c r="I279" s="40"/>
      <c r="J279" s="40">
        <f>IF(Source!BC129&lt;&gt; 0, Source!BC129, 1)</f>
        <v>8.8699999999999992</v>
      </c>
      <c r="K279" s="41">
        <f>Source!P129</f>
        <v>23</v>
      </c>
      <c r="L279" s="42"/>
    </row>
    <row r="280" spans="1:26" ht="14.25" x14ac:dyDescent="0.2">
      <c r="A280" s="37"/>
      <c r="B280" s="38"/>
      <c r="C280" s="34" t="s">
        <v>828</v>
      </c>
      <c r="D280" s="39" t="s">
        <v>829</v>
      </c>
      <c r="E280" s="10">
        <f>Source!BZ129</f>
        <v>147</v>
      </c>
      <c r="F280" s="44"/>
      <c r="G280" s="40"/>
      <c r="H280" s="41">
        <f>SUM(S274:S282)</f>
        <v>63.06</v>
      </c>
      <c r="I280" s="45"/>
      <c r="J280" s="34">
        <f>Source!AT129</f>
        <v>147</v>
      </c>
      <c r="K280" s="41">
        <f>SUM(T274:T282)</f>
        <v>2253.08</v>
      </c>
      <c r="L280" s="42"/>
    </row>
    <row r="281" spans="1:26" ht="14.25" x14ac:dyDescent="0.2">
      <c r="A281" s="37"/>
      <c r="B281" s="38"/>
      <c r="C281" s="34" t="s">
        <v>830</v>
      </c>
      <c r="D281" s="39" t="s">
        <v>829</v>
      </c>
      <c r="E281" s="10">
        <f>Source!CA129</f>
        <v>134</v>
      </c>
      <c r="F281" s="44"/>
      <c r="G281" s="40"/>
      <c r="H281" s="41">
        <f>SUM(U274:U282)</f>
        <v>57.49</v>
      </c>
      <c r="I281" s="45"/>
      <c r="J281" s="34">
        <f>Source!AU129</f>
        <v>134</v>
      </c>
      <c r="K281" s="41">
        <f>SUM(V274:V282)</f>
        <v>2053.83</v>
      </c>
      <c r="L281" s="42"/>
    </row>
    <row r="282" spans="1:26" ht="14.25" x14ac:dyDescent="0.2">
      <c r="A282" s="50"/>
      <c r="B282" s="51"/>
      <c r="C282" s="52" t="s">
        <v>831</v>
      </c>
      <c r="D282" s="53" t="s">
        <v>832</v>
      </c>
      <c r="E282" s="54">
        <f>Source!AQ129</f>
        <v>15.72</v>
      </c>
      <c r="F282" s="55"/>
      <c r="G282" s="56" t="str">
        <f>Source!DI129</f>
        <v/>
      </c>
      <c r="H282" s="55"/>
      <c r="I282" s="56"/>
      <c r="J282" s="56"/>
      <c r="K282" s="55"/>
      <c r="L282" s="57">
        <f>Source!U129</f>
        <v>2.3580000000000001</v>
      </c>
    </row>
    <row r="283" spans="1:26" ht="15" x14ac:dyDescent="0.25">
      <c r="G283" s="48">
        <f>ROUND(Source!AC129*Source!I129, 2)+ROUND(Source!AF129*Source!I129, 2)+ROUND((((Source!ET129)-(Source!EU129))+Source!AE129)*Source!I129, 2)+SUM(H280:H281)</f>
        <v>489.95</v>
      </c>
      <c r="H283" s="48"/>
      <c r="J283" s="48">
        <f>Source!O129+SUM(K280:K281)</f>
        <v>10774.3</v>
      </c>
      <c r="K283" s="48"/>
      <c r="L283" s="49">
        <f>Source!U129</f>
        <v>2.3580000000000001</v>
      </c>
      <c r="O283" s="47">
        <f>G283</f>
        <v>489.95</v>
      </c>
      <c r="P283" s="47">
        <f>J283</f>
        <v>10774.3</v>
      </c>
      <c r="Q283" s="47">
        <f>L283</f>
        <v>2.3580000000000001</v>
      </c>
      <c r="W283">
        <f>IF(Source!BI129&lt;=1,G283, 0)</f>
        <v>489.95</v>
      </c>
      <c r="X283">
        <f>IF(Source!BI129=2,G283, 0)</f>
        <v>0</v>
      </c>
      <c r="Y283">
        <f>IF(Source!BI129=3,G283, 0)</f>
        <v>0</v>
      </c>
      <c r="Z283">
        <f>IF(Source!BI129=4,G283, 0)</f>
        <v>0</v>
      </c>
    </row>
    <row r="284" spans="1:26" ht="99.75" x14ac:dyDescent="0.2">
      <c r="A284" s="37" t="str">
        <f>Source!E131</f>
        <v>32</v>
      </c>
      <c r="B284" s="38" t="str">
        <f>Source!F131</f>
        <v>06-01-001-16</v>
      </c>
      <c r="C284" s="34" t="str">
        <f>Source!G131</f>
        <v>Устройство фундаментных плит железобетонных плоских</v>
      </c>
      <c r="D284" s="39" t="str">
        <f>Source!H131</f>
        <v>100 м3 бетона, бутобетона и железобетона в деле</v>
      </c>
      <c r="E284" s="10">
        <f>Source!I131</f>
        <v>0.14000000000000001</v>
      </c>
      <c r="F284" s="41">
        <f>IF(Source!AK131&lt;&gt; 0, Source!AK131,Source!AL131 + Source!AM131 + Source!AO131)</f>
        <v>116173.63</v>
      </c>
      <c r="G284" s="40"/>
      <c r="H284" s="41"/>
      <c r="I284" s="40" t="str">
        <f>Source!BO131</f>
        <v>06-01-001-16</v>
      </c>
      <c r="J284" s="40"/>
      <c r="K284" s="41"/>
      <c r="L284" s="42"/>
      <c r="S284">
        <f>ROUND((Source!FX131/100)*((ROUND(Source!AF131*Source!I131, 2)+ROUND(Source!AE131*Source!I131, 2))), 2)</f>
        <v>298.20999999999998</v>
      </c>
      <c r="T284">
        <f>Source!X131</f>
        <v>10654.97</v>
      </c>
      <c r="U284">
        <f>ROUND((Source!FY131/100)*((ROUND(Source!AF131*Source!I131, 2)+ROUND(Source!AE131*Source!I131, 2))), 2)</f>
        <v>169.57</v>
      </c>
      <c r="V284">
        <f>Source!Y131</f>
        <v>6058.71</v>
      </c>
    </row>
    <row r="285" spans="1:26" x14ac:dyDescent="0.2">
      <c r="C285" s="43" t="str">
        <f>"Объем: "&amp;Source!I131&amp;"=14/"&amp;"100"</f>
        <v>Объем: 0,14=14/100</v>
      </c>
    </row>
    <row r="286" spans="1:26" ht="14.25" x14ac:dyDescent="0.2">
      <c r="A286" s="37"/>
      <c r="B286" s="38"/>
      <c r="C286" s="34" t="s">
        <v>827</v>
      </c>
      <c r="D286" s="39"/>
      <c r="E286" s="10"/>
      <c r="F286" s="41">
        <f>Source!AO131</f>
        <v>1758.66</v>
      </c>
      <c r="G286" s="40" t="str">
        <f>Source!DG131</f>
        <v/>
      </c>
      <c r="H286" s="41">
        <f>ROUND(Source!AF131*Source!I131, 2)</f>
        <v>246.21</v>
      </c>
      <c r="I286" s="40"/>
      <c r="J286" s="40">
        <f>IF(Source!BA131&lt;&gt; 0, Source!BA131, 1)</f>
        <v>35.729999999999997</v>
      </c>
      <c r="K286" s="41">
        <f>Source!S131</f>
        <v>8797.17</v>
      </c>
      <c r="L286" s="42"/>
      <c r="R286">
        <f>H286</f>
        <v>246.21</v>
      </c>
    </row>
    <row r="287" spans="1:26" ht="14.25" x14ac:dyDescent="0.2">
      <c r="A287" s="37"/>
      <c r="B287" s="38"/>
      <c r="C287" s="34" t="s">
        <v>244</v>
      </c>
      <c r="D287" s="39"/>
      <c r="E287" s="10"/>
      <c r="F287" s="41">
        <f>Source!AM131</f>
        <v>3038.44</v>
      </c>
      <c r="G287" s="40" t="str">
        <f>Source!DE131</f>
        <v/>
      </c>
      <c r="H287" s="41">
        <f>ROUND((((Source!ET131)-(Source!EU131))+Source!AE131)*Source!I131, 2)</f>
        <v>425.38</v>
      </c>
      <c r="I287" s="40"/>
      <c r="J287" s="40">
        <f>IF(Source!BB131&lt;&gt; 0, Source!BB131, 1)</f>
        <v>12.24</v>
      </c>
      <c r="K287" s="41">
        <f>Source!Q131</f>
        <v>5206.67</v>
      </c>
      <c r="L287" s="42"/>
    </row>
    <row r="288" spans="1:26" ht="14.25" x14ac:dyDescent="0.2">
      <c r="A288" s="37"/>
      <c r="B288" s="38"/>
      <c r="C288" s="34" t="s">
        <v>833</v>
      </c>
      <c r="D288" s="39"/>
      <c r="E288" s="10"/>
      <c r="F288" s="41">
        <f>Source!AN131</f>
        <v>329.63</v>
      </c>
      <c r="G288" s="40" t="str">
        <f>Source!DF131</f>
        <v/>
      </c>
      <c r="H288" s="41">
        <f>ROUND(Source!AE131*Source!I131, 2)</f>
        <v>46.15</v>
      </c>
      <c r="I288" s="40"/>
      <c r="J288" s="40">
        <f>IF(Source!BS131&lt;&gt; 0, Source!BS131, 1)</f>
        <v>35.729999999999997</v>
      </c>
      <c r="K288" s="41">
        <f>Source!R131</f>
        <v>1648.88</v>
      </c>
      <c r="L288" s="42"/>
      <c r="R288">
        <f>H288</f>
        <v>46.15</v>
      </c>
    </row>
    <row r="289" spans="1:28" ht="14.25" x14ac:dyDescent="0.2">
      <c r="A289" s="37"/>
      <c r="B289" s="38"/>
      <c r="C289" s="34" t="s">
        <v>834</v>
      </c>
      <c r="D289" s="39"/>
      <c r="E289" s="10"/>
      <c r="F289" s="41">
        <f>Source!AL131</f>
        <v>111376.53</v>
      </c>
      <c r="G289" s="40" t="str">
        <f>Source!DD131</f>
        <v/>
      </c>
      <c r="H289" s="41">
        <f>ROUND(Source!AC131*Source!I131, 2)</f>
        <v>15592.71</v>
      </c>
      <c r="I289" s="40"/>
      <c r="J289" s="40">
        <f>IF(Source!BC131&lt;&gt; 0, Source!BC131, 1)</f>
        <v>12.19</v>
      </c>
      <c r="K289" s="41">
        <f>Source!P131</f>
        <v>190075.19</v>
      </c>
      <c r="L289" s="42"/>
    </row>
    <row r="290" spans="1:28" ht="14.25" x14ac:dyDescent="0.2">
      <c r="A290" s="37"/>
      <c r="B290" s="38"/>
      <c r="C290" s="34" t="s">
        <v>828</v>
      </c>
      <c r="D290" s="39" t="s">
        <v>829</v>
      </c>
      <c r="E290" s="10">
        <f>Source!BZ131</f>
        <v>102</v>
      </c>
      <c r="F290" s="44"/>
      <c r="G290" s="40"/>
      <c r="H290" s="41">
        <f>SUM(S284:S295)</f>
        <v>298.20999999999998</v>
      </c>
      <c r="I290" s="45"/>
      <c r="J290" s="34">
        <f>Source!AT131</f>
        <v>102</v>
      </c>
      <c r="K290" s="41">
        <f>SUM(T284:T295)</f>
        <v>10654.97</v>
      </c>
      <c r="L290" s="42"/>
    </row>
    <row r="291" spans="1:28" ht="14.25" x14ac:dyDescent="0.2">
      <c r="A291" s="37"/>
      <c r="B291" s="38"/>
      <c r="C291" s="34" t="s">
        <v>830</v>
      </c>
      <c r="D291" s="39" t="s">
        <v>829</v>
      </c>
      <c r="E291" s="10">
        <f>Source!CA131</f>
        <v>58</v>
      </c>
      <c r="F291" s="44"/>
      <c r="G291" s="40"/>
      <c r="H291" s="41">
        <f>SUM(U284:U295)</f>
        <v>169.57</v>
      </c>
      <c r="I291" s="45"/>
      <c r="J291" s="34">
        <f>Source!AU131</f>
        <v>58</v>
      </c>
      <c r="K291" s="41">
        <f>SUM(V284:V295)</f>
        <v>6058.71</v>
      </c>
      <c r="L291" s="42"/>
    </row>
    <row r="292" spans="1:28" ht="14.25" x14ac:dyDescent="0.2">
      <c r="A292" s="37"/>
      <c r="B292" s="38"/>
      <c r="C292" s="34" t="s">
        <v>831</v>
      </c>
      <c r="D292" s="39" t="s">
        <v>832</v>
      </c>
      <c r="E292" s="10">
        <f>Source!AQ131</f>
        <v>220.66</v>
      </c>
      <c r="F292" s="41"/>
      <c r="G292" s="40" t="str">
        <f>Source!DI131</f>
        <v/>
      </c>
      <c r="H292" s="41"/>
      <c r="I292" s="40"/>
      <c r="J292" s="40"/>
      <c r="K292" s="41"/>
      <c r="L292" s="46">
        <f>Source!U131</f>
        <v>30.892400000000002</v>
      </c>
    </row>
    <row r="293" spans="1:28" ht="28.5" hidden="1" x14ac:dyDescent="0.2">
      <c r="A293" s="61" t="str">
        <f>Source!E132</f>
        <v>32,1</v>
      </c>
      <c r="B293" s="61" t="str">
        <f>Source!F132</f>
        <v>101-0797</v>
      </c>
      <c r="C293" s="61" t="str">
        <f>Source!G132</f>
        <v>Проволока горячекатаная в мотках, диаметром 6,3-6,5 мм</v>
      </c>
      <c r="D293" s="63" t="str">
        <f>Source!H132</f>
        <v>т</v>
      </c>
      <c r="E293" s="62">
        <f>Source!I132</f>
        <v>-1.4280000000000002E-3</v>
      </c>
      <c r="F293" s="64">
        <f>Source!AK132</f>
        <v>4455</v>
      </c>
      <c r="G293" s="65" t="s">
        <v>3</v>
      </c>
      <c r="H293" s="64">
        <f>ROUND(Source!AC132*Source!I132, 2)+ROUND((((Source!ET132)-(Source!EU132))+Source!AE132)*Source!I132, 2)+ROUND(Source!AF132*Source!I132, 2)</f>
        <v>-6.36</v>
      </c>
      <c r="I293" s="63"/>
      <c r="J293" s="63">
        <f>IF(Source!BC132&lt;&gt; 0, Source!BC132, 1)</f>
        <v>7.06</v>
      </c>
      <c r="K293" s="64">
        <f>Source!O132</f>
        <v>-44.91</v>
      </c>
      <c r="L293" s="64"/>
      <c r="S293">
        <f>ROUND((Source!FX132/100)*((ROUND(Source!AF132*Source!I132, 2)+ROUND(Source!AE132*Source!I132, 2))), 2)</f>
        <v>0</v>
      </c>
      <c r="T293">
        <f>Source!X132</f>
        <v>0</v>
      </c>
      <c r="U293">
        <f>ROUND((Source!FY132/100)*((ROUND(Source!AF132*Source!I132, 2)+ROUND(Source!AE132*Source!I132, 2))), 2)</f>
        <v>0</v>
      </c>
      <c r="V293">
        <f>Source!Y132</f>
        <v>0</v>
      </c>
      <c r="Y293">
        <f>IF(Source!BI132=3,H293, 0)</f>
        <v>0</v>
      </c>
      <c r="AA293">
        <f>ROUND(Source!AC132*Source!I132, 2)+ROUND((((Source!ET132)-(Source!EU132))+Source!AE132)*Source!I132, 2)+ROUND(Source!AF132*Source!I132, 2)</f>
        <v>-6.36</v>
      </c>
      <c r="AB293">
        <f>Source!O132</f>
        <v>-44.91</v>
      </c>
    </row>
    <row r="294" spans="1:28" ht="28.5" hidden="1" x14ac:dyDescent="0.2">
      <c r="A294" s="61" t="str">
        <f>Source!E133</f>
        <v>32,2</v>
      </c>
      <c r="B294" s="61" t="str">
        <f>Source!F133</f>
        <v>204-0100</v>
      </c>
      <c r="C294" s="61" t="str">
        <f>Source!G133</f>
        <v>Горячекатаная арматурная сталь класса А-I, А-II, А-III</v>
      </c>
      <c r="D294" s="63" t="str">
        <f>Source!H133</f>
        <v>т</v>
      </c>
      <c r="E294" s="62">
        <f>Source!I133</f>
        <v>-1.1340000000000001</v>
      </c>
      <c r="F294" s="64">
        <f>Source!AK133</f>
        <v>5734.75</v>
      </c>
      <c r="G294" s="65" t="s">
        <v>3</v>
      </c>
      <c r="H294" s="64">
        <f>ROUND(Source!AC133*Source!I133, 2)+ROUND((((Source!ET133)-(Source!EU133))+Source!AE133)*Source!I133, 2)+ROUND(Source!AF133*Source!I133, 2)</f>
        <v>-6503.21</v>
      </c>
      <c r="I294" s="63"/>
      <c r="J294" s="63">
        <f>IF(Source!BC133&lt;&gt; 0, Source!BC133, 1)</f>
        <v>12.02</v>
      </c>
      <c r="K294" s="64">
        <f>Source!O133</f>
        <v>-78168.539999999994</v>
      </c>
      <c r="L294" s="64"/>
      <c r="S294">
        <f>ROUND((Source!FX133/100)*((ROUND(Source!AF133*Source!I133, 2)+ROUND(Source!AE133*Source!I133, 2))), 2)</f>
        <v>0</v>
      </c>
      <c r="T294">
        <f>Source!X133</f>
        <v>0</v>
      </c>
      <c r="U294">
        <f>ROUND((Source!FY133/100)*((ROUND(Source!AF133*Source!I133, 2)+ROUND(Source!AE133*Source!I133, 2))), 2)</f>
        <v>0</v>
      </c>
      <c r="V294">
        <f>Source!Y133</f>
        <v>0</v>
      </c>
      <c r="Y294">
        <f>IF(Source!BI133=3,H294, 0)</f>
        <v>0</v>
      </c>
      <c r="AA294">
        <f>ROUND(Source!AC133*Source!I133, 2)+ROUND((((Source!ET133)-(Source!EU133))+Source!AE133)*Source!I133, 2)+ROUND(Source!AF133*Source!I133, 2)</f>
        <v>-6503.21</v>
      </c>
      <c r="AB294">
        <f>Source!O133</f>
        <v>-78168.539999999994</v>
      </c>
    </row>
    <row r="295" spans="1:28" ht="28.5" hidden="1" x14ac:dyDescent="0.2">
      <c r="A295" s="66" t="str">
        <f>Source!E134</f>
        <v>32,3</v>
      </c>
      <c r="B295" s="66" t="str">
        <f>Source!F134</f>
        <v>401-0066</v>
      </c>
      <c r="C295" s="66" t="str">
        <f>Source!G134</f>
        <v>Бетон тяжелый, крупность заполнителя 20 мм, класс В15 (М200)</v>
      </c>
      <c r="D295" s="67" t="str">
        <f>Source!H134</f>
        <v>м3</v>
      </c>
      <c r="E295" s="68">
        <f>Source!I134</f>
        <v>-14.21</v>
      </c>
      <c r="F295" s="69">
        <f>Source!AK134</f>
        <v>633</v>
      </c>
      <c r="G295" s="70" t="s">
        <v>3</v>
      </c>
      <c r="H295" s="69">
        <f>ROUND(Source!AC134*Source!I134, 2)+ROUND((((Source!ET134)-(Source!EU134))+Source!AE134)*Source!I134, 2)+ROUND(Source!AF134*Source!I134, 2)</f>
        <v>-8994.93</v>
      </c>
      <c r="I295" s="67"/>
      <c r="J295" s="67">
        <f>IF(Source!BC134&lt;&gt; 0, Source!BC134, 1)</f>
        <v>12.32</v>
      </c>
      <c r="K295" s="69">
        <f>Source!O134</f>
        <v>-110817.54</v>
      </c>
      <c r="L295" s="69"/>
      <c r="S295">
        <f>ROUND((Source!FX134/100)*((ROUND(Source!AF134*Source!I134, 2)+ROUND(Source!AE134*Source!I134, 2))), 2)</f>
        <v>0</v>
      </c>
      <c r="T295">
        <f>Source!X134</f>
        <v>0</v>
      </c>
      <c r="U295">
        <f>ROUND((Source!FY134/100)*((ROUND(Source!AF134*Source!I134, 2)+ROUND(Source!AE134*Source!I134, 2))), 2)</f>
        <v>0</v>
      </c>
      <c r="V295">
        <f>Source!Y134</f>
        <v>0</v>
      </c>
      <c r="Y295">
        <f>IF(Source!BI134=3,H295, 0)</f>
        <v>0</v>
      </c>
      <c r="AA295">
        <f>ROUND(Source!AC134*Source!I134, 2)+ROUND((((Source!ET134)-(Source!EU134))+Source!AE134)*Source!I134, 2)+ROUND(Source!AF134*Source!I134, 2)</f>
        <v>-8994.93</v>
      </c>
      <c r="AB295">
        <f>Source!O134</f>
        <v>-110817.54</v>
      </c>
    </row>
    <row r="296" spans="1:28" ht="15" x14ac:dyDescent="0.25">
      <c r="G296" s="48">
        <f>ROUND(Source!AC131*Source!I131, 2)+ROUND(Source!AF131*Source!I131, 2)+ROUND((((Source!ET131)-(Source!EU131))+Source!AE131)*Source!I131, 2)+SUM(H290:H291)+SUM(AA293:AA295)</f>
        <v>1227.5799999999981</v>
      </c>
      <c r="H296" s="48"/>
      <c r="J296" s="48">
        <f>Source!O131+SUM(K290:K291)+SUM(AB293:AB295)</f>
        <v>31761.72</v>
      </c>
      <c r="K296" s="48"/>
      <c r="L296" s="49">
        <f>Source!U131</f>
        <v>30.892400000000002</v>
      </c>
      <c r="O296" s="47">
        <f>G296</f>
        <v>1227.5799999999981</v>
      </c>
      <c r="P296" s="47">
        <f>J296</f>
        <v>31761.72</v>
      </c>
      <c r="Q296" s="47">
        <f>L296</f>
        <v>30.892400000000002</v>
      </c>
      <c r="W296">
        <f>IF(Source!BI131&lt;=1,G296, 0)</f>
        <v>1227.5799999999981</v>
      </c>
      <c r="X296">
        <f>IF(Source!BI131=2,G296, 0)</f>
        <v>0</v>
      </c>
      <c r="Y296">
        <f>IF(Source!BI131=3,G296, 0)</f>
        <v>0</v>
      </c>
      <c r="Z296">
        <f>IF(Source!BI131=4,G296, 0)</f>
        <v>0</v>
      </c>
    </row>
    <row r="297" spans="1:28" ht="57" x14ac:dyDescent="0.2">
      <c r="A297" s="37" t="str">
        <f>Source!E135</f>
        <v>33</v>
      </c>
      <c r="B297" s="38" t="str">
        <f>Source!F135</f>
        <v>01-02-057-2</v>
      </c>
      <c r="C297" s="34" t="str">
        <f>Source!G135</f>
        <v>Разработка грунта вручную в траншеях глубиной до 2 м без креплений с откосами, группа грунтов 2 (зазаемление)</v>
      </c>
      <c r="D297" s="39" t="str">
        <f>Source!H135</f>
        <v>100 м3 грунта</v>
      </c>
      <c r="E297" s="10">
        <f>Source!I135</f>
        <v>0.114</v>
      </c>
      <c r="F297" s="41">
        <f>IF(Source!AK135&lt;&gt; 0, Source!AK135,Source!AL135 + Source!AM135 + Source!AO135)</f>
        <v>1122.6600000000001</v>
      </c>
      <c r="G297" s="40"/>
      <c r="H297" s="41"/>
      <c r="I297" s="40" t="str">
        <f>Source!BO135</f>
        <v>01-02-057-2</v>
      </c>
      <c r="J297" s="40"/>
      <c r="K297" s="41"/>
      <c r="L297" s="42"/>
      <c r="S297">
        <f>ROUND((Source!FX135/100)*((ROUND(Source!AF135*Source!I135, 2)+ROUND(Source!AE135*Source!I135, 2))), 2)</f>
        <v>113.9</v>
      </c>
      <c r="T297">
        <f>Source!X135</f>
        <v>4069.83</v>
      </c>
      <c r="U297">
        <f>ROUND((Source!FY135/100)*((ROUND(Source!AF135*Source!I135, 2)+ROUND(Source!AE135*Source!I135, 2))), 2)</f>
        <v>51.19</v>
      </c>
      <c r="V297">
        <f>Source!Y135</f>
        <v>1829.14</v>
      </c>
    </row>
    <row r="298" spans="1:28" x14ac:dyDescent="0.2">
      <c r="C298" s="43" t="str">
        <f>"Объем: "&amp;Source!I135&amp;"=11,4/"&amp;"100"</f>
        <v>Объем: 0,114=11,4/100</v>
      </c>
    </row>
    <row r="299" spans="1:28" ht="14.25" x14ac:dyDescent="0.2">
      <c r="A299" s="37"/>
      <c r="B299" s="38"/>
      <c r="C299" s="34" t="s">
        <v>827</v>
      </c>
      <c r="D299" s="39"/>
      <c r="E299" s="10"/>
      <c r="F299" s="41">
        <f>Source!AO135</f>
        <v>1122.6600000000001</v>
      </c>
      <c r="G299" s="40" t="str">
        <f>Source!DG135</f>
        <v/>
      </c>
      <c r="H299" s="41">
        <f>ROUND(Source!AF135*Source!I135, 2)</f>
        <v>127.98</v>
      </c>
      <c r="I299" s="40"/>
      <c r="J299" s="40">
        <f>IF(Source!BA135&lt;&gt; 0, Source!BA135, 1)</f>
        <v>35.729999999999997</v>
      </c>
      <c r="K299" s="41">
        <f>Source!S135</f>
        <v>4572.84</v>
      </c>
      <c r="L299" s="42"/>
      <c r="R299">
        <f>H299</f>
        <v>127.98</v>
      </c>
    </row>
    <row r="300" spans="1:28" ht="14.25" x14ac:dyDescent="0.2">
      <c r="A300" s="37"/>
      <c r="B300" s="38"/>
      <c r="C300" s="34" t="s">
        <v>828</v>
      </c>
      <c r="D300" s="39" t="s">
        <v>829</v>
      </c>
      <c r="E300" s="10">
        <f>Source!BZ135</f>
        <v>89</v>
      </c>
      <c r="F300" s="44"/>
      <c r="G300" s="40"/>
      <c r="H300" s="41">
        <f>SUM(S297:S302)</f>
        <v>113.9</v>
      </c>
      <c r="I300" s="45"/>
      <c r="J300" s="34">
        <f>Source!AT135</f>
        <v>89</v>
      </c>
      <c r="K300" s="41">
        <f>SUM(T297:T302)</f>
        <v>4069.83</v>
      </c>
      <c r="L300" s="42"/>
    </row>
    <row r="301" spans="1:28" ht="14.25" x14ac:dyDescent="0.2">
      <c r="A301" s="37"/>
      <c r="B301" s="38"/>
      <c r="C301" s="34" t="s">
        <v>830</v>
      </c>
      <c r="D301" s="39" t="s">
        <v>829</v>
      </c>
      <c r="E301" s="10">
        <f>Source!CA135</f>
        <v>40</v>
      </c>
      <c r="F301" s="44"/>
      <c r="G301" s="40"/>
      <c r="H301" s="41">
        <f>SUM(U297:U302)</f>
        <v>51.19</v>
      </c>
      <c r="I301" s="45"/>
      <c r="J301" s="34">
        <f>Source!AU135</f>
        <v>40</v>
      </c>
      <c r="K301" s="41">
        <f>SUM(V297:V302)</f>
        <v>1829.14</v>
      </c>
      <c r="L301" s="42"/>
    </row>
    <row r="302" spans="1:28" ht="14.25" x14ac:dyDescent="0.2">
      <c r="A302" s="50"/>
      <c r="B302" s="51"/>
      <c r="C302" s="52" t="s">
        <v>831</v>
      </c>
      <c r="D302" s="53" t="s">
        <v>832</v>
      </c>
      <c r="E302" s="54">
        <f>Source!AQ135</f>
        <v>154</v>
      </c>
      <c r="F302" s="55"/>
      <c r="G302" s="56" t="str">
        <f>Source!DI135</f>
        <v/>
      </c>
      <c r="H302" s="55"/>
      <c r="I302" s="56"/>
      <c r="J302" s="56"/>
      <c r="K302" s="55"/>
      <c r="L302" s="57">
        <f>Source!U135</f>
        <v>17.556000000000001</v>
      </c>
    </row>
    <row r="303" spans="1:28" ht="15" x14ac:dyDescent="0.25">
      <c r="G303" s="48">
        <f>ROUND(Source!AC135*Source!I135, 2)+ROUND(Source!AF135*Source!I135, 2)+ROUND((((Source!ET135)-(Source!EU135))+Source!AE135)*Source!I135, 2)+SUM(H300:H301)</f>
        <v>293.07</v>
      </c>
      <c r="H303" s="48"/>
      <c r="J303" s="48">
        <f>Source!O135+SUM(K300:K301)</f>
        <v>10471.810000000001</v>
      </c>
      <c r="K303" s="48"/>
      <c r="L303" s="49">
        <f>Source!U135</f>
        <v>17.556000000000001</v>
      </c>
      <c r="O303" s="47">
        <f>G303</f>
        <v>293.07</v>
      </c>
      <c r="P303" s="47">
        <f>J303</f>
        <v>10471.810000000001</v>
      </c>
      <c r="Q303" s="47">
        <f>L303</f>
        <v>17.556000000000001</v>
      </c>
      <c r="W303">
        <f>IF(Source!BI135&lt;=1,G303, 0)</f>
        <v>293.07</v>
      </c>
      <c r="X303">
        <f>IF(Source!BI135=2,G303, 0)</f>
        <v>0</v>
      </c>
      <c r="Y303">
        <f>IF(Source!BI135=3,G303, 0)</f>
        <v>0</v>
      </c>
      <c r="Z303">
        <f>IF(Source!BI135=4,G303, 0)</f>
        <v>0</v>
      </c>
    </row>
    <row r="304" spans="1:28" ht="42.75" x14ac:dyDescent="0.2">
      <c r="A304" s="37" t="str">
        <f>Source!E136</f>
        <v>34</v>
      </c>
      <c r="B304" s="38" t="str">
        <f>Source!F136</f>
        <v>01-02-061-2</v>
      </c>
      <c r="C304" s="34" t="str">
        <f>Source!G136</f>
        <v>Засыпка вручную траншей, пазух котлованов и ям, группа грунтов 2 (заземление)</v>
      </c>
      <c r="D304" s="39" t="str">
        <f>Source!H136</f>
        <v>100 м3 грунта</v>
      </c>
      <c r="E304" s="10">
        <f>Source!I136</f>
        <v>0.114</v>
      </c>
      <c r="F304" s="41">
        <f>IF(Source!AK136&lt;&gt; 0, Source!AK136,Source!AL136 + Source!AM136 + Source!AO136)</f>
        <v>681.37</v>
      </c>
      <c r="G304" s="40"/>
      <c r="H304" s="41"/>
      <c r="I304" s="40" t="str">
        <f>Source!BO136</f>
        <v>01-02-061-2</v>
      </c>
      <c r="J304" s="40"/>
      <c r="K304" s="41"/>
      <c r="L304" s="42"/>
      <c r="S304">
        <f>ROUND((Source!FX136/100)*((ROUND(Source!AF136*Source!I136, 2)+ROUND(Source!AE136*Source!I136, 2))), 2)</f>
        <v>69.14</v>
      </c>
      <c r="T304">
        <f>Source!X136</f>
        <v>2470.08</v>
      </c>
      <c r="U304">
        <f>ROUND((Source!FY136/100)*((ROUND(Source!AF136*Source!I136, 2)+ROUND(Source!AE136*Source!I136, 2))), 2)</f>
        <v>31.07</v>
      </c>
      <c r="V304">
        <f>Source!Y136</f>
        <v>1110.1500000000001</v>
      </c>
    </row>
    <row r="305" spans="1:28" x14ac:dyDescent="0.2">
      <c r="C305" s="43" t="str">
        <f>"Объем: "&amp;Source!I136&amp;"=11,4/"&amp;"100"</f>
        <v>Объем: 0,114=11,4/100</v>
      </c>
    </row>
    <row r="306" spans="1:28" ht="14.25" x14ac:dyDescent="0.2">
      <c r="A306" s="37"/>
      <c r="B306" s="38"/>
      <c r="C306" s="34" t="s">
        <v>827</v>
      </c>
      <c r="D306" s="39"/>
      <c r="E306" s="10"/>
      <c r="F306" s="41">
        <f>Source!AO136</f>
        <v>681.37</v>
      </c>
      <c r="G306" s="40" t="str">
        <f>Source!DG136</f>
        <v/>
      </c>
      <c r="H306" s="41">
        <f>ROUND(Source!AF136*Source!I136, 2)</f>
        <v>77.680000000000007</v>
      </c>
      <c r="I306" s="40"/>
      <c r="J306" s="40">
        <f>IF(Source!BA136&lt;&gt; 0, Source!BA136, 1)</f>
        <v>35.729999999999997</v>
      </c>
      <c r="K306" s="41">
        <f>Source!S136</f>
        <v>2775.37</v>
      </c>
      <c r="L306" s="42"/>
      <c r="R306">
        <f>H306</f>
        <v>77.680000000000007</v>
      </c>
    </row>
    <row r="307" spans="1:28" ht="14.25" x14ac:dyDescent="0.2">
      <c r="A307" s="37"/>
      <c r="B307" s="38"/>
      <c r="C307" s="34" t="s">
        <v>828</v>
      </c>
      <c r="D307" s="39" t="s">
        <v>829</v>
      </c>
      <c r="E307" s="10">
        <f>Source!BZ136</f>
        <v>89</v>
      </c>
      <c r="F307" s="44"/>
      <c r="G307" s="40"/>
      <c r="H307" s="41">
        <f>SUM(S304:S309)</f>
        <v>69.14</v>
      </c>
      <c r="I307" s="45"/>
      <c r="J307" s="34">
        <f>Source!AT136</f>
        <v>89</v>
      </c>
      <c r="K307" s="41">
        <f>SUM(T304:T309)</f>
        <v>2470.08</v>
      </c>
      <c r="L307" s="42"/>
    </row>
    <row r="308" spans="1:28" ht="14.25" x14ac:dyDescent="0.2">
      <c r="A308" s="37"/>
      <c r="B308" s="38"/>
      <c r="C308" s="34" t="s">
        <v>830</v>
      </c>
      <c r="D308" s="39" t="s">
        <v>829</v>
      </c>
      <c r="E308" s="10">
        <f>Source!CA136</f>
        <v>40</v>
      </c>
      <c r="F308" s="44"/>
      <c r="G308" s="40"/>
      <c r="H308" s="41">
        <f>SUM(U304:U309)</f>
        <v>31.07</v>
      </c>
      <c r="I308" s="45"/>
      <c r="J308" s="34">
        <f>Source!AU136</f>
        <v>40</v>
      </c>
      <c r="K308" s="41">
        <f>SUM(V304:V309)</f>
        <v>1110.1500000000001</v>
      </c>
      <c r="L308" s="42"/>
    </row>
    <row r="309" spans="1:28" ht="14.25" x14ac:dyDescent="0.2">
      <c r="A309" s="50"/>
      <c r="B309" s="51"/>
      <c r="C309" s="52" t="s">
        <v>831</v>
      </c>
      <c r="D309" s="53" t="s">
        <v>832</v>
      </c>
      <c r="E309" s="54">
        <f>Source!AQ136</f>
        <v>97.2</v>
      </c>
      <c r="F309" s="55"/>
      <c r="G309" s="56" t="str">
        <f>Source!DI136</f>
        <v/>
      </c>
      <c r="H309" s="55"/>
      <c r="I309" s="56"/>
      <c r="J309" s="56"/>
      <c r="K309" s="55"/>
      <c r="L309" s="57">
        <f>Source!U136</f>
        <v>11.0808</v>
      </c>
    </row>
    <row r="310" spans="1:28" ht="15" x14ac:dyDescent="0.25">
      <c r="G310" s="48">
        <f>ROUND(Source!AC136*Source!I136, 2)+ROUND(Source!AF136*Source!I136, 2)+ROUND((((Source!ET136)-(Source!EU136))+Source!AE136)*Source!I136, 2)+SUM(H307:H308)</f>
        <v>177.89000000000001</v>
      </c>
      <c r="H310" s="48"/>
      <c r="J310" s="48">
        <f>Source!O136+SUM(K307:K308)</f>
        <v>6355.6</v>
      </c>
      <c r="K310" s="48"/>
      <c r="L310" s="49">
        <f>Source!U136</f>
        <v>11.0808</v>
      </c>
      <c r="O310" s="47">
        <f>G310</f>
        <v>177.89000000000001</v>
      </c>
      <c r="P310" s="47">
        <f>J310</f>
        <v>6355.6</v>
      </c>
      <c r="Q310" s="47">
        <f>L310</f>
        <v>11.0808</v>
      </c>
      <c r="W310">
        <f>IF(Source!BI136&lt;=1,G310, 0)</f>
        <v>177.89000000000001</v>
      </c>
      <c r="X310">
        <f>IF(Source!BI136=2,G310, 0)</f>
        <v>0</v>
      </c>
      <c r="Y310">
        <f>IF(Source!BI136=3,G310, 0)</f>
        <v>0</v>
      </c>
      <c r="Z310">
        <f>IF(Source!BI136=4,G310, 0)</f>
        <v>0</v>
      </c>
    </row>
    <row r="311" spans="1:28" ht="28.5" x14ac:dyDescent="0.2">
      <c r="A311" s="37" t="str">
        <f>Source!E137</f>
        <v>35</v>
      </c>
      <c r="B311" s="38" t="str">
        <f>Source!F137</f>
        <v>м08-02-471-1</v>
      </c>
      <c r="C311" s="34" t="str">
        <f>Source!G137</f>
        <v>Заземлитель вертикальный из угловой стали размером 50х50х5 мм</v>
      </c>
      <c r="D311" s="39" t="str">
        <f>Source!H137</f>
        <v>10 шт.</v>
      </c>
      <c r="E311" s="10">
        <f>Source!I137</f>
        <v>0.8</v>
      </c>
      <c r="F311" s="41">
        <f>IF(Source!AK137&lt;&gt; 0, Source!AK137,Source!AL137 + Source!AM137 + Source!AO137)</f>
        <v>180.18</v>
      </c>
      <c r="G311" s="40"/>
      <c r="H311" s="41"/>
      <c r="I311" s="40" t="str">
        <f>Source!BO137</f>
        <v>м08-02-471-1</v>
      </c>
      <c r="J311" s="40"/>
      <c r="K311" s="41"/>
      <c r="L311" s="42"/>
      <c r="S311">
        <f>ROUND((Source!FX137/100)*((ROUND(Source!AF137*Source!I137, 2)+ROUND(Source!AE137*Source!I137, 2))), 2)</f>
        <v>74.77</v>
      </c>
      <c r="T311">
        <f>Source!X137</f>
        <v>2671.45</v>
      </c>
      <c r="U311">
        <f>ROUND((Source!FY137/100)*((ROUND(Source!AF137*Source!I137, 2)+ROUND(Source!AE137*Source!I137, 2))), 2)</f>
        <v>39.31</v>
      </c>
      <c r="V311">
        <f>Source!Y137</f>
        <v>1404.58</v>
      </c>
    </row>
    <row r="312" spans="1:28" x14ac:dyDescent="0.2">
      <c r="C312" s="43" t="str">
        <f>"Объем: "&amp;Source!I137&amp;"=8/"&amp;"10"</f>
        <v>Объем: 0,8=8/10</v>
      </c>
    </row>
    <row r="313" spans="1:28" ht="14.25" x14ac:dyDescent="0.2">
      <c r="A313" s="37"/>
      <c r="B313" s="38"/>
      <c r="C313" s="34" t="s">
        <v>827</v>
      </c>
      <c r="D313" s="39"/>
      <c r="E313" s="10"/>
      <c r="F313" s="41">
        <f>Source!AO137</f>
        <v>94.05</v>
      </c>
      <c r="G313" s="40" t="str">
        <f>Source!DG137</f>
        <v/>
      </c>
      <c r="H313" s="41">
        <f>ROUND(Source!AF137*Source!I137, 2)</f>
        <v>75.239999999999995</v>
      </c>
      <c r="I313" s="40"/>
      <c r="J313" s="40">
        <f>IF(Source!BA137&lt;&gt; 0, Source!BA137, 1)</f>
        <v>35.729999999999997</v>
      </c>
      <c r="K313" s="41">
        <f>Source!S137</f>
        <v>2688.33</v>
      </c>
      <c r="L313" s="42"/>
      <c r="R313">
        <f>H313</f>
        <v>75.239999999999995</v>
      </c>
    </row>
    <row r="314" spans="1:28" ht="14.25" x14ac:dyDescent="0.2">
      <c r="A314" s="37"/>
      <c r="B314" s="38"/>
      <c r="C314" s="34" t="s">
        <v>244</v>
      </c>
      <c r="D314" s="39"/>
      <c r="E314" s="10"/>
      <c r="F314" s="41">
        <f>Source!AM137</f>
        <v>56.97</v>
      </c>
      <c r="G314" s="40" t="str">
        <f>Source!DE137</f>
        <v/>
      </c>
      <c r="H314" s="41">
        <f>ROUND((((Source!ET137)-(Source!EU137))+Source!AE137)*Source!I137, 2)</f>
        <v>45.58</v>
      </c>
      <c r="I314" s="40"/>
      <c r="J314" s="40">
        <f>IF(Source!BB137&lt;&gt; 0, Source!BB137, 1)</f>
        <v>11.06</v>
      </c>
      <c r="K314" s="41">
        <f>Source!Q137</f>
        <v>504.07</v>
      </c>
      <c r="L314" s="42"/>
    </row>
    <row r="315" spans="1:28" ht="14.25" x14ac:dyDescent="0.2">
      <c r="A315" s="37"/>
      <c r="B315" s="38"/>
      <c r="C315" s="34" t="s">
        <v>833</v>
      </c>
      <c r="D315" s="39"/>
      <c r="E315" s="10"/>
      <c r="F315" s="41">
        <f>Source!AN137</f>
        <v>2.2999999999999998</v>
      </c>
      <c r="G315" s="40" t="str">
        <f>Source!DF137</f>
        <v/>
      </c>
      <c r="H315" s="41">
        <f>ROUND(Source!AE137*Source!I137, 2)</f>
        <v>1.84</v>
      </c>
      <c r="I315" s="40"/>
      <c r="J315" s="40">
        <f>IF(Source!BS137&lt;&gt; 0, Source!BS137, 1)</f>
        <v>35.729999999999997</v>
      </c>
      <c r="K315" s="41">
        <f>Source!R137</f>
        <v>65.739999999999995</v>
      </c>
      <c r="L315" s="42"/>
      <c r="R315">
        <f>H315</f>
        <v>1.84</v>
      </c>
    </row>
    <row r="316" spans="1:28" ht="14.25" x14ac:dyDescent="0.2">
      <c r="A316" s="37"/>
      <c r="B316" s="38"/>
      <c r="C316" s="34" t="s">
        <v>834</v>
      </c>
      <c r="D316" s="39"/>
      <c r="E316" s="10"/>
      <c r="F316" s="41">
        <f>Source!AL137</f>
        <v>29.16</v>
      </c>
      <c r="G316" s="40" t="str">
        <f>Source!DD137</f>
        <v/>
      </c>
      <c r="H316" s="41">
        <f>ROUND(Source!AC137*Source!I137, 2)</f>
        <v>23.33</v>
      </c>
      <c r="I316" s="40"/>
      <c r="J316" s="40">
        <f>IF(Source!BC137&lt;&gt; 0, Source!BC137, 1)</f>
        <v>10.34</v>
      </c>
      <c r="K316" s="41">
        <f>Source!P137</f>
        <v>241.21</v>
      </c>
      <c r="L316" s="42"/>
    </row>
    <row r="317" spans="1:28" ht="14.25" x14ac:dyDescent="0.2">
      <c r="A317" s="37"/>
      <c r="B317" s="38"/>
      <c r="C317" s="34" t="s">
        <v>828</v>
      </c>
      <c r="D317" s="39" t="s">
        <v>829</v>
      </c>
      <c r="E317" s="10">
        <f>Source!BZ137</f>
        <v>97</v>
      </c>
      <c r="F317" s="44"/>
      <c r="G317" s="40"/>
      <c r="H317" s="41">
        <f>SUM(S311:S321)</f>
        <v>74.77</v>
      </c>
      <c r="I317" s="45"/>
      <c r="J317" s="34">
        <f>Source!AT137</f>
        <v>97</v>
      </c>
      <c r="K317" s="41">
        <f>SUM(T311:T321)</f>
        <v>2671.45</v>
      </c>
      <c r="L317" s="42"/>
    </row>
    <row r="318" spans="1:28" ht="14.25" x14ac:dyDescent="0.2">
      <c r="A318" s="37"/>
      <c r="B318" s="38"/>
      <c r="C318" s="34" t="s">
        <v>830</v>
      </c>
      <c r="D318" s="39" t="s">
        <v>829</v>
      </c>
      <c r="E318" s="10">
        <f>Source!CA137</f>
        <v>51</v>
      </c>
      <c r="F318" s="44"/>
      <c r="G318" s="40"/>
      <c r="H318" s="41">
        <f>SUM(U311:U321)</f>
        <v>39.31</v>
      </c>
      <c r="I318" s="45"/>
      <c r="J318" s="34">
        <f>Source!AU137</f>
        <v>51</v>
      </c>
      <c r="K318" s="41">
        <f>SUM(V311:V321)</f>
        <v>1404.58</v>
      </c>
      <c r="L318" s="42"/>
    </row>
    <row r="319" spans="1:28" ht="14.25" x14ac:dyDescent="0.2">
      <c r="A319" s="37"/>
      <c r="B319" s="38"/>
      <c r="C319" s="34" t="s">
        <v>831</v>
      </c>
      <c r="D319" s="39" t="s">
        <v>832</v>
      </c>
      <c r="E319" s="10">
        <f>Source!AQ137</f>
        <v>10.7</v>
      </c>
      <c r="F319" s="41"/>
      <c r="G319" s="40" t="str">
        <f>Source!DI137</f>
        <v/>
      </c>
      <c r="H319" s="41"/>
      <c r="I319" s="40"/>
      <c r="J319" s="40"/>
      <c r="K319" s="41"/>
      <c r="L319" s="46">
        <f>Source!U137</f>
        <v>8.56</v>
      </c>
    </row>
    <row r="320" spans="1:28" ht="14.25" hidden="1" x14ac:dyDescent="0.2">
      <c r="A320" s="61" t="str">
        <f>Source!E138</f>
        <v>35,1</v>
      </c>
      <c r="B320" s="61" t="str">
        <f>Source!F138</f>
        <v>101-1924</v>
      </c>
      <c r="C320" s="61" t="str">
        <f>Source!G138</f>
        <v>Электроды диаметром 4 мм Э42А</v>
      </c>
      <c r="D320" s="63" t="str">
        <f>Source!H138</f>
        <v>кг</v>
      </c>
      <c r="E320" s="62">
        <f>Source!I138</f>
        <v>-0.52</v>
      </c>
      <c r="F320" s="64">
        <f>Source!AK138</f>
        <v>12.65</v>
      </c>
      <c r="G320" s="65" t="s">
        <v>3</v>
      </c>
      <c r="H320" s="64">
        <f>ROUND(Source!AC138*Source!I138, 2)+ROUND((((Source!ET138)-(Source!EU138))+Source!AE138)*Source!I138, 2)+ROUND(Source!AF138*Source!I138, 2)</f>
        <v>-6.58</v>
      </c>
      <c r="I320" s="63"/>
      <c r="J320" s="63">
        <f>IF(Source!BC138&lt;&gt; 0, Source!BC138, 1)</f>
        <v>9.6300000000000008</v>
      </c>
      <c r="K320" s="64">
        <f>Source!O138</f>
        <v>-63.35</v>
      </c>
      <c r="L320" s="64"/>
      <c r="S320">
        <f>ROUND((Source!FX138/100)*((ROUND(Source!AF138*Source!I138, 2)+ROUND(Source!AE138*Source!I138, 2))), 2)</f>
        <v>0</v>
      </c>
      <c r="T320">
        <f>Source!X138</f>
        <v>0</v>
      </c>
      <c r="U320">
        <f>ROUND((Source!FY138/100)*((ROUND(Source!AF138*Source!I138, 2)+ROUND(Source!AE138*Source!I138, 2))), 2)</f>
        <v>0</v>
      </c>
      <c r="V320">
        <f>Source!Y138</f>
        <v>0</v>
      </c>
      <c r="Y320">
        <f>IF(Source!BI138=3,H320, 0)</f>
        <v>0</v>
      </c>
      <c r="AA320">
        <f>ROUND(Source!AC138*Source!I138, 2)+ROUND((((Source!ET138)-(Source!EU138))+Source!AE138)*Source!I138, 2)+ROUND(Source!AF138*Source!I138, 2)</f>
        <v>-6.58</v>
      </c>
      <c r="AB320">
        <f>Source!O138</f>
        <v>-63.35</v>
      </c>
    </row>
    <row r="321" spans="1:28" ht="14.25" hidden="1" x14ac:dyDescent="0.2">
      <c r="A321" s="66" t="str">
        <f>Source!E139</f>
        <v>35,2</v>
      </c>
      <c r="B321" s="66" t="str">
        <f>Source!F139</f>
        <v>113-1786</v>
      </c>
      <c r="C321" s="66" t="str">
        <f>Source!G139</f>
        <v>Лак битумный БТ-123</v>
      </c>
      <c r="D321" s="67" t="str">
        <f>Source!H139</f>
        <v>т</v>
      </c>
      <c r="E321" s="68">
        <f>Source!I139</f>
        <v>-1.6000000000000001E-3</v>
      </c>
      <c r="F321" s="69">
        <f>Source!AK139</f>
        <v>9528</v>
      </c>
      <c r="G321" s="70" t="s">
        <v>3</v>
      </c>
      <c r="H321" s="69">
        <f>ROUND(Source!AC139*Source!I139, 2)+ROUND((((Source!ET139)-(Source!EU139))+Source!AE139)*Source!I139, 2)+ROUND(Source!AF139*Source!I139, 2)</f>
        <v>-15.24</v>
      </c>
      <c r="I321" s="67"/>
      <c r="J321" s="67">
        <f>IF(Source!BC139&lt;&gt; 0, Source!BC139, 1)</f>
        <v>8.14</v>
      </c>
      <c r="K321" s="69">
        <f>Source!O139</f>
        <v>-124.09</v>
      </c>
      <c r="L321" s="69"/>
      <c r="S321">
        <f>ROUND((Source!FX139/100)*((ROUND(Source!AF139*Source!I139, 2)+ROUND(Source!AE139*Source!I139, 2))), 2)</f>
        <v>0</v>
      </c>
      <c r="T321">
        <f>Source!X139</f>
        <v>0</v>
      </c>
      <c r="U321">
        <f>ROUND((Source!FY139/100)*((ROUND(Source!AF139*Source!I139, 2)+ROUND(Source!AE139*Source!I139, 2))), 2)</f>
        <v>0</v>
      </c>
      <c r="V321">
        <f>Source!Y139</f>
        <v>0</v>
      </c>
      <c r="Y321">
        <f>IF(Source!BI139=3,H321, 0)</f>
        <v>0</v>
      </c>
      <c r="AA321">
        <f>ROUND(Source!AC139*Source!I139, 2)+ROUND((((Source!ET139)-(Source!EU139))+Source!AE139)*Source!I139, 2)+ROUND(Source!AF139*Source!I139, 2)</f>
        <v>-15.24</v>
      </c>
      <c r="AB321">
        <f>Source!O139</f>
        <v>-124.09</v>
      </c>
    </row>
    <row r="322" spans="1:28" ht="15" x14ac:dyDescent="0.25">
      <c r="G322" s="48">
        <f>ROUND(Source!AC137*Source!I137, 2)+ROUND(Source!AF137*Source!I137, 2)+ROUND((((Source!ET137)-(Source!EU137))+Source!AE137)*Source!I137, 2)+SUM(H317:H318)+SUM(AA320:AA321)</f>
        <v>236.40999999999997</v>
      </c>
      <c r="H322" s="48"/>
      <c r="J322" s="48">
        <f>Source!O137+SUM(K317:K318)+SUM(AB320:AB321)</f>
        <v>7322.2</v>
      </c>
      <c r="K322" s="48"/>
      <c r="L322" s="49">
        <f>Source!U137</f>
        <v>8.56</v>
      </c>
      <c r="O322" s="47">
        <f>G322</f>
        <v>236.40999999999997</v>
      </c>
      <c r="P322" s="47">
        <f>J322</f>
        <v>7322.2</v>
      </c>
      <c r="Q322" s="47">
        <f>L322</f>
        <v>8.56</v>
      </c>
      <c r="W322">
        <f>IF(Source!BI137&lt;=1,G322, 0)</f>
        <v>0</v>
      </c>
      <c r="X322">
        <f>IF(Source!BI137=2,G322, 0)</f>
        <v>236.40999999999997</v>
      </c>
      <c r="Y322">
        <f>IF(Source!BI137=3,G322, 0)</f>
        <v>0</v>
      </c>
      <c r="Z322">
        <f>IF(Source!BI137=4,G322, 0)</f>
        <v>0</v>
      </c>
    </row>
    <row r="323" spans="1:28" ht="28.5" x14ac:dyDescent="0.2">
      <c r="A323" s="37" t="str">
        <f>Source!E140</f>
        <v>36</v>
      </c>
      <c r="B323" s="38" t="str">
        <f>Source!F140</f>
        <v>м08-02-472-2</v>
      </c>
      <c r="C323" s="34" t="str">
        <f>Source!G140</f>
        <v>Заземлитель горизонтальный из стали полосовой сечением 160 мм2</v>
      </c>
      <c r="D323" s="39" t="str">
        <f>Source!H140</f>
        <v>100 м</v>
      </c>
      <c r="E323" s="10">
        <f>Source!I140</f>
        <v>0.56000000000000005</v>
      </c>
      <c r="F323" s="41">
        <f>IF(Source!AK140&lt;&gt; 0, Source!AK140,Source!AL140 + Source!AM140 + Source!AO140)</f>
        <v>269.77</v>
      </c>
      <c r="G323" s="40"/>
      <c r="H323" s="41"/>
      <c r="I323" s="40" t="str">
        <f>Source!BO140</f>
        <v>м08-02-472-2</v>
      </c>
      <c r="J323" s="40"/>
      <c r="K323" s="41"/>
      <c r="L323" s="42"/>
      <c r="S323">
        <f>ROUND((Source!FX140/100)*((ROUND(Source!AF140*Source!I140, 2)+ROUND(Source!AE140*Source!I140, 2))), 2)</f>
        <v>80.7</v>
      </c>
      <c r="T323">
        <f>Source!X140</f>
        <v>2883.52</v>
      </c>
      <c r="U323">
        <f>ROUND((Source!FY140/100)*((ROUND(Source!AF140*Source!I140, 2)+ROUND(Source!AE140*Source!I140, 2))), 2)</f>
        <v>42.43</v>
      </c>
      <c r="V323">
        <f>Source!Y140</f>
        <v>1516.08</v>
      </c>
    </row>
    <row r="324" spans="1:28" x14ac:dyDescent="0.2">
      <c r="C324" s="43" t="str">
        <f>"Объем: "&amp;Source!I140&amp;"=56/"&amp;"100"</f>
        <v>Объем: 0,56=56/100</v>
      </c>
    </row>
    <row r="325" spans="1:28" ht="14.25" x14ac:dyDescent="0.2">
      <c r="A325" s="37"/>
      <c r="B325" s="38"/>
      <c r="C325" s="34" t="s">
        <v>827</v>
      </c>
      <c r="D325" s="39"/>
      <c r="E325" s="10"/>
      <c r="F325" s="41">
        <f>Source!AO140</f>
        <v>145.91</v>
      </c>
      <c r="G325" s="40" t="str">
        <f>Source!DG140</f>
        <v/>
      </c>
      <c r="H325" s="41">
        <f>ROUND(Source!AF140*Source!I140, 2)</f>
        <v>81.709999999999994</v>
      </c>
      <c r="I325" s="40"/>
      <c r="J325" s="40">
        <f>IF(Source!BA140&lt;&gt; 0, Source!BA140, 1)</f>
        <v>35.729999999999997</v>
      </c>
      <c r="K325" s="41">
        <f>Source!S140</f>
        <v>2919.48</v>
      </c>
      <c r="L325" s="42"/>
      <c r="R325">
        <f>H325</f>
        <v>81.709999999999994</v>
      </c>
    </row>
    <row r="326" spans="1:28" ht="14.25" x14ac:dyDescent="0.2">
      <c r="A326" s="37"/>
      <c r="B326" s="38"/>
      <c r="C326" s="34" t="s">
        <v>244</v>
      </c>
      <c r="D326" s="39"/>
      <c r="E326" s="10"/>
      <c r="F326" s="41">
        <f>Source!AM140</f>
        <v>74.3</v>
      </c>
      <c r="G326" s="40" t="str">
        <f>Source!DE140</f>
        <v/>
      </c>
      <c r="H326" s="41">
        <f>ROUND((((Source!ET140)-(Source!EU140))+Source!AE140)*Source!I140, 2)</f>
        <v>41.61</v>
      </c>
      <c r="I326" s="40"/>
      <c r="J326" s="40">
        <f>IF(Source!BB140&lt;&gt; 0, Source!BB140, 1)</f>
        <v>10.63</v>
      </c>
      <c r="K326" s="41">
        <f>Source!Q140</f>
        <v>442.29</v>
      </c>
      <c r="L326" s="42"/>
    </row>
    <row r="327" spans="1:28" ht="14.25" x14ac:dyDescent="0.2">
      <c r="A327" s="37"/>
      <c r="B327" s="38"/>
      <c r="C327" s="34" t="s">
        <v>833</v>
      </c>
      <c r="D327" s="39"/>
      <c r="E327" s="10"/>
      <c r="F327" s="41">
        <f>Source!AN140</f>
        <v>2.66</v>
      </c>
      <c r="G327" s="40" t="str">
        <f>Source!DF140</f>
        <v/>
      </c>
      <c r="H327" s="41">
        <f>ROUND(Source!AE140*Source!I140, 2)</f>
        <v>1.49</v>
      </c>
      <c r="I327" s="40"/>
      <c r="J327" s="40">
        <f>IF(Source!BS140&lt;&gt; 0, Source!BS140, 1)</f>
        <v>35.729999999999997</v>
      </c>
      <c r="K327" s="41">
        <f>Source!R140</f>
        <v>53.22</v>
      </c>
      <c r="L327" s="42"/>
      <c r="R327">
        <f>H327</f>
        <v>1.49</v>
      </c>
    </row>
    <row r="328" spans="1:28" ht="14.25" x14ac:dyDescent="0.2">
      <c r="A328" s="37"/>
      <c r="B328" s="38"/>
      <c r="C328" s="34" t="s">
        <v>834</v>
      </c>
      <c r="D328" s="39"/>
      <c r="E328" s="10"/>
      <c r="F328" s="41">
        <f>Source!AL140</f>
        <v>49.56</v>
      </c>
      <c r="G328" s="40" t="str">
        <f>Source!DD140</f>
        <v/>
      </c>
      <c r="H328" s="41">
        <f>ROUND(Source!AC140*Source!I140, 2)</f>
        <v>27.75</v>
      </c>
      <c r="I328" s="40"/>
      <c r="J328" s="40">
        <f>IF(Source!BC140&lt;&gt; 0, Source!BC140, 1)</f>
        <v>10.11</v>
      </c>
      <c r="K328" s="41">
        <f>Source!P140</f>
        <v>280.58999999999997</v>
      </c>
      <c r="L328" s="42"/>
    </row>
    <row r="329" spans="1:28" ht="14.25" x14ac:dyDescent="0.2">
      <c r="A329" s="37"/>
      <c r="B329" s="38"/>
      <c r="C329" s="34" t="s">
        <v>828</v>
      </c>
      <c r="D329" s="39" t="s">
        <v>829</v>
      </c>
      <c r="E329" s="10">
        <f>Source!BZ140</f>
        <v>97</v>
      </c>
      <c r="F329" s="44"/>
      <c r="G329" s="40"/>
      <c r="H329" s="41">
        <f>SUM(S323:S333)</f>
        <v>80.7</v>
      </c>
      <c r="I329" s="45"/>
      <c r="J329" s="34">
        <f>Source!AT140</f>
        <v>97</v>
      </c>
      <c r="K329" s="41">
        <f>SUM(T323:T333)</f>
        <v>2883.52</v>
      </c>
      <c r="L329" s="42"/>
    </row>
    <row r="330" spans="1:28" ht="14.25" x14ac:dyDescent="0.2">
      <c r="A330" s="37"/>
      <c r="B330" s="38"/>
      <c r="C330" s="34" t="s">
        <v>830</v>
      </c>
      <c r="D330" s="39" t="s">
        <v>829</v>
      </c>
      <c r="E330" s="10">
        <f>Source!CA140</f>
        <v>51</v>
      </c>
      <c r="F330" s="44"/>
      <c r="G330" s="40"/>
      <c r="H330" s="41">
        <f>SUM(U323:U333)</f>
        <v>42.43</v>
      </c>
      <c r="I330" s="45"/>
      <c r="J330" s="34">
        <f>Source!AU140</f>
        <v>51</v>
      </c>
      <c r="K330" s="41">
        <f>SUM(V323:V333)</f>
        <v>1516.08</v>
      </c>
      <c r="L330" s="42"/>
    </row>
    <row r="331" spans="1:28" ht="14.25" x14ac:dyDescent="0.2">
      <c r="A331" s="37"/>
      <c r="B331" s="38"/>
      <c r="C331" s="34" t="s">
        <v>831</v>
      </c>
      <c r="D331" s="39" t="s">
        <v>832</v>
      </c>
      <c r="E331" s="10">
        <f>Source!AQ140</f>
        <v>16.600000000000001</v>
      </c>
      <c r="F331" s="41"/>
      <c r="G331" s="40" t="str">
        <f>Source!DI140</f>
        <v/>
      </c>
      <c r="H331" s="41"/>
      <c r="I331" s="40"/>
      <c r="J331" s="40"/>
      <c r="K331" s="41"/>
      <c r="L331" s="46">
        <f>Source!U140</f>
        <v>9.2960000000000012</v>
      </c>
    </row>
    <row r="332" spans="1:28" ht="14.25" hidden="1" x14ac:dyDescent="0.2">
      <c r="A332" s="61" t="str">
        <f>Source!E141</f>
        <v>36,1</v>
      </c>
      <c r="B332" s="61" t="str">
        <f>Source!F141</f>
        <v>101-1924</v>
      </c>
      <c r="C332" s="61" t="str">
        <f>Source!G141</f>
        <v>Электроды диаметром 4 мм Э42А</v>
      </c>
      <c r="D332" s="63" t="str">
        <f>Source!H141</f>
        <v>кг</v>
      </c>
      <c r="E332" s="62">
        <f>Source!I141</f>
        <v>-0.50400000000000011</v>
      </c>
      <c r="F332" s="64">
        <f>Source!AK141</f>
        <v>12.65</v>
      </c>
      <c r="G332" s="65" t="s">
        <v>3</v>
      </c>
      <c r="H332" s="64">
        <f>ROUND(Source!AC141*Source!I141, 2)+ROUND((((Source!ET141)-(Source!EU141))+Source!AE141)*Source!I141, 2)+ROUND(Source!AF141*Source!I141, 2)</f>
        <v>-6.38</v>
      </c>
      <c r="I332" s="63"/>
      <c r="J332" s="63">
        <f>IF(Source!BC141&lt;&gt; 0, Source!BC141, 1)</f>
        <v>9.6300000000000008</v>
      </c>
      <c r="K332" s="64">
        <f>Source!O141</f>
        <v>-61.4</v>
      </c>
      <c r="L332" s="64"/>
      <c r="S332">
        <f>ROUND((Source!FX141/100)*((ROUND(Source!AF141*Source!I141, 2)+ROUND(Source!AE141*Source!I141, 2))), 2)</f>
        <v>0</v>
      </c>
      <c r="T332">
        <f>Source!X141</f>
        <v>0</v>
      </c>
      <c r="U332">
        <f>ROUND((Source!FY141/100)*((ROUND(Source!AF141*Source!I141, 2)+ROUND(Source!AE141*Source!I141, 2))), 2)</f>
        <v>0</v>
      </c>
      <c r="V332">
        <f>Source!Y141</f>
        <v>0</v>
      </c>
      <c r="Y332">
        <f>IF(Source!BI141=3,H332, 0)</f>
        <v>0</v>
      </c>
      <c r="AA332">
        <f>ROUND(Source!AC141*Source!I141, 2)+ROUND((((Source!ET141)-(Source!EU141))+Source!AE141)*Source!I141, 2)+ROUND(Source!AF141*Source!I141, 2)</f>
        <v>-6.38</v>
      </c>
      <c r="AB332">
        <f>Source!O141</f>
        <v>-61.4</v>
      </c>
    </row>
    <row r="333" spans="1:28" ht="14.25" hidden="1" x14ac:dyDescent="0.2">
      <c r="A333" s="66" t="str">
        <f>Source!E142</f>
        <v>36,2</v>
      </c>
      <c r="B333" s="66" t="str">
        <f>Source!F142</f>
        <v>113-1786</v>
      </c>
      <c r="C333" s="66" t="str">
        <f>Source!G142</f>
        <v>Лак битумный БТ-123</v>
      </c>
      <c r="D333" s="67" t="str">
        <f>Source!H142</f>
        <v>т</v>
      </c>
      <c r="E333" s="68">
        <f>Source!I142</f>
        <v>-2.0720000000000005E-3</v>
      </c>
      <c r="F333" s="69">
        <f>Source!AK142</f>
        <v>9528</v>
      </c>
      <c r="G333" s="70" t="s">
        <v>3</v>
      </c>
      <c r="H333" s="69">
        <f>ROUND(Source!AC142*Source!I142, 2)+ROUND((((Source!ET142)-(Source!EU142))+Source!AE142)*Source!I142, 2)+ROUND(Source!AF142*Source!I142, 2)</f>
        <v>-19.739999999999998</v>
      </c>
      <c r="I333" s="67"/>
      <c r="J333" s="67">
        <f>IF(Source!BC142&lt;&gt; 0, Source!BC142, 1)</f>
        <v>8.14</v>
      </c>
      <c r="K333" s="69">
        <f>Source!O142</f>
        <v>-160.69999999999999</v>
      </c>
      <c r="L333" s="69"/>
      <c r="S333">
        <f>ROUND((Source!FX142/100)*((ROUND(Source!AF142*Source!I142, 2)+ROUND(Source!AE142*Source!I142, 2))), 2)</f>
        <v>0</v>
      </c>
      <c r="T333">
        <f>Source!X142</f>
        <v>0</v>
      </c>
      <c r="U333">
        <f>ROUND((Source!FY142/100)*((ROUND(Source!AF142*Source!I142, 2)+ROUND(Source!AE142*Source!I142, 2))), 2)</f>
        <v>0</v>
      </c>
      <c r="V333">
        <f>Source!Y142</f>
        <v>0</v>
      </c>
      <c r="Y333">
        <f>IF(Source!BI142=3,H333, 0)</f>
        <v>0</v>
      </c>
      <c r="AA333">
        <f>ROUND(Source!AC142*Source!I142, 2)+ROUND((((Source!ET142)-(Source!EU142))+Source!AE142)*Source!I142, 2)+ROUND(Source!AF142*Source!I142, 2)</f>
        <v>-19.739999999999998</v>
      </c>
      <c r="AB333">
        <f>Source!O142</f>
        <v>-160.69999999999999</v>
      </c>
    </row>
    <row r="334" spans="1:28" ht="15" x14ac:dyDescent="0.25">
      <c r="G334" s="48">
        <f>ROUND(Source!AC140*Source!I140, 2)+ROUND(Source!AF140*Source!I140, 2)+ROUND((((Source!ET140)-(Source!EU140))+Source!AE140)*Source!I140, 2)+SUM(H329:H330)+SUM(AA332:AA333)</f>
        <v>248.07999999999998</v>
      </c>
      <c r="H334" s="48"/>
      <c r="J334" s="48">
        <f>Source!O140+SUM(K329:K330)+SUM(AB332:AB333)</f>
        <v>7819.8600000000006</v>
      </c>
      <c r="K334" s="48"/>
      <c r="L334" s="49">
        <f>Source!U140</f>
        <v>9.2960000000000012</v>
      </c>
      <c r="O334" s="47">
        <f>G334</f>
        <v>248.07999999999998</v>
      </c>
      <c r="P334" s="47">
        <f>J334</f>
        <v>7819.8600000000006</v>
      </c>
      <c r="Q334" s="47">
        <f>L334</f>
        <v>9.2960000000000012</v>
      </c>
      <c r="W334">
        <f>IF(Source!BI140&lt;=1,G334, 0)</f>
        <v>0</v>
      </c>
      <c r="X334">
        <f>IF(Source!BI140=2,G334, 0)</f>
        <v>248.07999999999998</v>
      </c>
      <c r="Y334">
        <f>IF(Source!BI140=3,G334, 0)</f>
        <v>0</v>
      </c>
      <c r="Z334">
        <f>IF(Source!BI140=4,G334, 0)</f>
        <v>0</v>
      </c>
    </row>
    <row r="335" spans="1:28" ht="42.75" x14ac:dyDescent="0.2">
      <c r="A335" s="37" t="str">
        <f>Source!E143</f>
        <v>37</v>
      </c>
      <c r="B335" s="38" t="str">
        <f>Source!F143</f>
        <v>м08-02-472-9</v>
      </c>
      <c r="C335" s="34" t="str">
        <f>Source!G143</f>
        <v>Проводник заземляющий открыто по строительным основаниям из круглой стали диаметром 12 мм</v>
      </c>
      <c r="D335" s="39" t="str">
        <f>Source!H143</f>
        <v>100 м</v>
      </c>
      <c r="E335" s="10">
        <f>Source!I143</f>
        <v>0.08</v>
      </c>
      <c r="F335" s="41">
        <f>IF(Source!AK143&lt;&gt; 0, Source!AK143,Source!AL143 + Source!AM143 + Source!AO143)</f>
        <v>365.48</v>
      </c>
      <c r="G335" s="40"/>
      <c r="H335" s="41"/>
      <c r="I335" s="40" t="str">
        <f>Source!BO143</f>
        <v>м08-02-472-9</v>
      </c>
      <c r="J335" s="40"/>
      <c r="K335" s="41"/>
      <c r="L335" s="42"/>
      <c r="S335">
        <f>ROUND((Source!FX143/100)*((ROUND(Source!AF143*Source!I143, 2)+ROUND(Source!AE143*Source!I143, 2))), 2)</f>
        <v>14.71</v>
      </c>
      <c r="T335">
        <f>Source!X143</f>
        <v>525.5</v>
      </c>
      <c r="U335">
        <f>ROUND((Source!FY143/100)*((ROUND(Source!AF143*Source!I143, 2)+ROUND(Source!AE143*Source!I143, 2))), 2)</f>
        <v>7.73</v>
      </c>
      <c r="V335">
        <f>Source!Y143</f>
        <v>276.29000000000002</v>
      </c>
    </row>
    <row r="336" spans="1:28" x14ac:dyDescent="0.2">
      <c r="C336" s="43" t="str">
        <f>"Объем: "&amp;Source!I143&amp;"=8/"&amp;"100"</f>
        <v>Объем: 0,08=8/100</v>
      </c>
    </row>
    <row r="337" spans="1:28" ht="14.25" x14ac:dyDescent="0.2">
      <c r="A337" s="37"/>
      <c r="B337" s="38"/>
      <c r="C337" s="34" t="s">
        <v>827</v>
      </c>
      <c r="D337" s="39"/>
      <c r="E337" s="10"/>
      <c r="F337" s="41">
        <f>Source!AO143</f>
        <v>187.23</v>
      </c>
      <c r="G337" s="40" t="str">
        <f>Source!DG143</f>
        <v/>
      </c>
      <c r="H337" s="41">
        <f>ROUND(Source!AF143*Source!I143, 2)</f>
        <v>14.98</v>
      </c>
      <c r="I337" s="40"/>
      <c r="J337" s="40">
        <f>IF(Source!BA143&lt;&gt; 0, Source!BA143, 1)</f>
        <v>35.729999999999997</v>
      </c>
      <c r="K337" s="41">
        <f>Source!S143</f>
        <v>535.17999999999995</v>
      </c>
      <c r="L337" s="42"/>
      <c r="R337">
        <f>H337</f>
        <v>14.98</v>
      </c>
    </row>
    <row r="338" spans="1:28" ht="14.25" x14ac:dyDescent="0.2">
      <c r="A338" s="37"/>
      <c r="B338" s="38"/>
      <c r="C338" s="34" t="s">
        <v>244</v>
      </c>
      <c r="D338" s="39"/>
      <c r="E338" s="10"/>
      <c r="F338" s="41">
        <f>Source!AM143</f>
        <v>69.13</v>
      </c>
      <c r="G338" s="40" t="str">
        <f>Source!DE143</f>
        <v/>
      </c>
      <c r="H338" s="41">
        <f>ROUND((((Source!ET143)-(Source!EU143))+Source!AE143)*Source!I143, 2)</f>
        <v>5.53</v>
      </c>
      <c r="I338" s="40"/>
      <c r="J338" s="40">
        <f>IF(Source!BB143&lt;&gt; 0, Source!BB143, 1)</f>
        <v>10.39</v>
      </c>
      <c r="K338" s="41">
        <f>Source!Q143</f>
        <v>57.46</v>
      </c>
      <c r="L338" s="42"/>
    </row>
    <row r="339" spans="1:28" ht="14.25" x14ac:dyDescent="0.2">
      <c r="A339" s="37"/>
      <c r="B339" s="38"/>
      <c r="C339" s="34" t="s">
        <v>833</v>
      </c>
      <c r="D339" s="39"/>
      <c r="E339" s="10"/>
      <c r="F339" s="41">
        <f>Source!AN143</f>
        <v>2.2999999999999998</v>
      </c>
      <c r="G339" s="40" t="str">
        <f>Source!DF143</f>
        <v/>
      </c>
      <c r="H339" s="41">
        <f>ROUND(Source!AE143*Source!I143, 2)</f>
        <v>0.18</v>
      </c>
      <c r="I339" s="40"/>
      <c r="J339" s="40">
        <f>IF(Source!BS143&lt;&gt; 0, Source!BS143, 1)</f>
        <v>35.729999999999997</v>
      </c>
      <c r="K339" s="41">
        <f>Source!R143</f>
        <v>6.57</v>
      </c>
      <c r="L339" s="42"/>
      <c r="R339">
        <f>H339</f>
        <v>0.18</v>
      </c>
    </row>
    <row r="340" spans="1:28" ht="14.25" x14ac:dyDescent="0.2">
      <c r="A340" s="37"/>
      <c r="B340" s="38"/>
      <c r="C340" s="34" t="s">
        <v>834</v>
      </c>
      <c r="D340" s="39"/>
      <c r="E340" s="10"/>
      <c r="F340" s="41">
        <f>Source!AL143</f>
        <v>109.12</v>
      </c>
      <c r="G340" s="40" t="str">
        <f>Source!DD143</f>
        <v/>
      </c>
      <c r="H340" s="41">
        <f>ROUND(Source!AC143*Source!I143, 2)</f>
        <v>8.73</v>
      </c>
      <c r="I340" s="40"/>
      <c r="J340" s="40">
        <f>IF(Source!BC143&lt;&gt; 0, Source!BC143, 1)</f>
        <v>8.27</v>
      </c>
      <c r="K340" s="41">
        <f>Source!P143</f>
        <v>72.19</v>
      </c>
      <c r="L340" s="42"/>
    </row>
    <row r="341" spans="1:28" ht="14.25" x14ac:dyDescent="0.2">
      <c r="A341" s="37"/>
      <c r="B341" s="38"/>
      <c r="C341" s="34" t="s">
        <v>828</v>
      </c>
      <c r="D341" s="39" t="s">
        <v>829</v>
      </c>
      <c r="E341" s="10">
        <f>Source!BZ143</f>
        <v>97</v>
      </c>
      <c r="F341" s="44"/>
      <c r="G341" s="40"/>
      <c r="H341" s="41">
        <f>SUM(S335:S346)</f>
        <v>14.71</v>
      </c>
      <c r="I341" s="45"/>
      <c r="J341" s="34">
        <f>Source!AT143</f>
        <v>97</v>
      </c>
      <c r="K341" s="41">
        <f>SUM(T335:T346)</f>
        <v>525.5</v>
      </c>
      <c r="L341" s="42"/>
    </row>
    <row r="342" spans="1:28" ht="14.25" x14ac:dyDescent="0.2">
      <c r="A342" s="37"/>
      <c r="B342" s="38"/>
      <c r="C342" s="34" t="s">
        <v>830</v>
      </c>
      <c r="D342" s="39" t="s">
        <v>829</v>
      </c>
      <c r="E342" s="10">
        <f>Source!CA143</f>
        <v>51</v>
      </c>
      <c r="F342" s="44"/>
      <c r="G342" s="40"/>
      <c r="H342" s="41">
        <f>SUM(U335:U346)</f>
        <v>7.73</v>
      </c>
      <c r="I342" s="45"/>
      <c r="J342" s="34">
        <f>Source!AU143</f>
        <v>51</v>
      </c>
      <c r="K342" s="41">
        <f>SUM(V335:V346)</f>
        <v>276.29000000000002</v>
      </c>
      <c r="L342" s="42"/>
    </row>
    <row r="343" spans="1:28" ht="14.25" x14ac:dyDescent="0.2">
      <c r="A343" s="37"/>
      <c r="B343" s="38"/>
      <c r="C343" s="34" t="s">
        <v>831</v>
      </c>
      <c r="D343" s="39" t="s">
        <v>832</v>
      </c>
      <c r="E343" s="10">
        <f>Source!AQ143</f>
        <v>21.3</v>
      </c>
      <c r="F343" s="41"/>
      <c r="G343" s="40" t="str">
        <f>Source!DI143</f>
        <v/>
      </c>
      <c r="H343" s="41"/>
      <c r="I343" s="40"/>
      <c r="J343" s="40"/>
      <c r="K343" s="41"/>
      <c r="L343" s="46">
        <f>Source!U143</f>
        <v>1.7040000000000002</v>
      </c>
    </row>
    <row r="344" spans="1:28" ht="42.75" hidden="1" x14ac:dyDescent="0.2">
      <c r="A344" s="61" t="str">
        <f>Source!E144</f>
        <v>37,1</v>
      </c>
      <c r="B344" s="61" t="str">
        <f>Source!F144</f>
        <v>101-1627</v>
      </c>
      <c r="C344" s="61" t="str">
        <f>Source!G144</f>
        <v>Сталь листовая углеродистая обыкновенного качества марки ВСт3пс5 толщиной 4-6 мм</v>
      </c>
      <c r="D344" s="63" t="str">
        <f>Source!H144</f>
        <v>т</v>
      </c>
      <c r="E344" s="62">
        <f>Source!I144</f>
        <v>-3.2000000000000003E-4</v>
      </c>
      <c r="F344" s="64">
        <f>Source!AK144</f>
        <v>6074</v>
      </c>
      <c r="G344" s="65" t="s">
        <v>3</v>
      </c>
      <c r="H344" s="64">
        <f>ROUND(Source!AC144*Source!I144, 2)+ROUND((((Source!ET144)-(Source!EU144))+Source!AE144)*Source!I144, 2)+ROUND(Source!AF144*Source!I144, 2)</f>
        <v>-1.94</v>
      </c>
      <c r="I344" s="63"/>
      <c r="J344" s="63">
        <f>IF(Source!BC144&lt;&gt; 0, Source!BC144, 1)</f>
        <v>13.57</v>
      </c>
      <c r="K344" s="64">
        <f>Source!O144</f>
        <v>-26.38</v>
      </c>
      <c r="L344" s="64"/>
      <c r="S344">
        <f>ROUND((Source!FX144/100)*((ROUND(Source!AF144*Source!I144, 2)+ROUND(Source!AE144*Source!I144, 2))), 2)</f>
        <v>0</v>
      </c>
      <c r="T344">
        <f>Source!X144</f>
        <v>0</v>
      </c>
      <c r="U344">
        <f>ROUND((Source!FY144/100)*((ROUND(Source!AF144*Source!I144, 2)+ROUND(Source!AE144*Source!I144, 2))), 2)</f>
        <v>0</v>
      </c>
      <c r="V344">
        <f>Source!Y144</f>
        <v>0</v>
      </c>
      <c r="Y344">
        <f>IF(Source!BI144=3,H344, 0)</f>
        <v>0</v>
      </c>
      <c r="AA344">
        <f>ROUND(Source!AC144*Source!I144, 2)+ROUND((((Source!ET144)-(Source!EU144))+Source!AE144)*Source!I144, 2)+ROUND(Source!AF144*Source!I144, 2)</f>
        <v>-1.94</v>
      </c>
      <c r="AB344">
        <f>Source!O144</f>
        <v>-26.38</v>
      </c>
    </row>
    <row r="345" spans="1:28" ht="14.25" hidden="1" x14ac:dyDescent="0.2">
      <c r="A345" s="61" t="str">
        <f>Source!E145</f>
        <v>37,2</v>
      </c>
      <c r="B345" s="61" t="str">
        <f>Source!F145</f>
        <v>101-1924</v>
      </c>
      <c r="C345" s="61" t="str">
        <f>Source!G145</f>
        <v>Электроды диаметром 4 мм Э42А</v>
      </c>
      <c r="D345" s="63" t="str">
        <f>Source!H145</f>
        <v>кг</v>
      </c>
      <c r="E345" s="62">
        <f>Source!I145</f>
        <v>-7.2000000000000008E-2</v>
      </c>
      <c r="F345" s="64">
        <f>Source!AK145</f>
        <v>12.65</v>
      </c>
      <c r="G345" s="65" t="s">
        <v>3</v>
      </c>
      <c r="H345" s="64">
        <f>ROUND(Source!AC145*Source!I145, 2)+ROUND((((Source!ET145)-(Source!EU145))+Source!AE145)*Source!I145, 2)+ROUND(Source!AF145*Source!I145, 2)</f>
        <v>-0.91</v>
      </c>
      <c r="I345" s="63"/>
      <c r="J345" s="63">
        <f>IF(Source!BC145&lt;&gt; 0, Source!BC145, 1)</f>
        <v>9.6300000000000008</v>
      </c>
      <c r="K345" s="64">
        <f>Source!O145</f>
        <v>-8.77</v>
      </c>
      <c r="L345" s="64"/>
      <c r="S345">
        <f>ROUND((Source!FX145/100)*((ROUND(Source!AF145*Source!I145, 2)+ROUND(Source!AE145*Source!I145, 2))), 2)</f>
        <v>0</v>
      </c>
      <c r="T345">
        <f>Source!X145</f>
        <v>0</v>
      </c>
      <c r="U345">
        <f>ROUND((Source!FY145/100)*((ROUND(Source!AF145*Source!I145, 2)+ROUND(Source!AE145*Source!I145, 2))), 2)</f>
        <v>0</v>
      </c>
      <c r="V345">
        <f>Source!Y145</f>
        <v>0</v>
      </c>
      <c r="Y345">
        <f>IF(Source!BI145=3,H345, 0)</f>
        <v>0</v>
      </c>
      <c r="AA345">
        <f>ROUND(Source!AC145*Source!I145, 2)+ROUND((((Source!ET145)-(Source!EU145))+Source!AE145)*Source!I145, 2)+ROUND(Source!AF145*Source!I145, 2)</f>
        <v>-0.91</v>
      </c>
      <c r="AB345">
        <f>Source!O145</f>
        <v>-8.77</v>
      </c>
    </row>
    <row r="346" spans="1:28" ht="14.25" hidden="1" x14ac:dyDescent="0.2">
      <c r="A346" s="66" t="str">
        <f>Source!E146</f>
        <v>37,3</v>
      </c>
      <c r="B346" s="66" t="str">
        <f>Source!F146</f>
        <v>101-2143</v>
      </c>
      <c r="C346" s="66" t="str">
        <f>Source!G146</f>
        <v>Краска</v>
      </c>
      <c r="D346" s="67" t="str">
        <f>Source!H146</f>
        <v>кг</v>
      </c>
      <c r="E346" s="68">
        <f>Source!I146</f>
        <v>-0.192</v>
      </c>
      <c r="F346" s="69">
        <f>Source!AK146</f>
        <v>29.04</v>
      </c>
      <c r="G346" s="70" t="s">
        <v>3</v>
      </c>
      <c r="H346" s="69">
        <f>ROUND(Source!AC146*Source!I146, 2)+ROUND((((Source!ET146)-(Source!EU146))+Source!AE146)*Source!I146, 2)+ROUND(Source!AF146*Source!I146, 2)</f>
        <v>-5.58</v>
      </c>
      <c r="I346" s="67"/>
      <c r="J346" s="67">
        <f>IF(Source!BC146&lt;&gt; 0, Source!BC146, 1)</f>
        <v>4.7300000000000004</v>
      </c>
      <c r="K346" s="69">
        <f>Source!O146</f>
        <v>-26.37</v>
      </c>
      <c r="L346" s="69"/>
      <c r="S346">
        <f>ROUND((Source!FX146/100)*((ROUND(Source!AF146*Source!I146, 2)+ROUND(Source!AE146*Source!I146, 2))), 2)</f>
        <v>0</v>
      </c>
      <c r="T346">
        <f>Source!X146</f>
        <v>0</v>
      </c>
      <c r="U346">
        <f>ROUND((Source!FY146/100)*((ROUND(Source!AF146*Source!I146, 2)+ROUND(Source!AE146*Source!I146, 2))), 2)</f>
        <v>0</v>
      </c>
      <c r="V346">
        <f>Source!Y146</f>
        <v>0</v>
      </c>
      <c r="Y346">
        <f>IF(Source!BI146=3,H346, 0)</f>
        <v>0</v>
      </c>
      <c r="AA346">
        <f>ROUND(Source!AC146*Source!I146, 2)+ROUND((((Source!ET146)-(Source!EU146))+Source!AE146)*Source!I146, 2)+ROUND(Source!AF146*Source!I146, 2)</f>
        <v>-5.58</v>
      </c>
      <c r="AB346">
        <f>Source!O146</f>
        <v>-26.37</v>
      </c>
    </row>
    <row r="347" spans="1:28" ht="15" x14ac:dyDescent="0.25">
      <c r="G347" s="48">
        <f>ROUND(Source!AC143*Source!I143, 2)+ROUND(Source!AF143*Source!I143, 2)+ROUND((((Source!ET143)-(Source!EU143))+Source!AE143)*Source!I143, 2)+SUM(H341:H342)+SUM(AA344:AA346)</f>
        <v>43.250000000000007</v>
      </c>
      <c r="H347" s="48"/>
      <c r="J347" s="48">
        <f>Source!O143+SUM(K341:K342)+SUM(AB344:AB346)</f>
        <v>1405.1</v>
      </c>
      <c r="K347" s="48"/>
      <c r="L347" s="49">
        <f>Source!U143</f>
        <v>1.7040000000000002</v>
      </c>
      <c r="O347" s="47">
        <f>G347</f>
        <v>43.250000000000007</v>
      </c>
      <c r="P347" s="47">
        <f>J347</f>
        <v>1405.1</v>
      </c>
      <c r="Q347" s="47">
        <f>L347</f>
        <v>1.7040000000000002</v>
      </c>
      <c r="W347">
        <f>IF(Source!BI143&lt;=1,G347, 0)</f>
        <v>0</v>
      </c>
      <c r="X347">
        <f>IF(Source!BI143=2,G347, 0)</f>
        <v>43.250000000000007</v>
      </c>
      <c r="Y347">
        <f>IF(Source!BI143=3,G347, 0)</f>
        <v>0</v>
      </c>
      <c r="Z347">
        <f>IF(Source!BI143=4,G347, 0)</f>
        <v>0</v>
      </c>
    </row>
    <row r="348" spans="1:28" ht="71.25" x14ac:dyDescent="0.2">
      <c r="A348" s="37" t="str">
        <f>Source!E147</f>
        <v>38</v>
      </c>
      <c r="B348" s="38" t="str">
        <f>Source!F147</f>
        <v>08-01-003-7</v>
      </c>
      <c r="C348" s="34" t="str">
        <f>Source!G147</f>
        <v>Гидроизоляция боковая обмазочная битумная в 2 слоя по выровненной поверхности бутовой кладки, кирпичу, бетону</v>
      </c>
      <c r="D348" s="39" t="str">
        <f>Source!H147</f>
        <v>100 м2 изолируемой поверхности</v>
      </c>
      <c r="E348" s="10">
        <f>Source!I147</f>
        <v>1.5</v>
      </c>
      <c r="F348" s="41">
        <f>IF(Source!AK147&lt;&gt; 0, Source!AK147,Source!AL147 + Source!AM147 + Source!AO147)</f>
        <v>1289.43</v>
      </c>
      <c r="G348" s="40"/>
      <c r="H348" s="41"/>
      <c r="I348" s="40" t="str">
        <f>Source!BO147</f>
        <v>08-01-003-7</v>
      </c>
      <c r="J348" s="40"/>
      <c r="K348" s="41"/>
      <c r="L348" s="42"/>
      <c r="S348">
        <f>ROUND((Source!FX147/100)*((ROUND(Source!AF147*Source!I147, 2)+ROUND(Source!AE147*Source!I147, 2))), 2)</f>
        <v>310.98</v>
      </c>
      <c r="T348">
        <f>Source!X147</f>
        <v>11111.16</v>
      </c>
      <c r="U348">
        <f>ROUND((Source!FY147/100)*((ROUND(Source!AF147*Source!I147, 2)+ROUND(Source!AE147*Source!I147, 2))), 2)</f>
        <v>195.07</v>
      </c>
      <c r="V348">
        <f>Source!Y147</f>
        <v>6969.72</v>
      </c>
    </row>
    <row r="349" spans="1:28" x14ac:dyDescent="0.2">
      <c r="C349" s="43" t="str">
        <f>"Объем: "&amp;Source!I147&amp;"=150/"&amp;"100"</f>
        <v>Объем: 1,5=150/100</v>
      </c>
    </row>
    <row r="350" spans="1:28" ht="14.25" x14ac:dyDescent="0.2">
      <c r="A350" s="37"/>
      <c r="B350" s="38"/>
      <c r="C350" s="34" t="s">
        <v>827</v>
      </c>
      <c r="D350" s="39"/>
      <c r="E350" s="10"/>
      <c r="F350" s="41">
        <f>Source!AO147</f>
        <v>188.47</v>
      </c>
      <c r="G350" s="40" t="str">
        <f>Source!DG147</f>
        <v/>
      </c>
      <c r="H350" s="41">
        <f>ROUND(Source!AF147*Source!I147, 2)</f>
        <v>282.70999999999998</v>
      </c>
      <c r="I350" s="40"/>
      <c r="J350" s="40">
        <f>IF(Source!BA147&lt;&gt; 0, Source!BA147, 1)</f>
        <v>35.729999999999997</v>
      </c>
      <c r="K350" s="41">
        <f>Source!S147</f>
        <v>10101.049999999999</v>
      </c>
      <c r="L350" s="42"/>
      <c r="R350">
        <f>H350</f>
        <v>282.70999999999998</v>
      </c>
    </row>
    <row r="351" spans="1:28" ht="14.25" x14ac:dyDescent="0.2">
      <c r="A351" s="37"/>
      <c r="B351" s="38"/>
      <c r="C351" s="34" t="s">
        <v>244</v>
      </c>
      <c r="D351" s="39"/>
      <c r="E351" s="10"/>
      <c r="F351" s="41">
        <f>Source!AM147</f>
        <v>83.07</v>
      </c>
      <c r="G351" s="40" t="str">
        <f>Source!DE147</f>
        <v/>
      </c>
      <c r="H351" s="41">
        <f>ROUND((((Source!ET147)-(Source!EU147))+Source!AE147)*Source!I147, 2)</f>
        <v>124.61</v>
      </c>
      <c r="I351" s="40"/>
      <c r="J351" s="40">
        <f>IF(Source!BB147&lt;&gt; 0, Source!BB147, 1)</f>
        <v>8.26</v>
      </c>
      <c r="K351" s="41">
        <f>Source!Q147</f>
        <v>1029.24</v>
      </c>
      <c r="L351" s="42"/>
    </row>
    <row r="352" spans="1:28" ht="14.25" x14ac:dyDescent="0.2">
      <c r="A352" s="37"/>
      <c r="B352" s="38"/>
      <c r="C352" s="34" t="s">
        <v>834</v>
      </c>
      <c r="D352" s="39"/>
      <c r="E352" s="10"/>
      <c r="F352" s="41">
        <f>Source!AL147</f>
        <v>1017.89</v>
      </c>
      <c r="G352" s="40" t="str">
        <f>Source!DD147</f>
        <v/>
      </c>
      <c r="H352" s="41">
        <f>ROUND(Source!AC147*Source!I147, 2)</f>
        <v>1526.84</v>
      </c>
      <c r="I352" s="40"/>
      <c r="J352" s="40">
        <f>IF(Source!BC147&lt;&gt; 0, Source!BC147, 1)</f>
        <v>9.6</v>
      </c>
      <c r="K352" s="41">
        <f>Source!P147</f>
        <v>14657.62</v>
      </c>
      <c r="L352" s="42"/>
    </row>
    <row r="353" spans="1:28" ht="14.25" x14ac:dyDescent="0.2">
      <c r="A353" s="37"/>
      <c r="B353" s="38"/>
      <c r="C353" s="34" t="s">
        <v>828</v>
      </c>
      <c r="D353" s="39" t="s">
        <v>829</v>
      </c>
      <c r="E353" s="10">
        <f>Source!BZ147</f>
        <v>110</v>
      </c>
      <c r="F353" s="44"/>
      <c r="G353" s="40"/>
      <c r="H353" s="41">
        <f>SUM(S348:S358)</f>
        <v>310.98</v>
      </c>
      <c r="I353" s="45"/>
      <c r="J353" s="34">
        <f>Source!AT147</f>
        <v>110</v>
      </c>
      <c r="K353" s="41">
        <f>SUM(T348:T358)</f>
        <v>11111.16</v>
      </c>
      <c r="L353" s="42"/>
    </row>
    <row r="354" spans="1:28" ht="14.25" x14ac:dyDescent="0.2">
      <c r="A354" s="37"/>
      <c r="B354" s="38"/>
      <c r="C354" s="34" t="s">
        <v>830</v>
      </c>
      <c r="D354" s="39" t="s">
        <v>829</v>
      </c>
      <c r="E354" s="10">
        <f>Source!CA147</f>
        <v>69</v>
      </c>
      <c r="F354" s="44"/>
      <c r="G354" s="40"/>
      <c r="H354" s="41">
        <f>SUM(U348:U358)</f>
        <v>195.07</v>
      </c>
      <c r="I354" s="45"/>
      <c r="J354" s="34">
        <f>Source!AU147</f>
        <v>69</v>
      </c>
      <c r="K354" s="41">
        <f>SUM(V348:V358)</f>
        <v>6969.72</v>
      </c>
      <c r="L354" s="42"/>
    </row>
    <row r="355" spans="1:28" ht="14.25" x14ac:dyDescent="0.2">
      <c r="A355" s="37"/>
      <c r="B355" s="38"/>
      <c r="C355" s="34" t="s">
        <v>831</v>
      </c>
      <c r="D355" s="39" t="s">
        <v>832</v>
      </c>
      <c r="E355" s="10">
        <f>Source!AQ147</f>
        <v>21.2</v>
      </c>
      <c r="F355" s="41"/>
      <c r="G355" s="40" t="str">
        <f>Source!DI147</f>
        <v/>
      </c>
      <c r="H355" s="41"/>
      <c r="I355" s="40"/>
      <c r="J355" s="40"/>
      <c r="K355" s="41"/>
      <c r="L355" s="46">
        <f>Source!U147</f>
        <v>31.799999999999997</v>
      </c>
    </row>
    <row r="356" spans="1:28" ht="28.5" hidden="1" x14ac:dyDescent="0.2">
      <c r="A356" s="61" t="str">
        <f>Source!E148</f>
        <v>38,1</v>
      </c>
      <c r="B356" s="61" t="str">
        <f>Source!F148</f>
        <v>101-0594</v>
      </c>
      <c r="C356" s="61" t="str">
        <f>Source!G148</f>
        <v>Мастика битумная кровельная горячая</v>
      </c>
      <c r="D356" s="63" t="str">
        <f>Source!H148</f>
        <v>т</v>
      </c>
      <c r="E356" s="62">
        <f>Source!I148</f>
        <v>-0.36</v>
      </c>
      <c r="F356" s="64">
        <f>Source!AK148</f>
        <v>3871</v>
      </c>
      <c r="G356" s="65" t="s">
        <v>3</v>
      </c>
      <c r="H356" s="64">
        <f>ROUND(Source!AC148*Source!I148, 2)+ROUND((((Source!ET148)-(Source!EU148))+Source!AE148)*Source!I148, 2)+ROUND(Source!AF148*Source!I148, 2)</f>
        <v>-1393.56</v>
      </c>
      <c r="I356" s="63"/>
      <c r="J356" s="63">
        <f>IF(Source!BC148&lt;&gt; 0, Source!BC148, 1)</f>
        <v>8.2100000000000009</v>
      </c>
      <c r="K356" s="64">
        <f>Source!O148</f>
        <v>-11441.13</v>
      </c>
      <c r="L356" s="64"/>
      <c r="S356">
        <f>ROUND((Source!FX148/100)*((ROUND(Source!AF148*Source!I148, 2)+ROUND(Source!AE148*Source!I148, 2))), 2)</f>
        <v>0</v>
      </c>
      <c r="T356">
        <f>Source!X148</f>
        <v>0</v>
      </c>
      <c r="U356">
        <f>ROUND((Source!FY148/100)*((ROUND(Source!AF148*Source!I148, 2)+ROUND(Source!AE148*Source!I148, 2))), 2)</f>
        <v>0</v>
      </c>
      <c r="V356">
        <f>Source!Y148</f>
        <v>0</v>
      </c>
      <c r="Y356">
        <f>IF(Source!BI148=3,H356, 0)</f>
        <v>0</v>
      </c>
      <c r="AA356">
        <f>ROUND(Source!AC148*Source!I148, 2)+ROUND((((Source!ET148)-(Source!EU148))+Source!AE148)*Source!I148, 2)+ROUND(Source!AF148*Source!I148, 2)</f>
        <v>-1393.56</v>
      </c>
      <c r="AB356">
        <f>Source!O148</f>
        <v>-11441.13</v>
      </c>
    </row>
    <row r="357" spans="1:28" ht="28.5" hidden="1" x14ac:dyDescent="0.2">
      <c r="A357" s="61" t="str">
        <f>Source!E149</f>
        <v>38,2</v>
      </c>
      <c r="B357" s="61" t="str">
        <f>Source!F149</f>
        <v>101-0322</v>
      </c>
      <c r="C357" s="61" t="str">
        <f>Source!G149</f>
        <v>Керосин для технических целей марок КТ-1, КТ-2</v>
      </c>
      <c r="D357" s="63" t="str">
        <f>Source!H149</f>
        <v>т</v>
      </c>
      <c r="E357" s="62">
        <f>Source!I149</f>
        <v>-3.6000000000000004E-2</v>
      </c>
      <c r="F357" s="64">
        <f>Source!AK149</f>
        <v>2607</v>
      </c>
      <c r="G357" s="65" t="s">
        <v>3</v>
      </c>
      <c r="H357" s="64">
        <f>ROUND(Source!AC149*Source!I149, 2)+ROUND((((Source!ET149)-(Source!EU149))+Source!AE149)*Source!I149, 2)+ROUND(Source!AF149*Source!I149, 2)</f>
        <v>-93.85</v>
      </c>
      <c r="I357" s="63"/>
      <c r="J357" s="63">
        <f>IF(Source!BC149&lt;&gt; 0, Source!BC149, 1)</f>
        <v>23.96</v>
      </c>
      <c r="K357" s="64">
        <f>Source!O149</f>
        <v>-2248.69</v>
      </c>
      <c r="L357" s="64"/>
      <c r="S357">
        <f>ROUND((Source!FX149/100)*((ROUND(Source!AF149*Source!I149, 2)+ROUND(Source!AE149*Source!I149, 2))), 2)</f>
        <v>0</v>
      </c>
      <c r="T357">
        <f>Source!X149</f>
        <v>0</v>
      </c>
      <c r="U357">
        <f>ROUND((Source!FY149/100)*((ROUND(Source!AF149*Source!I149, 2)+ROUND(Source!AE149*Source!I149, 2))), 2)</f>
        <v>0</v>
      </c>
      <c r="V357">
        <f>Source!Y149</f>
        <v>0</v>
      </c>
      <c r="Y357">
        <f>IF(Source!BI149=3,H357, 0)</f>
        <v>0</v>
      </c>
      <c r="AA357">
        <f>ROUND(Source!AC149*Source!I149, 2)+ROUND((((Source!ET149)-(Source!EU149))+Source!AE149)*Source!I149, 2)+ROUND(Source!AF149*Source!I149, 2)</f>
        <v>-93.85</v>
      </c>
      <c r="AB357">
        <f>Source!O149</f>
        <v>-2248.69</v>
      </c>
    </row>
    <row r="358" spans="1:28" ht="28.5" hidden="1" x14ac:dyDescent="0.2">
      <c r="A358" s="66" t="str">
        <f>Source!E150</f>
        <v>38,3</v>
      </c>
      <c r="B358" s="66" t="str">
        <f>Source!F150</f>
        <v>101-0073</v>
      </c>
      <c r="C358" s="66" t="str">
        <f>Source!G150</f>
        <v>Битумы нефтяные строительные марки БН-90/10</v>
      </c>
      <c r="D358" s="67" t="str">
        <f>Source!H150</f>
        <v>т</v>
      </c>
      <c r="E358" s="68">
        <f>Source!I150</f>
        <v>-2.4E-2</v>
      </c>
      <c r="F358" s="69">
        <f>Source!AK150</f>
        <v>1631</v>
      </c>
      <c r="G358" s="70" t="s">
        <v>3</v>
      </c>
      <c r="H358" s="69">
        <f>ROUND(Source!AC150*Source!I150, 2)+ROUND((((Source!ET150)-(Source!EU150))+Source!AE150)*Source!I150, 2)+ROUND(Source!AF150*Source!I150, 2)</f>
        <v>-39.14</v>
      </c>
      <c r="I358" s="67"/>
      <c r="J358" s="67">
        <f>IF(Source!BC150&lt;&gt; 0, Source!BC150, 1)</f>
        <v>24.5</v>
      </c>
      <c r="K358" s="69">
        <f>Source!O150</f>
        <v>-959.03</v>
      </c>
      <c r="L358" s="69"/>
      <c r="S358">
        <f>ROUND((Source!FX150/100)*((ROUND(Source!AF150*Source!I150, 2)+ROUND(Source!AE150*Source!I150, 2))), 2)</f>
        <v>0</v>
      </c>
      <c r="T358">
        <f>Source!X150</f>
        <v>0</v>
      </c>
      <c r="U358">
        <f>ROUND((Source!FY150/100)*((ROUND(Source!AF150*Source!I150, 2)+ROUND(Source!AE150*Source!I150, 2))), 2)</f>
        <v>0</v>
      </c>
      <c r="V358">
        <f>Source!Y150</f>
        <v>0</v>
      </c>
      <c r="Y358">
        <f>IF(Source!BI150=3,H358, 0)</f>
        <v>0</v>
      </c>
      <c r="AA358">
        <f>ROUND(Source!AC150*Source!I150, 2)+ROUND((((Source!ET150)-(Source!EU150))+Source!AE150)*Source!I150, 2)+ROUND(Source!AF150*Source!I150, 2)</f>
        <v>-39.14</v>
      </c>
      <c r="AB358">
        <f>Source!O150</f>
        <v>-959.03</v>
      </c>
    </row>
    <row r="359" spans="1:28" ht="15" x14ac:dyDescent="0.25">
      <c r="G359" s="48">
        <f>ROUND(Source!AC147*Source!I147, 2)+ROUND(Source!AF147*Source!I147, 2)+ROUND((((Source!ET147)-(Source!EU147))+Source!AE147)*Source!I147, 2)+SUM(H353:H354)+SUM(AA356:AA358)</f>
        <v>913.66000000000008</v>
      </c>
      <c r="H359" s="48"/>
      <c r="J359" s="48">
        <f>Source!O147+SUM(K353:K354)+SUM(AB356:AB358)</f>
        <v>29219.940000000002</v>
      </c>
      <c r="K359" s="48"/>
      <c r="L359" s="49">
        <f>Source!U147</f>
        <v>31.799999999999997</v>
      </c>
      <c r="O359" s="47">
        <f>G359</f>
        <v>913.66000000000008</v>
      </c>
      <c r="P359" s="47">
        <f>J359</f>
        <v>29219.940000000002</v>
      </c>
      <c r="Q359" s="47">
        <f>L359</f>
        <v>31.799999999999997</v>
      </c>
      <c r="W359">
        <f>IF(Source!BI147&lt;=1,G359, 0)</f>
        <v>913.66000000000008</v>
      </c>
      <c r="X359">
        <f>IF(Source!BI147=2,G359, 0)</f>
        <v>0</v>
      </c>
      <c r="Y359">
        <f>IF(Source!BI147=3,G359, 0)</f>
        <v>0</v>
      </c>
      <c r="Z359">
        <f>IF(Source!BI147=4,G359, 0)</f>
        <v>0</v>
      </c>
    </row>
    <row r="360" spans="1:28" ht="28.5" x14ac:dyDescent="0.2">
      <c r="A360" s="37" t="str">
        <f>Source!E151</f>
        <v>39</v>
      </c>
      <c r="B360" s="38" t="str">
        <f>Source!F151</f>
        <v>Энерголюкс</v>
      </c>
      <c r="C360" s="34" t="s">
        <v>841</v>
      </c>
      <c r="D360" s="39" t="str">
        <f>Source!H151</f>
        <v>ШТ</v>
      </c>
      <c r="E360" s="10">
        <f>Source!I151</f>
        <v>1</v>
      </c>
      <c r="F360" s="41">
        <f>IF(Source!AK151&lt;&gt; 0, Source!AK151,Source!AL151 + Source!AM151 + Source!AO151)</f>
        <v>5753666.6699999999</v>
      </c>
      <c r="G360" s="40"/>
      <c r="H360" s="41"/>
      <c r="I360" s="40" t="str">
        <f>Source!BO151</f>
        <v/>
      </c>
      <c r="J360" s="40"/>
      <c r="K360" s="41"/>
      <c r="L360" s="42"/>
      <c r="S360">
        <f>ROUND((Source!FX151/100)*((ROUND(Source!AF151*Source!I151, 2)+ROUND(Source!AE151*Source!I151, 2))), 2)</f>
        <v>0</v>
      </c>
      <c r="T360">
        <f>Source!X151</f>
        <v>0</v>
      </c>
      <c r="U360">
        <f>ROUND((Source!FY151/100)*((ROUND(Source!AF151*Source!I151, 2)+ROUND(Source!AE151*Source!I151, 2))), 2)</f>
        <v>0</v>
      </c>
      <c r="V360">
        <f>Source!Y151</f>
        <v>0</v>
      </c>
    </row>
    <row r="361" spans="1:28" ht="14.25" x14ac:dyDescent="0.2">
      <c r="A361" s="50"/>
      <c r="B361" s="51"/>
      <c r="C361" s="52" t="s">
        <v>834</v>
      </c>
      <c r="D361" s="53"/>
      <c r="E361" s="54"/>
      <c r="F361" s="55">
        <f>Source!AL151</f>
        <v>5753666.6699999999</v>
      </c>
      <c r="G361" s="56" t="str">
        <f>Source!DD151</f>
        <v/>
      </c>
      <c r="H361" s="55">
        <f>ROUND(Source!AC151*Source!I151, 2)</f>
        <v>5753666.6699999999</v>
      </c>
      <c r="I361" s="56"/>
      <c r="J361" s="56">
        <f>IF(Source!BC151&lt;&gt; 0, Source!BC151, 1)</f>
        <v>1</v>
      </c>
      <c r="K361" s="55">
        <f>Source!P151</f>
        <v>5753666.6699999999</v>
      </c>
      <c r="L361" s="60"/>
    </row>
    <row r="362" spans="1:28" ht="15" x14ac:dyDescent="0.25">
      <c r="G362" s="48">
        <f>ROUND(Source!AC151*Source!I151, 2)+ROUND(Source!AF151*Source!I151, 2)+ROUND((((Source!ET151)-(Source!EU151))+Source!AE151)*Source!I151, 2)</f>
        <v>5753666.6699999999</v>
      </c>
      <c r="H362" s="48"/>
      <c r="J362" s="48">
        <f>Source!O151</f>
        <v>5753666.6699999999</v>
      </c>
      <c r="K362" s="48"/>
      <c r="L362" s="49">
        <f>Source!U151</f>
        <v>0</v>
      </c>
      <c r="O362" s="47">
        <f>G362</f>
        <v>5753666.6699999999</v>
      </c>
      <c r="P362" s="47">
        <f>J362</f>
        <v>5753666.6699999999</v>
      </c>
      <c r="Q362" s="47">
        <f>L362</f>
        <v>0</v>
      </c>
      <c r="W362">
        <f>IF(Source!BI151&lt;=1,G362, 0)</f>
        <v>5753666.6699999999</v>
      </c>
      <c r="X362">
        <f>IF(Source!BI151=2,G362, 0)</f>
        <v>0</v>
      </c>
      <c r="Y362">
        <f>IF(Source!BI151=3,G362, 0)</f>
        <v>0</v>
      </c>
      <c r="Z362">
        <f>IF(Source!BI151=4,G362, 0)</f>
        <v>0</v>
      </c>
    </row>
    <row r="363" spans="1:28" ht="27" x14ac:dyDescent="0.2">
      <c r="A363" s="37" t="str">
        <f>Source!E152</f>
        <v>40</v>
      </c>
      <c r="B363" s="38" t="str">
        <f>Source!F152</f>
        <v>Прайс</v>
      </c>
      <c r="C363" s="34" t="s">
        <v>842</v>
      </c>
      <c r="D363" s="39" t="str">
        <f>Source!H152</f>
        <v>ТН</v>
      </c>
      <c r="E363" s="10">
        <f>Source!I152</f>
        <v>8.8999999999999996E-2</v>
      </c>
      <c r="F363" s="41">
        <f>IF(Source!AK152&lt;&gt; 0, Source!AK152,Source!AL152 + Source!AM152 + Source!AO152)</f>
        <v>56500</v>
      </c>
      <c r="G363" s="40"/>
      <c r="H363" s="41"/>
      <c r="I363" s="40" t="str">
        <f>Source!BO152</f>
        <v/>
      </c>
      <c r="J363" s="40"/>
      <c r="K363" s="41"/>
      <c r="L363" s="42"/>
      <c r="S363">
        <f>ROUND((Source!FX152/100)*((ROUND(Source!AF152*Source!I152, 2)+ROUND(Source!AE152*Source!I152, 2))), 2)</f>
        <v>0</v>
      </c>
      <c r="T363">
        <f>Source!X152</f>
        <v>0</v>
      </c>
      <c r="U363">
        <f>ROUND((Source!FY152/100)*((ROUND(Source!AF152*Source!I152, 2)+ROUND(Source!AE152*Source!I152, 2))), 2)</f>
        <v>0</v>
      </c>
      <c r="V363">
        <f>Source!Y152</f>
        <v>0</v>
      </c>
    </row>
    <row r="364" spans="1:28" ht="14.25" x14ac:dyDescent="0.2">
      <c r="A364" s="50"/>
      <c r="B364" s="51"/>
      <c r="C364" s="52" t="s">
        <v>834</v>
      </c>
      <c r="D364" s="53"/>
      <c r="E364" s="54"/>
      <c r="F364" s="55">
        <f>Source!AL152</f>
        <v>56500</v>
      </c>
      <c r="G364" s="56" t="str">
        <f>Source!DD152</f>
        <v/>
      </c>
      <c r="H364" s="55">
        <f>ROUND(Source!AC152*Source!I152, 2)</f>
        <v>5028.5</v>
      </c>
      <c r="I364" s="56"/>
      <c r="J364" s="56">
        <f>IF(Source!BC152&lt;&gt; 0, Source!BC152, 1)</f>
        <v>1</v>
      </c>
      <c r="K364" s="55">
        <f>Source!P152</f>
        <v>5028.5</v>
      </c>
      <c r="L364" s="60"/>
    </row>
    <row r="365" spans="1:28" ht="15" x14ac:dyDescent="0.25">
      <c r="G365" s="48">
        <f>ROUND(Source!AC152*Source!I152, 2)+ROUND(Source!AF152*Source!I152, 2)+ROUND((((Source!ET152)-(Source!EU152))+Source!AE152)*Source!I152, 2)</f>
        <v>5028.5</v>
      </c>
      <c r="H365" s="48"/>
      <c r="J365" s="48">
        <f>Source!O152</f>
        <v>5028.5</v>
      </c>
      <c r="K365" s="48"/>
      <c r="L365" s="49">
        <f>Source!U152</f>
        <v>0</v>
      </c>
      <c r="O365" s="47">
        <f>G365</f>
        <v>5028.5</v>
      </c>
      <c r="P365" s="47">
        <f>J365</f>
        <v>5028.5</v>
      </c>
      <c r="Q365" s="47">
        <f>L365</f>
        <v>0</v>
      </c>
      <c r="W365">
        <f>IF(Source!BI152&lt;=1,G365, 0)</f>
        <v>5028.5</v>
      </c>
      <c r="X365">
        <f>IF(Source!BI152=2,G365, 0)</f>
        <v>0</v>
      </c>
      <c r="Y365">
        <f>IF(Source!BI152=3,G365, 0)</f>
        <v>0</v>
      </c>
      <c r="Z365">
        <f>IF(Source!BI152=4,G365, 0)</f>
        <v>0</v>
      </c>
    </row>
    <row r="366" spans="1:28" ht="27" x14ac:dyDescent="0.2">
      <c r="A366" s="37" t="str">
        <f>Source!E153</f>
        <v>41</v>
      </c>
      <c r="B366" s="38" t="str">
        <f>Source!F153</f>
        <v>Прайс</v>
      </c>
      <c r="C366" s="34" t="s">
        <v>843</v>
      </c>
      <c r="D366" s="39" t="str">
        <f>Source!H153</f>
        <v>ТН</v>
      </c>
      <c r="E366" s="10">
        <f>Source!I153</f>
        <v>7.0000000000000007E-2</v>
      </c>
      <c r="F366" s="41">
        <f>IF(Source!AK153&lt;&gt; 0, Source!AK153,Source!AL153 + Source!AM153 + Source!AO153)</f>
        <v>118083.33</v>
      </c>
      <c r="G366" s="40"/>
      <c r="H366" s="41"/>
      <c r="I366" s="40" t="str">
        <f>Source!BO153</f>
        <v/>
      </c>
      <c r="J366" s="40"/>
      <c r="K366" s="41"/>
      <c r="L366" s="42"/>
      <c r="S366">
        <f>ROUND((Source!FX153/100)*((ROUND(Source!AF153*Source!I153, 2)+ROUND(Source!AE153*Source!I153, 2))), 2)</f>
        <v>0</v>
      </c>
      <c r="T366">
        <f>Source!X153</f>
        <v>0</v>
      </c>
      <c r="U366">
        <f>ROUND((Source!FY153/100)*((ROUND(Source!AF153*Source!I153, 2)+ROUND(Source!AE153*Source!I153, 2))), 2)</f>
        <v>0</v>
      </c>
      <c r="V366">
        <f>Source!Y153</f>
        <v>0</v>
      </c>
    </row>
    <row r="367" spans="1:28" ht="14.25" x14ac:dyDescent="0.2">
      <c r="A367" s="50"/>
      <c r="B367" s="51"/>
      <c r="C367" s="52" t="s">
        <v>834</v>
      </c>
      <c r="D367" s="53"/>
      <c r="E367" s="54"/>
      <c r="F367" s="55">
        <f>Source!AL153</f>
        <v>118083.33</v>
      </c>
      <c r="G367" s="56" t="str">
        <f>Source!DD153</f>
        <v/>
      </c>
      <c r="H367" s="55">
        <f>ROUND(Source!AC153*Source!I153, 2)</f>
        <v>8265.83</v>
      </c>
      <c r="I367" s="56"/>
      <c r="J367" s="56">
        <f>IF(Source!BC153&lt;&gt; 0, Source!BC153, 1)</f>
        <v>1</v>
      </c>
      <c r="K367" s="55">
        <f>Source!P153</f>
        <v>8265.83</v>
      </c>
      <c r="L367" s="60"/>
    </row>
    <row r="368" spans="1:28" ht="15" x14ac:dyDescent="0.25">
      <c r="G368" s="48">
        <f>ROUND(Source!AC153*Source!I153, 2)+ROUND(Source!AF153*Source!I153, 2)+ROUND((((Source!ET153)-(Source!EU153))+Source!AE153)*Source!I153, 2)</f>
        <v>8265.83</v>
      </c>
      <c r="H368" s="48"/>
      <c r="J368" s="48">
        <f>Source!O153</f>
        <v>8265.83</v>
      </c>
      <c r="K368" s="48"/>
      <c r="L368" s="49">
        <f>Source!U153</f>
        <v>0</v>
      </c>
      <c r="O368" s="47">
        <f>G368</f>
        <v>8265.83</v>
      </c>
      <c r="P368" s="47">
        <f>J368</f>
        <v>8265.83</v>
      </c>
      <c r="Q368" s="47">
        <f>L368</f>
        <v>0</v>
      </c>
      <c r="W368">
        <f>IF(Source!BI153&lt;=1,G368, 0)</f>
        <v>8265.83</v>
      </c>
      <c r="X368">
        <f>IF(Source!BI153=2,G368, 0)</f>
        <v>0</v>
      </c>
      <c r="Y368">
        <f>IF(Source!BI153=3,G368, 0)</f>
        <v>0</v>
      </c>
      <c r="Z368">
        <f>IF(Source!BI153=4,G368, 0)</f>
        <v>0</v>
      </c>
    </row>
    <row r="369" spans="1:26" ht="27" x14ac:dyDescent="0.2">
      <c r="A369" s="37" t="str">
        <f>Source!E154</f>
        <v>42</v>
      </c>
      <c r="B369" s="38" t="str">
        <f>Source!F154</f>
        <v>Прайс</v>
      </c>
      <c r="C369" s="34" t="s">
        <v>844</v>
      </c>
      <c r="D369" s="39" t="str">
        <f>Source!H154</f>
        <v>ТН</v>
      </c>
      <c r="E369" s="10">
        <f>Source!I154</f>
        <v>5.0000000000000001E-3</v>
      </c>
      <c r="F369" s="41">
        <f>IF(Source!AK154&lt;&gt; 0, Source!AK154,Source!AL154 + Source!AM154 + Source!AO154)</f>
        <v>49500</v>
      </c>
      <c r="G369" s="40"/>
      <c r="H369" s="41"/>
      <c r="I369" s="40" t="str">
        <f>Source!BO154</f>
        <v/>
      </c>
      <c r="J369" s="40"/>
      <c r="K369" s="41"/>
      <c r="L369" s="42"/>
      <c r="S369">
        <f>ROUND((Source!FX154/100)*((ROUND(Source!AF154*Source!I154, 2)+ROUND(Source!AE154*Source!I154, 2))), 2)</f>
        <v>0</v>
      </c>
      <c r="T369">
        <f>Source!X154</f>
        <v>0</v>
      </c>
      <c r="U369">
        <f>ROUND((Source!FY154/100)*((ROUND(Source!AF154*Source!I154, 2)+ROUND(Source!AE154*Source!I154, 2))), 2)</f>
        <v>0</v>
      </c>
      <c r="V369">
        <f>Source!Y154</f>
        <v>0</v>
      </c>
    </row>
    <row r="370" spans="1:26" ht="14.25" x14ac:dyDescent="0.2">
      <c r="A370" s="50"/>
      <c r="B370" s="51"/>
      <c r="C370" s="52" t="s">
        <v>834</v>
      </c>
      <c r="D370" s="53"/>
      <c r="E370" s="54"/>
      <c r="F370" s="55">
        <f>Source!AL154</f>
        <v>49500</v>
      </c>
      <c r="G370" s="56" t="str">
        <f>Source!DD154</f>
        <v/>
      </c>
      <c r="H370" s="55">
        <f>ROUND(Source!AC154*Source!I154, 2)</f>
        <v>247.5</v>
      </c>
      <c r="I370" s="56"/>
      <c r="J370" s="56">
        <f>IF(Source!BC154&lt;&gt; 0, Source!BC154, 1)</f>
        <v>1</v>
      </c>
      <c r="K370" s="55">
        <f>Source!P154</f>
        <v>247.5</v>
      </c>
      <c r="L370" s="60"/>
    </row>
    <row r="371" spans="1:26" ht="15" x14ac:dyDescent="0.25">
      <c r="G371" s="48">
        <f>ROUND(Source!AC154*Source!I154, 2)+ROUND(Source!AF154*Source!I154, 2)+ROUND((((Source!ET154)-(Source!EU154))+Source!AE154)*Source!I154, 2)</f>
        <v>247.5</v>
      </c>
      <c r="H371" s="48"/>
      <c r="J371" s="48">
        <f>Source!O154</f>
        <v>247.5</v>
      </c>
      <c r="K371" s="48"/>
      <c r="L371" s="49">
        <f>Source!U154</f>
        <v>0</v>
      </c>
      <c r="O371" s="47">
        <f>G371</f>
        <v>247.5</v>
      </c>
      <c r="P371" s="47">
        <f>J371</f>
        <v>247.5</v>
      </c>
      <c r="Q371" s="47">
        <f>L371</f>
        <v>0</v>
      </c>
      <c r="W371">
        <f>IF(Source!BI154&lt;=1,G371, 0)</f>
        <v>247.5</v>
      </c>
      <c r="X371">
        <f>IF(Source!BI154=2,G371, 0)</f>
        <v>0</v>
      </c>
      <c r="Y371">
        <f>IF(Source!BI154=3,G371, 0)</f>
        <v>0</v>
      </c>
      <c r="Z371">
        <f>IF(Source!BI154=4,G371, 0)</f>
        <v>0</v>
      </c>
    </row>
    <row r="372" spans="1:26" ht="27" x14ac:dyDescent="0.2">
      <c r="A372" s="37" t="str">
        <f>Source!E155</f>
        <v>43</v>
      </c>
      <c r="B372" s="38" t="str">
        <f>Source!F155</f>
        <v>Прайс</v>
      </c>
      <c r="C372" s="34" t="s">
        <v>845</v>
      </c>
      <c r="D372" s="39" t="str">
        <f>Source!H155</f>
        <v>м3</v>
      </c>
      <c r="E372" s="10">
        <f>Source!I155</f>
        <v>2</v>
      </c>
      <c r="F372" s="41">
        <f>IF(Source!AK155&lt;&gt; 0, Source!AK155,Source!AL155 + Source!AM155 + Source!AO155)</f>
        <v>2500</v>
      </c>
      <c r="G372" s="40"/>
      <c r="H372" s="41"/>
      <c r="I372" s="40" t="str">
        <f>Source!BO155</f>
        <v/>
      </c>
      <c r="J372" s="40"/>
      <c r="K372" s="41"/>
      <c r="L372" s="42"/>
      <c r="S372">
        <f>ROUND((Source!FX155/100)*((ROUND(Source!AF155*Source!I155, 2)+ROUND(Source!AE155*Source!I155, 2))), 2)</f>
        <v>0</v>
      </c>
      <c r="T372">
        <f>Source!X155</f>
        <v>0</v>
      </c>
      <c r="U372">
        <f>ROUND((Source!FY155/100)*((ROUND(Source!AF155*Source!I155, 2)+ROUND(Source!AE155*Source!I155, 2))), 2)</f>
        <v>0</v>
      </c>
      <c r="V372">
        <f>Source!Y155</f>
        <v>0</v>
      </c>
    </row>
    <row r="373" spans="1:26" ht="14.25" x14ac:dyDescent="0.2">
      <c r="A373" s="50"/>
      <c r="B373" s="51"/>
      <c r="C373" s="52" t="s">
        <v>834</v>
      </c>
      <c r="D373" s="53"/>
      <c r="E373" s="54"/>
      <c r="F373" s="55">
        <f>Source!AL155</f>
        <v>2500</v>
      </c>
      <c r="G373" s="56" t="str">
        <f>Source!DD155</f>
        <v/>
      </c>
      <c r="H373" s="55">
        <f>ROUND(Source!AC155*Source!I155, 2)</f>
        <v>5000</v>
      </c>
      <c r="I373" s="56"/>
      <c r="J373" s="56">
        <f>IF(Source!BC155&lt;&gt; 0, Source!BC155, 1)</f>
        <v>1</v>
      </c>
      <c r="K373" s="55">
        <f>Source!P155</f>
        <v>5000</v>
      </c>
      <c r="L373" s="60"/>
    </row>
    <row r="374" spans="1:26" ht="15" x14ac:dyDescent="0.25">
      <c r="G374" s="48">
        <f>ROUND(Source!AC155*Source!I155, 2)+ROUND(Source!AF155*Source!I155, 2)+ROUND((((Source!ET155)-(Source!EU155))+Source!AE155)*Source!I155, 2)</f>
        <v>5000</v>
      </c>
      <c r="H374" s="48"/>
      <c r="J374" s="48">
        <f>Source!O155</f>
        <v>5000</v>
      </c>
      <c r="K374" s="48"/>
      <c r="L374" s="49">
        <f>Source!U155</f>
        <v>0</v>
      </c>
      <c r="O374" s="47">
        <f>G374</f>
        <v>5000</v>
      </c>
      <c r="P374" s="47">
        <f>J374</f>
        <v>5000</v>
      </c>
      <c r="Q374" s="47">
        <f>L374</f>
        <v>0</v>
      </c>
      <c r="W374">
        <f>IF(Source!BI155&lt;=1,G374, 0)</f>
        <v>5000</v>
      </c>
      <c r="X374">
        <f>IF(Source!BI155=2,G374, 0)</f>
        <v>0</v>
      </c>
      <c r="Y374">
        <f>IF(Source!BI155=3,G374, 0)</f>
        <v>0</v>
      </c>
      <c r="Z374">
        <f>IF(Source!BI155=4,G374, 0)</f>
        <v>0</v>
      </c>
    </row>
    <row r="375" spans="1:26" ht="27" x14ac:dyDescent="0.2">
      <c r="A375" s="37" t="str">
        <f>Source!E156</f>
        <v>44</v>
      </c>
      <c r="B375" s="38" t="str">
        <f>Source!F156</f>
        <v>Прайс</v>
      </c>
      <c r="C375" s="34" t="s">
        <v>846</v>
      </c>
      <c r="D375" s="39" t="str">
        <f>Source!H156</f>
        <v>м3</v>
      </c>
      <c r="E375" s="10">
        <f>Source!I156</f>
        <v>2</v>
      </c>
      <c r="F375" s="41">
        <f>IF(Source!AK156&lt;&gt; 0, Source!AK156,Source!AL156 + Source!AM156 + Source!AO156)</f>
        <v>2500</v>
      </c>
      <c r="G375" s="40"/>
      <c r="H375" s="41"/>
      <c r="I375" s="40" t="str">
        <f>Source!BO156</f>
        <v/>
      </c>
      <c r="J375" s="40"/>
      <c r="K375" s="41"/>
      <c r="L375" s="42"/>
      <c r="S375">
        <f>ROUND((Source!FX156/100)*((ROUND(Source!AF156*Source!I156, 2)+ROUND(Source!AE156*Source!I156, 2))), 2)</f>
        <v>0</v>
      </c>
      <c r="T375">
        <f>Source!X156</f>
        <v>0</v>
      </c>
      <c r="U375">
        <f>ROUND((Source!FY156/100)*((ROUND(Source!AF156*Source!I156, 2)+ROUND(Source!AE156*Source!I156, 2))), 2)</f>
        <v>0</v>
      </c>
      <c r="V375">
        <f>Source!Y156</f>
        <v>0</v>
      </c>
    </row>
    <row r="376" spans="1:26" ht="14.25" x14ac:dyDescent="0.2">
      <c r="A376" s="50"/>
      <c r="B376" s="51"/>
      <c r="C376" s="52" t="s">
        <v>834</v>
      </c>
      <c r="D376" s="53"/>
      <c r="E376" s="54"/>
      <c r="F376" s="55">
        <f>Source!AL156</f>
        <v>2500</v>
      </c>
      <c r="G376" s="56" t="str">
        <f>Source!DD156</f>
        <v/>
      </c>
      <c r="H376" s="55">
        <f>ROUND(Source!AC156*Source!I156, 2)</f>
        <v>5000</v>
      </c>
      <c r="I376" s="56"/>
      <c r="J376" s="56">
        <f>IF(Source!BC156&lt;&gt; 0, Source!BC156, 1)</f>
        <v>1</v>
      </c>
      <c r="K376" s="55">
        <f>Source!P156</f>
        <v>5000</v>
      </c>
      <c r="L376" s="60"/>
    </row>
    <row r="377" spans="1:26" ht="15" x14ac:dyDescent="0.25">
      <c r="G377" s="48">
        <f>ROUND(Source!AC156*Source!I156, 2)+ROUND(Source!AF156*Source!I156, 2)+ROUND((((Source!ET156)-(Source!EU156))+Source!AE156)*Source!I156, 2)</f>
        <v>5000</v>
      </c>
      <c r="H377" s="48"/>
      <c r="J377" s="48">
        <f>Source!O156</f>
        <v>5000</v>
      </c>
      <c r="K377" s="48"/>
      <c r="L377" s="49">
        <f>Source!U156</f>
        <v>0</v>
      </c>
      <c r="O377" s="47">
        <f>G377</f>
        <v>5000</v>
      </c>
      <c r="P377" s="47">
        <f>J377</f>
        <v>5000</v>
      </c>
      <c r="Q377" s="47">
        <f>L377</f>
        <v>0</v>
      </c>
      <c r="W377">
        <f>IF(Source!BI156&lt;=1,G377, 0)</f>
        <v>5000</v>
      </c>
      <c r="X377">
        <f>IF(Source!BI156=2,G377, 0)</f>
        <v>0</v>
      </c>
      <c r="Y377">
        <f>IF(Source!BI156=3,G377, 0)</f>
        <v>0</v>
      </c>
      <c r="Z377">
        <f>IF(Source!BI156=4,G377, 0)</f>
        <v>0</v>
      </c>
    </row>
    <row r="378" spans="1:26" ht="27" x14ac:dyDescent="0.2">
      <c r="A378" s="37" t="str">
        <f>Source!E157</f>
        <v>45</v>
      </c>
      <c r="B378" s="38" t="str">
        <f>Source!F157</f>
        <v>Прайс</v>
      </c>
      <c r="C378" s="34" t="s">
        <v>847</v>
      </c>
      <c r="D378" s="39" t="str">
        <f>Source!H157</f>
        <v>м3</v>
      </c>
      <c r="E378" s="10">
        <f>Source!I157</f>
        <v>1.8</v>
      </c>
      <c r="F378" s="41">
        <f>IF(Source!AK157&lt;&gt; 0, Source!AK157,Source!AL157 + Source!AM157 + Source!AO157)</f>
        <v>5333.33</v>
      </c>
      <c r="G378" s="40"/>
      <c r="H378" s="41"/>
      <c r="I378" s="40" t="str">
        <f>Source!BO157</f>
        <v/>
      </c>
      <c r="J378" s="40"/>
      <c r="K378" s="41"/>
      <c r="L378" s="42"/>
      <c r="S378">
        <f>ROUND((Source!FX157/100)*((ROUND(Source!AF157*Source!I157, 2)+ROUND(Source!AE157*Source!I157, 2))), 2)</f>
        <v>0</v>
      </c>
      <c r="T378">
        <f>Source!X157</f>
        <v>0</v>
      </c>
      <c r="U378">
        <f>ROUND((Source!FY157/100)*((ROUND(Source!AF157*Source!I157, 2)+ROUND(Source!AE157*Source!I157, 2))), 2)</f>
        <v>0</v>
      </c>
      <c r="V378">
        <f>Source!Y157</f>
        <v>0</v>
      </c>
    </row>
    <row r="379" spans="1:26" ht="14.25" x14ac:dyDescent="0.2">
      <c r="A379" s="50"/>
      <c r="B379" s="51"/>
      <c r="C379" s="52" t="s">
        <v>834</v>
      </c>
      <c r="D379" s="53"/>
      <c r="E379" s="54"/>
      <c r="F379" s="55">
        <f>Source!AL157</f>
        <v>5333.33</v>
      </c>
      <c r="G379" s="56" t="str">
        <f>Source!DD157</f>
        <v/>
      </c>
      <c r="H379" s="55">
        <f>ROUND(Source!AC157*Source!I157, 2)</f>
        <v>9599.99</v>
      </c>
      <c r="I379" s="56"/>
      <c r="J379" s="56">
        <f>IF(Source!BC157&lt;&gt; 0, Source!BC157, 1)</f>
        <v>1</v>
      </c>
      <c r="K379" s="55">
        <f>Source!P157</f>
        <v>9599.99</v>
      </c>
      <c r="L379" s="60"/>
    </row>
    <row r="380" spans="1:26" ht="15" x14ac:dyDescent="0.25">
      <c r="G380" s="48">
        <f>ROUND(Source!AC157*Source!I157, 2)+ROUND(Source!AF157*Source!I157, 2)+ROUND((((Source!ET157)-(Source!EU157))+Source!AE157)*Source!I157, 2)</f>
        <v>9599.99</v>
      </c>
      <c r="H380" s="48"/>
      <c r="J380" s="48">
        <f>Source!O157</f>
        <v>9599.99</v>
      </c>
      <c r="K380" s="48"/>
      <c r="L380" s="49">
        <f>Source!U157</f>
        <v>0</v>
      </c>
      <c r="O380" s="47">
        <f>G380</f>
        <v>9599.99</v>
      </c>
      <c r="P380" s="47">
        <f>J380</f>
        <v>9599.99</v>
      </c>
      <c r="Q380" s="47">
        <f>L380</f>
        <v>0</v>
      </c>
      <c r="W380">
        <f>IF(Source!BI157&lt;=1,G380, 0)</f>
        <v>9599.99</v>
      </c>
      <c r="X380">
        <f>IF(Source!BI157=2,G380, 0)</f>
        <v>0</v>
      </c>
      <c r="Y380">
        <f>IF(Source!BI157=3,G380, 0)</f>
        <v>0</v>
      </c>
      <c r="Z380">
        <f>IF(Source!BI157=4,G380, 0)</f>
        <v>0</v>
      </c>
    </row>
    <row r="381" spans="1:26" ht="28.5" x14ac:dyDescent="0.2">
      <c r="A381" s="37" t="str">
        <f>Source!E158</f>
        <v>46</v>
      </c>
      <c r="B381" s="38" t="str">
        <f>Source!F158</f>
        <v>401-0066</v>
      </c>
      <c r="C381" s="34" t="str">
        <f>Source!G158</f>
        <v>Бетон тяжелый, крупность заполнителя 20 мм, класс В15 (М200)</v>
      </c>
      <c r="D381" s="39" t="str">
        <f>Source!H158</f>
        <v>м3</v>
      </c>
      <c r="E381" s="10">
        <f>Source!I158</f>
        <v>15.3</v>
      </c>
      <c r="F381" s="41">
        <f>IF(Source!AK158&lt;&gt; 0, Source!AK158,Source!AL158 + Source!AM158 + Source!AO158)</f>
        <v>633</v>
      </c>
      <c r="G381" s="40"/>
      <c r="H381" s="41"/>
      <c r="I381" s="40" t="str">
        <f>Source!BO158</f>
        <v>401-0066</v>
      </c>
      <c r="J381" s="40"/>
      <c r="K381" s="41"/>
      <c r="L381" s="42"/>
      <c r="S381">
        <f>ROUND((Source!FX158/100)*((ROUND(Source!AF158*Source!I158, 2)+ROUND(Source!AE158*Source!I158, 2))), 2)</f>
        <v>0</v>
      </c>
      <c r="T381">
        <f>Source!X158</f>
        <v>0</v>
      </c>
      <c r="U381">
        <f>ROUND((Source!FY158/100)*((ROUND(Source!AF158*Source!I158, 2)+ROUND(Source!AE158*Source!I158, 2))), 2)</f>
        <v>0</v>
      </c>
      <c r="V381">
        <f>Source!Y158</f>
        <v>0</v>
      </c>
    </row>
    <row r="382" spans="1:26" ht="14.25" x14ac:dyDescent="0.2">
      <c r="A382" s="50"/>
      <c r="B382" s="51"/>
      <c r="C382" s="52" t="s">
        <v>834</v>
      </c>
      <c r="D382" s="53"/>
      <c r="E382" s="54"/>
      <c r="F382" s="55">
        <f>Source!AL158</f>
        <v>633</v>
      </c>
      <c r="G382" s="56" t="str">
        <f>Source!DD158</f>
        <v/>
      </c>
      <c r="H382" s="55">
        <f>ROUND(Source!AC158*Source!I158, 2)</f>
        <v>9684.9</v>
      </c>
      <c r="I382" s="56"/>
      <c r="J382" s="56">
        <f>IF(Source!BC158&lt;&gt; 0, Source!BC158, 1)</f>
        <v>12.32</v>
      </c>
      <c r="K382" s="55">
        <f>Source!P158</f>
        <v>119317.97</v>
      </c>
      <c r="L382" s="60"/>
    </row>
    <row r="383" spans="1:26" ht="15" x14ac:dyDescent="0.25">
      <c r="G383" s="48">
        <f>ROUND(Source!AC158*Source!I158, 2)+ROUND(Source!AF158*Source!I158, 2)+ROUND((((Source!ET158)-(Source!EU158))+Source!AE158)*Source!I158, 2)</f>
        <v>9684.9</v>
      </c>
      <c r="H383" s="48"/>
      <c r="J383" s="48">
        <f>Source!O158</f>
        <v>119317.97</v>
      </c>
      <c r="K383" s="48"/>
      <c r="L383" s="49">
        <f>Source!U158</f>
        <v>0</v>
      </c>
      <c r="O383" s="47">
        <f>G383</f>
        <v>9684.9</v>
      </c>
      <c r="P383" s="47">
        <f>J383</f>
        <v>119317.97</v>
      </c>
      <c r="Q383" s="47">
        <f>L383</f>
        <v>0</v>
      </c>
      <c r="W383">
        <f>IF(Source!BI158&lt;=1,G383, 0)</f>
        <v>9684.9</v>
      </c>
      <c r="X383">
        <f>IF(Source!BI158=2,G383, 0)</f>
        <v>0</v>
      </c>
      <c r="Y383">
        <f>IF(Source!BI158=3,G383, 0)</f>
        <v>0</v>
      </c>
      <c r="Z383">
        <f>IF(Source!BI158=4,G383, 0)</f>
        <v>0</v>
      </c>
    </row>
    <row r="384" spans="1:26" ht="28.5" x14ac:dyDescent="0.2">
      <c r="A384" s="37" t="str">
        <f>Source!E159</f>
        <v>47</v>
      </c>
      <c r="B384" s="38" t="str">
        <f>Source!F159</f>
        <v>401-0063</v>
      </c>
      <c r="C384" s="34" t="str">
        <f>Source!G159</f>
        <v>Бетон тяжелый, крупность заполнителя 20 мм, класс В7,5 (М100)</v>
      </c>
      <c r="D384" s="39" t="str">
        <f>Source!H159</f>
        <v>м3</v>
      </c>
      <c r="E384" s="10">
        <f>Source!I159</f>
        <v>3</v>
      </c>
      <c r="F384" s="41">
        <f>IF(Source!AK159&lt;&gt; 0, Source!AK159,Source!AL159 + Source!AM159 + Source!AO159)</f>
        <v>525</v>
      </c>
      <c r="G384" s="40"/>
      <c r="H384" s="41"/>
      <c r="I384" s="40" t="str">
        <f>Source!BO159</f>
        <v>401-0063</v>
      </c>
      <c r="J384" s="40"/>
      <c r="K384" s="41"/>
      <c r="L384" s="42"/>
      <c r="S384">
        <f>ROUND((Source!FX159/100)*((ROUND(Source!AF159*Source!I159, 2)+ROUND(Source!AE159*Source!I159, 2))), 2)</f>
        <v>0</v>
      </c>
      <c r="T384">
        <f>Source!X159</f>
        <v>0</v>
      </c>
      <c r="U384">
        <f>ROUND((Source!FY159/100)*((ROUND(Source!AF159*Source!I159, 2)+ROUND(Source!AE159*Source!I159, 2))), 2)</f>
        <v>0</v>
      </c>
      <c r="V384">
        <f>Source!Y159</f>
        <v>0</v>
      </c>
    </row>
    <row r="385" spans="1:33" ht="14.25" x14ac:dyDescent="0.2">
      <c r="A385" s="50"/>
      <c r="B385" s="51"/>
      <c r="C385" s="52" t="s">
        <v>834</v>
      </c>
      <c r="D385" s="53"/>
      <c r="E385" s="54"/>
      <c r="F385" s="55">
        <f>Source!AL159</f>
        <v>525</v>
      </c>
      <c r="G385" s="56" t="str">
        <f>Source!DD159</f>
        <v/>
      </c>
      <c r="H385" s="55">
        <f>ROUND(Source!AC159*Source!I159, 2)</f>
        <v>1575</v>
      </c>
      <c r="I385" s="56"/>
      <c r="J385" s="56">
        <f>IF(Source!BC159&lt;&gt; 0, Source!BC159, 1)</f>
        <v>11.93</v>
      </c>
      <c r="K385" s="55">
        <f>Source!P159</f>
        <v>18789.75</v>
      </c>
      <c r="L385" s="60"/>
    </row>
    <row r="386" spans="1:33" ht="15" x14ac:dyDescent="0.25">
      <c r="G386" s="48">
        <f>ROUND(Source!AC159*Source!I159, 2)+ROUND(Source!AF159*Source!I159, 2)+ROUND((((Source!ET159)-(Source!EU159))+Source!AE159)*Source!I159, 2)</f>
        <v>1575</v>
      </c>
      <c r="H386" s="48"/>
      <c r="J386" s="48">
        <f>Source!O159</f>
        <v>18789.75</v>
      </c>
      <c r="K386" s="48"/>
      <c r="L386" s="49">
        <f>Source!U159</f>
        <v>0</v>
      </c>
      <c r="O386" s="47">
        <f>G386</f>
        <v>1575</v>
      </c>
      <c r="P386" s="47">
        <f>J386</f>
        <v>18789.75</v>
      </c>
      <c r="Q386" s="47">
        <f>L386</f>
        <v>0</v>
      </c>
      <c r="W386">
        <f>IF(Source!BI159&lt;=1,G386, 0)</f>
        <v>1575</v>
      </c>
      <c r="X386">
        <f>IF(Source!BI159=2,G386, 0)</f>
        <v>0</v>
      </c>
      <c r="Y386">
        <f>IF(Source!BI159=3,G386, 0)</f>
        <v>0</v>
      </c>
      <c r="Z386">
        <f>IF(Source!BI159=4,G386, 0)</f>
        <v>0</v>
      </c>
    </row>
    <row r="387" spans="1:33" ht="28.5" x14ac:dyDescent="0.2">
      <c r="A387" s="37" t="str">
        <f>Source!E160</f>
        <v>48</v>
      </c>
      <c r="B387" s="38" t="str">
        <f>Source!F160</f>
        <v>204-0109</v>
      </c>
      <c r="C387" s="34" t="str">
        <f>Source!G160</f>
        <v>Горячекатанная арматурная сталь класса А500 С, диаметром 12 мм</v>
      </c>
      <c r="D387" s="39" t="str">
        <f>Source!H160</f>
        <v>т</v>
      </c>
      <c r="E387" s="10">
        <f>Source!I160</f>
        <v>0.98499999999999999</v>
      </c>
      <c r="F387" s="41">
        <f>IF(Source!AK160&lt;&gt; 0, Source!AK160,Source!AL160 + Source!AM160 + Source!AO160)</f>
        <v>10724.1</v>
      </c>
      <c r="G387" s="40"/>
      <c r="H387" s="41"/>
      <c r="I387" s="40" t="str">
        <f>Source!BO160</f>
        <v>204-0109</v>
      </c>
      <c r="J387" s="40"/>
      <c r="K387" s="41"/>
      <c r="L387" s="42"/>
      <c r="S387">
        <f>ROUND((Source!FX160/100)*((ROUND(Source!AF160*Source!I160, 2)+ROUND(Source!AE160*Source!I160, 2))), 2)</f>
        <v>0</v>
      </c>
      <c r="T387">
        <f>Source!X160</f>
        <v>0</v>
      </c>
      <c r="U387">
        <f>ROUND((Source!FY160/100)*((ROUND(Source!AF160*Source!I160, 2)+ROUND(Source!AE160*Source!I160, 2))), 2)</f>
        <v>0</v>
      </c>
      <c r="V387">
        <f>Source!Y160</f>
        <v>0</v>
      </c>
    </row>
    <row r="388" spans="1:33" ht="14.25" x14ac:dyDescent="0.2">
      <c r="A388" s="50"/>
      <c r="B388" s="51"/>
      <c r="C388" s="52" t="s">
        <v>834</v>
      </c>
      <c r="D388" s="53"/>
      <c r="E388" s="54"/>
      <c r="F388" s="55">
        <f>Source!AL160</f>
        <v>10724.1</v>
      </c>
      <c r="G388" s="56" t="str">
        <f>Source!DD160</f>
        <v/>
      </c>
      <c r="H388" s="55">
        <f>ROUND(Source!AC160*Source!I160, 2)</f>
        <v>10563.24</v>
      </c>
      <c r="I388" s="56"/>
      <c r="J388" s="56">
        <f>IF(Source!BC160&lt;&gt; 0, Source!BC160, 1)</f>
        <v>6.27</v>
      </c>
      <c r="K388" s="55">
        <f>Source!P160</f>
        <v>66231.509999999995</v>
      </c>
      <c r="L388" s="60"/>
    </row>
    <row r="389" spans="1:33" ht="15" x14ac:dyDescent="0.25">
      <c r="G389" s="48">
        <f>ROUND(Source!AC160*Source!I160, 2)+ROUND(Source!AF160*Source!I160, 2)+ROUND((((Source!ET160)-(Source!EU160))+Source!AE160)*Source!I160, 2)</f>
        <v>10563.24</v>
      </c>
      <c r="H389" s="48"/>
      <c r="J389" s="48">
        <f>Source!O160</f>
        <v>66231.509999999995</v>
      </c>
      <c r="K389" s="48"/>
      <c r="L389" s="49">
        <f>Source!U160</f>
        <v>0</v>
      </c>
      <c r="O389" s="47">
        <f>G389</f>
        <v>10563.24</v>
      </c>
      <c r="P389" s="47">
        <f>J389</f>
        <v>66231.509999999995</v>
      </c>
      <c r="Q389" s="47">
        <f>L389</f>
        <v>0</v>
      </c>
      <c r="W389">
        <f>IF(Source!BI160&lt;=1,G389, 0)</f>
        <v>10563.24</v>
      </c>
      <c r="X389">
        <f>IF(Source!BI160=2,G389, 0)</f>
        <v>0</v>
      </c>
      <c r="Y389">
        <f>IF(Source!BI160=3,G389, 0)</f>
        <v>0</v>
      </c>
      <c r="Z389">
        <f>IF(Source!BI160=4,G389, 0)</f>
        <v>0</v>
      </c>
    </row>
    <row r="390" spans="1:33" ht="28.5" x14ac:dyDescent="0.2">
      <c r="A390" s="37" t="str">
        <f>Source!E161</f>
        <v>49</v>
      </c>
      <c r="B390" s="38" t="str">
        <f>Source!F161</f>
        <v>101-0797</v>
      </c>
      <c r="C390" s="34" t="str">
        <f>Source!G161</f>
        <v>Проволока горячекатаная в мотках, диаметром 6,3-6,5 мм</v>
      </c>
      <c r="D390" s="39" t="str">
        <f>Source!H161</f>
        <v>т</v>
      </c>
      <c r="E390" s="10">
        <f>Source!I161</f>
        <v>4.0000000000000001E-3</v>
      </c>
      <c r="F390" s="41">
        <f>IF(Source!AK161&lt;&gt; 0, Source!AK161,Source!AL161 + Source!AM161 + Source!AO161)</f>
        <v>4455</v>
      </c>
      <c r="G390" s="40"/>
      <c r="H390" s="41"/>
      <c r="I390" s="40" t="str">
        <f>Source!BO161</f>
        <v>101-0797</v>
      </c>
      <c r="J390" s="40"/>
      <c r="K390" s="41"/>
      <c r="L390" s="42"/>
      <c r="S390">
        <f>ROUND((Source!FX161/100)*((ROUND(Source!AF161*Source!I161, 2)+ROUND(Source!AE161*Source!I161, 2))), 2)</f>
        <v>0</v>
      </c>
      <c r="T390">
        <f>Source!X161</f>
        <v>0</v>
      </c>
      <c r="U390">
        <f>ROUND((Source!FY161/100)*((ROUND(Source!AF161*Source!I161, 2)+ROUND(Source!AE161*Source!I161, 2))), 2)</f>
        <v>0</v>
      </c>
      <c r="V390">
        <f>Source!Y161</f>
        <v>0</v>
      </c>
    </row>
    <row r="391" spans="1:33" ht="14.25" x14ac:dyDescent="0.2">
      <c r="A391" s="50"/>
      <c r="B391" s="51"/>
      <c r="C391" s="52" t="s">
        <v>834</v>
      </c>
      <c r="D391" s="53"/>
      <c r="E391" s="54"/>
      <c r="F391" s="55">
        <f>Source!AL161</f>
        <v>4455</v>
      </c>
      <c r="G391" s="56" t="str">
        <f>Source!DD161</f>
        <v/>
      </c>
      <c r="H391" s="55">
        <f>ROUND(Source!AC161*Source!I161, 2)</f>
        <v>17.82</v>
      </c>
      <c r="I391" s="56"/>
      <c r="J391" s="56">
        <f>IF(Source!BC161&lt;&gt; 0, Source!BC161, 1)</f>
        <v>7.06</v>
      </c>
      <c r="K391" s="55">
        <f>Source!P161</f>
        <v>125.81</v>
      </c>
      <c r="L391" s="60"/>
    </row>
    <row r="392" spans="1:33" ht="15" x14ac:dyDescent="0.25">
      <c r="G392" s="48">
        <f>ROUND(Source!AC161*Source!I161, 2)+ROUND(Source!AF161*Source!I161, 2)+ROUND((((Source!ET161)-(Source!EU161))+Source!AE161)*Source!I161, 2)</f>
        <v>17.82</v>
      </c>
      <c r="H392" s="48"/>
      <c r="J392" s="48">
        <f>Source!O161</f>
        <v>125.81</v>
      </c>
      <c r="K392" s="48"/>
      <c r="L392" s="49">
        <f>Source!U161</f>
        <v>0</v>
      </c>
      <c r="O392" s="47">
        <f>G392</f>
        <v>17.82</v>
      </c>
      <c r="P392" s="47">
        <f>J392</f>
        <v>125.81</v>
      </c>
      <c r="Q392" s="47">
        <f>L392</f>
        <v>0</v>
      </c>
      <c r="W392">
        <f>IF(Source!BI161&lt;=1,G392, 0)</f>
        <v>17.82</v>
      </c>
      <c r="X392">
        <f>IF(Source!BI161=2,G392, 0)</f>
        <v>0</v>
      </c>
      <c r="Y392">
        <f>IF(Source!BI161=3,G392, 0)</f>
        <v>0</v>
      </c>
      <c r="Z392">
        <f>IF(Source!BI161=4,G392, 0)</f>
        <v>0</v>
      </c>
    </row>
    <row r="393" spans="1:33" ht="14.25" x14ac:dyDescent="0.2">
      <c r="A393" s="37" t="str">
        <f>Source!E162</f>
        <v>50</v>
      </c>
      <c r="B393" s="38" t="str">
        <f>Source!F162</f>
        <v>101-0594</v>
      </c>
      <c r="C393" s="34" t="str">
        <f>Source!G162</f>
        <v>Мастика битумная кровельная горячая</v>
      </c>
      <c r="D393" s="39" t="str">
        <f>Source!H162</f>
        <v>т</v>
      </c>
      <c r="E393" s="10">
        <f>Source!I162</f>
        <v>0.15</v>
      </c>
      <c r="F393" s="41">
        <f>IF(Source!AK162&lt;&gt; 0, Source!AK162,Source!AL162 + Source!AM162 + Source!AO162)</f>
        <v>3871</v>
      </c>
      <c r="G393" s="40"/>
      <c r="H393" s="41"/>
      <c r="I393" s="40" t="str">
        <f>Source!BO162</f>
        <v>101-0594</v>
      </c>
      <c r="J393" s="40"/>
      <c r="K393" s="41"/>
      <c r="L393" s="42"/>
      <c r="S393">
        <f>ROUND((Source!FX162/100)*((ROUND(Source!AF162*Source!I162, 2)+ROUND(Source!AE162*Source!I162, 2))), 2)</f>
        <v>0</v>
      </c>
      <c r="T393">
        <f>Source!X162</f>
        <v>0</v>
      </c>
      <c r="U393">
        <f>ROUND((Source!FY162/100)*((ROUND(Source!AF162*Source!I162, 2)+ROUND(Source!AE162*Source!I162, 2))), 2)</f>
        <v>0</v>
      </c>
      <c r="V393">
        <f>Source!Y162</f>
        <v>0</v>
      </c>
    </row>
    <row r="394" spans="1:33" ht="14.25" x14ac:dyDescent="0.2">
      <c r="A394" s="50"/>
      <c r="B394" s="51"/>
      <c r="C394" s="52" t="s">
        <v>834</v>
      </c>
      <c r="D394" s="53"/>
      <c r="E394" s="54"/>
      <c r="F394" s="55">
        <f>Source!AL162</f>
        <v>3871</v>
      </c>
      <c r="G394" s="56" t="str">
        <f>Source!DD162</f>
        <v/>
      </c>
      <c r="H394" s="55">
        <f>ROUND(Source!AC162*Source!I162, 2)</f>
        <v>580.65</v>
      </c>
      <c r="I394" s="56"/>
      <c r="J394" s="56">
        <f>IF(Source!BC162&lt;&gt; 0, Source!BC162, 1)</f>
        <v>8.2100000000000009</v>
      </c>
      <c r="K394" s="55">
        <f>Source!P162</f>
        <v>4767.1400000000003</v>
      </c>
      <c r="L394" s="60"/>
    </row>
    <row r="395" spans="1:33" ht="15" x14ac:dyDescent="0.25">
      <c r="G395" s="48">
        <f>ROUND(Source!AC162*Source!I162, 2)+ROUND(Source!AF162*Source!I162, 2)+ROUND((((Source!ET162)-(Source!EU162))+Source!AE162)*Source!I162, 2)</f>
        <v>580.65</v>
      </c>
      <c r="H395" s="48"/>
      <c r="J395" s="48">
        <f>Source!O162</f>
        <v>4767.1400000000003</v>
      </c>
      <c r="K395" s="48"/>
      <c r="L395" s="49">
        <f>Source!U162</f>
        <v>0</v>
      </c>
      <c r="O395" s="47">
        <f>G395</f>
        <v>580.65</v>
      </c>
      <c r="P395" s="47">
        <f>J395</f>
        <v>4767.1400000000003</v>
      </c>
      <c r="Q395" s="47">
        <f>L395</f>
        <v>0</v>
      </c>
      <c r="W395">
        <f>IF(Source!BI162&lt;=1,G395, 0)</f>
        <v>580.65</v>
      </c>
      <c r="X395">
        <f>IF(Source!BI162=2,G395, 0)</f>
        <v>0</v>
      </c>
      <c r="Y395">
        <f>IF(Source!BI162=3,G395, 0)</f>
        <v>0</v>
      </c>
      <c r="Z395">
        <f>IF(Source!BI162=4,G395, 0)</f>
        <v>0</v>
      </c>
    </row>
    <row r="397" spans="1:33" ht="15" x14ac:dyDescent="0.25">
      <c r="A397" s="72" t="str">
        <f>CONCATENATE("Итого по разделу: ", Source!G164)</f>
        <v>Итого по разделу: Строительство БКТП-2*630/10/0,4 кВ</v>
      </c>
      <c r="B397" s="72"/>
      <c r="C397" s="72"/>
      <c r="D397" s="72"/>
      <c r="E397" s="72"/>
      <c r="F397" s="72"/>
      <c r="G397" s="48"/>
      <c r="H397" s="25"/>
      <c r="I397" s="71"/>
      <c r="J397" s="48"/>
      <c r="K397" s="25"/>
      <c r="L397" s="49">
        <f>SUM(Q243:Q396)</f>
        <v>142.12790000000001</v>
      </c>
      <c r="AG397" s="73" t="str">
        <f>CONCATENATE("Итого по разделу: ", Source!G164)</f>
        <v>Итого по разделу: Строительство БКТП-2*630/10/0,4 кВ</v>
      </c>
    </row>
    <row r="399" spans="1:33" ht="14.25" x14ac:dyDescent="0.2">
      <c r="C399" s="34" t="str">
        <f>Source!H193</f>
        <v>ОЗП</v>
      </c>
      <c r="J399" s="26">
        <f>Source!F193</f>
        <v>40522.6</v>
      </c>
      <c r="K399" s="26"/>
    </row>
    <row r="400" spans="1:33" ht="14.25" x14ac:dyDescent="0.2">
      <c r="C400" s="34" t="str">
        <f>Source!H194</f>
        <v>ЭММ, в т.ч. ЗПМ</v>
      </c>
      <c r="J400" s="26">
        <f>Source!F194</f>
        <v>16310.38</v>
      </c>
      <c r="K400" s="26"/>
    </row>
    <row r="401" spans="1:39" ht="14.25" x14ac:dyDescent="0.2">
      <c r="C401" s="34" t="str">
        <f>Source!H195</f>
        <v>Стоимость материалов</v>
      </c>
      <c r="J401" s="26">
        <f>Source!F195</f>
        <v>5997239.5700000003</v>
      </c>
      <c r="K401" s="26"/>
    </row>
    <row r="402" spans="1:39" ht="14.25" x14ac:dyDescent="0.2">
      <c r="C402" s="34" t="str">
        <f>Source!H196</f>
        <v>НР</v>
      </c>
      <c r="J402" s="26">
        <f>Source!F196</f>
        <v>0</v>
      </c>
      <c r="K402" s="26"/>
    </row>
    <row r="403" spans="1:39" ht="14.25" x14ac:dyDescent="0.2">
      <c r="C403" s="34" t="str">
        <f>Source!H197</f>
        <v>СП</v>
      </c>
      <c r="J403" s="26">
        <f>Source!F197</f>
        <v>0</v>
      </c>
      <c r="K403" s="26"/>
    </row>
    <row r="404" spans="1:39" ht="14.25" x14ac:dyDescent="0.2">
      <c r="C404" s="34" t="str">
        <f>Source!H198</f>
        <v>Всего</v>
      </c>
      <c r="D404" s="74" t="str">
        <f>"="&amp;Source!F193&amp;"+"&amp;""&amp;Source!F194&amp;"+"&amp;""&amp;Source!F195&amp;"+"&amp;""&amp;Source!F196&amp;"+"&amp;""&amp;Source!F197&amp;""</f>
        <v>=40522,6+16310,38+5997239,57+0+0</v>
      </c>
      <c r="E404" s="24"/>
      <c r="F404" s="24"/>
      <c r="G404" s="24"/>
      <c r="H404" s="24"/>
      <c r="I404" s="24"/>
      <c r="J404" s="26">
        <f>Source!F198</f>
        <v>6054072.5499999998</v>
      </c>
      <c r="K404" s="26"/>
      <c r="AM404" s="75" t="str">
        <f>"="&amp;Source!F193&amp;"+"&amp;""&amp;Source!F194&amp;"+"&amp;""&amp;Source!F195&amp;"+"&amp;""&amp;Source!F196&amp;"+"&amp;""&amp;Source!F197&amp;""</f>
        <v>=40522,6+16310,38+5997239,57+0+0</v>
      </c>
    </row>
    <row r="405" spans="1:39" ht="14.25" x14ac:dyDescent="0.2">
      <c r="C405" s="34" t="str">
        <f>Source!H199</f>
        <v>НДС 20%</v>
      </c>
      <c r="D405" s="74" t="str">
        <f>"="&amp;Source!F198&amp;"*"&amp;"0,2"</f>
        <v>=6054072,55*0,2</v>
      </c>
      <c r="E405" s="24"/>
      <c r="F405" s="24"/>
      <c r="G405" s="24"/>
      <c r="H405" s="24"/>
      <c r="I405" s="24"/>
      <c r="J405" s="26">
        <f>Source!F199</f>
        <v>1210814.51</v>
      </c>
      <c r="K405" s="26"/>
      <c r="AM405" s="75" t="str">
        <f>"="&amp;Source!F198&amp;"*"&amp;"0,2"</f>
        <v>=6054072,55*0,2</v>
      </c>
    </row>
    <row r="406" spans="1:39" ht="15" x14ac:dyDescent="0.25">
      <c r="C406" s="34" t="str">
        <f>Source!H200</f>
        <v>Итого с НДС</v>
      </c>
      <c r="D406" s="74" t="str">
        <f>"="&amp;Source!F198&amp;"+"&amp;""&amp;Source!F199&amp;""</f>
        <v>=6054072,55+1210814,51</v>
      </c>
      <c r="E406" s="24"/>
      <c r="F406" s="24"/>
      <c r="G406" s="24"/>
      <c r="H406" s="24"/>
      <c r="I406" s="24"/>
      <c r="J406" s="48">
        <f>Source!F200</f>
        <v>7264887.0599999996</v>
      </c>
      <c r="K406" s="48"/>
      <c r="AM406" s="75" t="str">
        <f>"="&amp;Source!F198&amp;"+"&amp;""&amp;Source!F199&amp;""</f>
        <v>=6054072,55+1210814,51</v>
      </c>
    </row>
    <row r="409" spans="1:39" ht="16.5" x14ac:dyDescent="0.25">
      <c r="A409" s="35" t="str">
        <f>CONCATENATE("Раздел: ", Source!G202)</f>
        <v>Раздел: Строительство 4КЛ-0,4 кВ до поз.7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AE409" s="36" t="str">
        <f>CONCATENATE("Раздел: ", Source!G202)</f>
        <v>Раздел: Строительство 4КЛ-0,4 кВ до поз.7</v>
      </c>
    </row>
    <row r="410" spans="1:39" ht="42.75" x14ac:dyDescent="0.2">
      <c r="A410" s="37" t="str">
        <f>Source!E206</f>
        <v>51</v>
      </c>
      <c r="B410" s="38" t="str">
        <f>Source!F206</f>
        <v>01-02-057-2</v>
      </c>
      <c r="C410" s="34" t="str">
        <f>Source!G206</f>
        <v>Разработка грунта вручную в траншеях глубиной до 2 м без креплений с откосами, группа грунтов 2</v>
      </c>
      <c r="D410" s="39" t="str">
        <f>Source!H206</f>
        <v>100 м3 грунта</v>
      </c>
      <c r="E410" s="10">
        <f>Source!I206</f>
        <v>4.0500000000000001E-2</v>
      </c>
      <c r="F410" s="41">
        <f>IF(Source!AK206&lt;&gt; 0, Source!AK206,Source!AL206 + Source!AM206 + Source!AO206)</f>
        <v>1122.6600000000001</v>
      </c>
      <c r="G410" s="40"/>
      <c r="H410" s="41"/>
      <c r="I410" s="40" t="str">
        <f>Source!BO206</f>
        <v>01-02-057-2</v>
      </c>
      <c r="J410" s="40"/>
      <c r="K410" s="41"/>
      <c r="L410" s="42"/>
      <c r="S410">
        <f>ROUND((Source!FX206/100)*((ROUND(Source!AF206*Source!I206, 2)+ROUND(Source!AE206*Source!I206, 2))), 2)</f>
        <v>40.47</v>
      </c>
      <c r="T410">
        <f>Source!X206</f>
        <v>1445.86</v>
      </c>
      <c r="U410">
        <f>ROUND((Source!FY206/100)*((ROUND(Source!AF206*Source!I206, 2)+ROUND(Source!AE206*Source!I206, 2))), 2)</f>
        <v>18.190000000000001</v>
      </c>
      <c r="V410">
        <f>Source!Y206</f>
        <v>649.82000000000005</v>
      </c>
    </row>
    <row r="411" spans="1:39" x14ac:dyDescent="0.2">
      <c r="C411" s="43" t="str">
        <f>"Объем: "&amp;Source!I206&amp;"=4,05/"&amp;"100"</f>
        <v>Объем: 0,0405=4,05/100</v>
      </c>
    </row>
    <row r="412" spans="1:39" ht="14.25" x14ac:dyDescent="0.2">
      <c r="A412" s="37"/>
      <c r="B412" s="38"/>
      <c r="C412" s="34" t="s">
        <v>827</v>
      </c>
      <c r="D412" s="39"/>
      <c r="E412" s="10"/>
      <c r="F412" s="41">
        <f>Source!AO206</f>
        <v>1122.6600000000001</v>
      </c>
      <c r="G412" s="40" t="str">
        <f>Source!DG206</f>
        <v/>
      </c>
      <c r="H412" s="41">
        <f>ROUND(Source!AF206*Source!I206, 2)</f>
        <v>45.47</v>
      </c>
      <c r="I412" s="40"/>
      <c r="J412" s="40">
        <f>IF(Source!BA206&lt;&gt; 0, Source!BA206, 1)</f>
        <v>35.729999999999997</v>
      </c>
      <c r="K412" s="41">
        <f>Source!S206</f>
        <v>1624.56</v>
      </c>
      <c r="L412" s="42"/>
      <c r="R412">
        <f>H412</f>
        <v>45.47</v>
      </c>
    </row>
    <row r="413" spans="1:39" ht="14.25" x14ac:dyDescent="0.2">
      <c r="A413" s="37"/>
      <c r="B413" s="38"/>
      <c r="C413" s="34" t="s">
        <v>828</v>
      </c>
      <c r="D413" s="39" t="s">
        <v>829</v>
      </c>
      <c r="E413" s="10">
        <f>Source!BZ206</f>
        <v>89</v>
      </c>
      <c r="F413" s="44"/>
      <c r="G413" s="40"/>
      <c r="H413" s="41">
        <f>SUM(S410:S415)</f>
        <v>40.47</v>
      </c>
      <c r="I413" s="45"/>
      <c r="J413" s="34">
        <f>Source!AT206</f>
        <v>89</v>
      </c>
      <c r="K413" s="41">
        <f>SUM(T410:T415)</f>
        <v>1445.86</v>
      </c>
      <c r="L413" s="42"/>
    </row>
    <row r="414" spans="1:39" ht="14.25" x14ac:dyDescent="0.2">
      <c r="A414" s="37"/>
      <c r="B414" s="38"/>
      <c r="C414" s="34" t="s">
        <v>830</v>
      </c>
      <c r="D414" s="39" t="s">
        <v>829</v>
      </c>
      <c r="E414" s="10">
        <f>Source!CA206</f>
        <v>40</v>
      </c>
      <c r="F414" s="44"/>
      <c r="G414" s="40"/>
      <c r="H414" s="41">
        <f>SUM(U410:U415)</f>
        <v>18.190000000000001</v>
      </c>
      <c r="I414" s="45"/>
      <c r="J414" s="34">
        <f>Source!AU206</f>
        <v>40</v>
      </c>
      <c r="K414" s="41">
        <f>SUM(V410:V415)</f>
        <v>649.82000000000005</v>
      </c>
      <c r="L414" s="42"/>
    </row>
    <row r="415" spans="1:39" ht="14.25" x14ac:dyDescent="0.2">
      <c r="A415" s="50"/>
      <c r="B415" s="51"/>
      <c r="C415" s="52" t="s">
        <v>831</v>
      </c>
      <c r="D415" s="53" t="s">
        <v>832</v>
      </c>
      <c r="E415" s="54">
        <f>Source!AQ206</f>
        <v>154</v>
      </c>
      <c r="F415" s="55"/>
      <c r="G415" s="56" t="str">
        <f>Source!DI206</f>
        <v/>
      </c>
      <c r="H415" s="55"/>
      <c r="I415" s="56"/>
      <c r="J415" s="56"/>
      <c r="K415" s="55"/>
      <c r="L415" s="57">
        <f>Source!U206</f>
        <v>6.2370000000000001</v>
      </c>
    </row>
    <row r="416" spans="1:39" ht="15" x14ac:dyDescent="0.25">
      <c r="G416" s="48">
        <f>ROUND(Source!AC206*Source!I206, 2)+ROUND(Source!AF206*Source!I206, 2)+ROUND((((Source!ET206)-(Source!EU206))+Source!AE206)*Source!I206, 2)+SUM(H413:H414)</f>
        <v>104.13</v>
      </c>
      <c r="H416" s="48"/>
      <c r="J416" s="48">
        <f>Source!O206+SUM(K413:K414)</f>
        <v>3720.24</v>
      </c>
      <c r="K416" s="48"/>
      <c r="L416" s="49">
        <f>Source!U206</f>
        <v>6.2370000000000001</v>
      </c>
      <c r="O416" s="47">
        <f>G416</f>
        <v>104.13</v>
      </c>
      <c r="P416" s="47">
        <f>J416</f>
        <v>3720.24</v>
      </c>
      <c r="Q416" s="47">
        <f>L416</f>
        <v>6.2370000000000001</v>
      </c>
      <c r="W416">
        <f>IF(Source!BI206&lt;=1,G416, 0)</f>
        <v>104.13</v>
      </c>
      <c r="X416">
        <f>IF(Source!BI206=2,G416, 0)</f>
        <v>0</v>
      </c>
      <c r="Y416">
        <f>IF(Source!BI206=3,G416, 0)</f>
        <v>0</v>
      </c>
      <c r="Z416">
        <f>IF(Source!BI206=4,G416, 0)</f>
        <v>0</v>
      </c>
    </row>
    <row r="417" spans="1:26" ht="71.25" x14ac:dyDescent="0.2">
      <c r="A417" s="37" t="str">
        <f>Source!E207</f>
        <v>52</v>
      </c>
      <c r="B417" s="38" t="str">
        <f>Source!F207</f>
        <v>01-01-002-2</v>
      </c>
      <c r="C417" s="34" t="str">
        <f>Source!G207</f>
        <v>Разработка грунта в отвал экскаваторами «драглайн» или «обратная лопата» с ковшом вместимостью 2,5 (1,5-3) м3, группа грунтов 2</v>
      </c>
      <c r="D417" s="39" t="str">
        <f>Source!H207</f>
        <v>1000 м3 грунта</v>
      </c>
      <c r="E417" s="10">
        <f>Source!I207</f>
        <v>3.6450000000000003E-2</v>
      </c>
      <c r="F417" s="41">
        <f>IF(Source!AK207&lt;&gt; 0, Source!AK207,Source!AL207 + Source!AM207 + Source!AO207)</f>
        <v>2151.1799999999998</v>
      </c>
      <c r="G417" s="40"/>
      <c r="H417" s="41"/>
      <c r="I417" s="40" t="str">
        <f>Source!BO207</f>
        <v>01-01-002-2</v>
      </c>
      <c r="J417" s="40"/>
      <c r="K417" s="41"/>
      <c r="L417" s="42"/>
      <c r="S417">
        <f>ROUND((Source!FX207/100)*((ROUND(Source!AF207*Source!I207, 2)+ROUND(Source!AE207*Source!I207, 2))), 2)</f>
        <v>8.5500000000000007</v>
      </c>
      <c r="T417">
        <f>Source!X207</f>
        <v>305.52999999999997</v>
      </c>
      <c r="U417">
        <f>ROUND((Source!FY207/100)*((ROUND(Source!AF207*Source!I207, 2)+ROUND(Source!AE207*Source!I207, 2))), 2)</f>
        <v>4.2699999999999996</v>
      </c>
      <c r="V417">
        <f>Source!Y207</f>
        <v>152.77000000000001</v>
      </c>
    </row>
    <row r="418" spans="1:26" x14ac:dyDescent="0.2">
      <c r="C418" s="43" t="str">
        <f>"Объем: "&amp;Source!I207&amp;"=36,45/"&amp;"1000"</f>
        <v>Объем: 0,03645=36,45/1000</v>
      </c>
    </row>
    <row r="419" spans="1:26" ht="14.25" x14ac:dyDescent="0.2">
      <c r="A419" s="37"/>
      <c r="B419" s="38"/>
      <c r="C419" s="34" t="s">
        <v>827</v>
      </c>
      <c r="D419" s="39"/>
      <c r="E419" s="10"/>
      <c r="F419" s="41">
        <f>Source!AO207</f>
        <v>50.51</v>
      </c>
      <c r="G419" s="40" t="str">
        <f>Source!DG207</f>
        <v/>
      </c>
      <c r="H419" s="41">
        <f>ROUND(Source!AF207*Source!I207, 2)</f>
        <v>1.84</v>
      </c>
      <c r="I419" s="40"/>
      <c r="J419" s="40">
        <f>IF(Source!BA207&lt;&gt; 0, Source!BA207, 1)</f>
        <v>35.729999999999997</v>
      </c>
      <c r="K419" s="41">
        <f>Source!S207</f>
        <v>65.78</v>
      </c>
      <c r="L419" s="42"/>
      <c r="R419">
        <f>H419</f>
        <v>1.84</v>
      </c>
    </row>
    <row r="420" spans="1:26" ht="14.25" x14ac:dyDescent="0.2">
      <c r="A420" s="37"/>
      <c r="B420" s="38"/>
      <c r="C420" s="34" t="s">
        <v>244</v>
      </c>
      <c r="D420" s="39"/>
      <c r="E420" s="10"/>
      <c r="F420" s="41">
        <f>Source!AM207</f>
        <v>2100.67</v>
      </c>
      <c r="G420" s="40" t="str">
        <f>Source!DE207</f>
        <v/>
      </c>
      <c r="H420" s="41">
        <f>ROUND((((Source!ET207)-(Source!EU207))+Source!AE207)*Source!I207, 2)</f>
        <v>76.569999999999993</v>
      </c>
      <c r="I420" s="40"/>
      <c r="J420" s="40">
        <f>IF(Source!BB207&lt;&gt; 0, Source!BB207, 1)</f>
        <v>10.26</v>
      </c>
      <c r="K420" s="41">
        <f>Source!Q207</f>
        <v>785.6</v>
      </c>
      <c r="L420" s="42"/>
    </row>
    <row r="421" spans="1:26" ht="14.25" x14ac:dyDescent="0.2">
      <c r="A421" s="37"/>
      <c r="B421" s="38"/>
      <c r="C421" s="34" t="s">
        <v>833</v>
      </c>
      <c r="D421" s="39"/>
      <c r="E421" s="10"/>
      <c r="F421" s="41">
        <f>Source!AN207</f>
        <v>204.49</v>
      </c>
      <c r="G421" s="40" t="str">
        <f>Source!DF207</f>
        <v/>
      </c>
      <c r="H421" s="41">
        <f>ROUND(Source!AE207*Source!I207, 2)</f>
        <v>7.45</v>
      </c>
      <c r="I421" s="40"/>
      <c r="J421" s="40">
        <f>IF(Source!BS207&lt;&gt; 0, Source!BS207, 1)</f>
        <v>35.729999999999997</v>
      </c>
      <c r="K421" s="41">
        <f>Source!R207</f>
        <v>266.32</v>
      </c>
      <c r="L421" s="42"/>
      <c r="R421">
        <f>H421</f>
        <v>7.45</v>
      </c>
    </row>
    <row r="422" spans="1:26" ht="14.25" x14ac:dyDescent="0.2">
      <c r="A422" s="37"/>
      <c r="B422" s="38"/>
      <c r="C422" s="34" t="s">
        <v>828</v>
      </c>
      <c r="D422" s="39" t="s">
        <v>829</v>
      </c>
      <c r="E422" s="10">
        <f>Source!BZ207</f>
        <v>92</v>
      </c>
      <c r="F422" s="44"/>
      <c r="G422" s="40"/>
      <c r="H422" s="41">
        <f>SUM(S417:S424)</f>
        <v>8.5500000000000007</v>
      </c>
      <c r="I422" s="45"/>
      <c r="J422" s="34">
        <f>Source!AT207</f>
        <v>92</v>
      </c>
      <c r="K422" s="41">
        <f>SUM(T417:T424)</f>
        <v>305.52999999999997</v>
      </c>
      <c r="L422" s="42"/>
    </row>
    <row r="423" spans="1:26" ht="14.25" x14ac:dyDescent="0.2">
      <c r="A423" s="37"/>
      <c r="B423" s="38"/>
      <c r="C423" s="34" t="s">
        <v>830</v>
      </c>
      <c r="D423" s="39" t="s">
        <v>829</v>
      </c>
      <c r="E423" s="10">
        <f>Source!CA207</f>
        <v>46</v>
      </c>
      <c r="F423" s="44"/>
      <c r="G423" s="40"/>
      <c r="H423" s="41">
        <f>SUM(U417:U424)</f>
        <v>4.2699999999999996</v>
      </c>
      <c r="I423" s="45"/>
      <c r="J423" s="34">
        <f>Source!AU207</f>
        <v>46</v>
      </c>
      <c r="K423" s="41">
        <f>SUM(V417:V424)</f>
        <v>152.77000000000001</v>
      </c>
      <c r="L423" s="42"/>
    </row>
    <row r="424" spans="1:26" ht="14.25" x14ac:dyDescent="0.2">
      <c r="A424" s="50"/>
      <c r="B424" s="51"/>
      <c r="C424" s="52" t="s">
        <v>831</v>
      </c>
      <c r="D424" s="53" t="s">
        <v>832</v>
      </c>
      <c r="E424" s="54">
        <f>Source!AQ207</f>
        <v>6.1</v>
      </c>
      <c r="F424" s="55"/>
      <c r="G424" s="56" t="str">
        <f>Source!DI207</f>
        <v/>
      </c>
      <c r="H424" s="55"/>
      <c r="I424" s="56"/>
      <c r="J424" s="56"/>
      <c r="K424" s="55"/>
      <c r="L424" s="57">
        <f>Source!U207</f>
        <v>0.22234500000000001</v>
      </c>
    </row>
    <row r="425" spans="1:26" ht="15" x14ac:dyDescent="0.25">
      <c r="G425" s="48">
        <f>ROUND(Source!AC207*Source!I207, 2)+ROUND(Source!AF207*Source!I207, 2)+ROUND((((Source!ET207)-(Source!EU207))+Source!AE207)*Source!I207, 2)+SUM(H422:H423)</f>
        <v>91.22999999999999</v>
      </c>
      <c r="H425" s="48"/>
      <c r="J425" s="48">
        <f>Source!O207+SUM(K422:K423)</f>
        <v>1309.6799999999998</v>
      </c>
      <c r="K425" s="48"/>
      <c r="L425" s="49">
        <f>Source!U207</f>
        <v>0.22234500000000001</v>
      </c>
      <c r="O425" s="47">
        <f>G425</f>
        <v>91.22999999999999</v>
      </c>
      <c r="P425" s="47">
        <f>J425</f>
        <v>1309.6799999999998</v>
      </c>
      <c r="Q425" s="47">
        <f>L425</f>
        <v>0.22234500000000001</v>
      </c>
      <c r="W425">
        <f>IF(Source!BI207&lt;=1,G425, 0)</f>
        <v>91.22999999999999</v>
      </c>
      <c r="X425">
        <f>IF(Source!BI207=2,G425, 0)</f>
        <v>0</v>
      </c>
      <c r="Y425">
        <f>IF(Source!BI207=3,G425, 0)</f>
        <v>0</v>
      </c>
      <c r="Z425">
        <f>IF(Source!BI207=4,G425, 0)</f>
        <v>0</v>
      </c>
    </row>
    <row r="426" spans="1:26" ht="28.5" x14ac:dyDescent="0.2">
      <c r="A426" s="37" t="str">
        <f>Source!E208</f>
        <v>53</v>
      </c>
      <c r="B426" s="38" t="str">
        <f>Source!F208</f>
        <v>01-02-061-2</v>
      </c>
      <c r="C426" s="34" t="str">
        <f>Source!G208</f>
        <v>Засыпка вручную траншей, пазух котлованов и ям, группа грунтов 2</v>
      </c>
      <c r="D426" s="39" t="str">
        <f>Source!H208</f>
        <v>100 м3 грунта</v>
      </c>
      <c r="E426" s="10">
        <f>Source!I208</f>
        <v>4.0500000000000001E-2</v>
      </c>
      <c r="F426" s="41">
        <f>IF(Source!AK208&lt;&gt; 0, Source!AK208,Source!AL208 + Source!AM208 + Source!AO208)</f>
        <v>681.37</v>
      </c>
      <c r="G426" s="40"/>
      <c r="H426" s="41"/>
      <c r="I426" s="40" t="str">
        <f>Source!BO208</f>
        <v>01-02-061-2</v>
      </c>
      <c r="J426" s="40"/>
      <c r="K426" s="41"/>
      <c r="L426" s="42"/>
      <c r="S426">
        <f>ROUND((Source!FX208/100)*((ROUND(Source!AF208*Source!I208, 2)+ROUND(Source!AE208*Source!I208, 2))), 2)</f>
        <v>24.56</v>
      </c>
      <c r="T426">
        <f>Source!X208</f>
        <v>877.53</v>
      </c>
      <c r="U426">
        <f>ROUND((Source!FY208/100)*((ROUND(Source!AF208*Source!I208, 2)+ROUND(Source!AE208*Source!I208, 2))), 2)</f>
        <v>11.04</v>
      </c>
      <c r="V426">
        <f>Source!Y208</f>
        <v>394.4</v>
      </c>
    </row>
    <row r="427" spans="1:26" x14ac:dyDescent="0.2">
      <c r="C427" s="43" t="str">
        <f>"Объем: "&amp;Source!I208&amp;"=4,05/"&amp;"100"</f>
        <v>Объем: 0,0405=4,05/100</v>
      </c>
    </row>
    <row r="428" spans="1:26" ht="14.25" x14ac:dyDescent="0.2">
      <c r="A428" s="37"/>
      <c r="B428" s="38"/>
      <c r="C428" s="34" t="s">
        <v>827</v>
      </c>
      <c r="D428" s="39"/>
      <c r="E428" s="10"/>
      <c r="F428" s="41">
        <f>Source!AO208</f>
        <v>681.37</v>
      </c>
      <c r="G428" s="40" t="str">
        <f>Source!DG208</f>
        <v/>
      </c>
      <c r="H428" s="41">
        <f>ROUND(Source!AF208*Source!I208, 2)</f>
        <v>27.6</v>
      </c>
      <c r="I428" s="40"/>
      <c r="J428" s="40">
        <f>IF(Source!BA208&lt;&gt; 0, Source!BA208, 1)</f>
        <v>35.729999999999997</v>
      </c>
      <c r="K428" s="41">
        <f>Source!S208</f>
        <v>985.99</v>
      </c>
      <c r="L428" s="42"/>
      <c r="R428">
        <f>H428</f>
        <v>27.6</v>
      </c>
    </row>
    <row r="429" spans="1:26" ht="14.25" x14ac:dyDescent="0.2">
      <c r="A429" s="37"/>
      <c r="B429" s="38"/>
      <c r="C429" s="34" t="s">
        <v>828</v>
      </c>
      <c r="D429" s="39" t="s">
        <v>829</v>
      </c>
      <c r="E429" s="10">
        <f>Source!BZ208</f>
        <v>89</v>
      </c>
      <c r="F429" s="44"/>
      <c r="G429" s="40"/>
      <c r="H429" s="41">
        <f>SUM(S426:S431)</f>
        <v>24.56</v>
      </c>
      <c r="I429" s="45"/>
      <c r="J429" s="34">
        <f>Source!AT208</f>
        <v>89</v>
      </c>
      <c r="K429" s="41">
        <f>SUM(T426:T431)</f>
        <v>877.53</v>
      </c>
      <c r="L429" s="42"/>
    </row>
    <row r="430" spans="1:26" ht="14.25" x14ac:dyDescent="0.2">
      <c r="A430" s="37"/>
      <c r="B430" s="38"/>
      <c r="C430" s="34" t="s">
        <v>830</v>
      </c>
      <c r="D430" s="39" t="s">
        <v>829</v>
      </c>
      <c r="E430" s="10">
        <f>Source!CA208</f>
        <v>40</v>
      </c>
      <c r="F430" s="44"/>
      <c r="G430" s="40"/>
      <c r="H430" s="41">
        <f>SUM(U426:U431)</f>
        <v>11.04</v>
      </c>
      <c r="I430" s="45"/>
      <c r="J430" s="34">
        <f>Source!AU208</f>
        <v>40</v>
      </c>
      <c r="K430" s="41">
        <f>SUM(V426:V431)</f>
        <v>394.4</v>
      </c>
      <c r="L430" s="42"/>
    </row>
    <row r="431" spans="1:26" ht="14.25" x14ac:dyDescent="0.2">
      <c r="A431" s="50"/>
      <c r="B431" s="51"/>
      <c r="C431" s="52" t="s">
        <v>831</v>
      </c>
      <c r="D431" s="53" t="s">
        <v>832</v>
      </c>
      <c r="E431" s="54">
        <f>Source!AQ208</f>
        <v>97.2</v>
      </c>
      <c r="F431" s="55"/>
      <c r="G431" s="56" t="str">
        <f>Source!DI208</f>
        <v/>
      </c>
      <c r="H431" s="55"/>
      <c r="I431" s="56"/>
      <c r="J431" s="56"/>
      <c r="K431" s="55"/>
      <c r="L431" s="57">
        <f>Source!U208</f>
        <v>3.9366000000000003</v>
      </c>
    </row>
    <row r="432" spans="1:26" ht="15" x14ac:dyDescent="0.25">
      <c r="G432" s="48">
        <f>ROUND(Source!AC208*Source!I208, 2)+ROUND(Source!AF208*Source!I208, 2)+ROUND((((Source!ET208)-(Source!EU208))+Source!AE208)*Source!I208, 2)+SUM(H429:H430)</f>
        <v>63.199999999999996</v>
      </c>
      <c r="H432" s="48"/>
      <c r="J432" s="48">
        <f>Source!O208+SUM(K429:K430)</f>
        <v>2257.92</v>
      </c>
      <c r="K432" s="48"/>
      <c r="L432" s="49">
        <f>Source!U208</f>
        <v>3.9366000000000003</v>
      </c>
      <c r="O432" s="47">
        <f>G432</f>
        <v>63.199999999999996</v>
      </c>
      <c r="P432" s="47">
        <f>J432</f>
        <v>2257.92</v>
      </c>
      <c r="Q432" s="47">
        <f>L432</f>
        <v>3.9366000000000003</v>
      </c>
      <c r="W432">
        <f>IF(Source!BI208&lt;=1,G432, 0)</f>
        <v>63.199999999999996</v>
      </c>
      <c r="X432">
        <f>IF(Source!BI208=2,G432, 0)</f>
        <v>0</v>
      </c>
      <c r="Y432">
        <f>IF(Source!BI208=3,G432, 0)</f>
        <v>0</v>
      </c>
      <c r="Z432">
        <f>IF(Source!BI208=4,G432, 0)</f>
        <v>0</v>
      </c>
    </row>
    <row r="433" spans="1:26" ht="57" x14ac:dyDescent="0.2">
      <c r="A433" s="37" t="str">
        <f>Source!E209</f>
        <v>54</v>
      </c>
      <c r="B433" s="38" t="str">
        <f>Source!F209</f>
        <v>01-01-033-5</v>
      </c>
      <c r="C433" s="34" t="str">
        <f>Source!G209</f>
        <v>Засыпка траншей и котлованов с перемещением грунта до 5 м бульдозерами мощностью 79 кВт (108 л.с.), группа грунтов 2</v>
      </c>
      <c r="D433" s="39" t="str">
        <f>Source!H209</f>
        <v>1000 м3 грунта</v>
      </c>
      <c r="E433" s="10">
        <f>Source!I209</f>
        <v>3.6450000000000003E-2</v>
      </c>
      <c r="F433" s="41">
        <f>IF(Source!AK209&lt;&gt; 0, Source!AK209,Source!AL209 + Source!AM209 + Source!AO209)</f>
        <v>452.99</v>
      </c>
      <c r="G433" s="40"/>
      <c r="H433" s="41"/>
      <c r="I433" s="40" t="str">
        <f>Source!BO209</f>
        <v>01-01-033-5</v>
      </c>
      <c r="J433" s="40"/>
      <c r="K433" s="41"/>
      <c r="L433" s="42"/>
      <c r="S433">
        <f>ROUND((Source!FX209/100)*((ROUND(Source!AF209*Source!I209, 2)+ROUND(Source!AE209*Source!I209, 2))), 2)</f>
        <v>1.69</v>
      </c>
      <c r="T433">
        <f>Source!X209</f>
        <v>60.6</v>
      </c>
      <c r="U433">
        <f>ROUND((Source!FY209/100)*((ROUND(Source!AF209*Source!I209, 2)+ROUND(Source!AE209*Source!I209, 2))), 2)</f>
        <v>0.85</v>
      </c>
      <c r="V433">
        <f>Source!Y209</f>
        <v>30.3</v>
      </c>
    </row>
    <row r="434" spans="1:26" x14ac:dyDescent="0.2">
      <c r="C434" s="43" t="str">
        <f>"Объем: "&amp;Source!I209&amp;"=36,45/"&amp;"1000"</f>
        <v>Объем: 0,03645=36,45/1000</v>
      </c>
    </row>
    <row r="435" spans="1:26" ht="14.25" x14ac:dyDescent="0.2">
      <c r="A435" s="37"/>
      <c r="B435" s="38"/>
      <c r="C435" s="34" t="s">
        <v>244</v>
      </c>
      <c r="D435" s="39"/>
      <c r="E435" s="10"/>
      <c r="F435" s="41">
        <f>Source!AM209</f>
        <v>452.99</v>
      </c>
      <c r="G435" s="40" t="str">
        <f>Source!DE209</f>
        <v/>
      </c>
      <c r="H435" s="41">
        <f>ROUND((((Source!ET209)-(Source!EU209))+Source!AE209)*Source!I209, 2)</f>
        <v>16.510000000000002</v>
      </c>
      <c r="I435" s="40"/>
      <c r="J435" s="40">
        <f>IF(Source!BB209&lt;&gt; 0, Source!BB209, 1)</f>
        <v>16.72</v>
      </c>
      <c r="K435" s="41">
        <f>Source!Q209</f>
        <v>276.07</v>
      </c>
      <c r="L435" s="42"/>
    </row>
    <row r="436" spans="1:26" ht="14.25" x14ac:dyDescent="0.2">
      <c r="A436" s="37"/>
      <c r="B436" s="38"/>
      <c r="C436" s="34" t="s">
        <v>833</v>
      </c>
      <c r="D436" s="39"/>
      <c r="E436" s="10"/>
      <c r="F436" s="41">
        <f>Source!AN209</f>
        <v>50.58</v>
      </c>
      <c r="G436" s="40" t="str">
        <f>Source!DF209</f>
        <v/>
      </c>
      <c r="H436" s="41">
        <f>ROUND(Source!AE209*Source!I209, 2)</f>
        <v>1.84</v>
      </c>
      <c r="I436" s="40"/>
      <c r="J436" s="40">
        <f>IF(Source!BS209&lt;&gt; 0, Source!BS209, 1)</f>
        <v>35.729999999999997</v>
      </c>
      <c r="K436" s="41">
        <f>Source!R209</f>
        <v>65.87</v>
      </c>
      <c r="L436" s="42"/>
      <c r="R436">
        <f>H436</f>
        <v>1.84</v>
      </c>
    </row>
    <row r="437" spans="1:26" ht="14.25" x14ac:dyDescent="0.2">
      <c r="A437" s="37"/>
      <c r="B437" s="38"/>
      <c r="C437" s="34" t="s">
        <v>828</v>
      </c>
      <c r="D437" s="39" t="s">
        <v>829</v>
      </c>
      <c r="E437" s="10">
        <f>Source!BZ209</f>
        <v>92</v>
      </c>
      <c r="F437" s="44"/>
      <c r="G437" s="40"/>
      <c r="H437" s="41">
        <f>SUM(S433:S438)</f>
        <v>1.69</v>
      </c>
      <c r="I437" s="45"/>
      <c r="J437" s="34">
        <f>Source!AT209</f>
        <v>92</v>
      </c>
      <c r="K437" s="41">
        <f>SUM(T433:T438)</f>
        <v>60.6</v>
      </c>
      <c r="L437" s="42"/>
    </row>
    <row r="438" spans="1:26" ht="14.25" x14ac:dyDescent="0.2">
      <c r="A438" s="50"/>
      <c r="B438" s="51"/>
      <c r="C438" s="52" t="s">
        <v>830</v>
      </c>
      <c r="D438" s="53" t="s">
        <v>829</v>
      </c>
      <c r="E438" s="54">
        <f>Source!CA209</f>
        <v>46</v>
      </c>
      <c r="F438" s="58"/>
      <c r="G438" s="56"/>
      <c r="H438" s="55">
        <f>SUM(U433:U438)</f>
        <v>0.85</v>
      </c>
      <c r="I438" s="59"/>
      <c r="J438" s="52">
        <f>Source!AU209</f>
        <v>46</v>
      </c>
      <c r="K438" s="55">
        <f>SUM(V433:V438)</f>
        <v>30.3</v>
      </c>
      <c r="L438" s="60"/>
    </row>
    <row r="439" spans="1:26" ht="15" x14ac:dyDescent="0.25">
      <c r="G439" s="48">
        <f>ROUND(Source!AC209*Source!I209, 2)+ROUND(Source!AF209*Source!I209, 2)+ROUND((((Source!ET209)-(Source!EU209))+Source!AE209)*Source!I209, 2)+SUM(H437:H438)</f>
        <v>19.05</v>
      </c>
      <c r="H439" s="48"/>
      <c r="J439" s="48">
        <f>Source!O209+SUM(K437:K438)</f>
        <v>366.97</v>
      </c>
      <c r="K439" s="48"/>
      <c r="L439" s="49">
        <f>Source!U209</f>
        <v>0</v>
      </c>
      <c r="O439" s="47">
        <f>G439</f>
        <v>19.05</v>
      </c>
      <c r="P439" s="47">
        <f>J439</f>
        <v>366.97</v>
      </c>
      <c r="Q439" s="47">
        <f>L439</f>
        <v>0</v>
      </c>
      <c r="W439">
        <f>IF(Source!BI209&lt;=1,G439, 0)</f>
        <v>19.05</v>
      </c>
      <c r="X439">
        <f>IF(Source!BI209=2,G439, 0)</f>
        <v>0</v>
      </c>
      <c r="Y439">
        <f>IF(Source!BI209=3,G439, 0)</f>
        <v>0</v>
      </c>
      <c r="Z439">
        <f>IF(Source!BI209=4,G439, 0)</f>
        <v>0</v>
      </c>
    </row>
    <row r="440" spans="1:26" ht="28.5" x14ac:dyDescent="0.2">
      <c r="A440" s="37" t="str">
        <f>Source!E210</f>
        <v>55</v>
      </c>
      <c r="B440" s="38" t="str">
        <f>Source!F210</f>
        <v>м08-02-142-1</v>
      </c>
      <c r="C440" s="34" t="str">
        <f>Source!G210</f>
        <v>Устройство постели при одном кабеле в траншее</v>
      </c>
      <c r="D440" s="39" t="str">
        <f>Source!H210</f>
        <v>100 М КАБЕЛЯ</v>
      </c>
      <c r="E440" s="10">
        <f>Source!I210</f>
        <v>0.45</v>
      </c>
      <c r="F440" s="41">
        <f>IF(Source!AK210&lt;&gt; 0, Source!AK210,Source!AL210 + Source!AM210 + Source!AO210)</f>
        <v>406.46</v>
      </c>
      <c r="G440" s="40"/>
      <c r="H440" s="41"/>
      <c r="I440" s="40" t="str">
        <f>Source!BO210</f>
        <v>м08-02-142-1</v>
      </c>
      <c r="J440" s="40"/>
      <c r="K440" s="41"/>
      <c r="L440" s="42"/>
      <c r="S440">
        <f>ROUND((Source!FX210/100)*((ROUND(Source!AF210*Source!I210, 2)+ROUND(Source!AE210*Source!I210, 2))), 2)</f>
        <v>20.8</v>
      </c>
      <c r="T440">
        <f>Source!X210</f>
        <v>743.16</v>
      </c>
      <c r="U440">
        <f>ROUND((Source!FY210/100)*((ROUND(Source!AF210*Source!I210, 2)+ROUND(Source!AE210*Source!I210, 2))), 2)</f>
        <v>10.93</v>
      </c>
      <c r="V440">
        <f>Source!Y210</f>
        <v>390.73</v>
      </c>
    </row>
    <row r="441" spans="1:26" x14ac:dyDescent="0.2">
      <c r="C441" s="43" t="str">
        <f>"Объем: "&amp;Source!I210&amp;"=45/"&amp;"100"</f>
        <v>Объем: 0,45=45/100</v>
      </c>
    </row>
    <row r="442" spans="1:26" ht="14.25" x14ac:dyDescent="0.2">
      <c r="A442" s="37"/>
      <c r="B442" s="38"/>
      <c r="C442" s="34" t="s">
        <v>827</v>
      </c>
      <c r="D442" s="39"/>
      <c r="E442" s="10"/>
      <c r="F442" s="41">
        <f>Source!AO210</f>
        <v>47.65</v>
      </c>
      <c r="G442" s="40" t="str">
        <f>Source!DG210</f>
        <v/>
      </c>
      <c r="H442" s="41">
        <f>ROUND(Source!AF210*Source!I210, 2)</f>
        <v>21.44</v>
      </c>
      <c r="I442" s="40"/>
      <c r="J442" s="40">
        <f>IF(Source!BA210&lt;&gt; 0, Source!BA210, 1)</f>
        <v>35.729999999999997</v>
      </c>
      <c r="K442" s="41">
        <f>Source!S210</f>
        <v>766.14</v>
      </c>
      <c r="L442" s="42"/>
      <c r="R442">
        <f>H442</f>
        <v>21.44</v>
      </c>
    </row>
    <row r="443" spans="1:26" ht="14.25" x14ac:dyDescent="0.2">
      <c r="A443" s="37"/>
      <c r="B443" s="38"/>
      <c r="C443" s="34" t="s">
        <v>244</v>
      </c>
      <c r="D443" s="39"/>
      <c r="E443" s="10"/>
      <c r="F443" s="41">
        <f>Source!AM210</f>
        <v>357.86</v>
      </c>
      <c r="G443" s="40" t="str">
        <f>Source!DE210</f>
        <v/>
      </c>
      <c r="H443" s="41">
        <f>ROUND((((Source!ET210)-(Source!EU210))+Source!AE210)*Source!I210, 2)</f>
        <v>161.04</v>
      </c>
      <c r="I443" s="40"/>
      <c r="J443" s="40">
        <f>IF(Source!BB210&lt;&gt; 0, Source!BB210, 1)</f>
        <v>14.46</v>
      </c>
      <c r="K443" s="41">
        <f>Source!Q210</f>
        <v>2328.6</v>
      </c>
      <c r="L443" s="42"/>
    </row>
    <row r="444" spans="1:26" ht="14.25" x14ac:dyDescent="0.2">
      <c r="A444" s="37"/>
      <c r="B444" s="38"/>
      <c r="C444" s="34" t="s">
        <v>834</v>
      </c>
      <c r="D444" s="39"/>
      <c r="E444" s="10"/>
      <c r="F444" s="41">
        <f>Source!AL210</f>
        <v>0.95</v>
      </c>
      <c r="G444" s="40" t="str">
        <f>Source!DD210</f>
        <v/>
      </c>
      <c r="H444" s="41">
        <f>ROUND(Source!AC210*Source!I210, 2)</f>
        <v>0.43</v>
      </c>
      <c r="I444" s="40"/>
      <c r="J444" s="40">
        <f>IF(Source!BC210&lt;&gt; 0, Source!BC210, 1)</f>
        <v>35.840000000000003</v>
      </c>
      <c r="K444" s="41">
        <f>Source!P210</f>
        <v>15.32</v>
      </c>
      <c r="L444" s="42"/>
    </row>
    <row r="445" spans="1:26" ht="14.25" x14ac:dyDescent="0.2">
      <c r="A445" s="37"/>
      <c r="B445" s="38"/>
      <c r="C445" s="34" t="s">
        <v>828</v>
      </c>
      <c r="D445" s="39" t="s">
        <v>829</v>
      </c>
      <c r="E445" s="10">
        <f>Source!BZ210</f>
        <v>97</v>
      </c>
      <c r="F445" s="44"/>
      <c r="G445" s="40"/>
      <c r="H445" s="41">
        <f>SUM(S440:S447)</f>
        <v>20.8</v>
      </c>
      <c r="I445" s="45"/>
      <c r="J445" s="34">
        <f>Source!AT210</f>
        <v>97</v>
      </c>
      <c r="K445" s="41">
        <f>SUM(T440:T447)</f>
        <v>743.16</v>
      </c>
      <c r="L445" s="42"/>
    </row>
    <row r="446" spans="1:26" ht="14.25" x14ac:dyDescent="0.2">
      <c r="A446" s="37"/>
      <c r="B446" s="38"/>
      <c r="C446" s="34" t="s">
        <v>830</v>
      </c>
      <c r="D446" s="39" t="s">
        <v>829</v>
      </c>
      <c r="E446" s="10">
        <f>Source!CA210</f>
        <v>51</v>
      </c>
      <c r="F446" s="44"/>
      <c r="G446" s="40"/>
      <c r="H446" s="41">
        <f>SUM(U440:U447)</f>
        <v>10.93</v>
      </c>
      <c r="I446" s="45"/>
      <c r="J446" s="34">
        <f>Source!AU210</f>
        <v>51</v>
      </c>
      <c r="K446" s="41">
        <f>SUM(V440:V447)</f>
        <v>390.73</v>
      </c>
      <c r="L446" s="42"/>
    </row>
    <row r="447" spans="1:26" ht="14.25" x14ac:dyDescent="0.2">
      <c r="A447" s="50"/>
      <c r="B447" s="51"/>
      <c r="C447" s="52" t="s">
        <v>831</v>
      </c>
      <c r="D447" s="53" t="s">
        <v>832</v>
      </c>
      <c r="E447" s="54">
        <f>Source!AQ210</f>
        <v>5.3</v>
      </c>
      <c r="F447" s="55"/>
      <c r="G447" s="56" t="str">
        <f>Source!DI210</f>
        <v/>
      </c>
      <c r="H447" s="55"/>
      <c r="I447" s="56"/>
      <c r="J447" s="56"/>
      <c r="K447" s="55"/>
      <c r="L447" s="57">
        <f>Source!U210</f>
        <v>2.3849999999999998</v>
      </c>
    </row>
    <row r="448" spans="1:26" ht="15" x14ac:dyDescent="0.25">
      <c r="G448" s="48">
        <f>ROUND(Source!AC210*Source!I210, 2)+ROUND(Source!AF210*Source!I210, 2)+ROUND((((Source!ET210)-(Source!EU210))+Source!AE210)*Source!I210, 2)+SUM(H445:H446)</f>
        <v>214.64</v>
      </c>
      <c r="H448" s="48"/>
      <c r="J448" s="48">
        <f>Source!O210+SUM(K445:K446)</f>
        <v>4243.95</v>
      </c>
      <c r="K448" s="48"/>
      <c r="L448" s="49">
        <f>Source!U210</f>
        <v>2.3849999999999998</v>
      </c>
      <c r="O448" s="47">
        <f>G448</f>
        <v>214.64</v>
      </c>
      <c r="P448" s="47">
        <f>J448</f>
        <v>4243.95</v>
      </c>
      <c r="Q448" s="47">
        <f>L448</f>
        <v>2.3849999999999998</v>
      </c>
      <c r="W448">
        <f>IF(Source!BI210&lt;=1,G448, 0)</f>
        <v>0</v>
      </c>
      <c r="X448">
        <f>IF(Source!BI210=2,G448, 0)</f>
        <v>214.64</v>
      </c>
      <c r="Y448">
        <f>IF(Source!BI210=3,G448, 0)</f>
        <v>0</v>
      </c>
      <c r="Z448">
        <f>IF(Source!BI210=4,G448, 0)</f>
        <v>0</v>
      </c>
    </row>
    <row r="449" spans="1:28" ht="28.5" x14ac:dyDescent="0.2">
      <c r="A449" s="37" t="str">
        <f>Source!E211</f>
        <v>56</v>
      </c>
      <c r="B449" s="38" t="str">
        <f>Source!F211</f>
        <v>м08-02-142-2</v>
      </c>
      <c r="C449" s="34" t="str">
        <f>Source!G211</f>
        <v>На каждый последующий кабель добавлять к расценке 08-02-142-01</v>
      </c>
      <c r="D449" s="39" t="str">
        <f>Source!H211</f>
        <v>100 М КАБЕЛЯ</v>
      </c>
      <c r="E449" s="10">
        <f>Source!I211</f>
        <v>1.35</v>
      </c>
      <c r="F449" s="41">
        <f>IF(Source!AK211&lt;&gt; 0, Source!AK211,Source!AL211 + Source!AM211 + Source!AO211)</f>
        <v>25.59</v>
      </c>
      <c r="G449" s="40"/>
      <c r="H449" s="41"/>
      <c r="I449" s="40" t="str">
        <f>Source!BO211</f>
        <v>м08-02-142-2</v>
      </c>
      <c r="J449" s="40"/>
      <c r="K449" s="41"/>
      <c r="L449" s="42"/>
      <c r="S449">
        <f>ROUND((Source!FX211/100)*((ROUND(Source!AF211*Source!I211, 2)+ROUND(Source!AE211*Source!I211, 2))), 2)</f>
        <v>23.43</v>
      </c>
      <c r="T449">
        <f>Source!X211</f>
        <v>837.04</v>
      </c>
      <c r="U449">
        <f>ROUND((Source!FY211/100)*((ROUND(Source!AF211*Source!I211, 2)+ROUND(Source!AE211*Source!I211, 2))), 2)</f>
        <v>12.32</v>
      </c>
      <c r="V449">
        <f>Source!Y211</f>
        <v>440.09</v>
      </c>
    </row>
    <row r="450" spans="1:28" x14ac:dyDescent="0.2">
      <c r="C450" s="43" t="str">
        <f>"Объем: "&amp;Source!I211&amp;"=135/"&amp;"100"</f>
        <v>Объем: 1,35=135/100</v>
      </c>
    </row>
    <row r="451" spans="1:28" ht="14.25" x14ac:dyDescent="0.2">
      <c r="A451" s="37"/>
      <c r="B451" s="38"/>
      <c r="C451" s="34" t="s">
        <v>827</v>
      </c>
      <c r="D451" s="39"/>
      <c r="E451" s="10"/>
      <c r="F451" s="41">
        <f>Source!AO211</f>
        <v>17.89</v>
      </c>
      <c r="G451" s="40" t="str">
        <f>Source!DG211</f>
        <v/>
      </c>
      <c r="H451" s="41">
        <f>ROUND(Source!AF211*Source!I211, 2)</f>
        <v>24.15</v>
      </c>
      <c r="I451" s="40"/>
      <c r="J451" s="40">
        <f>IF(Source!BA211&lt;&gt; 0, Source!BA211, 1)</f>
        <v>35.729999999999997</v>
      </c>
      <c r="K451" s="41">
        <f>Source!S211</f>
        <v>862.93</v>
      </c>
      <c r="L451" s="42"/>
      <c r="R451">
        <f>H451</f>
        <v>24.15</v>
      </c>
    </row>
    <row r="452" spans="1:28" ht="14.25" x14ac:dyDescent="0.2">
      <c r="A452" s="37"/>
      <c r="B452" s="38"/>
      <c r="C452" s="34" t="s">
        <v>244</v>
      </c>
      <c r="D452" s="39"/>
      <c r="E452" s="10"/>
      <c r="F452" s="41">
        <f>Source!AM211</f>
        <v>7.34</v>
      </c>
      <c r="G452" s="40" t="str">
        <f>Source!DE211</f>
        <v/>
      </c>
      <c r="H452" s="41">
        <f>ROUND((((Source!ET211)-(Source!EU211))+Source!AE211)*Source!I211, 2)</f>
        <v>9.91</v>
      </c>
      <c r="I452" s="40"/>
      <c r="J452" s="40">
        <f>IF(Source!BB211&lt;&gt; 0, Source!BB211, 1)</f>
        <v>14.46</v>
      </c>
      <c r="K452" s="41">
        <f>Source!Q211</f>
        <v>143.28</v>
      </c>
      <c r="L452" s="42"/>
    </row>
    <row r="453" spans="1:28" ht="14.25" x14ac:dyDescent="0.2">
      <c r="A453" s="37"/>
      <c r="B453" s="38"/>
      <c r="C453" s="34" t="s">
        <v>834</v>
      </c>
      <c r="D453" s="39"/>
      <c r="E453" s="10"/>
      <c r="F453" s="41">
        <f>Source!AL211</f>
        <v>0.36</v>
      </c>
      <c r="G453" s="40" t="str">
        <f>Source!DD211</f>
        <v/>
      </c>
      <c r="H453" s="41">
        <f>ROUND(Source!AC211*Source!I211, 2)</f>
        <v>0.49</v>
      </c>
      <c r="I453" s="40"/>
      <c r="J453" s="40">
        <f>IF(Source!BC211&lt;&gt; 0, Source!BC211, 1)</f>
        <v>35.53</v>
      </c>
      <c r="K453" s="41">
        <f>Source!P211</f>
        <v>17.27</v>
      </c>
      <c r="L453" s="42"/>
    </row>
    <row r="454" spans="1:28" ht="14.25" x14ac:dyDescent="0.2">
      <c r="A454" s="37"/>
      <c r="B454" s="38"/>
      <c r="C454" s="34" t="s">
        <v>828</v>
      </c>
      <c r="D454" s="39" t="s">
        <v>829</v>
      </c>
      <c r="E454" s="10">
        <f>Source!BZ211</f>
        <v>97</v>
      </c>
      <c r="F454" s="44"/>
      <c r="G454" s="40"/>
      <c r="H454" s="41">
        <f>SUM(S449:S456)</f>
        <v>23.43</v>
      </c>
      <c r="I454" s="45"/>
      <c r="J454" s="34">
        <f>Source!AT211</f>
        <v>97</v>
      </c>
      <c r="K454" s="41">
        <f>SUM(T449:T456)</f>
        <v>837.04</v>
      </c>
      <c r="L454" s="42"/>
    </row>
    <row r="455" spans="1:28" ht="14.25" x14ac:dyDescent="0.2">
      <c r="A455" s="37"/>
      <c r="B455" s="38"/>
      <c r="C455" s="34" t="s">
        <v>830</v>
      </c>
      <c r="D455" s="39" t="s">
        <v>829</v>
      </c>
      <c r="E455" s="10">
        <f>Source!CA211</f>
        <v>51</v>
      </c>
      <c r="F455" s="44"/>
      <c r="G455" s="40"/>
      <c r="H455" s="41">
        <f>SUM(U449:U456)</f>
        <v>12.32</v>
      </c>
      <c r="I455" s="45"/>
      <c r="J455" s="34">
        <f>Source!AU211</f>
        <v>51</v>
      </c>
      <c r="K455" s="41">
        <f>SUM(V449:V456)</f>
        <v>440.09</v>
      </c>
      <c r="L455" s="42"/>
    </row>
    <row r="456" spans="1:28" ht="14.25" x14ac:dyDescent="0.2">
      <c r="A456" s="50"/>
      <c r="B456" s="51"/>
      <c r="C456" s="52" t="s">
        <v>831</v>
      </c>
      <c r="D456" s="53" t="s">
        <v>832</v>
      </c>
      <c r="E456" s="54">
        <f>Source!AQ211</f>
        <v>1.99</v>
      </c>
      <c r="F456" s="55"/>
      <c r="G456" s="56" t="str">
        <f>Source!DI211</f>
        <v/>
      </c>
      <c r="H456" s="55"/>
      <c r="I456" s="56"/>
      <c r="J456" s="56"/>
      <c r="K456" s="55"/>
      <c r="L456" s="57">
        <f>Source!U211</f>
        <v>2.6865000000000001</v>
      </c>
    </row>
    <row r="457" spans="1:28" ht="15" x14ac:dyDescent="0.25">
      <c r="G457" s="48">
        <f>ROUND(Source!AC211*Source!I211, 2)+ROUND(Source!AF211*Source!I211, 2)+ROUND((((Source!ET211)-(Source!EU211))+Source!AE211)*Source!I211, 2)+SUM(H454:H455)</f>
        <v>70.3</v>
      </c>
      <c r="H457" s="48"/>
      <c r="J457" s="48">
        <f>Source!O211+SUM(K454:K455)</f>
        <v>2300.6099999999997</v>
      </c>
      <c r="K457" s="48"/>
      <c r="L457" s="49">
        <f>Source!U211</f>
        <v>2.6865000000000001</v>
      </c>
      <c r="O457" s="47">
        <f>G457</f>
        <v>70.3</v>
      </c>
      <c r="P457" s="47">
        <f>J457</f>
        <v>2300.6099999999997</v>
      </c>
      <c r="Q457" s="47">
        <f>L457</f>
        <v>2.6865000000000001</v>
      </c>
      <c r="W457">
        <f>IF(Source!BI211&lt;=1,G457, 0)</f>
        <v>0</v>
      </c>
      <c r="X457">
        <f>IF(Source!BI211=2,G457, 0)</f>
        <v>70.3</v>
      </c>
      <c r="Y457">
        <f>IF(Source!BI211=3,G457, 0)</f>
        <v>0</v>
      </c>
      <c r="Z457">
        <f>IF(Source!BI211=4,G457, 0)</f>
        <v>0</v>
      </c>
    </row>
    <row r="458" spans="1:28" ht="71.25" x14ac:dyDescent="0.2">
      <c r="A458" s="37" t="str">
        <f>Source!E212</f>
        <v>57</v>
      </c>
      <c r="B458" s="38" t="str">
        <f>Source!F212</f>
        <v>34-02-003-1</v>
      </c>
      <c r="C458" s="34" t="str">
        <f>Source!G212</f>
        <v>Устройство трубопроводов из полиэтиленовых труб до 2 отверстий</v>
      </c>
      <c r="D458" s="39" t="str">
        <f>Source!H212</f>
        <v>1 канало-километр трубопровода</v>
      </c>
      <c r="E458" s="10">
        <f>Source!I212</f>
        <v>0.183</v>
      </c>
      <c r="F458" s="41">
        <f>IF(Source!AK212&lt;&gt; 0, Source!AK212,Source!AL212 + Source!AM212 + Source!AO212)</f>
        <v>33416.46</v>
      </c>
      <c r="G458" s="40"/>
      <c r="H458" s="41"/>
      <c r="I458" s="40" t="str">
        <f>Source!BO212</f>
        <v>34-02-003-1</v>
      </c>
      <c r="J458" s="40"/>
      <c r="K458" s="41"/>
      <c r="L458" s="42"/>
      <c r="S458">
        <f>ROUND((Source!FX212/100)*((ROUND(Source!AF212*Source!I212, 2)+ROUND(Source!AE212*Source!I212, 2))), 2)</f>
        <v>188.43</v>
      </c>
      <c r="T458">
        <f>Source!X212</f>
        <v>6732.7</v>
      </c>
      <c r="U458">
        <f>ROUND((Source!FY212/100)*((ROUND(Source!AF212*Source!I212, 2)+ROUND(Source!AE212*Source!I212, 2))), 2)</f>
        <v>111.52</v>
      </c>
      <c r="V458">
        <f>Source!Y212</f>
        <v>3984.66</v>
      </c>
    </row>
    <row r="459" spans="1:28" ht="14.25" x14ac:dyDescent="0.2">
      <c r="A459" s="37"/>
      <c r="B459" s="38"/>
      <c r="C459" s="34" t="s">
        <v>827</v>
      </c>
      <c r="D459" s="39"/>
      <c r="E459" s="10"/>
      <c r="F459" s="41">
        <f>Source!AO212</f>
        <v>1050.7</v>
      </c>
      <c r="G459" s="40" t="str">
        <f>Source!DG212</f>
        <v/>
      </c>
      <c r="H459" s="41">
        <f>ROUND(Source!AF212*Source!I212, 2)</f>
        <v>192.28</v>
      </c>
      <c r="I459" s="40"/>
      <c r="J459" s="40">
        <f>IF(Source!BA212&lt;&gt; 0, Source!BA212, 1)</f>
        <v>35.729999999999997</v>
      </c>
      <c r="K459" s="41">
        <f>Source!S212</f>
        <v>6870.1</v>
      </c>
      <c r="L459" s="42"/>
      <c r="R459">
        <f>H459</f>
        <v>192.28</v>
      </c>
    </row>
    <row r="460" spans="1:28" ht="14.25" x14ac:dyDescent="0.2">
      <c r="A460" s="37"/>
      <c r="B460" s="38"/>
      <c r="C460" s="34" t="s">
        <v>834</v>
      </c>
      <c r="D460" s="39"/>
      <c r="E460" s="10"/>
      <c r="F460" s="41">
        <f>Source!AL212</f>
        <v>32365.759999999998</v>
      </c>
      <c r="G460" s="40" t="str">
        <f>Source!DD212</f>
        <v/>
      </c>
      <c r="H460" s="41">
        <f>ROUND(Source!AC212*Source!I212, 2)</f>
        <v>5922.93</v>
      </c>
      <c r="I460" s="40"/>
      <c r="J460" s="40">
        <f>IF(Source!BC212&lt;&gt; 0, Source!BC212, 1)</f>
        <v>10.69</v>
      </c>
      <c r="K460" s="41">
        <f>Source!P212</f>
        <v>63316.17</v>
      </c>
      <c r="L460" s="42"/>
    </row>
    <row r="461" spans="1:28" ht="14.25" x14ac:dyDescent="0.2">
      <c r="A461" s="37"/>
      <c r="B461" s="38"/>
      <c r="C461" s="34" t="s">
        <v>828</v>
      </c>
      <c r="D461" s="39" t="s">
        <v>829</v>
      </c>
      <c r="E461" s="10">
        <f>Source!BZ212</f>
        <v>98</v>
      </c>
      <c r="F461" s="44"/>
      <c r="G461" s="40"/>
      <c r="H461" s="41">
        <f>SUM(S458:S466)</f>
        <v>188.43</v>
      </c>
      <c r="I461" s="45"/>
      <c r="J461" s="34">
        <f>Source!AT212</f>
        <v>98</v>
      </c>
      <c r="K461" s="41">
        <f>SUM(T458:T466)</f>
        <v>6732.7</v>
      </c>
      <c r="L461" s="42"/>
    </row>
    <row r="462" spans="1:28" ht="14.25" x14ac:dyDescent="0.2">
      <c r="A462" s="37"/>
      <c r="B462" s="38"/>
      <c r="C462" s="34" t="s">
        <v>830</v>
      </c>
      <c r="D462" s="39" t="s">
        <v>829</v>
      </c>
      <c r="E462" s="10">
        <f>Source!CA212</f>
        <v>58</v>
      </c>
      <c r="F462" s="44"/>
      <c r="G462" s="40"/>
      <c r="H462" s="41">
        <f>SUM(U458:U466)</f>
        <v>111.52</v>
      </c>
      <c r="I462" s="45"/>
      <c r="J462" s="34">
        <f>Source!AU212</f>
        <v>58</v>
      </c>
      <c r="K462" s="41">
        <f>SUM(V458:V466)</f>
        <v>3984.66</v>
      </c>
      <c r="L462" s="42"/>
    </row>
    <row r="463" spans="1:28" ht="14.25" x14ac:dyDescent="0.2">
      <c r="A463" s="37"/>
      <c r="B463" s="38"/>
      <c r="C463" s="34" t="s">
        <v>831</v>
      </c>
      <c r="D463" s="39" t="s">
        <v>832</v>
      </c>
      <c r="E463" s="10">
        <f>Source!AQ212</f>
        <v>133</v>
      </c>
      <c r="F463" s="41"/>
      <c r="G463" s="40" t="str">
        <f>Source!DI212</f>
        <v/>
      </c>
      <c r="H463" s="41"/>
      <c r="I463" s="40"/>
      <c r="J463" s="40"/>
      <c r="K463" s="41"/>
      <c r="L463" s="46">
        <f>Source!U212</f>
        <v>24.338999999999999</v>
      </c>
    </row>
    <row r="464" spans="1:28" ht="42.75" hidden="1" x14ac:dyDescent="0.2">
      <c r="A464" s="61" t="str">
        <f>Source!E213</f>
        <v>57,1</v>
      </c>
      <c r="B464" s="61" t="str">
        <f>Source!F213</f>
        <v>507-0546</v>
      </c>
      <c r="C464" s="61" t="str">
        <f>Source!G213</f>
        <v>Трубы полиэтиленовые низкого давления (ПНД) с наружным диаметром 110 мм</v>
      </c>
      <c r="D464" s="63" t="str">
        <f>Source!H213</f>
        <v>м</v>
      </c>
      <c r="E464" s="62">
        <f>Source!I213</f>
        <v>-183</v>
      </c>
      <c r="F464" s="64">
        <f>Source!AK213</f>
        <v>32.299999999999997</v>
      </c>
      <c r="G464" s="65" t="s">
        <v>3</v>
      </c>
      <c r="H464" s="64">
        <f>ROUND(Source!AC213*Source!I213, 2)+ROUND((((Source!ET213)-(Source!EU213))+Source!AE213)*Source!I213, 2)+ROUND(Source!AF213*Source!I213, 2)</f>
        <v>-5910.9</v>
      </c>
      <c r="I464" s="63"/>
      <c r="J464" s="63">
        <f>IF(Source!BC213&lt;&gt; 0, Source!BC213, 1)</f>
        <v>10.69</v>
      </c>
      <c r="K464" s="64">
        <f>Source!O213</f>
        <v>-63187.519999999997</v>
      </c>
      <c r="L464" s="64"/>
      <c r="S464">
        <f>ROUND((Source!FX213/100)*((ROUND(Source!AF213*Source!I213, 2)+ROUND(Source!AE213*Source!I213, 2))), 2)</f>
        <v>0</v>
      </c>
      <c r="T464">
        <f>Source!X213</f>
        <v>0</v>
      </c>
      <c r="U464">
        <f>ROUND((Source!FY213/100)*((ROUND(Source!AF213*Source!I213, 2)+ROUND(Source!AE213*Source!I213, 2))), 2)</f>
        <v>0</v>
      </c>
      <c r="V464">
        <f>Source!Y213</f>
        <v>0</v>
      </c>
      <c r="Y464">
        <f>IF(Source!BI213=3,H464, 0)</f>
        <v>0</v>
      </c>
      <c r="AA464">
        <f>ROUND(Source!AC213*Source!I213, 2)+ROUND((((Source!ET213)-(Source!EU213))+Source!AE213)*Source!I213, 2)+ROUND(Source!AF213*Source!I213, 2)</f>
        <v>-5910.9</v>
      </c>
      <c r="AB464">
        <f>Source!O213</f>
        <v>-63187.519999999997</v>
      </c>
    </row>
    <row r="465" spans="1:28" ht="28.5" hidden="1" x14ac:dyDescent="0.2">
      <c r="A465" s="61" t="str">
        <f>Source!E214</f>
        <v>57,2</v>
      </c>
      <c r="B465" s="61" t="str">
        <f>Source!F214</f>
        <v>101-0070</v>
      </c>
      <c r="C465" s="61" t="str">
        <f>Source!G214</f>
        <v>Бензин автомобильный АИ-98, АИ-95 «Экстра», АИ-93</v>
      </c>
      <c r="D465" s="63" t="str">
        <f>Source!H214</f>
        <v>т</v>
      </c>
      <c r="E465" s="62">
        <f>Source!I214</f>
        <v>-1.46E-4</v>
      </c>
      <c r="F465" s="64">
        <f>Source!AK214</f>
        <v>4917.3999999999996</v>
      </c>
      <c r="G465" s="65" t="s">
        <v>3</v>
      </c>
      <c r="H465" s="64">
        <f>ROUND(Source!AC214*Source!I214, 2)+ROUND((((Source!ET214)-(Source!EU214))+Source!AE214)*Source!I214, 2)+ROUND(Source!AF214*Source!I214, 2)</f>
        <v>-0.72</v>
      </c>
      <c r="I465" s="63"/>
      <c r="J465" s="63">
        <f>IF(Source!BC214&lt;&gt; 0, Source!BC214, 1)</f>
        <v>12.35</v>
      </c>
      <c r="K465" s="64">
        <f>Source!O214</f>
        <v>-8.8699999999999992</v>
      </c>
      <c r="L465" s="64"/>
      <c r="S465">
        <f>ROUND((Source!FX214/100)*((ROUND(Source!AF214*Source!I214, 2)+ROUND(Source!AE214*Source!I214, 2))), 2)</f>
        <v>0</v>
      </c>
      <c r="T465">
        <f>Source!X214</f>
        <v>0</v>
      </c>
      <c r="U465">
        <f>ROUND((Source!FY214/100)*((ROUND(Source!AF214*Source!I214, 2)+ROUND(Source!AE214*Source!I214, 2))), 2)</f>
        <v>0</v>
      </c>
      <c r="V465">
        <f>Source!Y214</f>
        <v>0</v>
      </c>
      <c r="Y465">
        <f>IF(Source!BI214=3,H465, 0)</f>
        <v>0</v>
      </c>
      <c r="AA465">
        <f>ROUND(Source!AC214*Source!I214, 2)+ROUND((((Source!ET214)-(Source!EU214))+Source!AE214)*Source!I214, 2)+ROUND(Source!AF214*Source!I214, 2)</f>
        <v>-0.72</v>
      </c>
      <c r="AB465">
        <f>Source!O214</f>
        <v>-8.8699999999999992</v>
      </c>
    </row>
    <row r="466" spans="1:28" ht="42.75" hidden="1" x14ac:dyDescent="0.2">
      <c r="A466" s="66" t="str">
        <f>Source!E215</f>
        <v>57,3</v>
      </c>
      <c r="B466" s="66" t="str">
        <f>Source!F215</f>
        <v>102-0097</v>
      </c>
      <c r="C466" s="66" t="str">
        <f>Source!G215</f>
        <v>Брусья необрезные хвойных пород длиной 2-3,75 м, все ширины, толщиной 100-125 мм, III сорта</v>
      </c>
      <c r="D466" s="67" t="str">
        <f>Source!H215</f>
        <v>м3</v>
      </c>
      <c r="E466" s="68">
        <f>Source!I215</f>
        <v>-1.464E-2</v>
      </c>
      <c r="F466" s="69">
        <f>Source!AK215</f>
        <v>772.77</v>
      </c>
      <c r="G466" s="70" t="s">
        <v>3</v>
      </c>
      <c r="H466" s="69">
        <f>ROUND(Source!AC215*Source!I215, 2)+ROUND((((Source!ET215)-(Source!EU215))+Source!AE215)*Source!I215, 2)+ROUND(Source!AF215*Source!I215, 2)</f>
        <v>-11.31</v>
      </c>
      <c r="I466" s="67"/>
      <c r="J466" s="67">
        <f>IF(Source!BC215&lt;&gt; 0, Source!BC215, 1)</f>
        <v>8.1199999999999992</v>
      </c>
      <c r="K466" s="69">
        <f>Source!O215</f>
        <v>-91.86</v>
      </c>
      <c r="L466" s="69"/>
      <c r="S466">
        <f>ROUND((Source!FX215/100)*((ROUND(Source!AF215*Source!I215, 2)+ROUND(Source!AE215*Source!I215, 2))), 2)</f>
        <v>0</v>
      </c>
      <c r="T466">
        <f>Source!X215</f>
        <v>0</v>
      </c>
      <c r="U466">
        <f>ROUND((Source!FY215/100)*((ROUND(Source!AF215*Source!I215, 2)+ROUND(Source!AE215*Source!I215, 2))), 2)</f>
        <v>0</v>
      </c>
      <c r="V466">
        <f>Source!Y215</f>
        <v>0</v>
      </c>
      <c r="Y466">
        <f>IF(Source!BI215=3,H466, 0)</f>
        <v>0</v>
      </c>
      <c r="AA466">
        <f>ROUND(Source!AC215*Source!I215, 2)+ROUND((((Source!ET215)-(Source!EU215))+Source!AE215)*Source!I215, 2)+ROUND(Source!AF215*Source!I215, 2)</f>
        <v>-11.31</v>
      </c>
      <c r="AB466">
        <f>Source!O215</f>
        <v>-91.86</v>
      </c>
    </row>
    <row r="467" spans="1:28" ht="15" x14ac:dyDescent="0.25">
      <c r="G467" s="48">
        <f>ROUND(Source!AC212*Source!I212, 2)+ROUND(Source!AF212*Source!I212, 2)+ROUND((((Source!ET212)-(Source!EU212))+Source!AE212)*Source!I212, 2)+SUM(H461:H462)+SUM(AA464:AA466)</f>
        <v>492.22999999999956</v>
      </c>
      <c r="H467" s="48"/>
      <c r="J467" s="48">
        <f>Source!O212+SUM(K461:K462)+SUM(AB464:AB466)</f>
        <v>17615.380000000005</v>
      </c>
      <c r="K467" s="48"/>
      <c r="L467" s="49">
        <f>Source!U212</f>
        <v>24.338999999999999</v>
      </c>
      <c r="O467" s="47">
        <f>G467</f>
        <v>492.22999999999956</v>
      </c>
      <c r="P467" s="47">
        <f>J467</f>
        <v>17615.380000000005</v>
      </c>
      <c r="Q467" s="47">
        <f>L467</f>
        <v>24.338999999999999</v>
      </c>
      <c r="W467">
        <f>IF(Source!BI212&lt;=1,G467, 0)</f>
        <v>492.22999999999956</v>
      </c>
      <c r="X467">
        <f>IF(Source!BI212=2,G467, 0)</f>
        <v>0</v>
      </c>
      <c r="Y467">
        <f>IF(Source!BI212=3,G467, 0)</f>
        <v>0</v>
      </c>
      <c r="Z467">
        <f>IF(Source!BI212=4,G467, 0)</f>
        <v>0</v>
      </c>
    </row>
    <row r="468" spans="1:28" ht="28.5" x14ac:dyDescent="0.2">
      <c r="A468" s="37" t="str">
        <f>Source!E216</f>
        <v>58</v>
      </c>
      <c r="B468" s="38" t="str">
        <f>Source!F216</f>
        <v>м08-02-396-6</v>
      </c>
      <c r="C468" s="34" t="str">
        <f>Source!G216</f>
        <v>Короб металлический по стенам и потолкам, длина 3 м</v>
      </c>
      <c r="D468" s="39" t="str">
        <f>Source!H216</f>
        <v>100 м</v>
      </c>
      <c r="E468" s="10">
        <f>Source!I216</f>
        <v>0.03</v>
      </c>
      <c r="F468" s="41">
        <f>IF(Source!AK216&lt;&gt; 0, Source!AK216,Source!AL216 + Source!AM216 + Source!AO216)</f>
        <v>371.2</v>
      </c>
      <c r="G468" s="40"/>
      <c r="H468" s="41"/>
      <c r="I468" s="40" t="str">
        <f>Source!BO216</f>
        <v>м08-02-396-6</v>
      </c>
      <c r="J468" s="40"/>
      <c r="K468" s="41"/>
      <c r="L468" s="42"/>
      <c r="S468">
        <f>ROUND((Source!FX216/100)*((ROUND(Source!AF216*Source!I216, 2)+ROUND(Source!AE216*Source!I216, 2))), 2)</f>
        <v>6.05</v>
      </c>
      <c r="T468">
        <f>Source!X216</f>
        <v>216.21</v>
      </c>
      <c r="U468">
        <f>ROUND((Source!FY216/100)*((ROUND(Source!AF216*Source!I216, 2)+ROUND(Source!AE216*Source!I216, 2))), 2)</f>
        <v>3.18</v>
      </c>
      <c r="V468">
        <f>Source!Y216</f>
        <v>113.68</v>
      </c>
    </row>
    <row r="469" spans="1:28" x14ac:dyDescent="0.2">
      <c r="C469" s="43" t="str">
        <f>"Объем: "&amp;Source!I216&amp;"=3/"&amp;"100"</f>
        <v>Объем: 0,03=3/100</v>
      </c>
    </row>
    <row r="470" spans="1:28" ht="14.25" x14ac:dyDescent="0.2">
      <c r="A470" s="37"/>
      <c r="B470" s="38"/>
      <c r="C470" s="34" t="s">
        <v>827</v>
      </c>
      <c r="D470" s="39"/>
      <c r="E470" s="10"/>
      <c r="F470" s="41">
        <f>Source!AO216</f>
        <v>206.74</v>
      </c>
      <c r="G470" s="40" t="str">
        <f>Source!DG216</f>
        <v/>
      </c>
      <c r="H470" s="41">
        <f>ROUND(Source!AF216*Source!I216, 2)</f>
        <v>6.2</v>
      </c>
      <c r="I470" s="40"/>
      <c r="J470" s="40">
        <f>IF(Source!BA216&lt;&gt; 0, Source!BA216, 1)</f>
        <v>35.729999999999997</v>
      </c>
      <c r="K470" s="41">
        <f>Source!S216</f>
        <v>221.6</v>
      </c>
      <c r="L470" s="42"/>
      <c r="R470">
        <f>H470</f>
        <v>6.2</v>
      </c>
    </row>
    <row r="471" spans="1:28" ht="14.25" x14ac:dyDescent="0.2">
      <c r="A471" s="37"/>
      <c r="B471" s="38"/>
      <c r="C471" s="34" t="s">
        <v>244</v>
      </c>
      <c r="D471" s="39"/>
      <c r="E471" s="10"/>
      <c r="F471" s="41">
        <f>Source!AM216</f>
        <v>36.090000000000003</v>
      </c>
      <c r="G471" s="40" t="str">
        <f>Source!DE216</f>
        <v/>
      </c>
      <c r="H471" s="41">
        <f>ROUND((((Source!ET216)-(Source!EU216))+Source!AE216)*Source!I216, 2)</f>
        <v>1.08</v>
      </c>
      <c r="I471" s="40"/>
      <c r="J471" s="40">
        <f>IF(Source!BB216&lt;&gt; 0, Source!BB216, 1)</f>
        <v>10.42</v>
      </c>
      <c r="K471" s="41">
        <f>Source!Q216</f>
        <v>11.28</v>
      </c>
      <c r="L471" s="42"/>
    </row>
    <row r="472" spans="1:28" ht="14.25" x14ac:dyDescent="0.2">
      <c r="A472" s="37"/>
      <c r="B472" s="38"/>
      <c r="C472" s="34" t="s">
        <v>833</v>
      </c>
      <c r="D472" s="39"/>
      <c r="E472" s="10"/>
      <c r="F472" s="41">
        <f>Source!AN216</f>
        <v>1.21</v>
      </c>
      <c r="G472" s="40" t="str">
        <f>Source!DF216</f>
        <v/>
      </c>
      <c r="H472" s="41">
        <f>ROUND(Source!AE216*Source!I216, 2)</f>
        <v>0.04</v>
      </c>
      <c r="I472" s="40"/>
      <c r="J472" s="40">
        <f>IF(Source!BS216&lt;&gt; 0, Source!BS216, 1)</f>
        <v>35.729999999999997</v>
      </c>
      <c r="K472" s="41">
        <f>Source!R216</f>
        <v>1.3</v>
      </c>
      <c r="L472" s="42"/>
      <c r="R472">
        <f>H472</f>
        <v>0.04</v>
      </c>
    </row>
    <row r="473" spans="1:28" ht="14.25" x14ac:dyDescent="0.2">
      <c r="A473" s="37"/>
      <c r="B473" s="38"/>
      <c r="C473" s="34" t="s">
        <v>834</v>
      </c>
      <c r="D473" s="39"/>
      <c r="E473" s="10"/>
      <c r="F473" s="41">
        <f>Source!AL216</f>
        <v>128.37</v>
      </c>
      <c r="G473" s="40" t="str">
        <f>Source!DD216</f>
        <v/>
      </c>
      <c r="H473" s="41">
        <f>ROUND(Source!AC216*Source!I216, 2)</f>
        <v>3.85</v>
      </c>
      <c r="I473" s="40"/>
      <c r="J473" s="40">
        <f>IF(Source!BC216&lt;&gt; 0, Source!BC216, 1)</f>
        <v>8.8800000000000008</v>
      </c>
      <c r="K473" s="41">
        <f>Source!P216</f>
        <v>34.200000000000003</v>
      </c>
      <c r="L473" s="42"/>
    </row>
    <row r="474" spans="1:28" ht="14.25" x14ac:dyDescent="0.2">
      <c r="A474" s="37"/>
      <c r="B474" s="38"/>
      <c r="C474" s="34" t="s">
        <v>828</v>
      </c>
      <c r="D474" s="39" t="s">
        <v>829</v>
      </c>
      <c r="E474" s="10">
        <f>Source!BZ216</f>
        <v>97</v>
      </c>
      <c r="F474" s="44"/>
      <c r="G474" s="40"/>
      <c r="H474" s="41">
        <f>SUM(S468:S479)</f>
        <v>6.05</v>
      </c>
      <c r="I474" s="45"/>
      <c r="J474" s="34">
        <f>Source!AT216</f>
        <v>97</v>
      </c>
      <c r="K474" s="41">
        <f>SUM(T468:T479)</f>
        <v>216.21</v>
      </c>
      <c r="L474" s="42"/>
    </row>
    <row r="475" spans="1:28" ht="14.25" x14ac:dyDescent="0.2">
      <c r="A475" s="37"/>
      <c r="B475" s="38"/>
      <c r="C475" s="34" t="s">
        <v>830</v>
      </c>
      <c r="D475" s="39" t="s">
        <v>829</v>
      </c>
      <c r="E475" s="10">
        <f>Source!CA216</f>
        <v>51</v>
      </c>
      <c r="F475" s="44"/>
      <c r="G475" s="40"/>
      <c r="H475" s="41">
        <f>SUM(U468:U479)</f>
        <v>3.18</v>
      </c>
      <c r="I475" s="45"/>
      <c r="J475" s="34">
        <f>Source!AU216</f>
        <v>51</v>
      </c>
      <c r="K475" s="41">
        <f>SUM(V468:V479)</f>
        <v>113.68</v>
      </c>
      <c r="L475" s="42"/>
    </row>
    <row r="476" spans="1:28" ht="14.25" x14ac:dyDescent="0.2">
      <c r="A476" s="37"/>
      <c r="B476" s="38"/>
      <c r="C476" s="34" t="s">
        <v>831</v>
      </c>
      <c r="D476" s="39" t="s">
        <v>832</v>
      </c>
      <c r="E476" s="10">
        <f>Source!AQ216</f>
        <v>23.52</v>
      </c>
      <c r="F476" s="41"/>
      <c r="G476" s="40" t="str">
        <f>Source!DI216</f>
        <v/>
      </c>
      <c r="H476" s="41"/>
      <c r="I476" s="40"/>
      <c r="J476" s="40"/>
      <c r="K476" s="41"/>
      <c r="L476" s="46">
        <f>Source!U216</f>
        <v>0.7056</v>
      </c>
    </row>
    <row r="477" spans="1:28" ht="14.25" hidden="1" x14ac:dyDescent="0.2">
      <c r="A477" s="61" t="str">
        <f>Source!E217</f>
        <v>58,1</v>
      </c>
      <c r="B477" s="61" t="str">
        <f>Source!F217</f>
        <v>101-1924</v>
      </c>
      <c r="C477" s="61" t="str">
        <f>Source!G217</f>
        <v>Электроды диаметром 4 мм Э42А</v>
      </c>
      <c r="D477" s="63" t="str">
        <f>Source!H217</f>
        <v>кг</v>
      </c>
      <c r="E477" s="62">
        <f>Source!I217</f>
        <v>-0.20519999999999999</v>
      </c>
      <c r="F477" s="64">
        <f>Source!AK217</f>
        <v>12.65</v>
      </c>
      <c r="G477" s="65" t="s">
        <v>3</v>
      </c>
      <c r="H477" s="64">
        <f>ROUND(Source!AC217*Source!I217, 2)+ROUND((((Source!ET217)-(Source!EU217))+Source!AE217)*Source!I217, 2)+ROUND(Source!AF217*Source!I217, 2)</f>
        <v>-2.6</v>
      </c>
      <c r="I477" s="63"/>
      <c r="J477" s="63">
        <f>IF(Source!BC217&lt;&gt; 0, Source!BC217, 1)</f>
        <v>9.6300000000000008</v>
      </c>
      <c r="K477" s="64">
        <f>Source!O217</f>
        <v>-25</v>
      </c>
      <c r="L477" s="64"/>
      <c r="S477">
        <f>ROUND((Source!FX217/100)*((ROUND(Source!AF217*Source!I217, 2)+ROUND(Source!AE217*Source!I217, 2))), 2)</f>
        <v>0</v>
      </c>
      <c r="T477">
        <f>Source!X217</f>
        <v>0</v>
      </c>
      <c r="U477">
        <f>ROUND((Source!FY217/100)*((ROUND(Source!AF217*Source!I217, 2)+ROUND(Source!AE217*Source!I217, 2))), 2)</f>
        <v>0</v>
      </c>
      <c r="V477">
        <f>Source!Y217</f>
        <v>0</v>
      </c>
      <c r="Y477">
        <f>IF(Source!BI217=3,H477, 0)</f>
        <v>0</v>
      </c>
      <c r="AA477">
        <f>ROUND(Source!AC217*Source!I217, 2)+ROUND((((Source!ET217)-(Source!EU217))+Source!AE217)*Source!I217, 2)+ROUND(Source!AF217*Source!I217, 2)</f>
        <v>-2.6</v>
      </c>
      <c r="AB477">
        <f>Source!O217</f>
        <v>-25</v>
      </c>
    </row>
    <row r="478" spans="1:28" ht="14.25" hidden="1" x14ac:dyDescent="0.2">
      <c r="A478" s="61" t="str">
        <f>Source!E218</f>
        <v>58,2</v>
      </c>
      <c r="B478" s="61" t="str">
        <f>Source!F218</f>
        <v>101-3914</v>
      </c>
      <c r="C478" s="61" t="str">
        <f>Source!G218</f>
        <v>Дюбели распорные полипропиленовые</v>
      </c>
      <c r="D478" s="63" t="str">
        <f>Source!H218</f>
        <v>100 шт.</v>
      </c>
      <c r="E478" s="62">
        <f>Source!I218</f>
        <v>-1.2E-2</v>
      </c>
      <c r="F478" s="64">
        <f>Source!AK218</f>
        <v>87.29</v>
      </c>
      <c r="G478" s="65" t="s">
        <v>3</v>
      </c>
      <c r="H478" s="64">
        <f>ROUND(Source!AC218*Source!I218, 2)+ROUND((((Source!ET218)-(Source!EU218))+Source!AE218)*Source!I218, 2)+ROUND(Source!AF218*Source!I218, 2)</f>
        <v>-1.05</v>
      </c>
      <c r="I478" s="63"/>
      <c r="J478" s="63">
        <f>IF(Source!BC218&lt;&gt; 0, Source!BC218, 1)</f>
        <v>4.16</v>
      </c>
      <c r="K478" s="64">
        <f>Source!O218</f>
        <v>-4.3600000000000003</v>
      </c>
      <c r="L478" s="64"/>
      <c r="S478">
        <f>ROUND((Source!FX218/100)*((ROUND(Source!AF218*Source!I218, 2)+ROUND(Source!AE218*Source!I218, 2))), 2)</f>
        <v>0</v>
      </c>
      <c r="T478">
        <f>Source!X218</f>
        <v>0</v>
      </c>
      <c r="U478">
        <f>ROUND((Source!FY218/100)*((ROUND(Source!AF218*Source!I218, 2)+ROUND(Source!AE218*Source!I218, 2))), 2)</f>
        <v>0</v>
      </c>
      <c r="V478">
        <f>Source!Y218</f>
        <v>0</v>
      </c>
      <c r="Y478">
        <f>IF(Source!BI218=3,H478, 0)</f>
        <v>0</v>
      </c>
      <c r="AA478">
        <f>ROUND(Source!AC218*Source!I218, 2)+ROUND((((Source!ET218)-(Source!EU218))+Source!AE218)*Source!I218, 2)+ROUND(Source!AF218*Source!I218, 2)</f>
        <v>-1.05</v>
      </c>
      <c r="AB478">
        <f>Source!O218</f>
        <v>-4.3600000000000003</v>
      </c>
    </row>
    <row r="479" spans="1:28" ht="28.5" hidden="1" x14ac:dyDescent="0.2">
      <c r="A479" s="66" t="str">
        <f>Source!E219</f>
        <v>58,3</v>
      </c>
      <c r="B479" s="66" t="str">
        <f>Source!F219</f>
        <v>101-4621</v>
      </c>
      <c r="C479" s="66" t="str">
        <f>Source!G219</f>
        <v>Шуруп самонарезающий (LN) 3,5/11 мм</v>
      </c>
      <c r="D479" s="67" t="str">
        <f>Source!H219</f>
        <v>шт.</v>
      </c>
      <c r="E479" s="68">
        <f>Source!I219</f>
        <v>-1.2</v>
      </c>
      <c r="F479" s="69">
        <f>Source!AK219</f>
        <v>7.0000000000000007E-2</v>
      </c>
      <c r="G479" s="70" t="s">
        <v>3</v>
      </c>
      <c r="H479" s="69">
        <f>ROUND(Source!AC219*Source!I219, 2)+ROUND((((Source!ET219)-(Source!EU219))+Source!AE219)*Source!I219, 2)+ROUND(Source!AF219*Source!I219, 2)</f>
        <v>-0.08</v>
      </c>
      <c r="I479" s="67"/>
      <c r="J479" s="67">
        <f>IF(Source!BC219&lt;&gt; 0, Source!BC219, 1)</f>
        <v>4.8600000000000003</v>
      </c>
      <c r="K479" s="69">
        <f>Source!O219</f>
        <v>-0.41</v>
      </c>
      <c r="L479" s="69"/>
      <c r="S479">
        <f>ROUND((Source!FX219/100)*((ROUND(Source!AF219*Source!I219, 2)+ROUND(Source!AE219*Source!I219, 2))), 2)</f>
        <v>0</v>
      </c>
      <c r="T479">
        <f>Source!X219</f>
        <v>0</v>
      </c>
      <c r="U479">
        <f>ROUND((Source!FY219/100)*((ROUND(Source!AF219*Source!I219, 2)+ROUND(Source!AE219*Source!I219, 2))), 2)</f>
        <v>0</v>
      </c>
      <c r="V479">
        <f>Source!Y219</f>
        <v>0</v>
      </c>
      <c r="Y479">
        <f>IF(Source!BI219=3,H479, 0)</f>
        <v>0</v>
      </c>
      <c r="AA479">
        <f>ROUND(Source!AC219*Source!I219, 2)+ROUND((((Source!ET219)-(Source!EU219))+Source!AE219)*Source!I219, 2)+ROUND(Source!AF219*Source!I219, 2)</f>
        <v>-0.08</v>
      </c>
      <c r="AB479">
        <f>Source!O219</f>
        <v>-0.41</v>
      </c>
    </row>
    <row r="480" spans="1:28" ht="15" x14ac:dyDescent="0.25">
      <c r="G480" s="48">
        <f>ROUND(Source!AC216*Source!I216, 2)+ROUND(Source!AF216*Source!I216, 2)+ROUND((((Source!ET216)-(Source!EU216))+Source!AE216)*Source!I216, 2)+SUM(H474:H475)+SUM(AA477:AA479)</f>
        <v>16.63</v>
      </c>
      <c r="H480" s="48"/>
      <c r="J480" s="48">
        <f>Source!O216+SUM(K474:K475)+SUM(AB477:AB479)</f>
        <v>567.20000000000005</v>
      </c>
      <c r="K480" s="48"/>
      <c r="L480" s="49">
        <f>Source!U216</f>
        <v>0.7056</v>
      </c>
      <c r="O480" s="47">
        <f>G480</f>
        <v>16.63</v>
      </c>
      <c r="P480" s="47">
        <f>J480</f>
        <v>567.20000000000005</v>
      </c>
      <c r="Q480" s="47">
        <f>L480</f>
        <v>0.7056</v>
      </c>
      <c r="W480">
        <f>IF(Source!BI216&lt;=1,G480, 0)</f>
        <v>0</v>
      </c>
      <c r="X480">
        <f>IF(Source!BI216=2,G480, 0)</f>
        <v>16.63</v>
      </c>
      <c r="Y480">
        <f>IF(Source!BI216=3,G480, 0)</f>
        <v>0</v>
      </c>
      <c r="Z480">
        <f>IF(Source!BI216=4,G480, 0)</f>
        <v>0</v>
      </c>
    </row>
    <row r="481" spans="1:28" ht="42.75" x14ac:dyDescent="0.2">
      <c r="A481" s="37" t="str">
        <f>Source!E220</f>
        <v>59</v>
      </c>
      <c r="B481" s="38" t="str">
        <f>Source!F220</f>
        <v>м08-02-148-4</v>
      </c>
      <c r="C481" s="34" t="str">
        <f>Source!G220</f>
        <v>Кабель до 35 кВ в проложенных трубах, блоках и коробах, масса 1 м кабеля до 6 кг</v>
      </c>
      <c r="D481" s="39" t="str">
        <f>Source!H220</f>
        <v>100 М КАБЕЛЯ</v>
      </c>
      <c r="E481" s="10">
        <f>Source!I220</f>
        <v>1.83</v>
      </c>
      <c r="F481" s="41">
        <f>IF(Source!AK220&lt;&gt; 0, Source!AK220,Source!AL220 + Source!AM220 + Source!AO220)</f>
        <v>339.16</v>
      </c>
      <c r="G481" s="40"/>
      <c r="H481" s="41"/>
      <c r="I481" s="40" t="str">
        <f>Source!BO220</f>
        <v>м08-02-148-4</v>
      </c>
      <c r="J481" s="40"/>
      <c r="K481" s="41"/>
      <c r="L481" s="42"/>
      <c r="S481">
        <f>ROUND((Source!FX220/100)*((ROUND(Source!AF220*Source!I220, 2)+ROUND(Source!AE220*Source!I220, 2))), 2)</f>
        <v>371.98</v>
      </c>
      <c r="T481">
        <f>Source!X220</f>
        <v>13290.56</v>
      </c>
      <c r="U481">
        <f>ROUND((Source!FY220/100)*((ROUND(Source!AF220*Source!I220, 2)+ROUND(Source!AE220*Source!I220, 2))), 2)</f>
        <v>195.57</v>
      </c>
      <c r="V481">
        <f>Source!Y220</f>
        <v>6987.82</v>
      </c>
    </row>
    <row r="482" spans="1:28" x14ac:dyDescent="0.2">
      <c r="C482" s="43" t="str">
        <f>"Объем: "&amp;Source!I220&amp;"=183/"&amp;"100"</f>
        <v>Объем: 1,83=183/100</v>
      </c>
    </row>
    <row r="483" spans="1:28" ht="14.25" x14ac:dyDescent="0.2">
      <c r="A483" s="37"/>
      <c r="B483" s="38"/>
      <c r="C483" s="34" t="s">
        <v>827</v>
      </c>
      <c r="D483" s="39"/>
      <c r="E483" s="10"/>
      <c r="F483" s="41">
        <f>Source!AO220</f>
        <v>207.13</v>
      </c>
      <c r="G483" s="40" t="str">
        <f>Source!DG220</f>
        <v/>
      </c>
      <c r="H483" s="41">
        <f>ROUND(Source!AF220*Source!I220, 2)</f>
        <v>379.05</v>
      </c>
      <c r="I483" s="40"/>
      <c r="J483" s="40">
        <f>IF(Source!BA220&lt;&gt; 0, Source!BA220, 1)</f>
        <v>35.729999999999997</v>
      </c>
      <c r="K483" s="41">
        <f>Source!S220</f>
        <v>13543.38</v>
      </c>
      <c r="L483" s="42"/>
      <c r="R483">
        <f>H483</f>
        <v>379.05</v>
      </c>
    </row>
    <row r="484" spans="1:28" ht="14.25" x14ac:dyDescent="0.2">
      <c r="A484" s="37"/>
      <c r="B484" s="38"/>
      <c r="C484" s="34" t="s">
        <v>244</v>
      </c>
      <c r="D484" s="39"/>
      <c r="E484" s="10"/>
      <c r="F484" s="41">
        <f>Source!AM220</f>
        <v>90.42</v>
      </c>
      <c r="G484" s="40" t="str">
        <f>Source!DE220</f>
        <v/>
      </c>
      <c r="H484" s="41">
        <f>ROUND((((Source!ET220)-(Source!EU220))+Source!AE220)*Source!I220, 2)</f>
        <v>165.47</v>
      </c>
      <c r="I484" s="40"/>
      <c r="J484" s="40">
        <f>IF(Source!BB220&lt;&gt; 0, Source!BB220, 1)</f>
        <v>8.82</v>
      </c>
      <c r="K484" s="41">
        <f>Source!Q220</f>
        <v>1459.43</v>
      </c>
      <c r="L484" s="42"/>
    </row>
    <row r="485" spans="1:28" ht="14.25" x14ac:dyDescent="0.2">
      <c r="A485" s="37"/>
      <c r="B485" s="38"/>
      <c r="C485" s="34" t="s">
        <v>833</v>
      </c>
      <c r="D485" s="39"/>
      <c r="E485" s="10"/>
      <c r="F485" s="41">
        <f>Source!AN220</f>
        <v>2.42</v>
      </c>
      <c r="G485" s="40" t="str">
        <f>Source!DF220</f>
        <v/>
      </c>
      <c r="H485" s="41">
        <f>ROUND(Source!AE220*Source!I220, 2)</f>
        <v>4.43</v>
      </c>
      <c r="I485" s="40"/>
      <c r="J485" s="40">
        <f>IF(Source!BS220&lt;&gt; 0, Source!BS220, 1)</f>
        <v>35.729999999999997</v>
      </c>
      <c r="K485" s="41">
        <f>Source!R220</f>
        <v>158.22999999999999</v>
      </c>
      <c r="L485" s="42"/>
      <c r="R485">
        <f>H485</f>
        <v>4.43</v>
      </c>
    </row>
    <row r="486" spans="1:28" ht="14.25" x14ac:dyDescent="0.2">
      <c r="A486" s="37"/>
      <c r="B486" s="38"/>
      <c r="C486" s="34" t="s">
        <v>834</v>
      </c>
      <c r="D486" s="39"/>
      <c r="E486" s="10"/>
      <c r="F486" s="41">
        <f>Source!AL220</f>
        <v>41.61</v>
      </c>
      <c r="G486" s="40" t="str">
        <f>Source!DD220</f>
        <v/>
      </c>
      <c r="H486" s="41">
        <f>ROUND(Source!AC220*Source!I220, 2)</f>
        <v>76.150000000000006</v>
      </c>
      <c r="I486" s="40"/>
      <c r="J486" s="40">
        <f>IF(Source!BC220&lt;&gt; 0, Source!BC220, 1)</f>
        <v>19.170000000000002</v>
      </c>
      <c r="K486" s="41">
        <f>Source!P220</f>
        <v>1459.72</v>
      </c>
      <c r="L486" s="42"/>
    </row>
    <row r="487" spans="1:28" ht="14.25" x14ac:dyDescent="0.2">
      <c r="A487" s="37"/>
      <c r="B487" s="38"/>
      <c r="C487" s="34" t="s">
        <v>828</v>
      </c>
      <c r="D487" s="39" t="s">
        <v>829</v>
      </c>
      <c r="E487" s="10">
        <f>Source!BZ220</f>
        <v>97</v>
      </c>
      <c r="F487" s="44"/>
      <c r="G487" s="40"/>
      <c r="H487" s="41">
        <f>SUM(S481:S492)</f>
        <v>371.98</v>
      </c>
      <c r="I487" s="45"/>
      <c r="J487" s="34">
        <f>Source!AT220</f>
        <v>97</v>
      </c>
      <c r="K487" s="41">
        <f>SUM(T481:T492)</f>
        <v>13290.56</v>
      </c>
      <c r="L487" s="42"/>
    </row>
    <row r="488" spans="1:28" ht="14.25" x14ac:dyDescent="0.2">
      <c r="A488" s="37"/>
      <c r="B488" s="38"/>
      <c r="C488" s="34" t="s">
        <v>830</v>
      </c>
      <c r="D488" s="39" t="s">
        <v>829</v>
      </c>
      <c r="E488" s="10">
        <f>Source!CA220</f>
        <v>51</v>
      </c>
      <c r="F488" s="44"/>
      <c r="G488" s="40"/>
      <c r="H488" s="41">
        <f>SUM(U481:U492)</f>
        <v>195.57</v>
      </c>
      <c r="I488" s="45"/>
      <c r="J488" s="34">
        <f>Source!AU220</f>
        <v>51</v>
      </c>
      <c r="K488" s="41">
        <f>SUM(V481:V492)</f>
        <v>6987.82</v>
      </c>
      <c r="L488" s="42"/>
    </row>
    <row r="489" spans="1:28" ht="14.25" x14ac:dyDescent="0.2">
      <c r="A489" s="37"/>
      <c r="B489" s="38"/>
      <c r="C489" s="34" t="s">
        <v>831</v>
      </c>
      <c r="D489" s="39" t="s">
        <v>832</v>
      </c>
      <c r="E489" s="10">
        <f>Source!AQ220</f>
        <v>23.04</v>
      </c>
      <c r="F489" s="41"/>
      <c r="G489" s="40" t="str">
        <f>Source!DI220</f>
        <v/>
      </c>
      <c r="H489" s="41"/>
      <c r="I489" s="40"/>
      <c r="J489" s="40"/>
      <c r="K489" s="41"/>
      <c r="L489" s="46">
        <f>Source!U220</f>
        <v>42.163200000000003</v>
      </c>
    </row>
    <row r="490" spans="1:28" ht="14.25" hidden="1" x14ac:dyDescent="0.2">
      <c r="A490" s="61" t="str">
        <f>Source!E221</f>
        <v>59,1</v>
      </c>
      <c r="B490" s="61" t="str">
        <f>Source!F221</f>
        <v>101-2478</v>
      </c>
      <c r="C490" s="61" t="str">
        <f>Source!G221</f>
        <v>Лента К226</v>
      </c>
      <c r="D490" s="63" t="str">
        <f>Source!H221</f>
        <v>100 м</v>
      </c>
      <c r="E490" s="62">
        <f>Source!I221</f>
        <v>-1.7568E-2</v>
      </c>
      <c r="F490" s="64">
        <f>Source!AK221</f>
        <v>121.8</v>
      </c>
      <c r="G490" s="65" t="s">
        <v>3</v>
      </c>
      <c r="H490" s="64">
        <f>ROUND(Source!AC221*Source!I221, 2)+ROUND((((Source!ET221)-(Source!EU221))+Source!AE221)*Source!I221, 2)+ROUND(Source!AF221*Source!I221, 2)</f>
        <v>-2.14</v>
      </c>
      <c r="I490" s="63"/>
      <c r="J490" s="63">
        <f>IF(Source!BC221&lt;&gt; 0, Source!BC221, 1)</f>
        <v>6.3</v>
      </c>
      <c r="K490" s="64">
        <f>Source!O221</f>
        <v>-13.48</v>
      </c>
      <c r="L490" s="64"/>
      <c r="S490">
        <f>ROUND((Source!FX221/100)*((ROUND(Source!AF221*Source!I221, 2)+ROUND(Source!AE221*Source!I221, 2))), 2)</f>
        <v>0</v>
      </c>
      <c r="T490">
        <f>Source!X221</f>
        <v>0</v>
      </c>
      <c r="U490">
        <f>ROUND((Source!FY221/100)*((ROUND(Source!AF221*Source!I221, 2)+ROUND(Source!AE221*Source!I221, 2))), 2)</f>
        <v>0</v>
      </c>
      <c r="V490">
        <f>Source!Y221</f>
        <v>0</v>
      </c>
      <c r="Y490">
        <f>IF(Source!BI221=3,H490, 0)</f>
        <v>0</v>
      </c>
      <c r="AA490">
        <f>ROUND(Source!AC221*Source!I221, 2)+ROUND((((Source!ET221)-(Source!EU221))+Source!AE221)*Source!I221, 2)+ROUND(Source!AF221*Source!I221, 2)</f>
        <v>-2.14</v>
      </c>
      <c r="AB490">
        <f>Source!O221</f>
        <v>-13.48</v>
      </c>
    </row>
    <row r="491" spans="1:28" ht="14.25" hidden="1" x14ac:dyDescent="0.2">
      <c r="A491" s="61" t="str">
        <f>Source!E222</f>
        <v>59,2</v>
      </c>
      <c r="B491" s="61" t="str">
        <f>Source!F222</f>
        <v>113-1786</v>
      </c>
      <c r="C491" s="61" t="str">
        <f>Source!G222</f>
        <v>Лак битумный БТ-123</v>
      </c>
      <c r="D491" s="63" t="str">
        <f>Source!H222</f>
        <v>т</v>
      </c>
      <c r="E491" s="62">
        <f>Source!I222</f>
        <v>-1.0980000000000001E-4</v>
      </c>
      <c r="F491" s="64">
        <f>Source!AK222</f>
        <v>9528</v>
      </c>
      <c r="G491" s="65" t="s">
        <v>3</v>
      </c>
      <c r="H491" s="64">
        <f>ROUND(Source!AC222*Source!I222, 2)+ROUND((((Source!ET222)-(Source!EU222))+Source!AE222)*Source!I222, 2)+ROUND(Source!AF222*Source!I222, 2)</f>
        <v>-1.05</v>
      </c>
      <c r="I491" s="63"/>
      <c r="J491" s="63">
        <f>IF(Source!BC222&lt;&gt; 0, Source!BC222, 1)</f>
        <v>8.14</v>
      </c>
      <c r="K491" s="64">
        <f>Source!O222</f>
        <v>-8.52</v>
      </c>
      <c r="L491" s="64"/>
      <c r="S491">
        <f>ROUND((Source!FX222/100)*((ROUND(Source!AF222*Source!I222, 2)+ROUND(Source!AE222*Source!I222, 2))), 2)</f>
        <v>0</v>
      </c>
      <c r="T491">
        <f>Source!X222</f>
        <v>0</v>
      </c>
      <c r="U491">
        <f>ROUND((Source!FY222/100)*((ROUND(Source!AF222*Source!I222, 2)+ROUND(Source!AE222*Source!I222, 2))), 2)</f>
        <v>0</v>
      </c>
      <c r="V491">
        <f>Source!Y222</f>
        <v>0</v>
      </c>
      <c r="Y491">
        <f>IF(Source!BI222=3,H491, 0)</f>
        <v>0</v>
      </c>
      <c r="AA491">
        <f>ROUND(Source!AC222*Source!I222, 2)+ROUND((((Source!ET222)-(Source!EU222))+Source!AE222)*Source!I222, 2)+ROUND(Source!AF222*Source!I222, 2)</f>
        <v>-1.05</v>
      </c>
      <c r="AB491">
        <f>Source!O222</f>
        <v>-8.52</v>
      </c>
    </row>
    <row r="492" spans="1:28" ht="28.5" hidden="1" x14ac:dyDescent="0.2">
      <c r="A492" s="66" t="str">
        <f>Source!E223</f>
        <v>59,3</v>
      </c>
      <c r="B492" s="66" t="str">
        <f>Source!F223</f>
        <v>506-1362</v>
      </c>
      <c r="C492" s="66" t="str">
        <f>Source!G223</f>
        <v>Припои оловянно-свинцовые бессурьмянистые марки ПОС30</v>
      </c>
      <c r="D492" s="67" t="str">
        <f>Source!H223</f>
        <v>кг</v>
      </c>
      <c r="E492" s="68">
        <f>Source!I223</f>
        <v>-0.91500000000000004</v>
      </c>
      <c r="F492" s="69">
        <f>Source!AK223</f>
        <v>71.45</v>
      </c>
      <c r="G492" s="70" t="s">
        <v>3</v>
      </c>
      <c r="H492" s="69">
        <f>ROUND(Source!AC223*Source!I223, 2)+ROUND((((Source!ET223)-(Source!EU223))+Source!AE223)*Source!I223, 2)+ROUND(Source!AF223*Source!I223, 2)</f>
        <v>-65.38</v>
      </c>
      <c r="I492" s="67"/>
      <c r="J492" s="67">
        <f>IF(Source!BC223&lt;&gt; 0, Source!BC223, 1)</f>
        <v>17.850000000000001</v>
      </c>
      <c r="K492" s="69">
        <f>Source!O223</f>
        <v>-1166.97</v>
      </c>
      <c r="L492" s="69"/>
      <c r="S492">
        <f>ROUND((Source!FX223/100)*((ROUND(Source!AF223*Source!I223, 2)+ROUND(Source!AE223*Source!I223, 2))), 2)</f>
        <v>0</v>
      </c>
      <c r="T492">
        <f>Source!X223</f>
        <v>0</v>
      </c>
      <c r="U492">
        <f>ROUND((Source!FY223/100)*((ROUND(Source!AF223*Source!I223, 2)+ROUND(Source!AE223*Source!I223, 2))), 2)</f>
        <v>0</v>
      </c>
      <c r="V492">
        <f>Source!Y223</f>
        <v>0</v>
      </c>
      <c r="Y492">
        <f>IF(Source!BI223=3,H492, 0)</f>
        <v>0</v>
      </c>
      <c r="AA492">
        <f>ROUND(Source!AC223*Source!I223, 2)+ROUND((((Source!ET223)-(Source!EU223))+Source!AE223)*Source!I223, 2)+ROUND(Source!AF223*Source!I223, 2)</f>
        <v>-65.38</v>
      </c>
      <c r="AB492">
        <f>Source!O223</f>
        <v>-1166.97</v>
      </c>
    </row>
    <row r="493" spans="1:28" ht="15" x14ac:dyDescent="0.25">
      <c r="G493" s="48">
        <f>ROUND(Source!AC220*Source!I220, 2)+ROUND(Source!AF220*Source!I220, 2)+ROUND((((Source!ET220)-(Source!EU220))+Source!AE220)*Source!I220, 2)+SUM(H487:H488)+SUM(AA490:AA492)</f>
        <v>1119.6500000000001</v>
      </c>
      <c r="H493" s="48"/>
      <c r="J493" s="48">
        <f>Source!O220+SUM(K487:K488)+SUM(AB490:AB492)</f>
        <v>35551.939999999995</v>
      </c>
      <c r="K493" s="48"/>
      <c r="L493" s="49">
        <f>Source!U220</f>
        <v>42.163200000000003</v>
      </c>
      <c r="O493" s="47">
        <f>G493</f>
        <v>1119.6500000000001</v>
      </c>
      <c r="P493" s="47">
        <f>J493</f>
        <v>35551.939999999995</v>
      </c>
      <c r="Q493" s="47">
        <f>L493</f>
        <v>42.163200000000003</v>
      </c>
      <c r="W493">
        <f>IF(Source!BI220&lt;=1,G493, 0)</f>
        <v>0</v>
      </c>
      <c r="X493">
        <f>IF(Source!BI220=2,G493, 0)</f>
        <v>1119.6500000000001</v>
      </c>
      <c r="Y493">
        <f>IF(Source!BI220=3,G493, 0)</f>
        <v>0</v>
      </c>
      <c r="Z493">
        <f>IF(Source!BI220=4,G493, 0)</f>
        <v>0</v>
      </c>
    </row>
    <row r="494" spans="1:28" ht="42.75" x14ac:dyDescent="0.2">
      <c r="A494" s="37" t="str">
        <f>Source!E224</f>
        <v>60</v>
      </c>
      <c r="B494" s="38" t="str">
        <f>Source!F224</f>
        <v>м08-02-145-4</v>
      </c>
      <c r="C494" s="34" t="str">
        <f>Source!G224</f>
        <v>Кабель до 35 кВ, прокладываемый по дну канала без креплений, масса 1 м кабеля до 6 кг</v>
      </c>
      <c r="D494" s="39" t="str">
        <f>Source!H224</f>
        <v>100 М КАБЕЛЯ</v>
      </c>
      <c r="E494" s="10">
        <f>Source!I224</f>
        <v>0.8</v>
      </c>
      <c r="F494" s="41">
        <f>IF(Source!AK224&lt;&gt; 0, Source!AK224,Source!AL224 + Source!AM224 + Source!AO224)</f>
        <v>207.19</v>
      </c>
      <c r="G494" s="40"/>
      <c r="H494" s="41"/>
      <c r="I494" s="40" t="str">
        <f>Source!BO224</f>
        <v>м08-02-145-4</v>
      </c>
      <c r="J494" s="40"/>
      <c r="K494" s="41"/>
      <c r="L494" s="42"/>
      <c r="S494">
        <f>ROUND((Source!FX224/100)*((ROUND(Source!AF224*Source!I224, 2)+ROUND(Source!AE224*Source!I224, 2))), 2)</f>
        <v>73.319999999999993</v>
      </c>
      <c r="T494">
        <f>Source!X224</f>
        <v>2619.59</v>
      </c>
      <c r="U494">
        <f>ROUND((Source!FY224/100)*((ROUND(Source!AF224*Source!I224, 2)+ROUND(Source!AE224*Source!I224, 2))), 2)</f>
        <v>38.549999999999997</v>
      </c>
      <c r="V494">
        <f>Source!Y224</f>
        <v>1377.31</v>
      </c>
    </row>
    <row r="495" spans="1:28" x14ac:dyDescent="0.2">
      <c r="C495" s="43" t="str">
        <f>"Объем: "&amp;Source!I224&amp;"=80/"&amp;"100"</f>
        <v>Объем: 0,8=80/100</v>
      </c>
    </row>
    <row r="496" spans="1:28" ht="14.25" x14ac:dyDescent="0.2">
      <c r="A496" s="37"/>
      <c r="B496" s="38"/>
      <c r="C496" s="34" t="s">
        <v>827</v>
      </c>
      <c r="D496" s="39"/>
      <c r="E496" s="10"/>
      <c r="F496" s="41">
        <f>Source!AO224</f>
        <v>92.06</v>
      </c>
      <c r="G496" s="40" t="str">
        <f>Source!DG224</f>
        <v/>
      </c>
      <c r="H496" s="41">
        <f>ROUND(Source!AF224*Source!I224, 2)</f>
        <v>73.650000000000006</v>
      </c>
      <c r="I496" s="40"/>
      <c r="J496" s="40">
        <f>IF(Source!BA224&lt;&gt; 0, Source!BA224, 1)</f>
        <v>35.729999999999997</v>
      </c>
      <c r="K496" s="41">
        <f>Source!S224</f>
        <v>2631.44</v>
      </c>
      <c r="L496" s="42"/>
      <c r="R496">
        <f>H496</f>
        <v>73.650000000000006</v>
      </c>
    </row>
    <row r="497" spans="1:28" ht="14.25" x14ac:dyDescent="0.2">
      <c r="A497" s="37"/>
      <c r="B497" s="38"/>
      <c r="C497" s="34" t="s">
        <v>244</v>
      </c>
      <c r="D497" s="39"/>
      <c r="E497" s="10"/>
      <c r="F497" s="41">
        <f>Source!AM224</f>
        <v>65.3</v>
      </c>
      <c r="G497" s="40" t="str">
        <f>Source!DE224</f>
        <v/>
      </c>
      <c r="H497" s="41">
        <f>ROUND((((Source!ET224)-(Source!EU224))+Source!AE224)*Source!I224, 2)</f>
        <v>52.24</v>
      </c>
      <c r="I497" s="40"/>
      <c r="J497" s="40">
        <f>IF(Source!BB224&lt;&gt; 0, Source!BB224, 1)</f>
        <v>10.17</v>
      </c>
      <c r="K497" s="41">
        <f>Source!Q224</f>
        <v>531.28</v>
      </c>
      <c r="L497" s="42"/>
    </row>
    <row r="498" spans="1:28" ht="14.25" x14ac:dyDescent="0.2">
      <c r="A498" s="37"/>
      <c r="B498" s="38"/>
      <c r="C498" s="34" t="s">
        <v>833</v>
      </c>
      <c r="D498" s="39"/>
      <c r="E498" s="10"/>
      <c r="F498" s="41">
        <f>Source!AN224</f>
        <v>2.42</v>
      </c>
      <c r="G498" s="40" t="str">
        <f>Source!DF224</f>
        <v/>
      </c>
      <c r="H498" s="41">
        <f>ROUND(Source!AE224*Source!I224, 2)</f>
        <v>1.94</v>
      </c>
      <c r="I498" s="40"/>
      <c r="J498" s="40">
        <f>IF(Source!BS224&lt;&gt; 0, Source!BS224, 1)</f>
        <v>35.729999999999997</v>
      </c>
      <c r="K498" s="41">
        <f>Source!R224</f>
        <v>69.17</v>
      </c>
      <c r="L498" s="42"/>
      <c r="R498">
        <f>H498</f>
        <v>1.94</v>
      </c>
    </row>
    <row r="499" spans="1:28" ht="14.25" x14ac:dyDescent="0.2">
      <c r="A499" s="37"/>
      <c r="B499" s="38"/>
      <c r="C499" s="34" t="s">
        <v>834</v>
      </c>
      <c r="D499" s="39"/>
      <c r="E499" s="10"/>
      <c r="F499" s="41">
        <f>Source!AL224</f>
        <v>49.83</v>
      </c>
      <c r="G499" s="40" t="str">
        <f>Source!DD224</f>
        <v/>
      </c>
      <c r="H499" s="41">
        <f>ROUND(Source!AC224*Source!I224, 2)</f>
        <v>39.86</v>
      </c>
      <c r="I499" s="40"/>
      <c r="J499" s="40">
        <f>IF(Source!BC224&lt;&gt; 0, Source!BC224, 1)</f>
        <v>15.69</v>
      </c>
      <c r="K499" s="41">
        <f>Source!P224</f>
        <v>625.47</v>
      </c>
      <c r="L499" s="42"/>
    </row>
    <row r="500" spans="1:28" ht="14.25" x14ac:dyDescent="0.2">
      <c r="A500" s="37"/>
      <c r="B500" s="38"/>
      <c r="C500" s="34" t="s">
        <v>828</v>
      </c>
      <c r="D500" s="39" t="s">
        <v>829</v>
      </c>
      <c r="E500" s="10">
        <f>Source!BZ224</f>
        <v>97</v>
      </c>
      <c r="F500" s="44"/>
      <c r="G500" s="40"/>
      <c r="H500" s="41">
        <f>SUM(S494:S505)</f>
        <v>73.319999999999993</v>
      </c>
      <c r="I500" s="45"/>
      <c r="J500" s="34">
        <f>Source!AT224</f>
        <v>97</v>
      </c>
      <c r="K500" s="41">
        <f>SUM(T494:T505)</f>
        <v>2619.59</v>
      </c>
      <c r="L500" s="42"/>
    </row>
    <row r="501" spans="1:28" ht="14.25" x14ac:dyDescent="0.2">
      <c r="A501" s="37"/>
      <c r="B501" s="38"/>
      <c r="C501" s="34" t="s">
        <v>830</v>
      </c>
      <c r="D501" s="39" t="s">
        <v>829</v>
      </c>
      <c r="E501" s="10">
        <f>Source!CA224</f>
        <v>51</v>
      </c>
      <c r="F501" s="44"/>
      <c r="G501" s="40"/>
      <c r="H501" s="41">
        <f>SUM(U494:U505)</f>
        <v>38.549999999999997</v>
      </c>
      <c r="I501" s="45"/>
      <c r="J501" s="34">
        <f>Source!AU224</f>
        <v>51</v>
      </c>
      <c r="K501" s="41">
        <f>SUM(V494:V505)</f>
        <v>1377.31</v>
      </c>
      <c r="L501" s="42"/>
    </row>
    <row r="502" spans="1:28" ht="14.25" x14ac:dyDescent="0.2">
      <c r="A502" s="37"/>
      <c r="B502" s="38"/>
      <c r="C502" s="34" t="s">
        <v>831</v>
      </c>
      <c r="D502" s="39" t="s">
        <v>832</v>
      </c>
      <c r="E502" s="10">
        <f>Source!AQ224</f>
        <v>10.24</v>
      </c>
      <c r="F502" s="41"/>
      <c r="G502" s="40" t="str">
        <f>Source!DI224</f>
        <v/>
      </c>
      <c r="H502" s="41"/>
      <c r="I502" s="40"/>
      <c r="J502" s="40"/>
      <c r="K502" s="41"/>
      <c r="L502" s="46">
        <f>Source!U224</f>
        <v>8.1920000000000002</v>
      </c>
    </row>
    <row r="503" spans="1:28" ht="14.25" hidden="1" x14ac:dyDescent="0.2">
      <c r="A503" s="61" t="str">
        <f>Source!E225</f>
        <v>60,1</v>
      </c>
      <c r="B503" s="61" t="str">
        <f>Source!F225</f>
        <v>101-2478</v>
      </c>
      <c r="C503" s="61" t="str">
        <f>Source!G225</f>
        <v>Лента К226</v>
      </c>
      <c r="D503" s="63" t="str">
        <f>Source!H225</f>
        <v>100 м</v>
      </c>
      <c r="E503" s="62">
        <f>Source!I225</f>
        <v>-7.6800000000000007E-2</v>
      </c>
      <c r="F503" s="64">
        <f>Source!AK225</f>
        <v>121.8</v>
      </c>
      <c r="G503" s="65" t="s">
        <v>3</v>
      </c>
      <c r="H503" s="64">
        <f>ROUND(Source!AC225*Source!I225, 2)+ROUND((((Source!ET225)-(Source!EU225))+Source!AE225)*Source!I225, 2)+ROUND(Source!AF225*Source!I225, 2)</f>
        <v>-9.35</v>
      </c>
      <c r="I503" s="63"/>
      <c r="J503" s="63">
        <f>IF(Source!BC225&lt;&gt; 0, Source!BC225, 1)</f>
        <v>6.3</v>
      </c>
      <c r="K503" s="64">
        <f>Source!O225</f>
        <v>-58.93</v>
      </c>
      <c r="L503" s="64"/>
      <c r="S503">
        <f>ROUND((Source!FX225/100)*((ROUND(Source!AF225*Source!I225, 2)+ROUND(Source!AE225*Source!I225, 2))), 2)</f>
        <v>0</v>
      </c>
      <c r="T503">
        <f>Source!X225</f>
        <v>0</v>
      </c>
      <c r="U503">
        <f>ROUND((Source!FY225/100)*((ROUND(Source!AF225*Source!I225, 2)+ROUND(Source!AE225*Source!I225, 2))), 2)</f>
        <v>0</v>
      </c>
      <c r="V503">
        <f>Source!Y225</f>
        <v>0</v>
      </c>
      <c r="Y503">
        <f>IF(Source!BI225=3,H503, 0)</f>
        <v>0</v>
      </c>
      <c r="AA503">
        <f>ROUND(Source!AC225*Source!I225, 2)+ROUND((((Source!ET225)-(Source!EU225))+Source!AE225)*Source!I225, 2)+ROUND(Source!AF225*Source!I225, 2)</f>
        <v>-9.35</v>
      </c>
      <c r="AB503">
        <f>Source!O225</f>
        <v>-58.93</v>
      </c>
    </row>
    <row r="504" spans="1:28" ht="14.25" hidden="1" x14ac:dyDescent="0.2">
      <c r="A504" s="61" t="str">
        <f>Source!E226</f>
        <v>60,2</v>
      </c>
      <c r="B504" s="61" t="str">
        <f>Source!F226</f>
        <v>113-1786</v>
      </c>
      <c r="C504" s="61" t="str">
        <f>Source!G226</f>
        <v>Лак битумный БТ-123</v>
      </c>
      <c r="D504" s="63" t="str">
        <f>Source!H226</f>
        <v>т</v>
      </c>
      <c r="E504" s="62">
        <f>Source!I226</f>
        <v>-4.8000000000000001E-5</v>
      </c>
      <c r="F504" s="64">
        <f>Source!AK226</f>
        <v>9528</v>
      </c>
      <c r="G504" s="65" t="s">
        <v>3</v>
      </c>
      <c r="H504" s="64">
        <f>ROUND(Source!AC226*Source!I226, 2)+ROUND((((Source!ET226)-(Source!EU226))+Source!AE226)*Source!I226, 2)+ROUND(Source!AF226*Source!I226, 2)</f>
        <v>-0.46</v>
      </c>
      <c r="I504" s="63"/>
      <c r="J504" s="63">
        <f>IF(Source!BC226&lt;&gt; 0, Source!BC226, 1)</f>
        <v>8.14</v>
      </c>
      <c r="K504" s="64">
        <f>Source!O226</f>
        <v>-3.72</v>
      </c>
      <c r="L504" s="64"/>
      <c r="S504">
        <f>ROUND((Source!FX226/100)*((ROUND(Source!AF226*Source!I226, 2)+ROUND(Source!AE226*Source!I226, 2))), 2)</f>
        <v>0</v>
      </c>
      <c r="T504">
        <f>Source!X226</f>
        <v>0</v>
      </c>
      <c r="U504">
        <f>ROUND((Source!FY226/100)*((ROUND(Source!AF226*Source!I226, 2)+ROUND(Source!AE226*Source!I226, 2))), 2)</f>
        <v>0</v>
      </c>
      <c r="V504">
        <f>Source!Y226</f>
        <v>0</v>
      </c>
      <c r="Y504">
        <f>IF(Source!BI226=3,H504, 0)</f>
        <v>0</v>
      </c>
      <c r="AA504">
        <f>ROUND(Source!AC226*Source!I226, 2)+ROUND((((Source!ET226)-(Source!EU226))+Source!AE226)*Source!I226, 2)+ROUND(Source!AF226*Source!I226, 2)</f>
        <v>-0.46</v>
      </c>
      <c r="AB504">
        <f>Source!O226</f>
        <v>-3.72</v>
      </c>
    </row>
    <row r="505" spans="1:28" ht="28.5" hidden="1" x14ac:dyDescent="0.2">
      <c r="A505" s="66" t="str">
        <f>Source!E227</f>
        <v>60,3</v>
      </c>
      <c r="B505" s="66" t="str">
        <f>Source!F227</f>
        <v>506-1362</v>
      </c>
      <c r="C505" s="66" t="str">
        <f>Source!G227</f>
        <v>Припои оловянно-свинцовые бессурьмянистые марки ПОС30</v>
      </c>
      <c r="D505" s="67" t="str">
        <f>Source!H227</f>
        <v>кг</v>
      </c>
      <c r="E505" s="68">
        <f>Source!I227</f>
        <v>-0.4</v>
      </c>
      <c r="F505" s="69">
        <f>Source!AK227</f>
        <v>71.45</v>
      </c>
      <c r="G505" s="70" t="s">
        <v>3</v>
      </c>
      <c r="H505" s="69">
        <f>ROUND(Source!AC227*Source!I227, 2)+ROUND((((Source!ET227)-(Source!EU227))+Source!AE227)*Source!I227, 2)+ROUND(Source!AF227*Source!I227, 2)</f>
        <v>-28.58</v>
      </c>
      <c r="I505" s="67"/>
      <c r="J505" s="67">
        <f>IF(Source!BC227&lt;&gt; 0, Source!BC227, 1)</f>
        <v>17.850000000000001</v>
      </c>
      <c r="K505" s="69">
        <f>Source!O227</f>
        <v>-510.15</v>
      </c>
      <c r="L505" s="69"/>
      <c r="S505">
        <f>ROUND((Source!FX227/100)*((ROUND(Source!AF227*Source!I227, 2)+ROUND(Source!AE227*Source!I227, 2))), 2)</f>
        <v>0</v>
      </c>
      <c r="T505">
        <f>Source!X227</f>
        <v>0</v>
      </c>
      <c r="U505">
        <f>ROUND((Source!FY227/100)*((ROUND(Source!AF227*Source!I227, 2)+ROUND(Source!AE227*Source!I227, 2))), 2)</f>
        <v>0</v>
      </c>
      <c r="V505">
        <f>Source!Y227</f>
        <v>0</v>
      </c>
      <c r="Y505">
        <f>IF(Source!BI227=3,H505, 0)</f>
        <v>0</v>
      </c>
      <c r="AA505">
        <f>ROUND(Source!AC227*Source!I227, 2)+ROUND((((Source!ET227)-(Source!EU227))+Source!AE227)*Source!I227, 2)+ROUND(Source!AF227*Source!I227, 2)</f>
        <v>-28.58</v>
      </c>
      <c r="AB505">
        <f>Source!O227</f>
        <v>-510.15</v>
      </c>
    </row>
    <row r="506" spans="1:28" ht="15" x14ac:dyDescent="0.25">
      <c r="G506" s="48">
        <f>ROUND(Source!AC224*Source!I224, 2)+ROUND(Source!AF224*Source!I224, 2)+ROUND((((Source!ET224)-(Source!EU224))+Source!AE224)*Source!I224, 2)+SUM(H500:H501)+SUM(AA503:AA505)</f>
        <v>239.23000000000002</v>
      </c>
      <c r="H506" s="48"/>
      <c r="J506" s="48">
        <f>Source!O224+SUM(K500:K501)+SUM(AB503:AB505)</f>
        <v>7212.29</v>
      </c>
      <c r="K506" s="48"/>
      <c r="L506" s="49">
        <f>Source!U224</f>
        <v>8.1920000000000002</v>
      </c>
      <c r="O506" s="47">
        <f>G506</f>
        <v>239.23000000000002</v>
      </c>
      <c r="P506" s="47">
        <f>J506</f>
        <v>7212.29</v>
      </c>
      <c r="Q506" s="47">
        <f>L506</f>
        <v>8.1920000000000002</v>
      </c>
      <c r="W506">
        <f>IF(Source!BI224&lt;=1,G506, 0)</f>
        <v>0</v>
      </c>
      <c r="X506">
        <f>IF(Source!BI224=2,G506, 0)</f>
        <v>239.23000000000002</v>
      </c>
      <c r="Y506">
        <f>IF(Source!BI224=3,G506, 0)</f>
        <v>0</v>
      </c>
      <c r="Z506">
        <f>IF(Source!BI224=4,G506, 0)</f>
        <v>0</v>
      </c>
    </row>
    <row r="507" spans="1:28" ht="57" x14ac:dyDescent="0.2">
      <c r="A507" s="37" t="str">
        <f>Source!E228</f>
        <v>61</v>
      </c>
      <c r="B507" s="38" t="str">
        <f>Source!F228</f>
        <v>м08-02-147-4</v>
      </c>
      <c r="C507" s="34" t="str">
        <f>Source!G228</f>
        <v>Кабель до 35 кВ по установленным конструкциям и лоткам с креплением на поворотах и в конце трассы, масса 1 м кабеля до 6 кг</v>
      </c>
      <c r="D507" s="39" t="str">
        <f>Source!H228</f>
        <v>100 М КАБЕЛЯ</v>
      </c>
      <c r="E507" s="10">
        <f>Source!I228</f>
        <v>0.02</v>
      </c>
      <c r="F507" s="41">
        <f>IF(Source!AK228&lt;&gt; 0, Source!AK228,Source!AL228 + Source!AM228 + Source!AO228)</f>
        <v>301.02999999999997</v>
      </c>
      <c r="G507" s="40"/>
      <c r="H507" s="41"/>
      <c r="I507" s="40" t="str">
        <f>Source!BO228</f>
        <v>м08-02-147-4</v>
      </c>
      <c r="J507" s="40"/>
      <c r="K507" s="41"/>
      <c r="L507" s="42"/>
      <c r="S507">
        <f>ROUND((Source!FX228/100)*((ROUND(Source!AF228*Source!I228, 2)+ROUND(Source!AE228*Source!I228, 2))), 2)</f>
        <v>3.58</v>
      </c>
      <c r="T507">
        <f>Source!X228</f>
        <v>127.81</v>
      </c>
      <c r="U507">
        <f>ROUND((Source!FY228/100)*((ROUND(Source!AF228*Source!I228, 2)+ROUND(Source!AE228*Source!I228, 2))), 2)</f>
        <v>1.88</v>
      </c>
      <c r="V507">
        <f>Source!Y228</f>
        <v>67.2</v>
      </c>
    </row>
    <row r="508" spans="1:28" x14ac:dyDescent="0.2">
      <c r="C508" s="43" t="str">
        <f>"Объем: "&amp;Source!I228&amp;"=2/"&amp;"100"</f>
        <v>Объем: 0,02=2/100</v>
      </c>
    </row>
    <row r="509" spans="1:28" ht="14.25" x14ac:dyDescent="0.2">
      <c r="A509" s="37"/>
      <c r="B509" s="38"/>
      <c r="C509" s="34" t="s">
        <v>827</v>
      </c>
      <c r="D509" s="39"/>
      <c r="E509" s="10"/>
      <c r="F509" s="41">
        <f>Source!AO228</f>
        <v>181.96</v>
      </c>
      <c r="G509" s="40" t="str">
        <f>Source!DG228</f>
        <v/>
      </c>
      <c r="H509" s="41">
        <f>ROUND(Source!AF228*Source!I228, 2)</f>
        <v>3.64</v>
      </c>
      <c r="I509" s="40"/>
      <c r="J509" s="40">
        <f>IF(Source!BA228&lt;&gt; 0, Source!BA228, 1)</f>
        <v>35.729999999999997</v>
      </c>
      <c r="K509" s="41">
        <f>Source!S228</f>
        <v>130.03</v>
      </c>
      <c r="L509" s="42"/>
      <c r="R509">
        <f>H509</f>
        <v>3.64</v>
      </c>
    </row>
    <row r="510" spans="1:28" ht="14.25" x14ac:dyDescent="0.2">
      <c r="A510" s="37"/>
      <c r="B510" s="38"/>
      <c r="C510" s="34" t="s">
        <v>244</v>
      </c>
      <c r="D510" s="39"/>
      <c r="E510" s="10"/>
      <c r="F510" s="41">
        <f>Source!AM228</f>
        <v>86.36</v>
      </c>
      <c r="G510" s="40" t="str">
        <f>Source!DE228</f>
        <v/>
      </c>
      <c r="H510" s="41">
        <f>ROUND((((Source!ET228)-(Source!EU228))+Source!AE228)*Source!I228, 2)</f>
        <v>1.73</v>
      </c>
      <c r="I510" s="40"/>
      <c r="J510" s="40">
        <f>IF(Source!BB228&lt;&gt; 0, Source!BB228, 1)</f>
        <v>8.98</v>
      </c>
      <c r="K510" s="41">
        <f>Source!Q228</f>
        <v>15.51</v>
      </c>
      <c r="L510" s="42"/>
    </row>
    <row r="511" spans="1:28" ht="14.25" x14ac:dyDescent="0.2">
      <c r="A511" s="37"/>
      <c r="B511" s="38"/>
      <c r="C511" s="34" t="s">
        <v>833</v>
      </c>
      <c r="D511" s="39"/>
      <c r="E511" s="10"/>
      <c r="F511" s="41">
        <f>Source!AN228</f>
        <v>2.42</v>
      </c>
      <c r="G511" s="40" t="str">
        <f>Source!DF228</f>
        <v/>
      </c>
      <c r="H511" s="41">
        <f>ROUND(Source!AE228*Source!I228, 2)</f>
        <v>0.05</v>
      </c>
      <c r="I511" s="40"/>
      <c r="J511" s="40">
        <f>IF(Source!BS228&lt;&gt; 0, Source!BS228, 1)</f>
        <v>35.729999999999997</v>
      </c>
      <c r="K511" s="41">
        <f>Source!R228</f>
        <v>1.73</v>
      </c>
      <c r="L511" s="42"/>
      <c r="R511">
        <f>H511</f>
        <v>0.05</v>
      </c>
    </row>
    <row r="512" spans="1:28" ht="14.25" x14ac:dyDescent="0.2">
      <c r="A512" s="37"/>
      <c r="B512" s="38"/>
      <c r="C512" s="34" t="s">
        <v>834</v>
      </c>
      <c r="D512" s="39"/>
      <c r="E512" s="10"/>
      <c r="F512" s="41">
        <f>Source!AL228</f>
        <v>32.71</v>
      </c>
      <c r="G512" s="40" t="str">
        <f>Source!DD228</f>
        <v/>
      </c>
      <c r="H512" s="41">
        <f>ROUND(Source!AC228*Source!I228, 2)</f>
        <v>0.65</v>
      </c>
      <c r="I512" s="40"/>
      <c r="J512" s="40">
        <f>IF(Source!BC228&lt;&gt; 0, Source!BC228, 1)</f>
        <v>16.43</v>
      </c>
      <c r="K512" s="41">
        <f>Source!P228</f>
        <v>10.75</v>
      </c>
      <c r="L512" s="42"/>
    </row>
    <row r="513" spans="1:28" ht="14.25" x14ac:dyDescent="0.2">
      <c r="A513" s="37"/>
      <c r="B513" s="38"/>
      <c r="C513" s="34" t="s">
        <v>828</v>
      </c>
      <c r="D513" s="39" t="s">
        <v>829</v>
      </c>
      <c r="E513" s="10">
        <f>Source!BZ228</f>
        <v>97</v>
      </c>
      <c r="F513" s="44"/>
      <c r="G513" s="40"/>
      <c r="H513" s="41">
        <f>SUM(S507:S520)</f>
        <v>3.58</v>
      </c>
      <c r="I513" s="45"/>
      <c r="J513" s="34">
        <f>Source!AT228</f>
        <v>97</v>
      </c>
      <c r="K513" s="41">
        <f>SUM(T507:T520)</f>
        <v>127.81</v>
      </c>
      <c r="L513" s="42"/>
    </row>
    <row r="514" spans="1:28" ht="14.25" x14ac:dyDescent="0.2">
      <c r="A514" s="37"/>
      <c r="B514" s="38"/>
      <c r="C514" s="34" t="s">
        <v>830</v>
      </c>
      <c r="D514" s="39" t="s">
        <v>829</v>
      </c>
      <c r="E514" s="10">
        <f>Source!CA228</f>
        <v>51</v>
      </c>
      <c r="F514" s="44"/>
      <c r="G514" s="40"/>
      <c r="H514" s="41">
        <f>SUM(U507:U520)</f>
        <v>1.88</v>
      </c>
      <c r="I514" s="45"/>
      <c r="J514" s="34">
        <f>Source!AU228</f>
        <v>51</v>
      </c>
      <c r="K514" s="41">
        <f>SUM(V507:V520)</f>
        <v>67.2</v>
      </c>
      <c r="L514" s="42"/>
    </row>
    <row r="515" spans="1:28" ht="14.25" x14ac:dyDescent="0.2">
      <c r="A515" s="37"/>
      <c r="B515" s="38"/>
      <c r="C515" s="34" t="s">
        <v>831</v>
      </c>
      <c r="D515" s="39" t="s">
        <v>832</v>
      </c>
      <c r="E515" s="10">
        <f>Source!AQ228</f>
        <v>20.239999999999998</v>
      </c>
      <c r="F515" s="41"/>
      <c r="G515" s="40" t="str">
        <f>Source!DI228</f>
        <v/>
      </c>
      <c r="H515" s="41"/>
      <c r="I515" s="40"/>
      <c r="J515" s="40"/>
      <c r="K515" s="41"/>
      <c r="L515" s="46">
        <f>Source!U228</f>
        <v>0.40479999999999999</v>
      </c>
    </row>
    <row r="516" spans="1:28" ht="28.5" hidden="1" x14ac:dyDescent="0.2">
      <c r="A516" s="61" t="str">
        <f>Source!E229</f>
        <v>61,1</v>
      </c>
      <c r="B516" s="61" t="str">
        <f>Source!F229</f>
        <v>101-1481</v>
      </c>
      <c r="C516" s="61" t="str">
        <f>Source!G229</f>
        <v>Шурупы с полукруглой головкой 4x40 мм</v>
      </c>
      <c r="D516" s="63" t="str">
        <f>Source!H229</f>
        <v>т</v>
      </c>
      <c r="E516" s="62">
        <f>Source!I229</f>
        <v>-2.2000000000000001E-6</v>
      </c>
      <c r="F516" s="64">
        <f>Source!AK229</f>
        <v>12430</v>
      </c>
      <c r="G516" s="65" t="s">
        <v>3</v>
      </c>
      <c r="H516" s="64">
        <f>ROUND(Source!AC229*Source!I229, 2)+ROUND((((Source!ET229)-(Source!EU229))+Source!AE229)*Source!I229, 2)+ROUND(Source!AF229*Source!I229, 2)</f>
        <v>-0.03</v>
      </c>
      <c r="I516" s="63"/>
      <c r="J516" s="63">
        <f>IF(Source!BC229&lt;&gt; 0, Source!BC229, 1)</f>
        <v>10.06</v>
      </c>
      <c r="K516" s="64">
        <f>Source!O229</f>
        <v>-0.28000000000000003</v>
      </c>
      <c r="L516" s="64"/>
      <c r="S516">
        <f>ROUND((Source!FX229/100)*((ROUND(Source!AF229*Source!I229, 2)+ROUND(Source!AE229*Source!I229, 2))), 2)</f>
        <v>0</v>
      </c>
      <c r="T516">
        <f>Source!X229</f>
        <v>0</v>
      </c>
      <c r="U516">
        <f>ROUND((Source!FY229/100)*((ROUND(Source!AF229*Source!I229, 2)+ROUND(Source!AE229*Source!I229, 2))), 2)</f>
        <v>0</v>
      </c>
      <c r="V516">
        <f>Source!Y229</f>
        <v>0</v>
      </c>
      <c r="Y516">
        <f>IF(Source!BI229=3,H516, 0)</f>
        <v>0</v>
      </c>
      <c r="AA516">
        <f>ROUND(Source!AC229*Source!I229, 2)+ROUND((((Source!ET229)-(Source!EU229))+Source!AE229)*Source!I229, 2)+ROUND(Source!AF229*Source!I229, 2)</f>
        <v>-0.03</v>
      </c>
      <c r="AB516">
        <f>Source!O229</f>
        <v>-0.28000000000000003</v>
      </c>
    </row>
    <row r="517" spans="1:28" ht="14.25" hidden="1" x14ac:dyDescent="0.2">
      <c r="A517" s="61" t="str">
        <f>Source!E230</f>
        <v>61,2</v>
      </c>
      <c r="B517" s="61" t="str">
        <f>Source!F230</f>
        <v>101-2478</v>
      </c>
      <c r="C517" s="61" t="str">
        <f>Source!G230</f>
        <v>Лента К226</v>
      </c>
      <c r="D517" s="63" t="str">
        <f>Source!H230</f>
        <v>100 м</v>
      </c>
      <c r="E517" s="62">
        <f>Source!I230</f>
        <v>-4.8999999999999998E-4</v>
      </c>
      <c r="F517" s="64">
        <f>Source!AK230</f>
        <v>121.8</v>
      </c>
      <c r="G517" s="65" t="s">
        <v>3</v>
      </c>
      <c r="H517" s="64">
        <f>ROUND(Source!AC230*Source!I230, 2)+ROUND((((Source!ET230)-(Source!EU230))+Source!AE230)*Source!I230, 2)+ROUND(Source!AF230*Source!I230, 2)</f>
        <v>-0.06</v>
      </c>
      <c r="I517" s="63"/>
      <c r="J517" s="63">
        <f>IF(Source!BC230&lt;&gt; 0, Source!BC230, 1)</f>
        <v>6.3</v>
      </c>
      <c r="K517" s="64">
        <f>Source!O230</f>
        <v>-0.38</v>
      </c>
      <c r="L517" s="64"/>
      <c r="S517">
        <f>ROUND((Source!FX230/100)*((ROUND(Source!AF230*Source!I230, 2)+ROUND(Source!AE230*Source!I230, 2))), 2)</f>
        <v>0</v>
      </c>
      <c r="T517">
        <f>Source!X230</f>
        <v>0</v>
      </c>
      <c r="U517">
        <f>ROUND((Source!FY230/100)*((ROUND(Source!AF230*Source!I230, 2)+ROUND(Source!AE230*Source!I230, 2))), 2)</f>
        <v>0</v>
      </c>
      <c r="V517">
        <f>Source!Y230</f>
        <v>0</v>
      </c>
      <c r="Y517">
        <f>IF(Source!BI230=3,H517, 0)</f>
        <v>0</v>
      </c>
      <c r="AA517">
        <f>ROUND(Source!AC230*Source!I230, 2)+ROUND((((Source!ET230)-(Source!EU230))+Source!AE230)*Source!I230, 2)+ROUND(Source!AF230*Source!I230, 2)</f>
        <v>-0.06</v>
      </c>
      <c r="AB517">
        <f>Source!O230</f>
        <v>-0.38</v>
      </c>
    </row>
    <row r="518" spans="1:28" ht="14.25" hidden="1" x14ac:dyDescent="0.2">
      <c r="A518" s="61" t="str">
        <f>Source!E231</f>
        <v>61,3</v>
      </c>
      <c r="B518" s="61" t="str">
        <f>Source!F231</f>
        <v>113-1786</v>
      </c>
      <c r="C518" s="61" t="str">
        <f>Source!G231</f>
        <v>Лак битумный БТ-123</v>
      </c>
      <c r="D518" s="63" t="str">
        <f>Source!H231</f>
        <v>т</v>
      </c>
      <c r="E518" s="62">
        <f>Source!I231</f>
        <v>-1.4400000000000001E-5</v>
      </c>
      <c r="F518" s="64">
        <f>Source!AK231</f>
        <v>9528</v>
      </c>
      <c r="G518" s="65" t="s">
        <v>3</v>
      </c>
      <c r="H518" s="64">
        <f>ROUND(Source!AC231*Source!I231, 2)+ROUND((((Source!ET231)-(Source!EU231))+Source!AE231)*Source!I231, 2)+ROUND(Source!AF231*Source!I231, 2)</f>
        <v>-0.14000000000000001</v>
      </c>
      <c r="I518" s="63"/>
      <c r="J518" s="63">
        <f>IF(Source!BC231&lt;&gt; 0, Source!BC231, 1)</f>
        <v>8.14</v>
      </c>
      <c r="K518" s="64">
        <f>Source!O231</f>
        <v>-1.1200000000000001</v>
      </c>
      <c r="L518" s="64"/>
      <c r="S518">
        <f>ROUND((Source!FX231/100)*((ROUND(Source!AF231*Source!I231, 2)+ROUND(Source!AE231*Source!I231, 2))), 2)</f>
        <v>0</v>
      </c>
      <c r="T518">
        <f>Source!X231</f>
        <v>0</v>
      </c>
      <c r="U518">
        <f>ROUND((Source!FY231/100)*((ROUND(Source!AF231*Source!I231, 2)+ROUND(Source!AE231*Source!I231, 2))), 2)</f>
        <v>0</v>
      </c>
      <c r="V518">
        <f>Source!Y231</f>
        <v>0</v>
      </c>
      <c r="Y518">
        <f>IF(Source!BI231=3,H518, 0)</f>
        <v>0</v>
      </c>
      <c r="AA518">
        <f>ROUND(Source!AC231*Source!I231, 2)+ROUND((((Source!ET231)-(Source!EU231))+Source!AE231)*Source!I231, 2)+ROUND(Source!AF231*Source!I231, 2)</f>
        <v>-0.14000000000000001</v>
      </c>
      <c r="AB518">
        <f>Source!O231</f>
        <v>-1.1200000000000001</v>
      </c>
    </row>
    <row r="519" spans="1:28" ht="28.5" hidden="1" x14ac:dyDescent="0.2">
      <c r="A519" s="61" t="str">
        <f>Source!E232</f>
        <v>61,4</v>
      </c>
      <c r="B519" s="61" t="str">
        <f>Source!F232</f>
        <v>506-1362</v>
      </c>
      <c r="C519" s="61" t="str">
        <f>Source!G232</f>
        <v>Припои оловянно-свинцовые бессурьмянистые марки ПОС30</v>
      </c>
      <c r="D519" s="63" t="str">
        <f>Source!H232</f>
        <v>кг</v>
      </c>
      <c r="E519" s="62">
        <f>Source!I232</f>
        <v>-5.0000000000000001E-3</v>
      </c>
      <c r="F519" s="64">
        <f>Source!AK232</f>
        <v>71.45</v>
      </c>
      <c r="G519" s="65" t="s">
        <v>3</v>
      </c>
      <c r="H519" s="64">
        <f>ROUND(Source!AC232*Source!I232, 2)+ROUND((((Source!ET232)-(Source!EU232))+Source!AE232)*Source!I232, 2)+ROUND(Source!AF232*Source!I232, 2)</f>
        <v>-0.36</v>
      </c>
      <c r="I519" s="63"/>
      <c r="J519" s="63">
        <f>IF(Source!BC232&lt;&gt; 0, Source!BC232, 1)</f>
        <v>17.850000000000001</v>
      </c>
      <c r="K519" s="64">
        <f>Source!O232</f>
        <v>-6.38</v>
      </c>
      <c r="L519" s="64"/>
      <c r="S519">
        <f>ROUND((Source!FX232/100)*((ROUND(Source!AF232*Source!I232, 2)+ROUND(Source!AE232*Source!I232, 2))), 2)</f>
        <v>0</v>
      </c>
      <c r="T519">
        <f>Source!X232</f>
        <v>0</v>
      </c>
      <c r="U519">
        <f>ROUND((Source!FY232/100)*((ROUND(Source!AF232*Source!I232, 2)+ROUND(Source!AE232*Source!I232, 2))), 2)</f>
        <v>0</v>
      </c>
      <c r="V519">
        <f>Source!Y232</f>
        <v>0</v>
      </c>
      <c r="Y519">
        <f>IF(Source!BI232=3,H519, 0)</f>
        <v>0</v>
      </c>
      <c r="AA519">
        <f>ROUND(Source!AC232*Source!I232, 2)+ROUND((((Source!ET232)-(Source!EU232))+Source!AE232)*Source!I232, 2)+ROUND(Source!AF232*Source!I232, 2)</f>
        <v>-0.36</v>
      </c>
      <c r="AB519">
        <f>Source!O232</f>
        <v>-6.38</v>
      </c>
    </row>
    <row r="520" spans="1:28" ht="28.5" hidden="1" x14ac:dyDescent="0.2">
      <c r="A520" s="66" t="str">
        <f>Source!E233</f>
        <v>61,5</v>
      </c>
      <c r="B520" s="66" t="str">
        <f>Source!F233</f>
        <v>999-9950</v>
      </c>
      <c r="C520" s="66" t="str">
        <f>Source!G233</f>
        <v>Вспомогательные ненормируемые материалы (2% от ОЗП)</v>
      </c>
      <c r="D520" s="67" t="str">
        <f>Source!H233</f>
        <v>РУБ</v>
      </c>
      <c r="E520" s="68">
        <f>Source!I233</f>
        <v>-7.2800000000000004E-2</v>
      </c>
      <c r="F520" s="69">
        <f>Source!AK233</f>
        <v>1</v>
      </c>
      <c r="G520" s="70" t="s">
        <v>3</v>
      </c>
      <c r="H520" s="69">
        <f>ROUND(Source!AC233*Source!I233, 2)+ROUND((((Source!ET233)-(Source!EU233))+Source!AE233)*Source!I233, 2)+ROUND(Source!AF233*Source!I233, 2)</f>
        <v>-7.0000000000000007E-2</v>
      </c>
      <c r="I520" s="67"/>
      <c r="J520" s="67">
        <f>IF(Source!BC233&lt;&gt; 0, Source!BC233, 1)</f>
        <v>1</v>
      </c>
      <c r="K520" s="69">
        <f>Source!O233</f>
        <v>-7.0000000000000007E-2</v>
      </c>
      <c r="L520" s="69"/>
      <c r="S520">
        <f>ROUND((Source!FX233/100)*((ROUND(Source!AF233*Source!I233, 2)+ROUND(Source!AE233*Source!I233, 2))), 2)</f>
        <v>0</v>
      </c>
      <c r="T520">
        <f>Source!X233</f>
        <v>0</v>
      </c>
      <c r="U520">
        <f>ROUND((Source!FY233/100)*((ROUND(Source!AF233*Source!I233, 2)+ROUND(Source!AE233*Source!I233, 2))), 2)</f>
        <v>0</v>
      </c>
      <c r="V520">
        <f>Source!Y233</f>
        <v>0</v>
      </c>
      <c r="Y520">
        <f>IF(Source!BI233=3,H520, 0)</f>
        <v>0</v>
      </c>
      <c r="AA520">
        <f>ROUND(Source!AC233*Source!I233, 2)+ROUND((((Source!ET233)-(Source!EU233))+Source!AE233)*Source!I233, 2)+ROUND(Source!AF233*Source!I233, 2)</f>
        <v>-7.0000000000000007E-2</v>
      </c>
      <c r="AB520">
        <f>Source!O233</f>
        <v>-7.0000000000000007E-2</v>
      </c>
    </row>
    <row r="521" spans="1:28" ht="15" x14ac:dyDescent="0.25">
      <c r="G521" s="48">
        <f>ROUND(Source!AC228*Source!I228, 2)+ROUND(Source!AF228*Source!I228, 2)+ROUND((((Source!ET228)-(Source!EU228))+Source!AE228)*Source!I228, 2)+SUM(H513:H514)+SUM(AA516:AA520)</f>
        <v>10.82</v>
      </c>
      <c r="H521" s="48"/>
      <c r="J521" s="48">
        <f>Source!O228+SUM(K513:K514)+SUM(AB516:AB520)</f>
        <v>343.06999999999994</v>
      </c>
      <c r="K521" s="48"/>
      <c r="L521" s="49">
        <f>Source!U228</f>
        <v>0.40479999999999999</v>
      </c>
      <c r="O521" s="47">
        <f>G521</f>
        <v>10.82</v>
      </c>
      <c r="P521" s="47">
        <f>J521</f>
        <v>343.06999999999994</v>
      </c>
      <c r="Q521" s="47">
        <f>L521</f>
        <v>0.40479999999999999</v>
      </c>
      <c r="W521">
        <f>IF(Source!BI228&lt;=1,G521, 0)</f>
        <v>0</v>
      </c>
      <c r="X521">
        <f>IF(Source!BI228=2,G521, 0)</f>
        <v>10.82</v>
      </c>
      <c r="Y521">
        <f>IF(Source!BI228=3,G521, 0)</f>
        <v>0</v>
      </c>
      <c r="Z521">
        <f>IF(Source!BI228=4,G521, 0)</f>
        <v>0</v>
      </c>
    </row>
    <row r="522" spans="1:28" ht="42.75" x14ac:dyDescent="0.2">
      <c r="A522" s="37" t="str">
        <f>Source!E234</f>
        <v>62</v>
      </c>
      <c r="B522" s="38" t="str">
        <f>Source!F234</f>
        <v>м08-02-155-1</v>
      </c>
      <c r="C522" s="34" t="str">
        <f>Source!G234</f>
        <v>Герметизация проходов при вводе кабелей во взрывоопасные помещения уплотнительной массой</v>
      </c>
      <c r="D522" s="39" t="str">
        <f>Source!H234</f>
        <v>1 проход кабеля</v>
      </c>
      <c r="E522" s="10">
        <f>Source!I234</f>
        <v>10</v>
      </c>
      <c r="F522" s="41">
        <f>IF(Source!AK234&lt;&gt; 0, Source!AK234,Source!AL234 + Source!AM234 + Source!AO234)</f>
        <v>18.68</v>
      </c>
      <c r="G522" s="40"/>
      <c r="H522" s="41"/>
      <c r="I522" s="40" t="str">
        <f>Source!BO234</f>
        <v>м08-02-155-1</v>
      </c>
      <c r="J522" s="40"/>
      <c r="K522" s="41"/>
      <c r="L522" s="42"/>
      <c r="S522">
        <f>ROUND((Source!FX234/100)*((ROUND(Source!AF234*Source!I234, 2)+ROUND(Source!AE234*Source!I234, 2))), 2)</f>
        <v>33.17</v>
      </c>
      <c r="T522">
        <f>Source!X234</f>
        <v>1185.31</v>
      </c>
      <c r="U522">
        <f>ROUND((Source!FY234/100)*((ROUND(Source!AF234*Source!I234, 2)+ROUND(Source!AE234*Source!I234, 2))), 2)</f>
        <v>17.440000000000001</v>
      </c>
      <c r="V522">
        <f>Source!Y234</f>
        <v>623.20000000000005</v>
      </c>
    </row>
    <row r="523" spans="1:28" ht="14.25" x14ac:dyDescent="0.2">
      <c r="A523" s="37"/>
      <c r="B523" s="38"/>
      <c r="C523" s="34" t="s">
        <v>827</v>
      </c>
      <c r="D523" s="39"/>
      <c r="E523" s="10"/>
      <c r="F523" s="41">
        <f>Source!AO234</f>
        <v>3.42</v>
      </c>
      <c r="G523" s="40" t="str">
        <f>Source!DG234</f>
        <v/>
      </c>
      <c r="H523" s="41">
        <f>ROUND(Source!AF234*Source!I234, 2)</f>
        <v>34.200000000000003</v>
      </c>
      <c r="I523" s="40"/>
      <c r="J523" s="40">
        <f>IF(Source!BA234&lt;&gt; 0, Source!BA234, 1)</f>
        <v>35.729999999999997</v>
      </c>
      <c r="K523" s="41">
        <f>Source!S234</f>
        <v>1221.97</v>
      </c>
      <c r="L523" s="42"/>
      <c r="R523">
        <f>H523</f>
        <v>34.200000000000003</v>
      </c>
    </row>
    <row r="524" spans="1:28" ht="14.25" x14ac:dyDescent="0.2">
      <c r="A524" s="37"/>
      <c r="B524" s="38"/>
      <c r="C524" s="34" t="s">
        <v>834</v>
      </c>
      <c r="D524" s="39"/>
      <c r="E524" s="10"/>
      <c r="F524" s="41">
        <f>Source!AL234</f>
        <v>15.26</v>
      </c>
      <c r="G524" s="40" t="str">
        <f>Source!DD234</f>
        <v/>
      </c>
      <c r="H524" s="41">
        <f>ROUND(Source!AC234*Source!I234, 2)</f>
        <v>152.6</v>
      </c>
      <c r="I524" s="40"/>
      <c r="J524" s="40">
        <f>IF(Source!BC234&lt;&gt; 0, Source!BC234, 1)</f>
        <v>7.51</v>
      </c>
      <c r="K524" s="41">
        <f>Source!P234</f>
        <v>1146.03</v>
      </c>
      <c r="L524" s="42"/>
    </row>
    <row r="525" spans="1:28" ht="14.25" x14ac:dyDescent="0.2">
      <c r="A525" s="37"/>
      <c r="B525" s="38"/>
      <c r="C525" s="34" t="s">
        <v>828</v>
      </c>
      <c r="D525" s="39" t="s">
        <v>829</v>
      </c>
      <c r="E525" s="10">
        <f>Source!BZ234</f>
        <v>97</v>
      </c>
      <c r="F525" s="44"/>
      <c r="G525" s="40"/>
      <c r="H525" s="41">
        <f>SUM(S522:S530)</f>
        <v>33.17</v>
      </c>
      <c r="I525" s="45"/>
      <c r="J525" s="34">
        <f>Source!AT234</f>
        <v>97</v>
      </c>
      <c r="K525" s="41">
        <f>SUM(T522:T530)</f>
        <v>1185.31</v>
      </c>
      <c r="L525" s="42"/>
    </row>
    <row r="526" spans="1:28" ht="14.25" x14ac:dyDescent="0.2">
      <c r="A526" s="37"/>
      <c r="B526" s="38"/>
      <c r="C526" s="34" t="s">
        <v>830</v>
      </c>
      <c r="D526" s="39" t="s">
        <v>829</v>
      </c>
      <c r="E526" s="10">
        <f>Source!CA234</f>
        <v>51</v>
      </c>
      <c r="F526" s="44"/>
      <c r="G526" s="40"/>
      <c r="H526" s="41">
        <f>SUM(U522:U530)</f>
        <v>17.440000000000001</v>
      </c>
      <c r="I526" s="45"/>
      <c r="J526" s="34">
        <f>Source!AU234</f>
        <v>51</v>
      </c>
      <c r="K526" s="41">
        <f>SUM(V522:V530)</f>
        <v>623.20000000000005</v>
      </c>
      <c r="L526" s="42"/>
    </row>
    <row r="527" spans="1:28" ht="14.25" x14ac:dyDescent="0.2">
      <c r="A527" s="37"/>
      <c r="B527" s="38"/>
      <c r="C527" s="34" t="s">
        <v>831</v>
      </c>
      <c r="D527" s="39" t="s">
        <v>832</v>
      </c>
      <c r="E527" s="10">
        <f>Source!AQ234</f>
        <v>0.38</v>
      </c>
      <c r="F527" s="41"/>
      <c r="G527" s="40" t="str">
        <f>Source!DI234</f>
        <v/>
      </c>
      <c r="H527" s="41"/>
      <c r="I527" s="40"/>
      <c r="J527" s="40"/>
      <c r="K527" s="41"/>
      <c r="L527" s="46">
        <f>Source!U234</f>
        <v>3.8</v>
      </c>
    </row>
    <row r="528" spans="1:28" ht="14.25" hidden="1" x14ac:dyDescent="0.2">
      <c r="A528" s="61" t="str">
        <f>Source!E235</f>
        <v>62,1</v>
      </c>
      <c r="B528" s="61" t="str">
        <f>Source!F235</f>
        <v>101-1705</v>
      </c>
      <c r="C528" s="61" t="str">
        <f>Source!G235</f>
        <v>Пакля пропитанная</v>
      </c>
      <c r="D528" s="63" t="str">
        <f>Source!H235</f>
        <v>кг</v>
      </c>
      <c r="E528" s="62">
        <f>Source!I235</f>
        <v>-1.5</v>
      </c>
      <c r="F528" s="64">
        <f>Source!AK235</f>
        <v>9.0399999999999991</v>
      </c>
      <c r="G528" s="65" t="s">
        <v>3</v>
      </c>
      <c r="H528" s="64">
        <f>ROUND(Source!AC235*Source!I235, 2)+ROUND((((Source!ET235)-(Source!EU235))+Source!AE235)*Source!I235, 2)+ROUND(Source!AF235*Source!I235, 2)</f>
        <v>-13.56</v>
      </c>
      <c r="I528" s="63"/>
      <c r="J528" s="63">
        <f>IF(Source!BC235&lt;&gt; 0, Source!BC235, 1)</f>
        <v>10.31</v>
      </c>
      <c r="K528" s="64">
        <f>Source!O235</f>
        <v>-139.80000000000001</v>
      </c>
      <c r="L528" s="64"/>
      <c r="S528">
        <f>ROUND((Source!FX235/100)*((ROUND(Source!AF235*Source!I235, 2)+ROUND(Source!AE235*Source!I235, 2))), 2)</f>
        <v>0</v>
      </c>
      <c r="T528">
        <f>Source!X235</f>
        <v>0</v>
      </c>
      <c r="U528">
        <f>ROUND((Source!FY235/100)*((ROUND(Source!AF235*Source!I235, 2)+ROUND(Source!AE235*Source!I235, 2))), 2)</f>
        <v>0</v>
      </c>
      <c r="V528">
        <f>Source!Y235</f>
        <v>0</v>
      </c>
      <c r="Y528">
        <f>IF(Source!BI235=3,H528, 0)</f>
        <v>0</v>
      </c>
      <c r="AA528">
        <f>ROUND(Source!AC235*Source!I235, 2)+ROUND((((Source!ET235)-(Source!EU235))+Source!AE235)*Source!I235, 2)+ROUND(Source!AF235*Source!I235, 2)</f>
        <v>-13.56</v>
      </c>
      <c r="AB528">
        <f>Source!O235</f>
        <v>-139.80000000000001</v>
      </c>
    </row>
    <row r="529" spans="1:28" ht="14.25" hidden="1" x14ac:dyDescent="0.2">
      <c r="A529" s="61" t="str">
        <f>Source!E236</f>
        <v>62,2</v>
      </c>
      <c r="B529" s="61" t="str">
        <f>Source!F236</f>
        <v>509-0900</v>
      </c>
      <c r="C529" s="61" t="str">
        <f>Source!G236</f>
        <v>Уплотнительный состав</v>
      </c>
      <c r="D529" s="63" t="str">
        <f>Source!H236</f>
        <v>кг</v>
      </c>
      <c r="E529" s="62">
        <f>Source!I236</f>
        <v>-7.1999999999999993</v>
      </c>
      <c r="F529" s="64">
        <f>Source!AK236</f>
        <v>16.940000000000001</v>
      </c>
      <c r="G529" s="65" t="s">
        <v>3</v>
      </c>
      <c r="H529" s="64">
        <f>ROUND(Source!AC236*Source!I236, 2)+ROUND((((Source!ET236)-(Source!EU236))+Source!AE236)*Source!I236, 2)+ROUND(Source!AF236*Source!I236, 2)</f>
        <v>-121.97</v>
      </c>
      <c r="I529" s="63"/>
      <c r="J529" s="63">
        <f>IF(Source!BC236&lt;&gt; 0, Source!BC236, 1)</f>
        <v>5.94</v>
      </c>
      <c r="K529" s="64">
        <f>Source!O236</f>
        <v>-724.49</v>
      </c>
      <c r="L529" s="64"/>
      <c r="S529">
        <f>ROUND((Source!FX236/100)*((ROUND(Source!AF236*Source!I236, 2)+ROUND(Source!AE236*Source!I236, 2))), 2)</f>
        <v>0</v>
      </c>
      <c r="T529">
        <f>Source!X236</f>
        <v>0</v>
      </c>
      <c r="U529">
        <f>ROUND((Source!FY236/100)*((ROUND(Source!AF236*Source!I236, 2)+ROUND(Source!AE236*Source!I236, 2))), 2)</f>
        <v>0</v>
      </c>
      <c r="V529">
        <f>Source!Y236</f>
        <v>0</v>
      </c>
      <c r="Y529">
        <f>IF(Source!BI236=3,H529, 0)</f>
        <v>0</v>
      </c>
      <c r="AA529">
        <f>ROUND(Source!AC236*Source!I236, 2)+ROUND((((Source!ET236)-(Source!EU236))+Source!AE236)*Source!I236, 2)+ROUND(Source!AF236*Source!I236, 2)</f>
        <v>-121.97</v>
      </c>
      <c r="AB529">
        <f>Source!O236</f>
        <v>-724.49</v>
      </c>
    </row>
    <row r="530" spans="1:28" ht="28.5" hidden="1" x14ac:dyDescent="0.2">
      <c r="A530" s="66" t="str">
        <f>Source!E237</f>
        <v>62,3</v>
      </c>
      <c r="B530" s="66" t="str">
        <f>Source!F237</f>
        <v>509-0988</v>
      </c>
      <c r="C530" s="66" t="str">
        <f>Source!G237</f>
        <v>Шнур асбестовый общего назначения марки ШАОН диаметром 3-5 мм</v>
      </c>
      <c r="D530" s="67" t="str">
        <f>Source!H237</f>
        <v>т</v>
      </c>
      <c r="E530" s="68">
        <f>Source!I237</f>
        <v>-6.0000000000000006E-4</v>
      </c>
      <c r="F530" s="69">
        <f>Source!AK237</f>
        <v>27354.25</v>
      </c>
      <c r="G530" s="70" t="s">
        <v>3</v>
      </c>
      <c r="H530" s="69">
        <f>ROUND(Source!AC237*Source!I237, 2)+ROUND((((Source!ET237)-(Source!EU237))+Source!AE237)*Source!I237, 2)+ROUND(Source!AF237*Source!I237, 2)</f>
        <v>-16.41</v>
      </c>
      <c r="I530" s="67"/>
      <c r="J530" s="67">
        <f>IF(Source!BC237&lt;&gt; 0, Source!BC237, 1)</f>
        <v>15.67</v>
      </c>
      <c r="K530" s="69">
        <f>Source!O237</f>
        <v>-257.18</v>
      </c>
      <c r="L530" s="69"/>
      <c r="S530">
        <f>ROUND((Source!FX237/100)*((ROUND(Source!AF237*Source!I237, 2)+ROUND(Source!AE237*Source!I237, 2))), 2)</f>
        <v>0</v>
      </c>
      <c r="T530">
        <f>Source!X237</f>
        <v>0</v>
      </c>
      <c r="U530">
        <f>ROUND((Source!FY237/100)*((ROUND(Source!AF237*Source!I237, 2)+ROUND(Source!AE237*Source!I237, 2))), 2)</f>
        <v>0</v>
      </c>
      <c r="V530">
        <f>Source!Y237</f>
        <v>0</v>
      </c>
      <c r="Y530">
        <f>IF(Source!BI237=3,H530, 0)</f>
        <v>0</v>
      </c>
      <c r="AA530">
        <f>ROUND(Source!AC237*Source!I237, 2)+ROUND((((Source!ET237)-(Source!EU237))+Source!AE237)*Source!I237, 2)+ROUND(Source!AF237*Source!I237, 2)</f>
        <v>-16.41</v>
      </c>
      <c r="AB530">
        <f>Source!O237</f>
        <v>-257.18</v>
      </c>
    </row>
    <row r="531" spans="1:28" ht="15" x14ac:dyDescent="0.25">
      <c r="G531" s="48">
        <f>ROUND(Source!AC234*Source!I234, 2)+ROUND(Source!AF234*Source!I234, 2)+ROUND((((Source!ET234)-(Source!EU234))+Source!AE234)*Source!I234, 2)+SUM(H525:H526)+SUM(AA528:AA530)</f>
        <v>85.470000000000027</v>
      </c>
      <c r="H531" s="48"/>
      <c r="J531" s="48">
        <f>Source!O234+SUM(K525:K526)+SUM(AB528:AB530)</f>
        <v>3055.04</v>
      </c>
      <c r="K531" s="48"/>
      <c r="L531" s="49">
        <f>Source!U234</f>
        <v>3.8</v>
      </c>
      <c r="O531" s="47">
        <f>G531</f>
        <v>85.470000000000027</v>
      </c>
      <c r="P531" s="47">
        <f>J531</f>
        <v>3055.04</v>
      </c>
      <c r="Q531" s="47">
        <f>L531</f>
        <v>3.8</v>
      </c>
      <c r="W531">
        <f>IF(Source!BI234&lt;=1,G531, 0)</f>
        <v>0</v>
      </c>
      <c r="X531">
        <f>IF(Source!BI234=2,G531, 0)</f>
        <v>85.470000000000027</v>
      </c>
      <c r="Y531">
        <f>IF(Source!BI234=3,G531, 0)</f>
        <v>0</v>
      </c>
      <c r="Z531">
        <f>IF(Source!BI234=4,G531, 0)</f>
        <v>0</v>
      </c>
    </row>
    <row r="532" spans="1:28" ht="42.75" x14ac:dyDescent="0.2">
      <c r="A532" s="37" t="str">
        <f>Source!E238</f>
        <v>63</v>
      </c>
      <c r="B532" s="38" t="str">
        <f>Source!F238</f>
        <v>м08-02-160-2</v>
      </c>
      <c r="C532" s="34" t="str">
        <f>Source!G238</f>
        <v>Заделка концевая эпоксидная для 3-4-жильного кабеля напряжением до 1 кВ, сечение одной жилы до 240 мм2</v>
      </c>
      <c r="D532" s="39" t="str">
        <f>Source!H238</f>
        <v>1  ШТ.</v>
      </c>
      <c r="E532" s="10">
        <f>Source!I238</f>
        <v>8</v>
      </c>
      <c r="F532" s="41">
        <f>IF(Source!AK238&lt;&gt; 0, Source!AK238,Source!AL238 + Source!AM238 + Source!AO238)</f>
        <v>33.4</v>
      </c>
      <c r="G532" s="40"/>
      <c r="H532" s="41"/>
      <c r="I532" s="40" t="str">
        <f>Source!BO238</f>
        <v>м08-02-160-2</v>
      </c>
      <c r="J532" s="40"/>
      <c r="K532" s="41"/>
      <c r="L532" s="42"/>
      <c r="S532">
        <f>ROUND((Source!FX238/100)*((ROUND(Source!AF238*Source!I238, 2)+ROUND(Source!AE238*Source!I238, 2))), 2)</f>
        <v>216.27</v>
      </c>
      <c r="T532">
        <f>Source!X238</f>
        <v>7727.37</v>
      </c>
      <c r="U532">
        <f>ROUND((Source!FY238/100)*((ROUND(Source!AF238*Source!I238, 2)+ROUND(Source!AE238*Source!I238, 2))), 2)</f>
        <v>113.71</v>
      </c>
      <c r="V532">
        <f>Source!Y238</f>
        <v>4062.84</v>
      </c>
    </row>
    <row r="533" spans="1:28" ht="14.25" x14ac:dyDescent="0.2">
      <c r="A533" s="37"/>
      <c r="B533" s="38"/>
      <c r="C533" s="34" t="s">
        <v>827</v>
      </c>
      <c r="D533" s="39"/>
      <c r="E533" s="10"/>
      <c r="F533" s="41">
        <f>Source!AO238</f>
        <v>27.87</v>
      </c>
      <c r="G533" s="40" t="str">
        <f>Source!DG238</f>
        <v/>
      </c>
      <c r="H533" s="41">
        <f>ROUND(Source!AF238*Source!I238, 2)</f>
        <v>222.96</v>
      </c>
      <c r="I533" s="40"/>
      <c r="J533" s="40">
        <f>IF(Source!BA238&lt;&gt; 0, Source!BA238, 1)</f>
        <v>35.729999999999997</v>
      </c>
      <c r="K533" s="41">
        <f>Source!S238</f>
        <v>7966.36</v>
      </c>
      <c r="L533" s="42"/>
      <c r="R533">
        <f>H533</f>
        <v>222.96</v>
      </c>
    </row>
    <row r="534" spans="1:28" ht="14.25" x14ac:dyDescent="0.2">
      <c r="A534" s="37"/>
      <c r="B534" s="38"/>
      <c r="C534" s="34" t="s">
        <v>834</v>
      </c>
      <c r="D534" s="39"/>
      <c r="E534" s="10"/>
      <c r="F534" s="41">
        <f>Source!AL238</f>
        <v>5.53</v>
      </c>
      <c r="G534" s="40" t="str">
        <f>Source!DD238</f>
        <v/>
      </c>
      <c r="H534" s="41">
        <f>ROUND(Source!AC238*Source!I238, 2)</f>
        <v>44.24</v>
      </c>
      <c r="I534" s="40"/>
      <c r="J534" s="40">
        <f>IF(Source!BC238&lt;&gt; 0, Source!BC238, 1)</f>
        <v>26.48</v>
      </c>
      <c r="K534" s="41">
        <f>Source!P238</f>
        <v>1171.48</v>
      </c>
      <c r="L534" s="42"/>
    </row>
    <row r="535" spans="1:28" ht="14.25" x14ac:dyDescent="0.2">
      <c r="A535" s="37"/>
      <c r="B535" s="38"/>
      <c r="C535" s="34" t="s">
        <v>828</v>
      </c>
      <c r="D535" s="39" t="s">
        <v>829</v>
      </c>
      <c r="E535" s="10">
        <f>Source!BZ238</f>
        <v>97</v>
      </c>
      <c r="F535" s="44"/>
      <c r="G535" s="40"/>
      <c r="H535" s="41">
        <f>SUM(S532:S541)</f>
        <v>216.27</v>
      </c>
      <c r="I535" s="45"/>
      <c r="J535" s="34">
        <f>Source!AT238</f>
        <v>97</v>
      </c>
      <c r="K535" s="41">
        <f>SUM(T532:T541)</f>
        <v>7727.37</v>
      </c>
      <c r="L535" s="42"/>
    </row>
    <row r="536" spans="1:28" ht="14.25" x14ac:dyDescent="0.2">
      <c r="A536" s="37"/>
      <c r="B536" s="38"/>
      <c r="C536" s="34" t="s">
        <v>830</v>
      </c>
      <c r="D536" s="39" t="s">
        <v>829</v>
      </c>
      <c r="E536" s="10">
        <f>Source!CA238</f>
        <v>51</v>
      </c>
      <c r="F536" s="44"/>
      <c r="G536" s="40"/>
      <c r="H536" s="41">
        <f>SUM(U532:U541)</f>
        <v>113.71</v>
      </c>
      <c r="I536" s="45"/>
      <c r="J536" s="34">
        <f>Source!AU238</f>
        <v>51</v>
      </c>
      <c r="K536" s="41">
        <f>SUM(V532:V541)</f>
        <v>4062.84</v>
      </c>
      <c r="L536" s="42"/>
    </row>
    <row r="537" spans="1:28" ht="14.25" x14ac:dyDescent="0.2">
      <c r="A537" s="37"/>
      <c r="B537" s="38"/>
      <c r="C537" s="34" t="s">
        <v>831</v>
      </c>
      <c r="D537" s="39" t="s">
        <v>832</v>
      </c>
      <c r="E537" s="10">
        <f>Source!AQ238</f>
        <v>3.1</v>
      </c>
      <c r="F537" s="41"/>
      <c r="G537" s="40" t="str">
        <f>Source!DI238</f>
        <v/>
      </c>
      <c r="H537" s="41"/>
      <c r="I537" s="40"/>
      <c r="J537" s="40"/>
      <c r="K537" s="41"/>
      <c r="L537" s="46">
        <f>Source!U238</f>
        <v>24.8</v>
      </c>
    </row>
    <row r="538" spans="1:28" ht="14.25" hidden="1" x14ac:dyDescent="0.2">
      <c r="A538" s="61" t="str">
        <f>Source!E239</f>
        <v>63,1</v>
      </c>
      <c r="B538" s="61" t="str">
        <f>Source!F239</f>
        <v>101-0069</v>
      </c>
      <c r="C538" s="61" t="str">
        <f>Source!G239</f>
        <v>Бензин авиационный Б-70</v>
      </c>
      <c r="D538" s="63" t="str">
        <f>Source!H239</f>
        <v>т</v>
      </c>
      <c r="E538" s="62">
        <f>Source!I239</f>
        <v>-6.4000000000000003E-3</v>
      </c>
      <c r="F538" s="64">
        <f>Source!AK239</f>
        <v>4488</v>
      </c>
      <c r="G538" s="65" t="s">
        <v>3</v>
      </c>
      <c r="H538" s="64">
        <f>ROUND(Source!AC239*Source!I239, 2)+ROUND((((Source!ET239)-(Source!EU239))+Source!AE239)*Source!I239, 2)+ROUND(Source!AF239*Source!I239, 2)</f>
        <v>-28.72</v>
      </c>
      <c r="I538" s="63"/>
      <c r="J538" s="63">
        <f>IF(Source!BC239&lt;&gt; 0, Source!BC239, 1)</f>
        <v>32.24</v>
      </c>
      <c r="K538" s="64">
        <f>Source!O239</f>
        <v>-926.04</v>
      </c>
      <c r="L538" s="64"/>
      <c r="S538">
        <f>ROUND((Source!FX239/100)*((ROUND(Source!AF239*Source!I239, 2)+ROUND(Source!AE239*Source!I239, 2))), 2)</f>
        <v>0</v>
      </c>
      <c r="T538">
        <f>Source!X239</f>
        <v>0</v>
      </c>
      <c r="U538">
        <f>ROUND((Source!FY239/100)*((ROUND(Source!AF239*Source!I239, 2)+ROUND(Source!AE239*Source!I239, 2))), 2)</f>
        <v>0</v>
      </c>
      <c r="V538">
        <f>Source!Y239</f>
        <v>0</v>
      </c>
      <c r="Y538">
        <f>IF(Source!BI239=3,H538, 0)</f>
        <v>0</v>
      </c>
      <c r="AA538">
        <f>ROUND(Source!AC239*Source!I239, 2)+ROUND((((Source!ET239)-(Source!EU239))+Source!AE239)*Source!I239, 2)+ROUND(Source!AF239*Source!I239, 2)</f>
        <v>-28.72</v>
      </c>
      <c r="AB538">
        <f>Source!O239</f>
        <v>-926.04</v>
      </c>
    </row>
    <row r="539" spans="1:28" ht="14.25" hidden="1" x14ac:dyDescent="0.2">
      <c r="A539" s="61" t="str">
        <f>Source!E240</f>
        <v>63,2</v>
      </c>
      <c r="B539" s="61" t="str">
        <f>Source!F240</f>
        <v>101-2278</v>
      </c>
      <c r="C539" s="61" t="str">
        <f>Source!G240</f>
        <v>Пропан-бутан, смесь техническая</v>
      </c>
      <c r="D539" s="63" t="str">
        <f>Source!H240</f>
        <v>кг</v>
      </c>
      <c r="E539" s="62">
        <f>Source!I240</f>
        <v>-1.2</v>
      </c>
      <c r="F539" s="64">
        <f>Source!AK240</f>
        <v>6.62</v>
      </c>
      <c r="G539" s="65" t="s">
        <v>3</v>
      </c>
      <c r="H539" s="64">
        <f>ROUND(Source!AC240*Source!I240, 2)+ROUND((((Source!ET240)-(Source!EU240))+Source!AE240)*Source!I240, 2)+ROUND(Source!AF240*Source!I240, 2)</f>
        <v>-7.94</v>
      </c>
      <c r="I539" s="63"/>
      <c r="J539" s="63">
        <f>IF(Source!BC240&lt;&gt; 0, Source!BC240, 1)</f>
        <v>8.0299999999999994</v>
      </c>
      <c r="K539" s="64">
        <f>Source!O240</f>
        <v>-63.79</v>
      </c>
      <c r="L539" s="64"/>
      <c r="S539">
        <f>ROUND((Source!FX240/100)*((ROUND(Source!AF240*Source!I240, 2)+ROUND(Source!AE240*Source!I240, 2))), 2)</f>
        <v>0</v>
      </c>
      <c r="T539">
        <f>Source!X240</f>
        <v>0</v>
      </c>
      <c r="U539">
        <f>ROUND((Source!FY240/100)*((ROUND(Source!AF240*Source!I240, 2)+ROUND(Source!AE240*Source!I240, 2))), 2)</f>
        <v>0</v>
      </c>
      <c r="V539">
        <f>Source!Y240</f>
        <v>0</v>
      </c>
      <c r="Y539">
        <f>IF(Source!BI240=3,H539, 0)</f>
        <v>0</v>
      </c>
      <c r="AA539">
        <f>ROUND(Source!AC240*Source!I240, 2)+ROUND((((Source!ET240)-(Source!EU240))+Source!AE240)*Source!I240, 2)+ROUND(Source!AF240*Source!I240, 2)</f>
        <v>-7.94</v>
      </c>
      <c r="AB539">
        <f>Source!O240</f>
        <v>-63.79</v>
      </c>
    </row>
    <row r="540" spans="1:28" ht="14.25" hidden="1" x14ac:dyDescent="0.2">
      <c r="A540" s="61" t="str">
        <f>Source!E241</f>
        <v>63,3</v>
      </c>
      <c r="B540" s="61" t="str">
        <f>Source!F241</f>
        <v>101-2478</v>
      </c>
      <c r="C540" s="61" t="str">
        <f>Source!G241</f>
        <v>Лента К226</v>
      </c>
      <c r="D540" s="63" t="str">
        <f>Source!H241</f>
        <v>100 м</v>
      </c>
      <c r="E540" s="62">
        <f>Source!I241</f>
        <v>-1.9199999999999998E-2</v>
      </c>
      <c r="F540" s="64">
        <f>Source!AK241</f>
        <v>121.8</v>
      </c>
      <c r="G540" s="65" t="s">
        <v>3</v>
      </c>
      <c r="H540" s="64">
        <f>ROUND(Source!AC241*Source!I241, 2)+ROUND((((Source!ET241)-(Source!EU241))+Source!AE241)*Source!I241, 2)+ROUND(Source!AF241*Source!I241, 2)</f>
        <v>-2.34</v>
      </c>
      <c r="I540" s="63"/>
      <c r="J540" s="63">
        <f>IF(Source!BC241&lt;&gt; 0, Source!BC241, 1)</f>
        <v>6.3</v>
      </c>
      <c r="K540" s="64">
        <f>Source!O241</f>
        <v>-14.73</v>
      </c>
      <c r="L540" s="64"/>
      <c r="S540">
        <f>ROUND((Source!FX241/100)*((ROUND(Source!AF241*Source!I241, 2)+ROUND(Source!AE241*Source!I241, 2))), 2)</f>
        <v>0</v>
      </c>
      <c r="T540">
        <f>Source!X241</f>
        <v>0</v>
      </c>
      <c r="U540">
        <f>ROUND((Source!FY241/100)*((ROUND(Source!AF241*Source!I241, 2)+ROUND(Source!AE241*Source!I241, 2))), 2)</f>
        <v>0</v>
      </c>
      <c r="V540">
        <f>Source!Y241</f>
        <v>0</v>
      </c>
      <c r="Y540">
        <f>IF(Source!BI241=3,H540, 0)</f>
        <v>0</v>
      </c>
      <c r="AA540">
        <f>ROUND(Source!AC241*Source!I241, 2)+ROUND((((Source!ET241)-(Source!EU241))+Source!AE241)*Source!I241, 2)+ROUND(Source!AF241*Source!I241, 2)</f>
        <v>-2.34</v>
      </c>
      <c r="AB540">
        <f>Source!O241</f>
        <v>-14.73</v>
      </c>
    </row>
    <row r="541" spans="1:28" ht="28.5" hidden="1" x14ac:dyDescent="0.2">
      <c r="A541" s="66" t="str">
        <f>Source!E242</f>
        <v>63,4</v>
      </c>
      <c r="B541" s="66" t="str">
        <f>Source!F242</f>
        <v>509-1206</v>
      </c>
      <c r="C541" s="66" t="str">
        <f>Source!G242</f>
        <v>Парафины нефтяные твердые марки Т-1</v>
      </c>
      <c r="D541" s="67" t="str">
        <f>Source!H242</f>
        <v>т</v>
      </c>
      <c r="E541" s="68">
        <f>Source!I242</f>
        <v>-8.0000000000000007E-5</v>
      </c>
      <c r="F541" s="69">
        <f>Source!AK242</f>
        <v>9301.2800000000007</v>
      </c>
      <c r="G541" s="70" t="s">
        <v>3</v>
      </c>
      <c r="H541" s="69">
        <f>ROUND(Source!AC242*Source!I242, 2)+ROUND((((Source!ET242)-(Source!EU242))+Source!AE242)*Source!I242, 2)+ROUND(Source!AF242*Source!I242, 2)</f>
        <v>-0.74</v>
      </c>
      <c r="I541" s="67"/>
      <c r="J541" s="67">
        <f>IF(Source!BC242&lt;&gt; 0, Source!BC242, 1)</f>
        <v>9.84</v>
      </c>
      <c r="K541" s="69">
        <f>Source!O242</f>
        <v>-7.32</v>
      </c>
      <c r="L541" s="69"/>
      <c r="S541">
        <f>ROUND((Source!FX242/100)*((ROUND(Source!AF242*Source!I242, 2)+ROUND(Source!AE242*Source!I242, 2))), 2)</f>
        <v>0</v>
      </c>
      <c r="T541">
        <f>Source!X242</f>
        <v>0</v>
      </c>
      <c r="U541">
        <f>ROUND((Source!FY242/100)*((ROUND(Source!AF242*Source!I242, 2)+ROUND(Source!AE242*Source!I242, 2))), 2)</f>
        <v>0</v>
      </c>
      <c r="V541">
        <f>Source!Y242</f>
        <v>0</v>
      </c>
      <c r="Y541">
        <f>IF(Source!BI242=3,H541, 0)</f>
        <v>0</v>
      </c>
      <c r="AA541">
        <f>ROUND(Source!AC242*Source!I242, 2)+ROUND((((Source!ET242)-(Source!EU242))+Source!AE242)*Source!I242, 2)+ROUND(Source!AF242*Source!I242, 2)</f>
        <v>-0.74</v>
      </c>
      <c r="AB541">
        <f>Source!O242</f>
        <v>-7.32</v>
      </c>
    </row>
    <row r="542" spans="1:28" ht="15" x14ac:dyDescent="0.25">
      <c r="G542" s="48">
        <f>ROUND(Source!AC238*Source!I238, 2)+ROUND(Source!AF238*Source!I238, 2)+ROUND((((Source!ET238)-(Source!EU238))+Source!AE238)*Source!I238, 2)+SUM(H535:H536)+SUM(AA538:AA541)</f>
        <v>557.44000000000005</v>
      </c>
      <c r="H542" s="48"/>
      <c r="J542" s="48">
        <f>Source!O238+SUM(K535:K536)+SUM(AB538:AB541)</f>
        <v>19916.169999999998</v>
      </c>
      <c r="K542" s="48"/>
      <c r="L542" s="49">
        <f>Source!U238</f>
        <v>24.8</v>
      </c>
      <c r="O542" s="47">
        <f>G542</f>
        <v>557.44000000000005</v>
      </c>
      <c r="P542" s="47">
        <f>J542</f>
        <v>19916.169999999998</v>
      </c>
      <c r="Q542" s="47">
        <f>L542</f>
        <v>24.8</v>
      </c>
      <c r="W542">
        <f>IF(Source!BI238&lt;=1,G542, 0)</f>
        <v>0</v>
      </c>
      <c r="X542">
        <f>IF(Source!BI238=2,G542, 0)</f>
        <v>557.44000000000005</v>
      </c>
      <c r="Y542">
        <f>IF(Source!BI238=3,G542, 0)</f>
        <v>0</v>
      </c>
      <c r="Z542">
        <f>IF(Source!BI238=4,G542, 0)</f>
        <v>0</v>
      </c>
    </row>
    <row r="543" spans="1:28" ht="42.75" x14ac:dyDescent="0.2">
      <c r="A543" s="37" t="str">
        <f>Source!E243</f>
        <v>64</v>
      </c>
      <c r="B543" s="38" t="str">
        <f>Source!F243</f>
        <v>м08-02-144-7</v>
      </c>
      <c r="C543" s="34" t="str">
        <f>Source!G243</f>
        <v>Присоединение к зажимам жил проводов или кабелей сечением до 240 мм2</v>
      </c>
      <c r="D543" s="39" t="str">
        <f>Source!H243</f>
        <v>100 шт.</v>
      </c>
      <c r="E543" s="10">
        <f>Source!I243</f>
        <v>0.16</v>
      </c>
      <c r="F543" s="41">
        <f>IF(Source!AK243&lt;&gt; 0, Source!AK243,Source!AL243 + Source!AM243 + Source!AO243)</f>
        <v>278.77</v>
      </c>
      <c r="G543" s="40"/>
      <c r="H543" s="41"/>
      <c r="I543" s="40" t="str">
        <f>Source!BO243</f>
        <v>м08-02-144-7</v>
      </c>
      <c r="J543" s="40"/>
      <c r="K543" s="41"/>
      <c r="L543" s="42"/>
      <c r="S543">
        <f>ROUND((Source!FX243/100)*((ROUND(Source!AF243*Source!I243, 2)+ROUND(Source!AE243*Source!I243, 2))), 2)</f>
        <v>42.42</v>
      </c>
      <c r="T543">
        <f>Source!X243</f>
        <v>1515.53</v>
      </c>
      <c r="U543">
        <f>ROUND((Source!FY243/100)*((ROUND(Source!AF243*Source!I243, 2)+ROUND(Source!AE243*Source!I243, 2))), 2)</f>
        <v>22.3</v>
      </c>
      <c r="V543">
        <f>Source!Y243</f>
        <v>796.82</v>
      </c>
    </row>
    <row r="544" spans="1:28" x14ac:dyDescent="0.2">
      <c r="C544" s="43" t="str">
        <f>"Объем: "&amp;Source!I243&amp;"=16/"&amp;"100"</f>
        <v>Объем: 0,16=16/100</v>
      </c>
    </row>
    <row r="545" spans="1:28" ht="14.25" x14ac:dyDescent="0.2">
      <c r="A545" s="37"/>
      <c r="B545" s="38"/>
      <c r="C545" s="34" t="s">
        <v>827</v>
      </c>
      <c r="D545" s="39"/>
      <c r="E545" s="10"/>
      <c r="F545" s="41">
        <f>Source!AO243</f>
        <v>273.3</v>
      </c>
      <c r="G545" s="40" t="str">
        <f>Source!DG243</f>
        <v/>
      </c>
      <c r="H545" s="41">
        <f>ROUND(Source!AF243*Source!I243, 2)</f>
        <v>43.73</v>
      </c>
      <c r="I545" s="40"/>
      <c r="J545" s="40">
        <f>IF(Source!BA243&lt;&gt; 0, Source!BA243, 1)</f>
        <v>35.729999999999997</v>
      </c>
      <c r="K545" s="41">
        <f>Source!S243</f>
        <v>1562.4</v>
      </c>
      <c r="L545" s="42"/>
      <c r="R545">
        <f>H545</f>
        <v>43.73</v>
      </c>
    </row>
    <row r="546" spans="1:28" ht="14.25" x14ac:dyDescent="0.2">
      <c r="A546" s="37"/>
      <c r="B546" s="38"/>
      <c r="C546" s="34" t="s">
        <v>834</v>
      </c>
      <c r="D546" s="39"/>
      <c r="E546" s="10"/>
      <c r="F546" s="41">
        <f>Source!AL243</f>
        <v>5.47</v>
      </c>
      <c r="G546" s="40" t="str">
        <f>Source!DD243</f>
        <v/>
      </c>
      <c r="H546" s="41">
        <f>ROUND(Source!AC243*Source!I243, 2)</f>
        <v>0.88</v>
      </c>
      <c r="I546" s="40"/>
      <c r="J546" s="40">
        <f>IF(Source!BC243&lt;&gt; 0, Source!BC243, 1)</f>
        <v>35.71</v>
      </c>
      <c r="K546" s="41">
        <f>Source!P243</f>
        <v>31.25</v>
      </c>
      <c r="L546" s="42"/>
    </row>
    <row r="547" spans="1:28" ht="14.25" x14ac:dyDescent="0.2">
      <c r="A547" s="37"/>
      <c r="B547" s="38"/>
      <c r="C547" s="34" t="s">
        <v>828</v>
      </c>
      <c r="D547" s="39" t="s">
        <v>829</v>
      </c>
      <c r="E547" s="10">
        <f>Source!BZ243</f>
        <v>97</v>
      </c>
      <c r="F547" s="44"/>
      <c r="G547" s="40"/>
      <c r="H547" s="41">
        <f>SUM(S543:S549)</f>
        <v>42.42</v>
      </c>
      <c r="I547" s="45"/>
      <c r="J547" s="34">
        <f>Source!AT243</f>
        <v>97</v>
      </c>
      <c r="K547" s="41">
        <f>SUM(T543:T549)</f>
        <v>1515.53</v>
      </c>
      <c r="L547" s="42"/>
    </row>
    <row r="548" spans="1:28" ht="14.25" x14ac:dyDescent="0.2">
      <c r="A548" s="37"/>
      <c r="B548" s="38"/>
      <c r="C548" s="34" t="s">
        <v>830</v>
      </c>
      <c r="D548" s="39" t="s">
        <v>829</v>
      </c>
      <c r="E548" s="10">
        <f>Source!CA243</f>
        <v>51</v>
      </c>
      <c r="F548" s="44"/>
      <c r="G548" s="40"/>
      <c r="H548" s="41">
        <f>SUM(U543:U549)</f>
        <v>22.3</v>
      </c>
      <c r="I548" s="45"/>
      <c r="J548" s="34">
        <f>Source!AU243</f>
        <v>51</v>
      </c>
      <c r="K548" s="41">
        <f>SUM(V543:V549)</f>
        <v>796.82</v>
      </c>
      <c r="L548" s="42"/>
    </row>
    <row r="549" spans="1:28" ht="14.25" x14ac:dyDescent="0.2">
      <c r="A549" s="50"/>
      <c r="B549" s="51"/>
      <c r="C549" s="52" t="s">
        <v>831</v>
      </c>
      <c r="D549" s="53" t="s">
        <v>832</v>
      </c>
      <c r="E549" s="54">
        <f>Source!AQ243</f>
        <v>30.4</v>
      </c>
      <c r="F549" s="55"/>
      <c r="G549" s="56" t="str">
        <f>Source!DI243</f>
        <v/>
      </c>
      <c r="H549" s="55"/>
      <c r="I549" s="56"/>
      <c r="J549" s="56"/>
      <c r="K549" s="55"/>
      <c r="L549" s="57">
        <f>Source!U243</f>
        <v>4.8639999999999999</v>
      </c>
    </row>
    <row r="550" spans="1:28" ht="15" x14ac:dyDescent="0.25">
      <c r="G550" s="48">
        <f>ROUND(Source!AC243*Source!I243, 2)+ROUND(Source!AF243*Source!I243, 2)+ROUND((((Source!ET243)-(Source!EU243))+Source!AE243)*Source!I243, 2)+SUM(H547:H548)</f>
        <v>109.33</v>
      </c>
      <c r="H550" s="48"/>
      <c r="J550" s="48">
        <f>Source!O243+SUM(K547:K548)</f>
        <v>3906</v>
      </c>
      <c r="K550" s="48"/>
      <c r="L550" s="49">
        <f>Source!U243</f>
        <v>4.8639999999999999</v>
      </c>
      <c r="O550" s="47">
        <f>G550</f>
        <v>109.33</v>
      </c>
      <c r="P550" s="47">
        <f>J550</f>
        <v>3906</v>
      </c>
      <c r="Q550" s="47">
        <f>L550</f>
        <v>4.8639999999999999</v>
      </c>
      <c r="W550">
        <f>IF(Source!BI243&lt;=1,G550, 0)</f>
        <v>0</v>
      </c>
      <c r="X550">
        <f>IF(Source!BI243=2,G550, 0)</f>
        <v>109.33</v>
      </c>
      <c r="Y550">
        <f>IF(Source!BI243=3,G550, 0)</f>
        <v>0</v>
      </c>
      <c r="Z550">
        <f>IF(Source!BI243=4,G550, 0)</f>
        <v>0</v>
      </c>
    </row>
    <row r="551" spans="1:28" ht="28.5" x14ac:dyDescent="0.2">
      <c r="A551" s="37" t="str">
        <f>Source!E244</f>
        <v>65</v>
      </c>
      <c r="B551" s="38" t="str">
        <f>Source!F244</f>
        <v>28-03-027-1</v>
      </c>
      <c r="C551" s="34" t="str">
        <f>Source!G244</f>
        <v>Установка указателей кабельных трасс</v>
      </c>
      <c r="D551" s="39" t="str">
        <f>Source!H244</f>
        <v>100 шт.</v>
      </c>
      <c r="E551" s="10">
        <f>Source!I244</f>
        <v>0.01</v>
      </c>
      <c r="F551" s="41">
        <f>IF(Source!AK244&lt;&gt; 0, Source!AK244,Source!AL244 + Source!AM244 + Source!AO244)</f>
        <v>924.36</v>
      </c>
      <c r="G551" s="40"/>
      <c r="H551" s="41"/>
      <c r="I551" s="40" t="str">
        <f>Source!BO244</f>
        <v>28-03-027-1</v>
      </c>
      <c r="J551" s="40"/>
      <c r="K551" s="41"/>
      <c r="L551" s="42"/>
      <c r="S551">
        <f>ROUND((Source!FX244/100)*((ROUND(Source!AF244*Source!I244, 2)+ROUND(Source!AE244*Source!I244, 2))), 2)</f>
        <v>6.61</v>
      </c>
      <c r="T551">
        <f>Source!X244</f>
        <v>236.14</v>
      </c>
      <c r="U551">
        <f>ROUND((Source!FY244/100)*((ROUND(Source!AF244*Source!I244, 2)+ROUND(Source!AE244*Source!I244, 2))), 2)</f>
        <v>3.94</v>
      </c>
      <c r="V551">
        <f>Source!Y244</f>
        <v>140.82</v>
      </c>
    </row>
    <row r="552" spans="1:28" x14ac:dyDescent="0.2">
      <c r="C552" s="43" t="str">
        <f>"Объем: "&amp;Source!I244&amp;"=1/"&amp;"100"</f>
        <v>Объем: 0,01=1/100</v>
      </c>
    </row>
    <row r="553" spans="1:28" ht="14.25" x14ac:dyDescent="0.2">
      <c r="A553" s="37"/>
      <c r="B553" s="38"/>
      <c r="C553" s="34" t="s">
        <v>827</v>
      </c>
      <c r="D553" s="39"/>
      <c r="E553" s="10"/>
      <c r="F553" s="41">
        <f>Source!AO244</f>
        <v>587.22</v>
      </c>
      <c r="G553" s="40" t="str">
        <f>Source!DG244</f>
        <v/>
      </c>
      <c r="H553" s="41">
        <f>ROUND(Source!AF244*Source!I244, 2)</f>
        <v>5.87</v>
      </c>
      <c r="I553" s="40"/>
      <c r="J553" s="40">
        <f>IF(Source!BA244&lt;&gt; 0, Source!BA244, 1)</f>
        <v>35.729999999999997</v>
      </c>
      <c r="K553" s="41">
        <f>Source!S244</f>
        <v>209.81</v>
      </c>
      <c r="L553" s="42"/>
      <c r="R553">
        <f>H553</f>
        <v>5.87</v>
      </c>
    </row>
    <row r="554" spans="1:28" ht="14.25" x14ac:dyDescent="0.2">
      <c r="A554" s="37"/>
      <c r="B554" s="38"/>
      <c r="C554" s="34" t="s">
        <v>244</v>
      </c>
      <c r="D554" s="39"/>
      <c r="E554" s="10"/>
      <c r="F554" s="41">
        <f>Source!AM244</f>
        <v>239.28</v>
      </c>
      <c r="G554" s="40" t="str">
        <f>Source!DE244</f>
        <v/>
      </c>
      <c r="H554" s="41">
        <f>ROUND((((Source!ET244)-(Source!EU244))+Source!AE244)*Source!I244, 2)</f>
        <v>2.39</v>
      </c>
      <c r="I554" s="40"/>
      <c r="J554" s="40">
        <f>IF(Source!BB244&lt;&gt; 0, Source!BB244, 1)</f>
        <v>9.56</v>
      </c>
      <c r="K554" s="41">
        <f>Source!Q244</f>
        <v>22.88</v>
      </c>
      <c r="L554" s="42"/>
    </row>
    <row r="555" spans="1:28" ht="14.25" x14ac:dyDescent="0.2">
      <c r="A555" s="37"/>
      <c r="B555" s="38"/>
      <c r="C555" s="34" t="s">
        <v>833</v>
      </c>
      <c r="D555" s="39"/>
      <c r="E555" s="10"/>
      <c r="F555" s="41">
        <f>Source!AN244</f>
        <v>19.12</v>
      </c>
      <c r="G555" s="40" t="str">
        <f>Source!DF244</f>
        <v/>
      </c>
      <c r="H555" s="41">
        <f>ROUND(Source!AE244*Source!I244, 2)</f>
        <v>0.19</v>
      </c>
      <c r="I555" s="40"/>
      <c r="J555" s="40">
        <f>IF(Source!BS244&lt;&gt; 0, Source!BS244, 1)</f>
        <v>35.729999999999997</v>
      </c>
      <c r="K555" s="41">
        <f>Source!R244</f>
        <v>6.83</v>
      </c>
      <c r="L555" s="42"/>
      <c r="R555">
        <f>H555</f>
        <v>0.19</v>
      </c>
    </row>
    <row r="556" spans="1:28" ht="14.25" x14ac:dyDescent="0.2">
      <c r="A556" s="37"/>
      <c r="B556" s="38"/>
      <c r="C556" s="34" t="s">
        <v>834</v>
      </c>
      <c r="D556" s="39"/>
      <c r="E556" s="10"/>
      <c r="F556" s="41">
        <f>Source!AL244</f>
        <v>97.86</v>
      </c>
      <c r="G556" s="40" t="str">
        <f>Source!DD244</f>
        <v/>
      </c>
      <c r="H556" s="41">
        <f>ROUND(Source!AC244*Source!I244, 2)</f>
        <v>0.98</v>
      </c>
      <c r="I556" s="40"/>
      <c r="J556" s="40">
        <f>IF(Source!BC244&lt;&gt; 0, Source!BC244, 1)</f>
        <v>24.5</v>
      </c>
      <c r="K556" s="41">
        <f>Source!P244</f>
        <v>23.98</v>
      </c>
      <c r="L556" s="42"/>
    </row>
    <row r="557" spans="1:28" ht="14.25" x14ac:dyDescent="0.2">
      <c r="A557" s="37"/>
      <c r="B557" s="38"/>
      <c r="C557" s="34" t="s">
        <v>828</v>
      </c>
      <c r="D557" s="39" t="s">
        <v>829</v>
      </c>
      <c r="E557" s="10">
        <f>Source!BZ244</f>
        <v>109</v>
      </c>
      <c r="F557" s="44"/>
      <c r="G557" s="40"/>
      <c r="H557" s="41">
        <f>SUM(S551:S560)</f>
        <v>6.61</v>
      </c>
      <c r="I557" s="45"/>
      <c r="J557" s="34">
        <f>Source!AT244</f>
        <v>109</v>
      </c>
      <c r="K557" s="41">
        <f>SUM(T551:T560)</f>
        <v>236.14</v>
      </c>
      <c r="L557" s="42"/>
    </row>
    <row r="558" spans="1:28" ht="14.25" x14ac:dyDescent="0.2">
      <c r="A558" s="37"/>
      <c r="B558" s="38"/>
      <c r="C558" s="34" t="s">
        <v>830</v>
      </c>
      <c r="D558" s="39" t="s">
        <v>829</v>
      </c>
      <c r="E558" s="10">
        <f>Source!CA244</f>
        <v>65</v>
      </c>
      <c r="F558" s="44"/>
      <c r="G558" s="40"/>
      <c r="H558" s="41">
        <f>SUM(U551:U560)</f>
        <v>3.94</v>
      </c>
      <c r="I558" s="45"/>
      <c r="J558" s="34">
        <f>Source!AU244</f>
        <v>65</v>
      </c>
      <c r="K558" s="41">
        <f>SUM(V551:V560)</f>
        <v>140.82</v>
      </c>
      <c r="L558" s="42"/>
    </row>
    <row r="559" spans="1:28" ht="14.25" x14ac:dyDescent="0.2">
      <c r="A559" s="37"/>
      <c r="B559" s="38"/>
      <c r="C559" s="34" t="s">
        <v>831</v>
      </c>
      <c r="D559" s="39" t="s">
        <v>832</v>
      </c>
      <c r="E559" s="10">
        <f>Source!AQ244</f>
        <v>78.400000000000006</v>
      </c>
      <c r="F559" s="41"/>
      <c r="G559" s="40" t="str">
        <f>Source!DI244</f>
        <v/>
      </c>
      <c r="H559" s="41"/>
      <c r="I559" s="40"/>
      <c r="J559" s="40"/>
      <c r="K559" s="41"/>
      <c r="L559" s="46">
        <f>Source!U244</f>
        <v>0.78400000000000003</v>
      </c>
    </row>
    <row r="560" spans="1:28" ht="28.5" hidden="1" x14ac:dyDescent="0.2">
      <c r="A560" s="66" t="str">
        <f>Source!E246</f>
        <v>65,2</v>
      </c>
      <c r="B560" s="66" t="str">
        <f>Source!F246</f>
        <v>101-0073</v>
      </c>
      <c r="C560" s="66" t="str">
        <f>Source!G246</f>
        <v>Битумы нефтяные строительные марки БН-90/10</v>
      </c>
      <c r="D560" s="67" t="str">
        <f>Source!H246</f>
        <v>т</v>
      </c>
      <c r="E560" s="68">
        <f>Source!I246</f>
        <v>-5.9999999999999995E-4</v>
      </c>
      <c r="F560" s="69">
        <f>Source!AK246</f>
        <v>1631</v>
      </c>
      <c r="G560" s="70" t="s">
        <v>3</v>
      </c>
      <c r="H560" s="69">
        <f>ROUND(Source!AC246*Source!I246, 2)+ROUND((((Source!ET246)-(Source!EU246))+Source!AE246)*Source!I246, 2)+ROUND(Source!AF246*Source!I246, 2)</f>
        <v>-0.98</v>
      </c>
      <c r="I560" s="67"/>
      <c r="J560" s="67">
        <f>IF(Source!BC246&lt;&gt; 0, Source!BC246, 1)</f>
        <v>24.5</v>
      </c>
      <c r="K560" s="69">
        <f>Source!O246</f>
        <v>-23.98</v>
      </c>
      <c r="L560" s="69"/>
      <c r="S560">
        <f>ROUND((Source!FX246/100)*((ROUND(Source!AF246*Source!I246, 2)+ROUND(Source!AE246*Source!I246, 2))), 2)</f>
        <v>0</v>
      </c>
      <c r="T560">
        <f>Source!X246</f>
        <v>0</v>
      </c>
      <c r="U560">
        <f>ROUND((Source!FY246/100)*((ROUND(Source!AF246*Source!I246, 2)+ROUND(Source!AE246*Source!I246, 2))), 2)</f>
        <v>0</v>
      </c>
      <c r="V560">
        <f>Source!Y246</f>
        <v>0</v>
      </c>
      <c r="Y560">
        <f>IF(Source!BI246=3,H560, 0)</f>
        <v>0</v>
      </c>
      <c r="AA560">
        <f>ROUND(Source!AC246*Source!I246, 2)+ROUND((((Source!ET246)-(Source!EU246))+Source!AE246)*Source!I246, 2)+ROUND(Source!AF246*Source!I246, 2)</f>
        <v>-0.98</v>
      </c>
      <c r="AB560">
        <f>Source!O246</f>
        <v>-23.98</v>
      </c>
    </row>
    <row r="561" spans="1:26" ht="15" x14ac:dyDescent="0.25">
      <c r="G561" s="48">
        <f>ROUND(Source!AC244*Source!I244, 2)+ROUND(Source!AF244*Source!I244, 2)+ROUND((((Source!ET244)-(Source!EU244))+Source!AE244)*Source!I244, 2)+SUM(H557:H558)+SUM(AA560:AA560)</f>
        <v>18.809999999999999</v>
      </c>
      <c r="H561" s="48"/>
      <c r="J561" s="48">
        <f>Source!O244+SUM(K557:K558)+SUM(AB560:AB560)</f>
        <v>609.65</v>
      </c>
      <c r="K561" s="48"/>
      <c r="L561" s="49">
        <f>Source!U244</f>
        <v>0.78400000000000003</v>
      </c>
      <c r="O561" s="47">
        <f>G561</f>
        <v>18.809999999999999</v>
      </c>
      <c r="P561" s="47">
        <f>J561</f>
        <v>609.65</v>
      </c>
      <c r="Q561" s="47">
        <f>L561</f>
        <v>0.78400000000000003</v>
      </c>
      <c r="W561">
        <f>IF(Source!BI244&lt;=1,G561, 0)</f>
        <v>18.809999999999999</v>
      </c>
      <c r="X561">
        <f>IF(Source!BI244=2,G561, 0)</f>
        <v>0</v>
      </c>
      <c r="Y561">
        <f>IF(Source!BI244=3,G561, 0)</f>
        <v>0</v>
      </c>
      <c r="Z561">
        <f>IF(Source!BI244=4,G561, 0)</f>
        <v>0</v>
      </c>
    </row>
    <row r="562" spans="1:26" ht="42.75" x14ac:dyDescent="0.2">
      <c r="A562" s="37" t="str">
        <f>Source!E247</f>
        <v>66</v>
      </c>
      <c r="B562" s="38" t="str">
        <f>Source!F247</f>
        <v>п01-12-027-1</v>
      </c>
      <c r="C562" s="34" t="str">
        <f>Source!G247</f>
        <v>Испытание кабеля силового длиной до 500 м напряжением до 10 кВ</v>
      </c>
      <c r="D562" s="39" t="str">
        <f>Source!H247</f>
        <v>1 испытание</v>
      </c>
      <c r="E562" s="10">
        <f>Source!I247</f>
        <v>4</v>
      </c>
      <c r="F562" s="41">
        <f>IF(Source!AK247&lt;&gt; 0, Source!AK247,Source!AL247 + Source!AM247 + Source!AO247)</f>
        <v>52.07</v>
      </c>
      <c r="G562" s="40"/>
      <c r="H562" s="41"/>
      <c r="I562" s="40" t="str">
        <f>Source!BO247</f>
        <v/>
      </c>
      <c r="J562" s="40"/>
      <c r="K562" s="41"/>
      <c r="L562" s="42"/>
      <c r="S562">
        <f>ROUND((Source!FX247/100)*((ROUND(Source!AF247*Source!I247, 2)+ROUND(Source!AE247*Source!I247, 2))), 2)</f>
        <v>154.13</v>
      </c>
      <c r="T562">
        <f>Source!X247</f>
        <v>5506.96</v>
      </c>
      <c r="U562">
        <f>ROUND((Source!FY247/100)*((ROUND(Source!AF247*Source!I247, 2)+ROUND(Source!AE247*Source!I247, 2))), 2)</f>
        <v>74.98</v>
      </c>
      <c r="V562">
        <f>Source!Y247</f>
        <v>2679.06</v>
      </c>
    </row>
    <row r="563" spans="1:26" ht="14.25" x14ac:dyDescent="0.2">
      <c r="A563" s="37"/>
      <c r="B563" s="38"/>
      <c r="C563" s="34" t="s">
        <v>827</v>
      </c>
      <c r="D563" s="39"/>
      <c r="E563" s="10"/>
      <c r="F563" s="41">
        <f>Source!AO247</f>
        <v>52.07</v>
      </c>
      <c r="G563" s="40" t="str">
        <f>Source!DG247</f>
        <v/>
      </c>
      <c r="H563" s="41">
        <f>ROUND(Source!AF247*Source!I247, 2)</f>
        <v>208.28</v>
      </c>
      <c r="I563" s="40"/>
      <c r="J563" s="40">
        <f>IF(Source!BA247&lt;&gt; 0, Source!BA247, 1)</f>
        <v>35.729999999999997</v>
      </c>
      <c r="K563" s="41">
        <f>Source!S247</f>
        <v>7441.84</v>
      </c>
      <c r="L563" s="42"/>
      <c r="R563">
        <f>H563</f>
        <v>208.28</v>
      </c>
    </row>
    <row r="564" spans="1:26" ht="14.25" x14ac:dyDescent="0.2">
      <c r="A564" s="37"/>
      <c r="B564" s="38"/>
      <c r="C564" s="34" t="s">
        <v>828</v>
      </c>
      <c r="D564" s="39" t="s">
        <v>829</v>
      </c>
      <c r="E564" s="10">
        <f>Source!BZ247</f>
        <v>74</v>
      </c>
      <c r="F564" s="44"/>
      <c r="G564" s="40"/>
      <c r="H564" s="41">
        <f>SUM(S562:S566)</f>
        <v>154.13</v>
      </c>
      <c r="I564" s="45"/>
      <c r="J564" s="34">
        <f>Source!AT247</f>
        <v>74</v>
      </c>
      <c r="K564" s="41">
        <f>SUM(T562:T566)</f>
        <v>5506.96</v>
      </c>
      <c r="L564" s="42"/>
    </row>
    <row r="565" spans="1:26" ht="14.25" x14ac:dyDescent="0.2">
      <c r="A565" s="37"/>
      <c r="B565" s="38"/>
      <c r="C565" s="34" t="s">
        <v>830</v>
      </c>
      <c r="D565" s="39" t="s">
        <v>829</v>
      </c>
      <c r="E565" s="10">
        <f>Source!CA247</f>
        <v>36</v>
      </c>
      <c r="F565" s="44"/>
      <c r="G565" s="40"/>
      <c r="H565" s="41">
        <f>SUM(U562:U566)</f>
        <v>74.98</v>
      </c>
      <c r="I565" s="45"/>
      <c r="J565" s="34">
        <f>Source!AU247</f>
        <v>36</v>
      </c>
      <c r="K565" s="41">
        <f>SUM(V562:V566)</f>
        <v>2679.06</v>
      </c>
      <c r="L565" s="42"/>
    </row>
    <row r="566" spans="1:26" ht="14.25" x14ac:dyDescent="0.2">
      <c r="A566" s="50"/>
      <c r="B566" s="51"/>
      <c r="C566" s="52" t="s">
        <v>831</v>
      </c>
      <c r="D566" s="53" t="s">
        <v>832</v>
      </c>
      <c r="E566" s="54">
        <f>Source!AQ247</f>
        <v>4.8600000000000003</v>
      </c>
      <c r="F566" s="55"/>
      <c r="G566" s="56" t="str">
        <f>Source!DI247</f>
        <v/>
      </c>
      <c r="H566" s="55"/>
      <c r="I566" s="56"/>
      <c r="J566" s="56"/>
      <c r="K566" s="55"/>
      <c r="L566" s="57">
        <f>Source!U247</f>
        <v>19.440000000000001</v>
      </c>
    </row>
    <row r="567" spans="1:26" ht="15" x14ac:dyDescent="0.25">
      <c r="G567" s="48">
        <f>ROUND(Source!AC247*Source!I247, 2)+ROUND(Source!AF247*Source!I247, 2)+ROUND((((Source!ET247)-(Source!EU247))+Source!AE247)*Source!I247, 2)+SUM(H564:H565)</f>
        <v>437.39</v>
      </c>
      <c r="H567" s="48"/>
      <c r="J567" s="48">
        <f>Source!O247+SUM(K564:K565)</f>
        <v>15627.86</v>
      </c>
      <c r="K567" s="48"/>
      <c r="L567" s="49">
        <f>Source!U247</f>
        <v>19.440000000000001</v>
      </c>
      <c r="O567" s="47">
        <f>G567</f>
        <v>437.39</v>
      </c>
      <c r="P567" s="47">
        <f>J567</f>
        <v>15627.86</v>
      </c>
      <c r="Q567" s="47">
        <f>L567</f>
        <v>19.440000000000001</v>
      </c>
      <c r="W567">
        <f>IF(Source!BI247&lt;=1,G567, 0)</f>
        <v>0</v>
      </c>
      <c r="X567">
        <f>IF(Source!BI247=2,G567, 0)</f>
        <v>0</v>
      </c>
      <c r="Y567">
        <f>IF(Source!BI247=3,G567, 0)</f>
        <v>0</v>
      </c>
      <c r="Z567">
        <f>IF(Source!BI247=4,G567, 0)</f>
        <v>437.39</v>
      </c>
    </row>
    <row r="568" spans="1:26" ht="42.75" x14ac:dyDescent="0.2">
      <c r="A568" s="37" t="str">
        <f>Source!E248</f>
        <v>67</v>
      </c>
      <c r="B568" s="38" t="str">
        <f>Source!F248</f>
        <v>п01-11-024-2</v>
      </c>
      <c r="C568" s="34" t="str">
        <f>Source!G248</f>
        <v>Фазировка электрической линии или трансформатора с сетью напряжением свыше 1 кВ</v>
      </c>
      <c r="D568" s="39" t="str">
        <f>Source!H248</f>
        <v>1 фазировка</v>
      </c>
      <c r="E568" s="10">
        <f>Source!I248</f>
        <v>4</v>
      </c>
      <c r="F568" s="41">
        <f>IF(Source!AK248&lt;&gt; 0, Source!AK248,Source!AL248 + Source!AM248 + Source!AO248)</f>
        <v>19.39</v>
      </c>
      <c r="G568" s="40"/>
      <c r="H568" s="41"/>
      <c r="I568" s="40" t="str">
        <f>Source!BO248</f>
        <v/>
      </c>
      <c r="J568" s="40"/>
      <c r="K568" s="41"/>
      <c r="L568" s="42"/>
      <c r="S568">
        <f>ROUND((Source!FX248/100)*((ROUND(Source!AF248*Source!I248, 2)+ROUND(Source!AE248*Source!I248, 2))), 2)</f>
        <v>57.39</v>
      </c>
      <c r="T568">
        <f>Source!X248</f>
        <v>2050.6999999999998</v>
      </c>
      <c r="U568">
        <f>ROUND((Source!FY248/100)*((ROUND(Source!AF248*Source!I248, 2)+ROUND(Source!AE248*Source!I248, 2))), 2)</f>
        <v>27.92</v>
      </c>
      <c r="V568">
        <f>Source!Y248</f>
        <v>997.64</v>
      </c>
    </row>
    <row r="569" spans="1:26" ht="14.25" x14ac:dyDescent="0.2">
      <c r="A569" s="37"/>
      <c r="B569" s="38"/>
      <c r="C569" s="34" t="s">
        <v>827</v>
      </c>
      <c r="D569" s="39"/>
      <c r="E569" s="10"/>
      <c r="F569" s="41">
        <f>Source!AO248</f>
        <v>19.39</v>
      </c>
      <c r="G569" s="40" t="str">
        <f>Source!DG248</f>
        <v/>
      </c>
      <c r="H569" s="41">
        <f>ROUND(Source!AF248*Source!I248, 2)</f>
        <v>77.56</v>
      </c>
      <c r="I569" s="40"/>
      <c r="J569" s="40">
        <f>IF(Source!BA248&lt;&gt; 0, Source!BA248, 1)</f>
        <v>35.729999999999997</v>
      </c>
      <c r="K569" s="41">
        <f>Source!S248</f>
        <v>2771.22</v>
      </c>
      <c r="L569" s="42"/>
      <c r="R569">
        <f>H569</f>
        <v>77.56</v>
      </c>
    </row>
    <row r="570" spans="1:26" ht="14.25" x14ac:dyDescent="0.2">
      <c r="A570" s="37"/>
      <c r="B570" s="38"/>
      <c r="C570" s="34" t="s">
        <v>828</v>
      </c>
      <c r="D570" s="39" t="s">
        <v>829</v>
      </c>
      <c r="E570" s="10">
        <f>Source!BZ248</f>
        <v>74</v>
      </c>
      <c r="F570" s="44"/>
      <c r="G570" s="40"/>
      <c r="H570" s="41">
        <f>SUM(S568:S572)</f>
        <v>57.39</v>
      </c>
      <c r="I570" s="45"/>
      <c r="J570" s="34">
        <f>Source!AT248</f>
        <v>74</v>
      </c>
      <c r="K570" s="41">
        <f>SUM(T568:T572)</f>
        <v>2050.6999999999998</v>
      </c>
      <c r="L570" s="42"/>
    </row>
    <row r="571" spans="1:26" ht="14.25" x14ac:dyDescent="0.2">
      <c r="A571" s="37"/>
      <c r="B571" s="38"/>
      <c r="C571" s="34" t="s">
        <v>830</v>
      </c>
      <c r="D571" s="39" t="s">
        <v>829</v>
      </c>
      <c r="E571" s="10">
        <f>Source!CA248</f>
        <v>36</v>
      </c>
      <c r="F571" s="44"/>
      <c r="G571" s="40"/>
      <c r="H571" s="41">
        <f>SUM(U568:U572)</f>
        <v>27.92</v>
      </c>
      <c r="I571" s="45"/>
      <c r="J571" s="34">
        <f>Source!AU248</f>
        <v>36</v>
      </c>
      <c r="K571" s="41">
        <f>SUM(V568:V572)</f>
        <v>997.64</v>
      </c>
      <c r="L571" s="42"/>
    </row>
    <row r="572" spans="1:26" ht="14.25" x14ac:dyDescent="0.2">
      <c r="A572" s="50"/>
      <c r="B572" s="51"/>
      <c r="C572" s="52" t="s">
        <v>831</v>
      </c>
      <c r="D572" s="53" t="s">
        <v>832</v>
      </c>
      <c r="E572" s="54">
        <f>Source!AQ248</f>
        <v>1.62</v>
      </c>
      <c r="F572" s="55"/>
      <c r="G572" s="56" t="str">
        <f>Source!DI248</f>
        <v/>
      </c>
      <c r="H572" s="55"/>
      <c r="I572" s="56"/>
      <c r="J572" s="56"/>
      <c r="K572" s="55"/>
      <c r="L572" s="57">
        <f>Source!U248</f>
        <v>6.48</v>
      </c>
    </row>
    <row r="573" spans="1:26" ht="15" x14ac:dyDescent="0.25">
      <c r="G573" s="48">
        <f>ROUND(Source!AC248*Source!I248, 2)+ROUND(Source!AF248*Source!I248, 2)+ROUND((((Source!ET248)-(Source!EU248))+Source!AE248)*Source!I248, 2)+SUM(H570:H571)</f>
        <v>162.87</v>
      </c>
      <c r="H573" s="48"/>
      <c r="J573" s="48">
        <f>Source!O248+SUM(K570:K571)</f>
        <v>5819.5599999999995</v>
      </c>
      <c r="K573" s="48"/>
      <c r="L573" s="49">
        <f>Source!U248</f>
        <v>6.48</v>
      </c>
      <c r="O573" s="47">
        <f>G573</f>
        <v>162.87</v>
      </c>
      <c r="P573" s="47">
        <f>J573</f>
        <v>5819.5599999999995</v>
      </c>
      <c r="Q573" s="47">
        <f>L573</f>
        <v>6.48</v>
      </c>
      <c r="W573">
        <f>IF(Source!BI248&lt;=1,G573, 0)</f>
        <v>0</v>
      </c>
      <c r="X573">
        <f>IF(Source!BI248=2,G573, 0)</f>
        <v>0</v>
      </c>
      <c r="Y573">
        <f>IF(Source!BI248=3,G573, 0)</f>
        <v>0</v>
      </c>
      <c r="Z573">
        <f>IF(Source!BI248=4,G573, 0)</f>
        <v>162.87</v>
      </c>
    </row>
    <row r="574" spans="1:26" ht="27" x14ac:dyDescent="0.2">
      <c r="A574" s="37" t="str">
        <f>Source!E249</f>
        <v>68</v>
      </c>
      <c r="B574" s="38" t="str">
        <f>Source!F249</f>
        <v>ЕКС</v>
      </c>
      <c r="C574" s="34" t="s">
        <v>848</v>
      </c>
      <c r="D574" s="39" t="str">
        <f>Source!H249</f>
        <v>м</v>
      </c>
      <c r="E574" s="10">
        <f>Source!I249</f>
        <v>276</v>
      </c>
      <c r="F574" s="41">
        <f>IF(Source!AK249&lt;&gt; 0, Source!AK249,Source!AL249 + Source!AM249 + Source!AO249)</f>
        <v>832.5</v>
      </c>
      <c r="G574" s="40"/>
      <c r="H574" s="41"/>
      <c r="I574" s="40" t="str">
        <f>Source!BO249</f>
        <v/>
      </c>
      <c r="J574" s="40"/>
      <c r="K574" s="41"/>
      <c r="L574" s="42"/>
      <c r="S574">
        <f>ROUND((Source!FX249/100)*((ROUND(Source!AF249*Source!I249, 2)+ROUND(Source!AE249*Source!I249, 2))), 2)</f>
        <v>0</v>
      </c>
      <c r="T574">
        <f>Source!X249</f>
        <v>0</v>
      </c>
      <c r="U574">
        <f>ROUND((Source!FY249/100)*((ROUND(Source!AF249*Source!I249, 2)+ROUND(Source!AE249*Source!I249, 2))), 2)</f>
        <v>0</v>
      </c>
      <c r="V574">
        <f>Source!Y249</f>
        <v>0</v>
      </c>
    </row>
    <row r="575" spans="1:26" ht="14.25" x14ac:dyDescent="0.2">
      <c r="A575" s="50"/>
      <c r="B575" s="51"/>
      <c r="C575" s="52" t="s">
        <v>834</v>
      </c>
      <c r="D575" s="53"/>
      <c r="E575" s="54"/>
      <c r="F575" s="55">
        <f>Source!AL249</f>
        <v>832.5</v>
      </c>
      <c r="G575" s="56" t="str">
        <f>Source!DD249</f>
        <v/>
      </c>
      <c r="H575" s="55">
        <f>ROUND(Source!AC249*Source!I249, 2)</f>
        <v>229770</v>
      </c>
      <c r="I575" s="56"/>
      <c r="J575" s="56">
        <f>IF(Source!BC249&lt;&gt; 0, Source!BC249, 1)</f>
        <v>1</v>
      </c>
      <c r="K575" s="55">
        <f>Source!P249</f>
        <v>229770</v>
      </c>
      <c r="L575" s="60"/>
    </row>
    <row r="576" spans="1:26" ht="15" x14ac:dyDescent="0.25">
      <c r="G576" s="48">
        <f>ROUND(Source!AC249*Source!I249, 2)+ROUND(Source!AF249*Source!I249, 2)+ROUND((((Source!ET249)-(Source!EU249))+Source!AE249)*Source!I249, 2)</f>
        <v>229770</v>
      </c>
      <c r="H576" s="48"/>
      <c r="J576" s="48">
        <f>Source!O249</f>
        <v>229770</v>
      </c>
      <c r="K576" s="48"/>
      <c r="L576" s="49">
        <f>Source!U249</f>
        <v>0</v>
      </c>
      <c r="O576" s="47">
        <f>G576</f>
        <v>229770</v>
      </c>
      <c r="P576" s="47">
        <f>J576</f>
        <v>229770</v>
      </c>
      <c r="Q576" s="47">
        <f>L576</f>
        <v>0</v>
      </c>
      <c r="W576">
        <f>IF(Source!BI249&lt;=1,G576, 0)</f>
        <v>229770</v>
      </c>
      <c r="X576">
        <f>IF(Source!BI249=2,G576, 0)</f>
        <v>0</v>
      </c>
      <c r="Y576">
        <f>IF(Source!BI249=3,G576, 0)</f>
        <v>0</v>
      </c>
      <c r="Z576">
        <f>IF(Source!BI249=4,G576, 0)</f>
        <v>0</v>
      </c>
    </row>
    <row r="577" spans="1:26" ht="28.5" x14ac:dyDescent="0.2">
      <c r="A577" s="37" t="str">
        <f>Source!E250</f>
        <v>69</v>
      </c>
      <c r="B577" s="38" t="str">
        <f>Source!F250</f>
        <v>СТАНДАРТ</v>
      </c>
      <c r="C577" s="34" t="s">
        <v>849</v>
      </c>
      <c r="D577" s="39" t="str">
        <f>Source!H250</f>
        <v>ШТ</v>
      </c>
      <c r="E577" s="10">
        <f>Source!I250</f>
        <v>8</v>
      </c>
      <c r="F577" s="41">
        <f>IF(Source!AK250&lt;&gt; 0, Source!AK250,Source!AL250 + Source!AM250 + Source!AO250)</f>
        <v>1489.88</v>
      </c>
      <c r="G577" s="40"/>
      <c r="H577" s="41"/>
      <c r="I577" s="40" t="str">
        <f>Source!BO250</f>
        <v/>
      </c>
      <c r="J577" s="40"/>
      <c r="K577" s="41"/>
      <c r="L577" s="42"/>
      <c r="S577">
        <f>ROUND((Source!FX250/100)*((ROUND(Source!AF250*Source!I250, 2)+ROUND(Source!AE250*Source!I250, 2))), 2)</f>
        <v>0</v>
      </c>
      <c r="T577">
        <f>Source!X250</f>
        <v>0</v>
      </c>
      <c r="U577">
        <f>ROUND((Source!FY250/100)*((ROUND(Source!AF250*Source!I250, 2)+ROUND(Source!AE250*Source!I250, 2))), 2)</f>
        <v>0</v>
      </c>
      <c r="V577">
        <f>Source!Y250</f>
        <v>0</v>
      </c>
    </row>
    <row r="578" spans="1:26" ht="14.25" x14ac:dyDescent="0.2">
      <c r="A578" s="50"/>
      <c r="B578" s="51"/>
      <c r="C578" s="52" t="s">
        <v>834</v>
      </c>
      <c r="D578" s="53"/>
      <c r="E578" s="54"/>
      <c r="F578" s="55">
        <f>Source!AL250</f>
        <v>1489.88</v>
      </c>
      <c r="G578" s="56" t="str">
        <f>Source!DD250</f>
        <v/>
      </c>
      <c r="H578" s="55">
        <f>ROUND(Source!AC250*Source!I250, 2)</f>
        <v>11919.04</v>
      </c>
      <c r="I578" s="56"/>
      <c r="J578" s="56">
        <f>IF(Source!BC250&lt;&gt; 0, Source!BC250, 1)</f>
        <v>1</v>
      </c>
      <c r="K578" s="55">
        <f>Source!P250</f>
        <v>11919.04</v>
      </c>
      <c r="L578" s="60"/>
    </row>
    <row r="579" spans="1:26" ht="15" x14ac:dyDescent="0.25">
      <c r="G579" s="48">
        <f>ROUND(Source!AC250*Source!I250, 2)+ROUND(Source!AF250*Source!I250, 2)+ROUND((((Source!ET250)-(Source!EU250))+Source!AE250)*Source!I250, 2)</f>
        <v>11919.04</v>
      </c>
      <c r="H579" s="48"/>
      <c r="J579" s="48">
        <f>Source!O250</f>
        <v>11919.04</v>
      </c>
      <c r="K579" s="48"/>
      <c r="L579" s="49">
        <f>Source!U250</f>
        <v>0</v>
      </c>
      <c r="O579" s="47">
        <f>G579</f>
        <v>11919.04</v>
      </c>
      <c r="P579" s="47">
        <f>J579</f>
        <v>11919.04</v>
      </c>
      <c r="Q579" s="47">
        <f>L579</f>
        <v>0</v>
      </c>
      <c r="W579">
        <f>IF(Source!BI250&lt;=1,G579, 0)</f>
        <v>11919.04</v>
      </c>
      <c r="X579">
        <f>IF(Source!BI250=2,G579, 0)</f>
        <v>0</v>
      </c>
      <c r="Y579">
        <f>IF(Source!BI250=3,G579, 0)</f>
        <v>0</v>
      </c>
      <c r="Z579">
        <f>IF(Source!BI250=4,G579, 0)</f>
        <v>0</v>
      </c>
    </row>
    <row r="580" spans="1:26" ht="41.25" x14ac:dyDescent="0.2">
      <c r="A580" s="37" t="str">
        <f>Source!E251</f>
        <v>70</v>
      </c>
      <c r="B580" s="38" t="str">
        <f>Source!F251</f>
        <v>МирТрубПласт</v>
      </c>
      <c r="C580" s="34" t="s">
        <v>837</v>
      </c>
      <c r="D580" s="39" t="str">
        <f>Source!H251</f>
        <v>м</v>
      </c>
      <c r="E580" s="10">
        <f>Source!I251</f>
        <v>183</v>
      </c>
      <c r="F580" s="41">
        <f>IF(Source!AK251&lt;&gt; 0, Source!AK251,Source!AL251 + Source!AM251 + Source!AO251)</f>
        <v>450</v>
      </c>
      <c r="G580" s="40"/>
      <c r="H580" s="41"/>
      <c r="I580" s="40" t="str">
        <f>Source!BO251</f>
        <v/>
      </c>
      <c r="J580" s="40"/>
      <c r="K580" s="41"/>
      <c r="L580" s="42"/>
      <c r="S580">
        <f>ROUND((Source!FX251/100)*((ROUND(Source!AF251*Source!I251, 2)+ROUND(Source!AE251*Source!I251, 2))), 2)</f>
        <v>0</v>
      </c>
      <c r="T580">
        <f>Source!X251</f>
        <v>0</v>
      </c>
      <c r="U580">
        <f>ROUND((Source!FY251/100)*((ROUND(Source!AF251*Source!I251, 2)+ROUND(Source!AE251*Source!I251, 2))), 2)</f>
        <v>0</v>
      </c>
      <c r="V580">
        <f>Source!Y251</f>
        <v>0</v>
      </c>
    </row>
    <row r="581" spans="1:26" ht="14.25" x14ac:dyDescent="0.2">
      <c r="A581" s="50"/>
      <c r="B581" s="51"/>
      <c r="C581" s="52" t="s">
        <v>834</v>
      </c>
      <c r="D581" s="53"/>
      <c r="E581" s="54"/>
      <c r="F581" s="55">
        <f>Source!AL251</f>
        <v>450</v>
      </c>
      <c r="G581" s="56" t="str">
        <f>Source!DD251</f>
        <v/>
      </c>
      <c r="H581" s="55">
        <f>ROUND(Source!AC251*Source!I251, 2)</f>
        <v>82350</v>
      </c>
      <c r="I581" s="56"/>
      <c r="J581" s="56">
        <f>IF(Source!BC251&lt;&gt; 0, Source!BC251, 1)</f>
        <v>1</v>
      </c>
      <c r="K581" s="55">
        <f>Source!P251</f>
        <v>82350</v>
      </c>
      <c r="L581" s="60"/>
    </row>
    <row r="582" spans="1:26" ht="15" x14ac:dyDescent="0.25">
      <c r="G582" s="48">
        <f>ROUND(Source!AC251*Source!I251, 2)+ROUND(Source!AF251*Source!I251, 2)+ROUND((((Source!ET251)-(Source!EU251))+Source!AE251)*Source!I251, 2)</f>
        <v>82350</v>
      </c>
      <c r="H582" s="48"/>
      <c r="J582" s="48">
        <f>Source!O251</f>
        <v>82350</v>
      </c>
      <c r="K582" s="48"/>
      <c r="L582" s="49">
        <f>Source!U251</f>
        <v>0</v>
      </c>
      <c r="O582" s="47">
        <f>G582</f>
        <v>82350</v>
      </c>
      <c r="P582" s="47">
        <f>J582</f>
        <v>82350</v>
      </c>
      <c r="Q582" s="47">
        <f>L582</f>
        <v>0</v>
      </c>
      <c r="W582">
        <f>IF(Source!BI251&lt;=1,G582, 0)</f>
        <v>82350</v>
      </c>
      <c r="X582">
        <f>IF(Source!BI251=2,G582, 0)</f>
        <v>0</v>
      </c>
      <c r="Y582">
        <f>IF(Source!BI251=3,G582, 0)</f>
        <v>0</v>
      </c>
      <c r="Z582">
        <f>IF(Source!BI251=4,G582, 0)</f>
        <v>0</v>
      </c>
    </row>
    <row r="583" spans="1:26" ht="27" x14ac:dyDescent="0.2">
      <c r="A583" s="37" t="str">
        <f>Source!E252</f>
        <v>71</v>
      </c>
      <c r="B583" s="38" t="str">
        <f>Source!F252</f>
        <v>ЕКС</v>
      </c>
      <c r="C583" s="34" t="s">
        <v>840</v>
      </c>
      <c r="D583" s="39" t="str">
        <f>Source!H252</f>
        <v>ШТ</v>
      </c>
      <c r="E583" s="10">
        <f>Source!I252</f>
        <v>4</v>
      </c>
      <c r="F583" s="41">
        <f>IF(Source!AK252&lt;&gt; 0, Source!AK252,Source!AL252 + Source!AM252 + Source!AO252)</f>
        <v>400.84</v>
      </c>
      <c r="G583" s="40"/>
      <c r="H583" s="41"/>
      <c r="I583" s="40" t="str">
        <f>Source!BO252</f>
        <v/>
      </c>
      <c r="J583" s="40"/>
      <c r="K583" s="41"/>
      <c r="L583" s="42"/>
      <c r="S583">
        <f>ROUND((Source!FX252/100)*((ROUND(Source!AF252*Source!I252, 2)+ROUND(Source!AE252*Source!I252, 2))), 2)</f>
        <v>0</v>
      </c>
      <c r="T583">
        <f>Source!X252</f>
        <v>0</v>
      </c>
      <c r="U583">
        <f>ROUND((Source!FY252/100)*((ROUND(Source!AF252*Source!I252, 2)+ROUND(Source!AE252*Source!I252, 2))), 2)</f>
        <v>0</v>
      </c>
      <c r="V583">
        <f>Source!Y252</f>
        <v>0</v>
      </c>
    </row>
    <row r="584" spans="1:26" ht="14.25" x14ac:dyDescent="0.2">
      <c r="A584" s="50"/>
      <c r="B584" s="51"/>
      <c r="C584" s="52" t="s">
        <v>834</v>
      </c>
      <c r="D584" s="53"/>
      <c r="E584" s="54"/>
      <c r="F584" s="55">
        <f>Source!AL252</f>
        <v>400.84</v>
      </c>
      <c r="G584" s="56" t="str">
        <f>Source!DD252</f>
        <v/>
      </c>
      <c r="H584" s="55">
        <f>ROUND(Source!AC252*Source!I252, 2)</f>
        <v>1603.36</v>
      </c>
      <c r="I584" s="56"/>
      <c r="J584" s="56">
        <f>IF(Source!BC252&lt;&gt; 0, Source!BC252, 1)</f>
        <v>1</v>
      </c>
      <c r="K584" s="55">
        <f>Source!P252</f>
        <v>1603.36</v>
      </c>
      <c r="L584" s="60"/>
    </row>
    <row r="585" spans="1:26" ht="15" x14ac:dyDescent="0.25">
      <c r="G585" s="48">
        <f>ROUND(Source!AC252*Source!I252, 2)+ROUND(Source!AF252*Source!I252, 2)+ROUND((((Source!ET252)-(Source!EU252))+Source!AE252)*Source!I252, 2)</f>
        <v>1603.36</v>
      </c>
      <c r="H585" s="48"/>
      <c r="J585" s="48">
        <f>Source!O252</f>
        <v>1603.36</v>
      </c>
      <c r="K585" s="48"/>
      <c r="L585" s="49">
        <f>Source!U252</f>
        <v>0</v>
      </c>
      <c r="O585" s="47">
        <f>G585</f>
        <v>1603.36</v>
      </c>
      <c r="P585" s="47">
        <f>J585</f>
        <v>1603.36</v>
      </c>
      <c r="Q585" s="47">
        <f>L585</f>
        <v>0</v>
      </c>
      <c r="W585">
        <f>IF(Source!BI252&lt;=1,G585, 0)</f>
        <v>1603.36</v>
      </c>
      <c r="X585">
        <f>IF(Source!BI252=2,G585, 0)</f>
        <v>0</v>
      </c>
      <c r="Y585">
        <f>IF(Source!BI252=3,G585, 0)</f>
        <v>0</v>
      </c>
      <c r="Z585">
        <f>IF(Source!BI252=4,G585, 0)</f>
        <v>0</v>
      </c>
    </row>
    <row r="586" spans="1:26" ht="27" x14ac:dyDescent="0.2">
      <c r="A586" s="37" t="str">
        <f>Source!E253</f>
        <v>72</v>
      </c>
      <c r="B586" s="38" t="str">
        <f>Source!F253</f>
        <v>Прайс</v>
      </c>
      <c r="C586" s="34" t="s">
        <v>850</v>
      </c>
      <c r="D586" s="39" t="str">
        <f>Source!H253</f>
        <v>ТН</v>
      </c>
      <c r="E586" s="10">
        <f>Source!I253</f>
        <v>5</v>
      </c>
      <c r="F586" s="41">
        <f>IF(Source!AK253&lt;&gt; 0, Source!AK253,Source!AL253 + Source!AM253 + Source!AO253)</f>
        <v>566.66999999999996</v>
      </c>
      <c r="G586" s="40"/>
      <c r="H586" s="41"/>
      <c r="I586" s="40" t="str">
        <f>Source!BO253</f>
        <v/>
      </c>
      <c r="J586" s="40"/>
      <c r="K586" s="41"/>
      <c r="L586" s="42"/>
      <c r="S586">
        <f>ROUND((Source!FX253/100)*((ROUND(Source!AF253*Source!I253, 2)+ROUND(Source!AE253*Source!I253, 2))), 2)</f>
        <v>0</v>
      </c>
      <c r="T586">
        <f>Source!X253</f>
        <v>0</v>
      </c>
      <c r="U586">
        <f>ROUND((Source!FY253/100)*((ROUND(Source!AF253*Source!I253, 2)+ROUND(Source!AE253*Source!I253, 2))), 2)</f>
        <v>0</v>
      </c>
      <c r="V586">
        <f>Source!Y253</f>
        <v>0</v>
      </c>
    </row>
    <row r="587" spans="1:26" ht="14.25" x14ac:dyDescent="0.2">
      <c r="A587" s="50"/>
      <c r="B587" s="51"/>
      <c r="C587" s="52" t="s">
        <v>834</v>
      </c>
      <c r="D587" s="53"/>
      <c r="E587" s="54"/>
      <c r="F587" s="55">
        <f>Source!AL253</f>
        <v>566.66999999999996</v>
      </c>
      <c r="G587" s="56" t="str">
        <f>Source!DD253</f>
        <v/>
      </c>
      <c r="H587" s="55">
        <f>ROUND(Source!AC253*Source!I253, 2)</f>
        <v>2833.35</v>
      </c>
      <c r="I587" s="56"/>
      <c r="J587" s="56">
        <f>IF(Source!BC253&lt;&gt; 0, Source!BC253, 1)</f>
        <v>1</v>
      </c>
      <c r="K587" s="55">
        <f>Source!P253</f>
        <v>2833.35</v>
      </c>
      <c r="L587" s="60"/>
    </row>
    <row r="588" spans="1:26" ht="15" x14ac:dyDescent="0.25">
      <c r="G588" s="48">
        <f>ROUND(Source!AC253*Source!I253, 2)+ROUND(Source!AF253*Source!I253, 2)+ROUND((((Source!ET253)-(Source!EU253))+Source!AE253)*Source!I253, 2)</f>
        <v>2833.35</v>
      </c>
      <c r="H588" s="48"/>
      <c r="J588" s="48">
        <f>Source!O253</f>
        <v>2833.35</v>
      </c>
      <c r="K588" s="48"/>
      <c r="L588" s="49">
        <f>Source!U253</f>
        <v>0</v>
      </c>
      <c r="O588" s="47">
        <f>G588</f>
        <v>2833.35</v>
      </c>
      <c r="P588" s="47">
        <f>J588</f>
        <v>2833.35</v>
      </c>
      <c r="Q588" s="47">
        <f>L588</f>
        <v>0</v>
      </c>
      <c r="W588">
        <f>IF(Source!BI253&lt;=1,G588, 0)</f>
        <v>2833.35</v>
      </c>
      <c r="X588">
        <f>IF(Source!BI253=2,G588, 0)</f>
        <v>0</v>
      </c>
      <c r="Y588">
        <f>IF(Source!BI253=3,G588, 0)</f>
        <v>0</v>
      </c>
      <c r="Z588">
        <f>IF(Source!BI253=4,G588, 0)</f>
        <v>0</v>
      </c>
    </row>
    <row r="589" spans="1:26" ht="41.25" x14ac:dyDescent="0.2">
      <c r="A589" s="37" t="str">
        <f>Source!E254</f>
        <v>73</v>
      </c>
      <c r="B589" s="38" t="str">
        <f>Source!F254</f>
        <v/>
      </c>
      <c r="C589" s="34" t="s">
        <v>851</v>
      </c>
      <c r="D589" s="39" t="str">
        <f>Source!H254</f>
        <v>ШТ</v>
      </c>
      <c r="E589" s="10">
        <f>Source!I254</f>
        <v>1</v>
      </c>
      <c r="F589" s="41">
        <f>IF(Source!AK254&lt;&gt; 0, Source!AK254,Source!AL254 + Source!AM254 + Source!AO254)</f>
        <v>7202.5</v>
      </c>
      <c r="G589" s="40"/>
      <c r="H589" s="41"/>
      <c r="I589" s="40" t="str">
        <f>Source!BO254</f>
        <v/>
      </c>
      <c r="J589" s="40"/>
      <c r="K589" s="41"/>
      <c r="L589" s="42"/>
      <c r="S589">
        <f>ROUND((Source!FX254/100)*((ROUND(Source!AF254*Source!I254, 2)+ROUND(Source!AE254*Source!I254, 2))), 2)</f>
        <v>0</v>
      </c>
      <c r="T589">
        <f>Source!X254</f>
        <v>0</v>
      </c>
      <c r="U589">
        <f>ROUND((Source!FY254/100)*((ROUND(Source!AF254*Source!I254, 2)+ROUND(Source!AE254*Source!I254, 2))), 2)</f>
        <v>0</v>
      </c>
      <c r="V589">
        <f>Source!Y254</f>
        <v>0</v>
      </c>
    </row>
    <row r="590" spans="1:26" ht="14.25" x14ac:dyDescent="0.2">
      <c r="A590" s="50"/>
      <c r="B590" s="51"/>
      <c r="C590" s="52" t="s">
        <v>834</v>
      </c>
      <c r="D590" s="53"/>
      <c r="E590" s="54"/>
      <c r="F590" s="55">
        <f>Source!AL254</f>
        <v>7202.5</v>
      </c>
      <c r="G590" s="56" t="str">
        <f>Source!DD254</f>
        <v/>
      </c>
      <c r="H590" s="55">
        <f>ROUND(Source!AC254*Source!I254, 2)</f>
        <v>7202.5</v>
      </c>
      <c r="I590" s="56"/>
      <c r="J590" s="56">
        <f>IF(Source!BC254&lt;&gt; 0, Source!BC254, 1)</f>
        <v>1</v>
      </c>
      <c r="K590" s="55">
        <f>Source!P254</f>
        <v>7202.5</v>
      </c>
      <c r="L590" s="60"/>
    </row>
    <row r="591" spans="1:26" ht="15" x14ac:dyDescent="0.25">
      <c r="G591" s="48">
        <f>ROUND(Source!AC254*Source!I254, 2)+ROUND(Source!AF254*Source!I254, 2)+ROUND((((Source!ET254)-(Source!EU254))+Source!AE254)*Source!I254, 2)</f>
        <v>7202.5</v>
      </c>
      <c r="H591" s="48"/>
      <c r="J591" s="48">
        <f>Source!O254</f>
        <v>7202.5</v>
      </c>
      <c r="K591" s="48"/>
      <c r="L591" s="49">
        <f>Source!U254</f>
        <v>0</v>
      </c>
      <c r="O591" s="47">
        <f>G591</f>
        <v>7202.5</v>
      </c>
      <c r="P591" s="47">
        <f>J591</f>
        <v>7202.5</v>
      </c>
      <c r="Q591" s="47">
        <f>L591</f>
        <v>0</v>
      </c>
      <c r="W591">
        <f>IF(Source!BI254&lt;=1,G591, 0)</f>
        <v>7202.5</v>
      </c>
      <c r="X591">
        <f>IF(Source!BI254=2,G591, 0)</f>
        <v>0</v>
      </c>
      <c r="Y591">
        <f>IF(Source!BI254=3,G591, 0)</f>
        <v>0</v>
      </c>
      <c r="Z591">
        <f>IF(Source!BI254=4,G591, 0)</f>
        <v>0</v>
      </c>
    </row>
    <row r="592" spans="1:26" ht="41.25" x14ac:dyDescent="0.2">
      <c r="A592" s="37" t="str">
        <f>Source!E255</f>
        <v>74</v>
      </c>
      <c r="B592" s="38" t="str">
        <f>Source!F255</f>
        <v/>
      </c>
      <c r="C592" s="34" t="s">
        <v>852</v>
      </c>
      <c r="D592" s="39" t="str">
        <f>Source!H255</f>
        <v>ШТ</v>
      </c>
      <c r="E592" s="10">
        <f>Source!I255</f>
        <v>1</v>
      </c>
      <c r="F592" s="41">
        <f>IF(Source!AK255&lt;&gt; 0, Source!AK255,Source!AL255 + Source!AM255 + Source!AO255)</f>
        <v>425.83</v>
      </c>
      <c r="G592" s="40"/>
      <c r="H592" s="41"/>
      <c r="I592" s="40" t="str">
        <f>Source!BO255</f>
        <v/>
      </c>
      <c r="J592" s="40"/>
      <c r="K592" s="41"/>
      <c r="L592" s="42"/>
      <c r="S592">
        <f>ROUND((Source!FX255/100)*((ROUND(Source!AF255*Source!I255, 2)+ROUND(Source!AE255*Source!I255, 2))), 2)</f>
        <v>0</v>
      </c>
      <c r="T592">
        <f>Source!X255</f>
        <v>0</v>
      </c>
      <c r="U592">
        <f>ROUND((Source!FY255/100)*((ROUND(Source!AF255*Source!I255, 2)+ROUND(Source!AE255*Source!I255, 2))), 2)</f>
        <v>0</v>
      </c>
      <c r="V592">
        <f>Source!Y255</f>
        <v>0</v>
      </c>
    </row>
    <row r="593" spans="1:26" ht="14.25" x14ac:dyDescent="0.2">
      <c r="A593" s="50"/>
      <c r="B593" s="51"/>
      <c r="C593" s="52" t="s">
        <v>834</v>
      </c>
      <c r="D593" s="53"/>
      <c r="E593" s="54"/>
      <c r="F593" s="55">
        <f>Source!AL255</f>
        <v>425.83</v>
      </c>
      <c r="G593" s="56" t="str">
        <f>Source!DD255</f>
        <v/>
      </c>
      <c r="H593" s="55">
        <f>ROUND(Source!AC255*Source!I255, 2)</f>
        <v>425.83</v>
      </c>
      <c r="I593" s="56"/>
      <c r="J593" s="56">
        <f>IF(Source!BC255&lt;&gt; 0, Source!BC255, 1)</f>
        <v>1</v>
      </c>
      <c r="K593" s="55">
        <f>Source!P255</f>
        <v>425.83</v>
      </c>
      <c r="L593" s="60"/>
    </row>
    <row r="594" spans="1:26" ht="15" x14ac:dyDescent="0.25">
      <c r="G594" s="48">
        <f>ROUND(Source!AC255*Source!I255, 2)+ROUND(Source!AF255*Source!I255, 2)+ROUND((((Source!ET255)-(Source!EU255))+Source!AE255)*Source!I255, 2)</f>
        <v>425.83</v>
      </c>
      <c r="H594" s="48"/>
      <c r="J594" s="48">
        <f>Source!O255</f>
        <v>425.83</v>
      </c>
      <c r="K594" s="48"/>
      <c r="L594" s="49">
        <f>Source!U255</f>
        <v>0</v>
      </c>
      <c r="O594" s="47">
        <f>G594</f>
        <v>425.83</v>
      </c>
      <c r="P594" s="47">
        <f>J594</f>
        <v>425.83</v>
      </c>
      <c r="Q594" s="47">
        <f>L594</f>
        <v>0</v>
      </c>
      <c r="W594">
        <f>IF(Source!BI255&lt;=1,G594, 0)</f>
        <v>425.83</v>
      </c>
      <c r="X594">
        <f>IF(Source!BI255=2,G594, 0)</f>
        <v>0</v>
      </c>
      <c r="Y594">
        <f>IF(Source!BI255=3,G594, 0)</f>
        <v>0</v>
      </c>
      <c r="Z594">
        <f>IF(Source!BI255=4,G594, 0)</f>
        <v>0</v>
      </c>
    </row>
    <row r="595" spans="1:26" ht="27" x14ac:dyDescent="0.2">
      <c r="A595" s="37" t="str">
        <f>Source!E256</f>
        <v>75</v>
      </c>
      <c r="B595" s="38" t="str">
        <f>Source!F256</f>
        <v/>
      </c>
      <c r="C595" s="34" t="s">
        <v>853</v>
      </c>
      <c r="D595" s="39" t="str">
        <f>Source!H256</f>
        <v>ШТ</v>
      </c>
      <c r="E595" s="10">
        <f>Source!I256</f>
        <v>1</v>
      </c>
      <c r="F595" s="41">
        <f>IF(Source!AK256&lt;&gt; 0, Source!AK256,Source!AL256 + Source!AM256 + Source!AO256)</f>
        <v>1509.17</v>
      </c>
      <c r="G595" s="40"/>
      <c r="H595" s="41"/>
      <c r="I595" s="40" t="str">
        <f>Source!BO256</f>
        <v/>
      </c>
      <c r="J595" s="40"/>
      <c r="K595" s="41"/>
      <c r="L595" s="42"/>
      <c r="S595">
        <f>ROUND((Source!FX256/100)*((ROUND(Source!AF256*Source!I256, 2)+ROUND(Source!AE256*Source!I256, 2))), 2)</f>
        <v>0</v>
      </c>
      <c r="T595">
        <f>Source!X256</f>
        <v>0</v>
      </c>
      <c r="U595">
        <f>ROUND((Source!FY256/100)*((ROUND(Source!AF256*Source!I256, 2)+ROUND(Source!AE256*Source!I256, 2))), 2)</f>
        <v>0</v>
      </c>
      <c r="V595">
        <f>Source!Y256</f>
        <v>0</v>
      </c>
    </row>
    <row r="596" spans="1:26" ht="14.25" x14ac:dyDescent="0.2">
      <c r="A596" s="50"/>
      <c r="B596" s="51"/>
      <c r="C596" s="52" t="s">
        <v>834</v>
      </c>
      <c r="D596" s="53"/>
      <c r="E596" s="54"/>
      <c r="F596" s="55">
        <f>Source!AL256</f>
        <v>1509.17</v>
      </c>
      <c r="G596" s="56" t="str">
        <f>Source!DD256</f>
        <v/>
      </c>
      <c r="H596" s="55">
        <f>ROUND(Source!AC256*Source!I256, 2)</f>
        <v>1509.17</v>
      </c>
      <c r="I596" s="56"/>
      <c r="J596" s="56">
        <f>IF(Source!BC256&lt;&gt; 0, Source!BC256, 1)</f>
        <v>1</v>
      </c>
      <c r="K596" s="55">
        <f>Source!P256</f>
        <v>1509.17</v>
      </c>
      <c r="L596" s="60"/>
    </row>
    <row r="597" spans="1:26" ht="15" x14ac:dyDescent="0.25">
      <c r="G597" s="48">
        <f>ROUND(Source!AC256*Source!I256, 2)+ROUND(Source!AF256*Source!I256, 2)+ROUND((((Source!ET256)-(Source!EU256))+Source!AE256)*Source!I256, 2)</f>
        <v>1509.17</v>
      </c>
      <c r="H597" s="48"/>
      <c r="J597" s="48">
        <f>Source!O256</f>
        <v>1509.17</v>
      </c>
      <c r="K597" s="48"/>
      <c r="L597" s="49">
        <f>Source!U256</f>
        <v>0</v>
      </c>
      <c r="O597" s="47">
        <f>G597</f>
        <v>1509.17</v>
      </c>
      <c r="P597" s="47">
        <f>J597</f>
        <v>1509.17</v>
      </c>
      <c r="Q597" s="47">
        <f>L597</f>
        <v>0</v>
      </c>
      <c r="W597">
        <f>IF(Source!BI256&lt;=1,G597, 0)</f>
        <v>1509.17</v>
      </c>
      <c r="X597">
        <f>IF(Source!BI256=2,G597, 0)</f>
        <v>0</v>
      </c>
      <c r="Y597">
        <f>IF(Source!BI256=3,G597, 0)</f>
        <v>0</v>
      </c>
      <c r="Z597">
        <f>IF(Source!BI256=4,G597, 0)</f>
        <v>0</v>
      </c>
    </row>
    <row r="598" spans="1:26" ht="27" x14ac:dyDescent="0.2">
      <c r="A598" s="37" t="str">
        <f>Source!E257</f>
        <v>76</v>
      </c>
      <c r="B598" s="38" t="str">
        <f>Source!F257</f>
        <v/>
      </c>
      <c r="C598" s="34" t="s">
        <v>854</v>
      </c>
      <c r="D598" s="39" t="str">
        <f>Source!H257</f>
        <v>ШТ</v>
      </c>
      <c r="E598" s="10">
        <f>Source!I257</f>
        <v>1</v>
      </c>
      <c r="F598" s="41">
        <f>IF(Source!AK257&lt;&gt; 0, Source!AK257,Source!AL257 + Source!AM257 + Source!AO257)</f>
        <v>80</v>
      </c>
      <c r="G598" s="40"/>
      <c r="H598" s="41"/>
      <c r="I598" s="40" t="str">
        <f>Source!BO257</f>
        <v/>
      </c>
      <c r="J598" s="40"/>
      <c r="K598" s="41"/>
      <c r="L598" s="42"/>
      <c r="S598">
        <f>ROUND((Source!FX257/100)*((ROUND(Source!AF257*Source!I257, 2)+ROUND(Source!AE257*Source!I257, 2))), 2)</f>
        <v>0</v>
      </c>
      <c r="T598">
        <f>Source!X257</f>
        <v>0</v>
      </c>
      <c r="U598">
        <f>ROUND((Source!FY257/100)*((ROUND(Source!AF257*Source!I257, 2)+ROUND(Source!AE257*Source!I257, 2))), 2)</f>
        <v>0</v>
      </c>
      <c r="V598">
        <f>Source!Y257</f>
        <v>0</v>
      </c>
    </row>
    <row r="599" spans="1:26" ht="14.25" x14ac:dyDescent="0.2">
      <c r="A599" s="50"/>
      <c r="B599" s="51"/>
      <c r="C599" s="52" t="s">
        <v>834</v>
      </c>
      <c r="D599" s="53"/>
      <c r="E599" s="54"/>
      <c r="F599" s="55">
        <f>Source!AL257</f>
        <v>80</v>
      </c>
      <c r="G599" s="56" t="str">
        <f>Source!DD257</f>
        <v/>
      </c>
      <c r="H599" s="55">
        <f>ROUND(Source!AC257*Source!I257, 2)</f>
        <v>80</v>
      </c>
      <c r="I599" s="56"/>
      <c r="J599" s="56">
        <f>IF(Source!BC257&lt;&gt; 0, Source!BC257, 1)</f>
        <v>1</v>
      </c>
      <c r="K599" s="55">
        <f>Source!P257</f>
        <v>80</v>
      </c>
      <c r="L599" s="60"/>
    </row>
    <row r="600" spans="1:26" ht="15" x14ac:dyDescent="0.25">
      <c r="G600" s="48">
        <f>ROUND(Source!AC257*Source!I257, 2)+ROUND(Source!AF257*Source!I257, 2)+ROUND((((Source!ET257)-(Source!EU257))+Source!AE257)*Source!I257, 2)</f>
        <v>80</v>
      </c>
      <c r="H600" s="48"/>
      <c r="J600" s="48">
        <f>Source!O257</f>
        <v>80</v>
      </c>
      <c r="K600" s="48"/>
      <c r="L600" s="49">
        <f>Source!U257</f>
        <v>0</v>
      </c>
      <c r="O600" s="47">
        <f>G600</f>
        <v>80</v>
      </c>
      <c r="P600" s="47">
        <f>J600</f>
        <v>80</v>
      </c>
      <c r="Q600" s="47">
        <f>L600</f>
        <v>0</v>
      </c>
      <c r="W600">
        <f>IF(Source!BI257&lt;=1,G600, 0)</f>
        <v>80</v>
      </c>
      <c r="X600">
        <f>IF(Source!BI257=2,G600, 0)</f>
        <v>0</v>
      </c>
      <c r="Y600">
        <f>IF(Source!BI257=3,G600, 0)</f>
        <v>0</v>
      </c>
      <c r="Z600">
        <f>IF(Source!BI257=4,G600, 0)</f>
        <v>0</v>
      </c>
    </row>
    <row r="601" spans="1:26" ht="27" x14ac:dyDescent="0.2">
      <c r="A601" s="37" t="str">
        <f>Source!E258</f>
        <v>77</v>
      </c>
      <c r="B601" s="38" t="str">
        <f>Source!F258</f>
        <v/>
      </c>
      <c r="C601" s="34" t="s">
        <v>855</v>
      </c>
      <c r="D601" s="39" t="str">
        <f>Source!H258</f>
        <v>ШТ</v>
      </c>
      <c r="E601" s="10">
        <f>Source!I258</f>
        <v>1</v>
      </c>
      <c r="F601" s="41">
        <f>IF(Source!AK258&lt;&gt; 0, Source!AK258,Source!AL258 + Source!AM258 + Source!AO258)</f>
        <v>2047.5</v>
      </c>
      <c r="G601" s="40"/>
      <c r="H601" s="41"/>
      <c r="I601" s="40" t="str">
        <f>Source!BO258</f>
        <v/>
      </c>
      <c r="J601" s="40"/>
      <c r="K601" s="41"/>
      <c r="L601" s="42"/>
      <c r="S601">
        <f>ROUND((Source!FX258/100)*((ROUND(Source!AF258*Source!I258, 2)+ROUND(Source!AE258*Source!I258, 2))), 2)</f>
        <v>0</v>
      </c>
      <c r="T601">
        <f>Source!X258</f>
        <v>0</v>
      </c>
      <c r="U601">
        <f>ROUND((Source!FY258/100)*((ROUND(Source!AF258*Source!I258, 2)+ROUND(Source!AE258*Source!I258, 2))), 2)</f>
        <v>0</v>
      </c>
      <c r="V601">
        <f>Source!Y258</f>
        <v>0</v>
      </c>
    </row>
    <row r="602" spans="1:26" ht="14.25" x14ac:dyDescent="0.2">
      <c r="A602" s="50"/>
      <c r="B602" s="51"/>
      <c r="C602" s="52" t="s">
        <v>834</v>
      </c>
      <c r="D602" s="53"/>
      <c r="E602" s="54"/>
      <c r="F602" s="55">
        <f>Source!AL258</f>
        <v>2047.5</v>
      </c>
      <c r="G602" s="56" t="str">
        <f>Source!DD258</f>
        <v/>
      </c>
      <c r="H602" s="55">
        <f>ROUND(Source!AC258*Source!I258, 2)</f>
        <v>2047.5</v>
      </c>
      <c r="I602" s="56"/>
      <c r="J602" s="56">
        <f>IF(Source!BC258&lt;&gt; 0, Source!BC258, 1)</f>
        <v>1</v>
      </c>
      <c r="K602" s="55">
        <f>Source!P258</f>
        <v>2047.5</v>
      </c>
      <c r="L602" s="60"/>
    </row>
    <row r="603" spans="1:26" ht="15" x14ac:dyDescent="0.25">
      <c r="G603" s="48">
        <f>ROUND(Source!AC258*Source!I258, 2)+ROUND(Source!AF258*Source!I258, 2)+ROUND((((Source!ET258)-(Source!EU258))+Source!AE258)*Source!I258, 2)</f>
        <v>2047.5</v>
      </c>
      <c r="H603" s="48"/>
      <c r="J603" s="48">
        <f>Source!O258</f>
        <v>2047.5</v>
      </c>
      <c r="K603" s="48"/>
      <c r="L603" s="49">
        <f>Source!U258</f>
        <v>0</v>
      </c>
      <c r="O603" s="47">
        <f>G603</f>
        <v>2047.5</v>
      </c>
      <c r="P603" s="47">
        <f>J603</f>
        <v>2047.5</v>
      </c>
      <c r="Q603" s="47">
        <f>L603</f>
        <v>0</v>
      </c>
      <c r="W603">
        <f>IF(Source!BI258&lt;=1,G603, 0)</f>
        <v>2047.5</v>
      </c>
      <c r="X603">
        <f>IF(Source!BI258=2,G603, 0)</f>
        <v>0</v>
      </c>
      <c r="Y603">
        <f>IF(Source!BI258=3,G603, 0)</f>
        <v>0</v>
      </c>
      <c r="Z603">
        <f>IF(Source!BI258=4,G603, 0)</f>
        <v>0</v>
      </c>
    </row>
    <row r="604" spans="1:26" ht="27" x14ac:dyDescent="0.2">
      <c r="A604" s="37" t="str">
        <f>Source!E259</f>
        <v>78</v>
      </c>
      <c r="B604" s="38" t="str">
        <f>Source!F259</f>
        <v/>
      </c>
      <c r="C604" s="34" t="s">
        <v>856</v>
      </c>
      <c r="D604" s="39" t="str">
        <f>Source!H259</f>
        <v>ШТ</v>
      </c>
      <c r="E604" s="10">
        <f>Source!I259</f>
        <v>8</v>
      </c>
      <c r="F604" s="41">
        <f>IF(Source!AK259&lt;&gt; 0, Source!AK259,Source!AL259 + Source!AM259 + Source!AO259)</f>
        <v>18.329999999999998</v>
      </c>
      <c r="G604" s="40"/>
      <c r="H604" s="41"/>
      <c r="I604" s="40" t="str">
        <f>Source!BO259</f>
        <v/>
      </c>
      <c r="J604" s="40"/>
      <c r="K604" s="41"/>
      <c r="L604" s="42"/>
      <c r="S604">
        <f>ROUND((Source!FX259/100)*((ROUND(Source!AF259*Source!I259, 2)+ROUND(Source!AE259*Source!I259, 2))), 2)</f>
        <v>0</v>
      </c>
      <c r="T604">
        <f>Source!X259</f>
        <v>0</v>
      </c>
      <c r="U604">
        <f>ROUND((Source!FY259/100)*((ROUND(Source!AF259*Source!I259, 2)+ROUND(Source!AE259*Source!I259, 2))), 2)</f>
        <v>0</v>
      </c>
      <c r="V604">
        <f>Source!Y259</f>
        <v>0</v>
      </c>
    </row>
    <row r="605" spans="1:26" ht="14.25" x14ac:dyDescent="0.2">
      <c r="A605" s="50"/>
      <c r="B605" s="51"/>
      <c r="C605" s="52" t="s">
        <v>834</v>
      </c>
      <c r="D605" s="53"/>
      <c r="E605" s="54"/>
      <c r="F605" s="55">
        <f>Source!AL259</f>
        <v>18.329999999999998</v>
      </c>
      <c r="G605" s="56" t="str">
        <f>Source!DD259</f>
        <v/>
      </c>
      <c r="H605" s="55">
        <f>ROUND(Source!AC259*Source!I259, 2)</f>
        <v>146.63999999999999</v>
      </c>
      <c r="I605" s="56"/>
      <c r="J605" s="56">
        <f>IF(Source!BC259&lt;&gt; 0, Source!BC259, 1)</f>
        <v>1</v>
      </c>
      <c r="K605" s="55">
        <f>Source!P259</f>
        <v>146.63999999999999</v>
      </c>
      <c r="L605" s="60"/>
    </row>
    <row r="606" spans="1:26" ht="15" x14ac:dyDescent="0.25">
      <c r="G606" s="48">
        <f>ROUND(Source!AC259*Source!I259, 2)+ROUND(Source!AF259*Source!I259, 2)+ROUND((((Source!ET259)-(Source!EU259))+Source!AE259)*Source!I259, 2)</f>
        <v>146.63999999999999</v>
      </c>
      <c r="H606" s="48"/>
      <c r="J606" s="48">
        <f>Source!O259</f>
        <v>146.63999999999999</v>
      </c>
      <c r="K606" s="48"/>
      <c r="L606" s="49">
        <f>Source!U259</f>
        <v>0</v>
      </c>
      <c r="O606" s="47">
        <f>G606</f>
        <v>146.63999999999999</v>
      </c>
      <c r="P606" s="47">
        <f>J606</f>
        <v>146.63999999999999</v>
      </c>
      <c r="Q606" s="47">
        <f>L606</f>
        <v>0</v>
      </c>
      <c r="W606">
        <f>IF(Source!BI259&lt;=1,G606, 0)</f>
        <v>146.63999999999999</v>
      </c>
      <c r="X606">
        <f>IF(Source!BI259=2,G606, 0)</f>
        <v>0</v>
      </c>
      <c r="Y606">
        <f>IF(Source!BI259=3,G606, 0)</f>
        <v>0</v>
      </c>
      <c r="Z606">
        <f>IF(Source!BI259=4,G606, 0)</f>
        <v>0</v>
      </c>
    </row>
    <row r="607" spans="1:26" ht="27" x14ac:dyDescent="0.2">
      <c r="A607" s="37" t="str">
        <f>Source!E260</f>
        <v>79</v>
      </c>
      <c r="B607" s="38" t="str">
        <f>Source!F260</f>
        <v/>
      </c>
      <c r="C607" s="34" t="s">
        <v>857</v>
      </c>
      <c r="D607" s="39" t="str">
        <f>Source!H260</f>
        <v>ШТ</v>
      </c>
      <c r="E607" s="10">
        <f>Source!I260</f>
        <v>8</v>
      </c>
      <c r="F607" s="41">
        <f>IF(Source!AK260&lt;&gt; 0, Source!AK260,Source!AL260 + Source!AM260 + Source!AO260)</f>
        <v>290</v>
      </c>
      <c r="G607" s="40"/>
      <c r="H607" s="41"/>
      <c r="I607" s="40" t="str">
        <f>Source!BO260</f>
        <v/>
      </c>
      <c r="J607" s="40"/>
      <c r="K607" s="41"/>
      <c r="L607" s="42"/>
      <c r="S607">
        <f>ROUND((Source!FX260/100)*((ROUND(Source!AF260*Source!I260, 2)+ROUND(Source!AE260*Source!I260, 2))), 2)</f>
        <v>0</v>
      </c>
      <c r="T607">
        <f>Source!X260</f>
        <v>0</v>
      </c>
      <c r="U607">
        <f>ROUND((Source!FY260/100)*((ROUND(Source!AF260*Source!I260, 2)+ROUND(Source!AE260*Source!I260, 2))), 2)</f>
        <v>0</v>
      </c>
      <c r="V607">
        <f>Source!Y260</f>
        <v>0</v>
      </c>
    </row>
    <row r="608" spans="1:26" ht="14.25" x14ac:dyDescent="0.2">
      <c r="A608" s="50"/>
      <c r="B608" s="51"/>
      <c r="C608" s="52" t="s">
        <v>834</v>
      </c>
      <c r="D608" s="53"/>
      <c r="E608" s="54"/>
      <c r="F608" s="55">
        <f>Source!AL260</f>
        <v>290</v>
      </c>
      <c r="G608" s="56" t="str">
        <f>Source!DD260</f>
        <v/>
      </c>
      <c r="H608" s="55">
        <f>ROUND(Source!AC260*Source!I260, 2)</f>
        <v>2320</v>
      </c>
      <c r="I608" s="56"/>
      <c r="J608" s="56">
        <f>IF(Source!BC260&lt;&gt; 0, Source!BC260, 1)</f>
        <v>1</v>
      </c>
      <c r="K608" s="55">
        <f>Source!P260</f>
        <v>2320</v>
      </c>
      <c r="L608" s="60"/>
    </row>
    <row r="609" spans="1:39" ht="15" x14ac:dyDescent="0.25">
      <c r="G609" s="48">
        <f>ROUND(Source!AC260*Source!I260, 2)+ROUND(Source!AF260*Source!I260, 2)+ROUND((((Source!ET260)-(Source!EU260))+Source!AE260)*Source!I260, 2)</f>
        <v>2320</v>
      </c>
      <c r="H609" s="48"/>
      <c r="J609" s="48">
        <f>Source!O260</f>
        <v>2320</v>
      </c>
      <c r="K609" s="48"/>
      <c r="L609" s="49">
        <f>Source!U260</f>
        <v>0</v>
      </c>
      <c r="O609" s="47">
        <f>G609</f>
        <v>2320</v>
      </c>
      <c r="P609" s="47">
        <f>J609</f>
        <v>2320</v>
      </c>
      <c r="Q609" s="47">
        <f>L609</f>
        <v>0</v>
      </c>
      <c r="W609">
        <f>IF(Source!BI260&lt;=1,G609, 0)</f>
        <v>2320</v>
      </c>
      <c r="X609">
        <f>IF(Source!BI260=2,G609, 0)</f>
        <v>0</v>
      </c>
      <c r="Y609">
        <f>IF(Source!BI260=3,G609, 0)</f>
        <v>0</v>
      </c>
      <c r="Z609">
        <f>IF(Source!BI260=4,G609, 0)</f>
        <v>0</v>
      </c>
    </row>
    <row r="610" spans="1:39" ht="27" x14ac:dyDescent="0.2">
      <c r="A610" s="37" t="str">
        <f>Source!E261</f>
        <v>80</v>
      </c>
      <c r="B610" s="38" t="str">
        <f>Source!F261</f>
        <v/>
      </c>
      <c r="C610" s="34" t="s">
        <v>858</v>
      </c>
      <c r="D610" s="39" t="str">
        <f>Source!H261</f>
        <v>ШТ</v>
      </c>
      <c r="E610" s="10">
        <f>Source!I261</f>
        <v>8</v>
      </c>
      <c r="F610" s="41">
        <f>IF(Source!AK261&lt;&gt; 0, Source!AK261,Source!AL261 + Source!AM261 + Source!AO261)</f>
        <v>3.33</v>
      </c>
      <c r="G610" s="40"/>
      <c r="H610" s="41"/>
      <c r="I610" s="40" t="str">
        <f>Source!BO261</f>
        <v/>
      </c>
      <c r="J610" s="40"/>
      <c r="K610" s="41"/>
      <c r="L610" s="42"/>
      <c r="S610">
        <f>ROUND((Source!FX261/100)*((ROUND(Source!AF261*Source!I261, 2)+ROUND(Source!AE261*Source!I261, 2))), 2)</f>
        <v>0</v>
      </c>
      <c r="T610">
        <f>Source!X261</f>
        <v>0</v>
      </c>
      <c r="U610">
        <f>ROUND((Source!FY261/100)*((ROUND(Source!AF261*Source!I261, 2)+ROUND(Source!AE261*Source!I261, 2))), 2)</f>
        <v>0</v>
      </c>
      <c r="V610">
        <f>Source!Y261</f>
        <v>0</v>
      </c>
    </row>
    <row r="611" spans="1:39" ht="14.25" x14ac:dyDescent="0.2">
      <c r="A611" s="50"/>
      <c r="B611" s="51"/>
      <c r="C611" s="52" t="s">
        <v>834</v>
      </c>
      <c r="D611" s="53"/>
      <c r="E611" s="54"/>
      <c r="F611" s="55">
        <f>Source!AL261</f>
        <v>3.33</v>
      </c>
      <c r="G611" s="56" t="str">
        <f>Source!DD261</f>
        <v/>
      </c>
      <c r="H611" s="55">
        <f>ROUND(Source!AC261*Source!I261, 2)</f>
        <v>26.64</v>
      </c>
      <c r="I611" s="56"/>
      <c r="J611" s="56">
        <f>IF(Source!BC261&lt;&gt; 0, Source!BC261, 1)</f>
        <v>1</v>
      </c>
      <c r="K611" s="55">
        <f>Source!P261</f>
        <v>26.64</v>
      </c>
      <c r="L611" s="60"/>
    </row>
    <row r="612" spans="1:39" ht="15" x14ac:dyDescent="0.25">
      <c r="G612" s="48">
        <f>ROUND(Source!AC261*Source!I261, 2)+ROUND(Source!AF261*Source!I261, 2)+ROUND((((Source!ET261)-(Source!EU261))+Source!AE261)*Source!I261, 2)</f>
        <v>26.64</v>
      </c>
      <c r="H612" s="48"/>
      <c r="J612" s="48">
        <f>Source!O261</f>
        <v>26.64</v>
      </c>
      <c r="K612" s="48"/>
      <c r="L612" s="49">
        <f>Source!U261</f>
        <v>0</v>
      </c>
      <c r="O612" s="47">
        <f>G612</f>
        <v>26.64</v>
      </c>
      <c r="P612" s="47">
        <f>J612</f>
        <v>26.64</v>
      </c>
      <c r="Q612" s="47">
        <f>L612</f>
        <v>0</v>
      </c>
      <c r="W612">
        <f>IF(Source!BI261&lt;=1,G612, 0)</f>
        <v>26.64</v>
      </c>
      <c r="X612">
        <f>IF(Source!BI261=2,G612, 0)</f>
        <v>0</v>
      </c>
      <c r="Y612">
        <f>IF(Source!BI261=3,G612, 0)</f>
        <v>0</v>
      </c>
      <c r="Z612">
        <f>IF(Source!BI261=4,G612, 0)</f>
        <v>0</v>
      </c>
    </row>
    <row r="613" spans="1:39" ht="14.25" x14ac:dyDescent="0.2">
      <c r="A613" s="37" t="str">
        <f>Source!E262</f>
        <v>81</v>
      </c>
      <c r="B613" s="38" t="str">
        <f>Source!F262</f>
        <v/>
      </c>
      <c r="C613" s="34" t="str">
        <f>Source!G262</f>
        <v>Комплект соединительный КС М6х10</v>
      </c>
      <c r="D613" s="39" t="str">
        <f>Source!H262</f>
        <v>ШТ</v>
      </c>
      <c r="E613" s="10">
        <f>Source!I262</f>
        <v>8</v>
      </c>
      <c r="F613" s="41">
        <f>IF(Source!AK262&lt;&gt; 0, Source!AK262,Source!AL262 + Source!AM262 + Source!AO262)</f>
        <v>7</v>
      </c>
      <c r="G613" s="40"/>
      <c r="H613" s="41"/>
      <c r="I613" s="40" t="str">
        <f>Source!BO262</f>
        <v/>
      </c>
      <c r="J613" s="40"/>
      <c r="K613" s="41"/>
      <c r="L613" s="42"/>
      <c r="S613">
        <f>ROUND((Source!FX262/100)*((ROUND(Source!AF262*Source!I262, 2)+ROUND(Source!AE262*Source!I262, 2))), 2)</f>
        <v>0</v>
      </c>
      <c r="T613">
        <f>Source!X262</f>
        <v>0</v>
      </c>
      <c r="U613">
        <f>ROUND((Source!FY262/100)*((ROUND(Source!AF262*Source!I262, 2)+ROUND(Source!AE262*Source!I262, 2))), 2)</f>
        <v>0</v>
      </c>
      <c r="V613">
        <f>Source!Y262</f>
        <v>0</v>
      </c>
    </row>
    <row r="614" spans="1:39" ht="14.25" x14ac:dyDescent="0.2">
      <c r="A614" s="50"/>
      <c r="B614" s="51"/>
      <c r="C614" s="52" t="s">
        <v>834</v>
      </c>
      <c r="D614" s="53"/>
      <c r="E614" s="54"/>
      <c r="F614" s="55">
        <f>Source!AL262</f>
        <v>7</v>
      </c>
      <c r="G614" s="56" t="str">
        <f>Source!DD262</f>
        <v/>
      </c>
      <c r="H614" s="55">
        <f>ROUND(Source!AC262*Source!I262, 2)</f>
        <v>56</v>
      </c>
      <c r="I614" s="56"/>
      <c r="J614" s="56">
        <f>IF(Source!BC262&lt;&gt; 0, Source!BC262, 1)</f>
        <v>1</v>
      </c>
      <c r="K614" s="55">
        <f>Source!P262</f>
        <v>56</v>
      </c>
      <c r="L614" s="60"/>
    </row>
    <row r="615" spans="1:39" ht="15" x14ac:dyDescent="0.25">
      <c r="G615" s="48">
        <f>ROUND(Source!AC262*Source!I262, 2)+ROUND(Source!AF262*Source!I262, 2)+ROUND((((Source!ET262)-(Source!EU262))+Source!AE262)*Source!I262, 2)</f>
        <v>56</v>
      </c>
      <c r="H615" s="48"/>
      <c r="J615" s="48">
        <f>Source!O262</f>
        <v>56</v>
      </c>
      <c r="K615" s="48"/>
      <c r="L615" s="49">
        <f>Source!U262</f>
        <v>0</v>
      </c>
      <c r="O615" s="47">
        <f>G615</f>
        <v>56</v>
      </c>
      <c r="P615" s="47">
        <f>J615</f>
        <v>56</v>
      </c>
      <c r="Q615" s="47">
        <f>L615</f>
        <v>0</v>
      </c>
      <c r="W615">
        <f>IF(Source!BI262&lt;=1,G615, 0)</f>
        <v>56</v>
      </c>
      <c r="X615">
        <f>IF(Source!BI262=2,G615, 0)</f>
        <v>0</v>
      </c>
      <c r="Y615">
        <f>IF(Source!BI262=3,G615, 0)</f>
        <v>0</v>
      </c>
      <c r="Z615">
        <f>IF(Source!BI262=4,G615, 0)</f>
        <v>0</v>
      </c>
    </row>
    <row r="617" spans="1:39" ht="15" x14ac:dyDescent="0.25">
      <c r="A617" s="72" t="str">
        <f>CONCATENATE("Итого по разделу: ", Source!G264)</f>
        <v>Итого по разделу: Строительство 4КЛ-0,4 кВ до поз.7</v>
      </c>
      <c r="B617" s="72"/>
      <c r="C617" s="72"/>
      <c r="D617" s="72"/>
      <c r="E617" s="72"/>
      <c r="F617" s="72"/>
      <c r="G617" s="48"/>
      <c r="H617" s="25"/>
      <c r="I617" s="71"/>
      <c r="J617" s="48"/>
      <c r="K617" s="25"/>
      <c r="L617" s="49">
        <f>SUM(Q409:Q616)</f>
        <v>151.440045</v>
      </c>
      <c r="AG617" s="73" t="str">
        <f>CONCATENATE("Итого по разделу: ", Source!G264)</f>
        <v>Итого по разделу: Строительство 4КЛ-0,4 кВ до поз.7</v>
      </c>
    </row>
    <row r="619" spans="1:39" ht="14.25" x14ac:dyDescent="0.2">
      <c r="C619" s="34" t="str">
        <f>Source!H293</f>
        <v>ОЗП</v>
      </c>
      <c r="J619" s="26">
        <f>Source!F293</f>
        <v>48875.55</v>
      </c>
      <c r="K619" s="26"/>
    </row>
    <row r="620" spans="1:39" ht="14.25" x14ac:dyDescent="0.2">
      <c r="C620" s="34" t="str">
        <f>Source!H294</f>
        <v>ЭММ, в т.ч. ЗПМ</v>
      </c>
      <c r="J620" s="26">
        <f>Source!F294</f>
        <v>5573.93</v>
      </c>
      <c r="K620" s="26"/>
    </row>
    <row r="621" spans="1:39" ht="14.25" x14ac:dyDescent="0.2">
      <c r="C621" s="34" t="str">
        <f>Source!H295</f>
        <v>Стоимость материалов</v>
      </c>
      <c r="J621" s="26">
        <f>Source!F295</f>
        <v>342896.32</v>
      </c>
      <c r="K621" s="26"/>
    </row>
    <row r="622" spans="1:39" ht="14.25" x14ac:dyDescent="0.2">
      <c r="C622" s="34" t="str">
        <f>Source!H296</f>
        <v>НР</v>
      </c>
      <c r="J622" s="26">
        <f>Source!F296</f>
        <v>0</v>
      </c>
      <c r="K622" s="26"/>
    </row>
    <row r="623" spans="1:39" ht="14.25" x14ac:dyDescent="0.2">
      <c r="C623" s="34" t="str">
        <f>Source!H297</f>
        <v>СП</v>
      </c>
      <c r="J623" s="26">
        <f>Source!F297</f>
        <v>0</v>
      </c>
      <c r="K623" s="26"/>
    </row>
    <row r="624" spans="1:39" ht="14.25" x14ac:dyDescent="0.2">
      <c r="C624" s="34" t="str">
        <f>Source!H298</f>
        <v>Всего</v>
      </c>
      <c r="D624" s="74" t="str">
        <f>"="&amp;Source!F293&amp;"+"&amp;""&amp;Source!F294&amp;"+"&amp;""&amp;Source!F295&amp;"+"&amp;""&amp;Source!F296&amp;"+"&amp;""&amp;Source!F297&amp;""</f>
        <v>=48875,55+5573,93+342896,32+0+0</v>
      </c>
      <c r="E624" s="24"/>
      <c r="F624" s="24"/>
      <c r="G624" s="24"/>
      <c r="H624" s="24"/>
      <c r="I624" s="24"/>
      <c r="J624" s="26">
        <f>Source!F298</f>
        <v>397345.8</v>
      </c>
      <c r="K624" s="26"/>
      <c r="AM624" s="75" t="str">
        <f>"="&amp;Source!F293&amp;"+"&amp;""&amp;Source!F294&amp;"+"&amp;""&amp;Source!F295&amp;"+"&amp;""&amp;Source!F296&amp;"+"&amp;""&amp;Source!F297&amp;""</f>
        <v>=48875,55+5573,93+342896,32+0+0</v>
      </c>
    </row>
    <row r="625" spans="1:39" ht="14.25" x14ac:dyDescent="0.2">
      <c r="C625" s="34" t="str">
        <f>Source!H299</f>
        <v>НДС 20%</v>
      </c>
      <c r="D625" s="74" t="str">
        <f>"="&amp;Source!F298&amp;"*"&amp;"0,2"</f>
        <v>=397345,8*0,2</v>
      </c>
      <c r="E625" s="24"/>
      <c r="F625" s="24"/>
      <c r="G625" s="24"/>
      <c r="H625" s="24"/>
      <c r="I625" s="24"/>
      <c r="J625" s="26">
        <f>Source!F299</f>
        <v>79469.16</v>
      </c>
      <c r="K625" s="26"/>
      <c r="AM625" s="75" t="str">
        <f>"="&amp;Source!F298&amp;"*"&amp;"0,2"</f>
        <v>=397345,8*0,2</v>
      </c>
    </row>
    <row r="626" spans="1:39" ht="15" x14ac:dyDescent="0.25">
      <c r="C626" s="34" t="str">
        <f>Source!H300</f>
        <v>Итого с НДС</v>
      </c>
      <c r="D626" s="74" t="str">
        <f>"="&amp;Source!F298&amp;"+"&amp;""&amp;Source!F299&amp;""</f>
        <v>=397345,8+79469,16</v>
      </c>
      <c r="E626" s="24"/>
      <c r="F626" s="24"/>
      <c r="G626" s="24"/>
      <c r="H626" s="24"/>
      <c r="I626" s="24"/>
      <c r="J626" s="48">
        <f>Source!F300</f>
        <v>476814.96</v>
      </c>
      <c r="K626" s="48"/>
      <c r="AM626" s="75" t="str">
        <f>"="&amp;Source!F298&amp;"+"&amp;""&amp;Source!F299&amp;""</f>
        <v>=397345,8+79469,16</v>
      </c>
    </row>
    <row r="629" spans="1:39" ht="16.5" x14ac:dyDescent="0.25">
      <c r="A629" s="35" t="str">
        <f>CONCATENATE("Раздел: ", Source!G302)</f>
        <v>Раздел: Строительство 4КЛ-0,4 кВ до поз.8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AE629" s="36" t="str">
        <f>CONCATENATE("Раздел: ", Source!G302)</f>
        <v>Раздел: Строительство 4КЛ-0,4 кВ до поз.8</v>
      </c>
    </row>
    <row r="630" spans="1:39" ht="42.75" x14ac:dyDescent="0.2">
      <c r="A630" s="37" t="str">
        <f>Source!E306</f>
        <v>82</v>
      </c>
      <c r="B630" s="38" t="str">
        <f>Source!F306</f>
        <v>01-02-057-2</v>
      </c>
      <c r="C630" s="34" t="str">
        <f>Source!G306</f>
        <v>Разработка грунта вручную в траншеях глубиной до 2 м без креплений с откосами, группа грунтов 2</v>
      </c>
      <c r="D630" s="39" t="str">
        <f>Source!H306</f>
        <v>100 м3 грунта</v>
      </c>
      <c r="E630" s="10">
        <f>Source!I306</f>
        <v>1.7100000000000001E-2</v>
      </c>
      <c r="F630" s="41">
        <f>IF(Source!AK306&lt;&gt; 0, Source!AK306,Source!AL306 + Source!AM306 + Source!AO306)</f>
        <v>1122.6600000000001</v>
      </c>
      <c r="G630" s="40"/>
      <c r="H630" s="41"/>
      <c r="I630" s="40" t="str">
        <f>Source!BO306</f>
        <v>01-02-057-2</v>
      </c>
      <c r="J630" s="40"/>
      <c r="K630" s="41"/>
      <c r="L630" s="42"/>
      <c r="S630">
        <f>ROUND((Source!FX306/100)*((ROUND(Source!AF306*Source!I306, 2)+ROUND(Source!AE306*Source!I306, 2))), 2)</f>
        <v>17.09</v>
      </c>
      <c r="T630">
        <f>Source!X306</f>
        <v>610.48</v>
      </c>
      <c r="U630">
        <f>ROUND((Source!FY306/100)*((ROUND(Source!AF306*Source!I306, 2)+ROUND(Source!AE306*Source!I306, 2))), 2)</f>
        <v>7.68</v>
      </c>
      <c r="V630">
        <f>Source!Y306</f>
        <v>274.37</v>
      </c>
    </row>
    <row r="631" spans="1:39" x14ac:dyDescent="0.2">
      <c r="C631" s="43" t="str">
        <f>"Объем: "&amp;Source!I306&amp;"=1,71/"&amp;"100"</f>
        <v>Объем: 0,0171=1,71/100</v>
      </c>
    </row>
    <row r="632" spans="1:39" ht="14.25" x14ac:dyDescent="0.2">
      <c r="A632" s="37"/>
      <c r="B632" s="38"/>
      <c r="C632" s="34" t="s">
        <v>827</v>
      </c>
      <c r="D632" s="39"/>
      <c r="E632" s="10"/>
      <c r="F632" s="41">
        <f>Source!AO306</f>
        <v>1122.6600000000001</v>
      </c>
      <c r="G632" s="40" t="str">
        <f>Source!DG306</f>
        <v/>
      </c>
      <c r="H632" s="41">
        <f>ROUND(Source!AF306*Source!I306, 2)</f>
        <v>19.2</v>
      </c>
      <c r="I632" s="40"/>
      <c r="J632" s="40">
        <f>IF(Source!BA306&lt;&gt; 0, Source!BA306, 1)</f>
        <v>35.729999999999997</v>
      </c>
      <c r="K632" s="41">
        <f>Source!S306</f>
        <v>685.93</v>
      </c>
      <c r="L632" s="42"/>
      <c r="R632">
        <f>H632</f>
        <v>19.2</v>
      </c>
    </row>
    <row r="633" spans="1:39" ht="14.25" x14ac:dyDescent="0.2">
      <c r="A633" s="37"/>
      <c r="B633" s="38"/>
      <c r="C633" s="34" t="s">
        <v>828</v>
      </c>
      <c r="D633" s="39" t="s">
        <v>829</v>
      </c>
      <c r="E633" s="10">
        <f>Source!BZ306</f>
        <v>89</v>
      </c>
      <c r="F633" s="44"/>
      <c r="G633" s="40"/>
      <c r="H633" s="41">
        <f>SUM(S630:S635)</f>
        <v>17.09</v>
      </c>
      <c r="I633" s="45"/>
      <c r="J633" s="34">
        <f>Source!AT306</f>
        <v>89</v>
      </c>
      <c r="K633" s="41">
        <f>SUM(T630:T635)</f>
        <v>610.48</v>
      </c>
      <c r="L633" s="42"/>
    </row>
    <row r="634" spans="1:39" ht="14.25" x14ac:dyDescent="0.2">
      <c r="A634" s="37"/>
      <c r="B634" s="38"/>
      <c r="C634" s="34" t="s">
        <v>830</v>
      </c>
      <c r="D634" s="39" t="s">
        <v>829</v>
      </c>
      <c r="E634" s="10">
        <f>Source!CA306</f>
        <v>40</v>
      </c>
      <c r="F634" s="44"/>
      <c r="G634" s="40"/>
      <c r="H634" s="41">
        <f>SUM(U630:U635)</f>
        <v>7.68</v>
      </c>
      <c r="I634" s="45"/>
      <c r="J634" s="34">
        <f>Source!AU306</f>
        <v>40</v>
      </c>
      <c r="K634" s="41">
        <f>SUM(V630:V635)</f>
        <v>274.37</v>
      </c>
      <c r="L634" s="42"/>
    </row>
    <row r="635" spans="1:39" ht="14.25" x14ac:dyDescent="0.2">
      <c r="A635" s="50"/>
      <c r="B635" s="51"/>
      <c r="C635" s="52" t="s">
        <v>831</v>
      </c>
      <c r="D635" s="53" t="s">
        <v>832</v>
      </c>
      <c r="E635" s="54">
        <f>Source!AQ306</f>
        <v>154</v>
      </c>
      <c r="F635" s="55"/>
      <c r="G635" s="56" t="str">
        <f>Source!DI306</f>
        <v/>
      </c>
      <c r="H635" s="55"/>
      <c r="I635" s="56"/>
      <c r="J635" s="56"/>
      <c r="K635" s="55"/>
      <c r="L635" s="57">
        <f>Source!U306</f>
        <v>2.6334</v>
      </c>
    </row>
    <row r="636" spans="1:39" ht="15" x14ac:dyDescent="0.25">
      <c r="G636" s="48">
        <f>ROUND(Source!AC306*Source!I306, 2)+ROUND(Source!AF306*Source!I306, 2)+ROUND((((Source!ET306)-(Source!EU306))+Source!AE306)*Source!I306, 2)+SUM(H633:H634)</f>
        <v>43.97</v>
      </c>
      <c r="H636" s="48"/>
      <c r="J636" s="48">
        <f>Source!O306+SUM(K633:K634)</f>
        <v>1570.78</v>
      </c>
      <c r="K636" s="48"/>
      <c r="L636" s="49">
        <f>Source!U306</f>
        <v>2.6334</v>
      </c>
      <c r="O636" s="47">
        <f>G636</f>
        <v>43.97</v>
      </c>
      <c r="P636" s="47">
        <f>J636</f>
        <v>1570.78</v>
      </c>
      <c r="Q636" s="47">
        <f>L636</f>
        <v>2.6334</v>
      </c>
      <c r="W636">
        <f>IF(Source!BI306&lt;=1,G636, 0)</f>
        <v>43.97</v>
      </c>
      <c r="X636">
        <f>IF(Source!BI306=2,G636, 0)</f>
        <v>0</v>
      </c>
      <c r="Y636">
        <f>IF(Source!BI306=3,G636, 0)</f>
        <v>0</v>
      </c>
      <c r="Z636">
        <f>IF(Source!BI306=4,G636, 0)</f>
        <v>0</v>
      </c>
    </row>
    <row r="637" spans="1:39" ht="71.25" x14ac:dyDescent="0.2">
      <c r="A637" s="37" t="str">
        <f>Source!E307</f>
        <v>83</v>
      </c>
      <c r="B637" s="38" t="str">
        <f>Source!F307</f>
        <v>01-01-002-2</v>
      </c>
      <c r="C637" s="34" t="str">
        <f>Source!G307</f>
        <v>Разработка грунта в отвал экскаваторами «драглайн» или «обратная лопата» с ковшом вместимостью 2,5 (1,5-3) м3, группа грунтов 2</v>
      </c>
      <c r="D637" s="39" t="str">
        <f>Source!H307</f>
        <v>1000 м3 грунта</v>
      </c>
      <c r="E637" s="10">
        <f>Source!I307</f>
        <v>1.5389999999999999E-2</v>
      </c>
      <c r="F637" s="41">
        <f>IF(Source!AK307&lt;&gt; 0, Source!AK307,Source!AL307 + Source!AM307 + Source!AO307)</f>
        <v>2151.1799999999998</v>
      </c>
      <c r="G637" s="40"/>
      <c r="H637" s="41"/>
      <c r="I637" s="40" t="str">
        <f>Source!BO307</f>
        <v>01-01-002-2</v>
      </c>
      <c r="J637" s="40"/>
      <c r="K637" s="41"/>
      <c r="L637" s="42"/>
      <c r="S637">
        <f>ROUND((Source!FX307/100)*((ROUND(Source!AF307*Source!I307, 2)+ROUND(Source!AE307*Source!I307, 2))), 2)</f>
        <v>3.62</v>
      </c>
      <c r="T637">
        <f>Source!X307</f>
        <v>129</v>
      </c>
      <c r="U637">
        <f>ROUND((Source!FY307/100)*((ROUND(Source!AF307*Source!I307, 2)+ROUND(Source!AE307*Source!I307, 2))), 2)</f>
        <v>1.81</v>
      </c>
      <c r="V637">
        <f>Source!Y307</f>
        <v>64.5</v>
      </c>
    </row>
    <row r="638" spans="1:39" x14ac:dyDescent="0.2">
      <c r="C638" s="43" t="str">
        <f>"Объем: "&amp;Source!I307&amp;"=15,39/"&amp;"1000"</f>
        <v>Объем: 0,01539=15,39/1000</v>
      </c>
    </row>
    <row r="639" spans="1:39" ht="14.25" x14ac:dyDescent="0.2">
      <c r="A639" s="37"/>
      <c r="B639" s="38"/>
      <c r="C639" s="34" t="s">
        <v>827</v>
      </c>
      <c r="D639" s="39"/>
      <c r="E639" s="10"/>
      <c r="F639" s="41">
        <f>Source!AO307</f>
        <v>50.51</v>
      </c>
      <c r="G639" s="40" t="str">
        <f>Source!DG307</f>
        <v/>
      </c>
      <c r="H639" s="41">
        <f>ROUND(Source!AF307*Source!I307, 2)</f>
        <v>0.78</v>
      </c>
      <c r="I639" s="40"/>
      <c r="J639" s="40">
        <f>IF(Source!BA307&lt;&gt; 0, Source!BA307, 1)</f>
        <v>35.729999999999997</v>
      </c>
      <c r="K639" s="41">
        <f>Source!S307</f>
        <v>27.77</v>
      </c>
      <c r="L639" s="42"/>
      <c r="R639">
        <f>H639</f>
        <v>0.78</v>
      </c>
    </row>
    <row r="640" spans="1:39" ht="14.25" x14ac:dyDescent="0.2">
      <c r="A640" s="37"/>
      <c r="B640" s="38"/>
      <c r="C640" s="34" t="s">
        <v>244</v>
      </c>
      <c r="D640" s="39"/>
      <c r="E640" s="10"/>
      <c r="F640" s="41">
        <f>Source!AM307</f>
        <v>2100.67</v>
      </c>
      <c r="G640" s="40" t="str">
        <f>Source!DE307</f>
        <v/>
      </c>
      <c r="H640" s="41">
        <f>ROUND((((Source!ET307)-(Source!EU307))+Source!AE307)*Source!I307, 2)</f>
        <v>32.33</v>
      </c>
      <c r="I640" s="40"/>
      <c r="J640" s="40">
        <f>IF(Source!BB307&lt;&gt; 0, Source!BB307, 1)</f>
        <v>10.26</v>
      </c>
      <c r="K640" s="41">
        <f>Source!Q307</f>
        <v>331.7</v>
      </c>
      <c r="L640" s="42"/>
    </row>
    <row r="641" spans="1:26" ht="14.25" x14ac:dyDescent="0.2">
      <c r="A641" s="37"/>
      <c r="B641" s="38"/>
      <c r="C641" s="34" t="s">
        <v>833</v>
      </c>
      <c r="D641" s="39"/>
      <c r="E641" s="10"/>
      <c r="F641" s="41">
        <f>Source!AN307</f>
        <v>204.49</v>
      </c>
      <c r="G641" s="40" t="str">
        <f>Source!DF307</f>
        <v/>
      </c>
      <c r="H641" s="41">
        <f>ROUND(Source!AE307*Source!I307, 2)</f>
        <v>3.15</v>
      </c>
      <c r="I641" s="40"/>
      <c r="J641" s="40">
        <f>IF(Source!BS307&lt;&gt; 0, Source!BS307, 1)</f>
        <v>35.729999999999997</v>
      </c>
      <c r="K641" s="41">
        <f>Source!R307</f>
        <v>112.45</v>
      </c>
      <c r="L641" s="42"/>
      <c r="R641">
        <f>H641</f>
        <v>3.15</v>
      </c>
    </row>
    <row r="642" spans="1:26" ht="14.25" x14ac:dyDescent="0.2">
      <c r="A642" s="37"/>
      <c r="B642" s="38"/>
      <c r="C642" s="34" t="s">
        <v>828</v>
      </c>
      <c r="D642" s="39" t="s">
        <v>829</v>
      </c>
      <c r="E642" s="10">
        <f>Source!BZ307</f>
        <v>92</v>
      </c>
      <c r="F642" s="44"/>
      <c r="G642" s="40"/>
      <c r="H642" s="41">
        <f>SUM(S637:S644)</f>
        <v>3.62</v>
      </c>
      <c r="I642" s="45"/>
      <c r="J642" s="34">
        <f>Source!AT307</f>
        <v>92</v>
      </c>
      <c r="K642" s="41">
        <f>SUM(T637:T644)</f>
        <v>129</v>
      </c>
      <c r="L642" s="42"/>
    </row>
    <row r="643" spans="1:26" ht="14.25" x14ac:dyDescent="0.2">
      <c r="A643" s="37"/>
      <c r="B643" s="38"/>
      <c r="C643" s="34" t="s">
        <v>830</v>
      </c>
      <c r="D643" s="39" t="s">
        <v>829</v>
      </c>
      <c r="E643" s="10">
        <f>Source!CA307</f>
        <v>46</v>
      </c>
      <c r="F643" s="44"/>
      <c r="G643" s="40"/>
      <c r="H643" s="41">
        <f>SUM(U637:U644)</f>
        <v>1.81</v>
      </c>
      <c r="I643" s="45"/>
      <c r="J643" s="34">
        <f>Source!AU307</f>
        <v>46</v>
      </c>
      <c r="K643" s="41">
        <f>SUM(V637:V644)</f>
        <v>64.5</v>
      </c>
      <c r="L643" s="42"/>
    </row>
    <row r="644" spans="1:26" ht="14.25" x14ac:dyDescent="0.2">
      <c r="A644" s="50"/>
      <c r="B644" s="51"/>
      <c r="C644" s="52" t="s">
        <v>831</v>
      </c>
      <c r="D644" s="53" t="s">
        <v>832</v>
      </c>
      <c r="E644" s="54">
        <f>Source!AQ307</f>
        <v>6.1</v>
      </c>
      <c r="F644" s="55"/>
      <c r="G644" s="56" t="str">
        <f>Source!DI307</f>
        <v/>
      </c>
      <c r="H644" s="55"/>
      <c r="I644" s="56"/>
      <c r="J644" s="56"/>
      <c r="K644" s="55"/>
      <c r="L644" s="57">
        <f>Source!U307</f>
        <v>9.387899999999999E-2</v>
      </c>
    </row>
    <row r="645" spans="1:26" ht="15" x14ac:dyDescent="0.25">
      <c r="G645" s="48">
        <f>ROUND(Source!AC307*Source!I307, 2)+ROUND(Source!AF307*Source!I307, 2)+ROUND((((Source!ET307)-(Source!EU307))+Source!AE307)*Source!I307, 2)+SUM(H642:H643)</f>
        <v>38.54</v>
      </c>
      <c r="H645" s="48"/>
      <c r="J645" s="48">
        <f>Source!O307+SUM(K642:K643)</f>
        <v>552.97</v>
      </c>
      <c r="K645" s="48"/>
      <c r="L645" s="49">
        <f>Source!U307</f>
        <v>9.387899999999999E-2</v>
      </c>
      <c r="O645" s="47">
        <f>G645</f>
        <v>38.54</v>
      </c>
      <c r="P645" s="47">
        <f>J645</f>
        <v>552.97</v>
      </c>
      <c r="Q645" s="47">
        <f>L645</f>
        <v>9.387899999999999E-2</v>
      </c>
      <c r="W645">
        <f>IF(Source!BI307&lt;=1,G645, 0)</f>
        <v>38.54</v>
      </c>
      <c r="X645">
        <f>IF(Source!BI307=2,G645, 0)</f>
        <v>0</v>
      </c>
      <c r="Y645">
        <f>IF(Source!BI307=3,G645, 0)</f>
        <v>0</v>
      </c>
      <c r="Z645">
        <f>IF(Source!BI307=4,G645, 0)</f>
        <v>0</v>
      </c>
    </row>
    <row r="646" spans="1:26" ht="28.5" x14ac:dyDescent="0.2">
      <c r="A646" s="37" t="str">
        <f>Source!E308</f>
        <v>84</v>
      </c>
      <c r="B646" s="38" t="str">
        <f>Source!F308</f>
        <v>01-02-061-2</v>
      </c>
      <c r="C646" s="34" t="str">
        <f>Source!G308</f>
        <v>Засыпка вручную траншей, пазух котлованов и ям, группа грунтов 2</v>
      </c>
      <c r="D646" s="39" t="str">
        <f>Source!H308</f>
        <v>100 м3 грунта</v>
      </c>
      <c r="E646" s="10">
        <f>Source!I308</f>
        <v>1.7100000000000001E-2</v>
      </c>
      <c r="F646" s="41">
        <f>IF(Source!AK308&lt;&gt; 0, Source!AK308,Source!AL308 + Source!AM308 + Source!AO308)</f>
        <v>681.37</v>
      </c>
      <c r="G646" s="40"/>
      <c r="H646" s="41"/>
      <c r="I646" s="40" t="str">
        <f>Source!BO308</f>
        <v>01-02-061-2</v>
      </c>
      <c r="J646" s="40"/>
      <c r="K646" s="41"/>
      <c r="L646" s="42"/>
      <c r="S646">
        <f>ROUND((Source!FX308/100)*((ROUND(Source!AF308*Source!I308, 2)+ROUND(Source!AE308*Source!I308, 2))), 2)</f>
        <v>10.37</v>
      </c>
      <c r="T646">
        <f>Source!X308</f>
        <v>370.52</v>
      </c>
      <c r="U646">
        <f>ROUND((Source!FY308/100)*((ROUND(Source!AF308*Source!I308, 2)+ROUND(Source!AE308*Source!I308, 2))), 2)</f>
        <v>4.66</v>
      </c>
      <c r="V646">
        <f>Source!Y308</f>
        <v>166.52</v>
      </c>
    </row>
    <row r="647" spans="1:26" x14ac:dyDescent="0.2">
      <c r="C647" s="43" t="str">
        <f>"Объем: "&amp;Source!I308&amp;"=1,71/"&amp;"100"</f>
        <v>Объем: 0,0171=1,71/100</v>
      </c>
    </row>
    <row r="648" spans="1:26" ht="14.25" x14ac:dyDescent="0.2">
      <c r="A648" s="37"/>
      <c r="B648" s="38"/>
      <c r="C648" s="34" t="s">
        <v>827</v>
      </c>
      <c r="D648" s="39"/>
      <c r="E648" s="10"/>
      <c r="F648" s="41">
        <f>Source!AO308</f>
        <v>681.37</v>
      </c>
      <c r="G648" s="40" t="str">
        <f>Source!DG308</f>
        <v/>
      </c>
      <c r="H648" s="41">
        <f>ROUND(Source!AF308*Source!I308, 2)</f>
        <v>11.65</v>
      </c>
      <c r="I648" s="40"/>
      <c r="J648" s="40">
        <f>IF(Source!BA308&lt;&gt; 0, Source!BA308, 1)</f>
        <v>35.729999999999997</v>
      </c>
      <c r="K648" s="41">
        <f>Source!S308</f>
        <v>416.31</v>
      </c>
      <c r="L648" s="42"/>
      <c r="R648">
        <f>H648</f>
        <v>11.65</v>
      </c>
    </row>
    <row r="649" spans="1:26" ht="14.25" x14ac:dyDescent="0.2">
      <c r="A649" s="37"/>
      <c r="B649" s="38"/>
      <c r="C649" s="34" t="s">
        <v>828</v>
      </c>
      <c r="D649" s="39" t="s">
        <v>829</v>
      </c>
      <c r="E649" s="10">
        <f>Source!BZ308</f>
        <v>89</v>
      </c>
      <c r="F649" s="44"/>
      <c r="G649" s="40"/>
      <c r="H649" s="41">
        <f>SUM(S646:S651)</f>
        <v>10.37</v>
      </c>
      <c r="I649" s="45"/>
      <c r="J649" s="34">
        <f>Source!AT308</f>
        <v>89</v>
      </c>
      <c r="K649" s="41">
        <f>SUM(T646:T651)</f>
        <v>370.52</v>
      </c>
      <c r="L649" s="42"/>
    </row>
    <row r="650" spans="1:26" ht="14.25" x14ac:dyDescent="0.2">
      <c r="A650" s="37"/>
      <c r="B650" s="38"/>
      <c r="C650" s="34" t="s">
        <v>830</v>
      </c>
      <c r="D650" s="39" t="s">
        <v>829</v>
      </c>
      <c r="E650" s="10">
        <f>Source!CA308</f>
        <v>40</v>
      </c>
      <c r="F650" s="44"/>
      <c r="G650" s="40"/>
      <c r="H650" s="41">
        <f>SUM(U646:U651)</f>
        <v>4.66</v>
      </c>
      <c r="I650" s="45"/>
      <c r="J650" s="34">
        <f>Source!AU308</f>
        <v>40</v>
      </c>
      <c r="K650" s="41">
        <f>SUM(V646:V651)</f>
        <v>166.52</v>
      </c>
      <c r="L650" s="42"/>
    </row>
    <row r="651" spans="1:26" ht="14.25" x14ac:dyDescent="0.2">
      <c r="A651" s="50"/>
      <c r="B651" s="51"/>
      <c r="C651" s="52" t="s">
        <v>831</v>
      </c>
      <c r="D651" s="53" t="s">
        <v>832</v>
      </c>
      <c r="E651" s="54">
        <f>Source!AQ308</f>
        <v>97.2</v>
      </c>
      <c r="F651" s="55"/>
      <c r="G651" s="56" t="str">
        <f>Source!DI308</f>
        <v/>
      </c>
      <c r="H651" s="55"/>
      <c r="I651" s="56"/>
      <c r="J651" s="56"/>
      <c r="K651" s="55"/>
      <c r="L651" s="57">
        <f>Source!U308</f>
        <v>1.66212</v>
      </c>
    </row>
    <row r="652" spans="1:26" ht="15" x14ac:dyDescent="0.25">
      <c r="G652" s="48">
        <f>ROUND(Source!AC308*Source!I308, 2)+ROUND(Source!AF308*Source!I308, 2)+ROUND((((Source!ET308)-(Source!EU308))+Source!AE308)*Source!I308, 2)+SUM(H649:H650)</f>
        <v>26.68</v>
      </c>
      <c r="H652" s="48"/>
      <c r="J652" s="48">
        <f>Source!O308+SUM(K649:K650)</f>
        <v>953.34999999999991</v>
      </c>
      <c r="K652" s="48"/>
      <c r="L652" s="49">
        <f>Source!U308</f>
        <v>1.66212</v>
      </c>
      <c r="O652" s="47">
        <f>G652</f>
        <v>26.68</v>
      </c>
      <c r="P652" s="47">
        <f>J652</f>
        <v>953.34999999999991</v>
      </c>
      <c r="Q652" s="47">
        <f>L652</f>
        <v>1.66212</v>
      </c>
      <c r="W652">
        <f>IF(Source!BI308&lt;=1,G652, 0)</f>
        <v>26.68</v>
      </c>
      <c r="X652">
        <f>IF(Source!BI308=2,G652, 0)</f>
        <v>0</v>
      </c>
      <c r="Y652">
        <f>IF(Source!BI308=3,G652, 0)</f>
        <v>0</v>
      </c>
      <c r="Z652">
        <f>IF(Source!BI308=4,G652, 0)</f>
        <v>0</v>
      </c>
    </row>
    <row r="653" spans="1:26" ht="57" x14ac:dyDescent="0.2">
      <c r="A653" s="37" t="str">
        <f>Source!E309</f>
        <v>85</v>
      </c>
      <c r="B653" s="38" t="str">
        <f>Source!F309</f>
        <v>01-01-033-5</v>
      </c>
      <c r="C653" s="34" t="str">
        <f>Source!G309</f>
        <v>Засыпка траншей и котлованов с перемещением грунта до 5 м бульдозерами мощностью 79 кВт (108 л.с.), группа грунтов 2</v>
      </c>
      <c r="D653" s="39" t="str">
        <f>Source!H309</f>
        <v>1000 м3 грунта</v>
      </c>
      <c r="E653" s="10">
        <f>Source!I309</f>
        <v>1.5389999999999999E-2</v>
      </c>
      <c r="F653" s="41">
        <f>IF(Source!AK309&lt;&gt; 0, Source!AK309,Source!AL309 + Source!AM309 + Source!AO309)</f>
        <v>452.99</v>
      </c>
      <c r="G653" s="40"/>
      <c r="H653" s="41"/>
      <c r="I653" s="40" t="str">
        <f>Source!BO309</f>
        <v>01-01-033-5</v>
      </c>
      <c r="J653" s="40"/>
      <c r="K653" s="41"/>
      <c r="L653" s="42"/>
      <c r="S653">
        <f>ROUND((Source!FX309/100)*((ROUND(Source!AF309*Source!I309, 2)+ROUND(Source!AE309*Source!I309, 2))), 2)</f>
        <v>0.72</v>
      </c>
      <c r="T653">
        <f>Source!X309</f>
        <v>25.59</v>
      </c>
      <c r="U653">
        <f>ROUND((Source!FY309/100)*((ROUND(Source!AF309*Source!I309, 2)+ROUND(Source!AE309*Source!I309, 2))), 2)</f>
        <v>0.36</v>
      </c>
      <c r="V653">
        <f>Source!Y309</f>
        <v>12.79</v>
      </c>
    </row>
    <row r="654" spans="1:26" x14ac:dyDescent="0.2">
      <c r="C654" s="43" t="str">
        <f>"Объем: "&amp;Source!I309&amp;"=15,39/"&amp;"1000"</f>
        <v>Объем: 0,01539=15,39/1000</v>
      </c>
    </row>
    <row r="655" spans="1:26" ht="14.25" x14ac:dyDescent="0.2">
      <c r="A655" s="37"/>
      <c r="B655" s="38"/>
      <c r="C655" s="34" t="s">
        <v>244</v>
      </c>
      <c r="D655" s="39"/>
      <c r="E655" s="10"/>
      <c r="F655" s="41">
        <f>Source!AM309</f>
        <v>452.99</v>
      </c>
      <c r="G655" s="40" t="str">
        <f>Source!DE309</f>
        <v/>
      </c>
      <c r="H655" s="41">
        <f>ROUND((((Source!ET309)-(Source!EU309))+Source!AE309)*Source!I309, 2)</f>
        <v>6.97</v>
      </c>
      <c r="I655" s="40"/>
      <c r="J655" s="40">
        <f>IF(Source!BB309&lt;&gt; 0, Source!BB309, 1)</f>
        <v>16.72</v>
      </c>
      <c r="K655" s="41">
        <f>Source!Q309</f>
        <v>116.56</v>
      </c>
      <c r="L655" s="42"/>
    </row>
    <row r="656" spans="1:26" ht="14.25" x14ac:dyDescent="0.2">
      <c r="A656" s="37"/>
      <c r="B656" s="38"/>
      <c r="C656" s="34" t="s">
        <v>833</v>
      </c>
      <c r="D656" s="39"/>
      <c r="E656" s="10"/>
      <c r="F656" s="41">
        <f>Source!AN309</f>
        <v>50.58</v>
      </c>
      <c r="G656" s="40" t="str">
        <f>Source!DF309</f>
        <v/>
      </c>
      <c r="H656" s="41">
        <f>ROUND(Source!AE309*Source!I309, 2)</f>
        <v>0.78</v>
      </c>
      <c r="I656" s="40"/>
      <c r="J656" s="40">
        <f>IF(Source!BS309&lt;&gt; 0, Source!BS309, 1)</f>
        <v>35.729999999999997</v>
      </c>
      <c r="K656" s="41">
        <f>Source!R309</f>
        <v>27.81</v>
      </c>
      <c r="L656" s="42"/>
      <c r="R656">
        <f>H656</f>
        <v>0.78</v>
      </c>
    </row>
    <row r="657" spans="1:26" ht="14.25" x14ac:dyDescent="0.2">
      <c r="A657" s="37"/>
      <c r="B657" s="38"/>
      <c r="C657" s="34" t="s">
        <v>828</v>
      </c>
      <c r="D657" s="39" t="s">
        <v>829</v>
      </c>
      <c r="E657" s="10">
        <f>Source!BZ309</f>
        <v>92</v>
      </c>
      <c r="F657" s="44"/>
      <c r="G657" s="40"/>
      <c r="H657" s="41">
        <f>SUM(S653:S658)</f>
        <v>0.72</v>
      </c>
      <c r="I657" s="45"/>
      <c r="J657" s="34">
        <f>Source!AT309</f>
        <v>92</v>
      </c>
      <c r="K657" s="41">
        <f>SUM(T653:T658)</f>
        <v>25.59</v>
      </c>
      <c r="L657" s="42"/>
    </row>
    <row r="658" spans="1:26" ht="14.25" x14ac:dyDescent="0.2">
      <c r="A658" s="50"/>
      <c r="B658" s="51"/>
      <c r="C658" s="52" t="s">
        <v>830</v>
      </c>
      <c r="D658" s="53" t="s">
        <v>829</v>
      </c>
      <c r="E658" s="54">
        <f>Source!CA309</f>
        <v>46</v>
      </c>
      <c r="F658" s="58"/>
      <c r="G658" s="56"/>
      <c r="H658" s="55">
        <f>SUM(U653:U658)</f>
        <v>0.36</v>
      </c>
      <c r="I658" s="59"/>
      <c r="J658" s="52">
        <f>Source!AU309</f>
        <v>46</v>
      </c>
      <c r="K658" s="55">
        <f>SUM(V653:V658)</f>
        <v>12.79</v>
      </c>
      <c r="L658" s="60"/>
    </row>
    <row r="659" spans="1:26" ht="15" x14ac:dyDescent="0.25">
      <c r="G659" s="48">
        <f>ROUND(Source!AC309*Source!I309, 2)+ROUND(Source!AF309*Source!I309, 2)+ROUND((((Source!ET309)-(Source!EU309))+Source!AE309)*Source!I309, 2)+SUM(H657:H658)</f>
        <v>8.0500000000000007</v>
      </c>
      <c r="H659" s="48"/>
      <c r="J659" s="48">
        <f>Source!O309+SUM(K657:K658)</f>
        <v>154.94</v>
      </c>
      <c r="K659" s="48"/>
      <c r="L659" s="49">
        <f>Source!U309</f>
        <v>0</v>
      </c>
      <c r="O659" s="47">
        <f>G659</f>
        <v>8.0500000000000007</v>
      </c>
      <c r="P659" s="47">
        <f>J659</f>
        <v>154.94</v>
      </c>
      <c r="Q659" s="47">
        <f>L659</f>
        <v>0</v>
      </c>
      <c r="W659">
        <f>IF(Source!BI309&lt;=1,G659, 0)</f>
        <v>8.0500000000000007</v>
      </c>
      <c r="X659">
        <f>IF(Source!BI309=2,G659, 0)</f>
        <v>0</v>
      </c>
      <c r="Y659">
        <f>IF(Source!BI309=3,G659, 0)</f>
        <v>0</v>
      </c>
      <c r="Z659">
        <f>IF(Source!BI309=4,G659, 0)</f>
        <v>0</v>
      </c>
    </row>
    <row r="660" spans="1:26" ht="28.5" x14ac:dyDescent="0.2">
      <c r="A660" s="37" t="str">
        <f>Source!E310</f>
        <v>86</v>
      </c>
      <c r="B660" s="38" t="str">
        <f>Source!F310</f>
        <v>м08-02-142-1</v>
      </c>
      <c r="C660" s="34" t="str">
        <f>Source!G310</f>
        <v>Устройство постели при одном кабеле в траншее</v>
      </c>
      <c r="D660" s="39" t="str">
        <f>Source!H310</f>
        <v>100 М КАБЕЛЯ</v>
      </c>
      <c r="E660" s="10">
        <f>Source!I310</f>
        <v>0.83</v>
      </c>
      <c r="F660" s="41">
        <f>IF(Source!AK310&lt;&gt; 0, Source!AK310,Source!AL310 + Source!AM310 + Source!AO310)</f>
        <v>406.46</v>
      </c>
      <c r="G660" s="40"/>
      <c r="H660" s="41"/>
      <c r="I660" s="40" t="str">
        <f>Source!BO310</f>
        <v>м08-02-142-1</v>
      </c>
      <c r="J660" s="40"/>
      <c r="K660" s="41"/>
      <c r="L660" s="42"/>
      <c r="S660">
        <f>ROUND((Source!FX310/100)*((ROUND(Source!AF310*Source!I310, 2)+ROUND(Source!AE310*Source!I310, 2))), 2)</f>
        <v>38.36</v>
      </c>
      <c r="T660">
        <f>Source!X310</f>
        <v>1370.71</v>
      </c>
      <c r="U660">
        <f>ROUND((Source!FY310/100)*((ROUND(Source!AF310*Source!I310, 2)+ROUND(Source!AE310*Source!I310, 2))), 2)</f>
        <v>20.170000000000002</v>
      </c>
      <c r="V660">
        <f>Source!Y310</f>
        <v>720.68</v>
      </c>
    </row>
    <row r="661" spans="1:26" x14ac:dyDescent="0.2">
      <c r="C661" s="43" t="str">
        <f>"Объем: "&amp;Source!I310&amp;"=83/"&amp;"100"</f>
        <v>Объем: 0,83=83/100</v>
      </c>
    </row>
    <row r="662" spans="1:26" ht="14.25" x14ac:dyDescent="0.2">
      <c r="A662" s="37"/>
      <c r="B662" s="38"/>
      <c r="C662" s="34" t="s">
        <v>827</v>
      </c>
      <c r="D662" s="39"/>
      <c r="E662" s="10"/>
      <c r="F662" s="41">
        <f>Source!AO310</f>
        <v>47.65</v>
      </c>
      <c r="G662" s="40" t="str">
        <f>Source!DG310</f>
        <v/>
      </c>
      <c r="H662" s="41">
        <f>ROUND(Source!AF310*Source!I310, 2)</f>
        <v>39.549999999999997</v>
      </c>
      <c r="I662" s="40"/>
      <c r="J662" s="40">
        <f>IF(Source!BA310&lt;&gt; 0, Source!BA310, 1)</f>
        <v>35.729999999999997</v>
      </c>
      <c r="K662" s="41">
        <f>Source!S310</f>
        <v>1413.1</v>
      </c>
      <c r="L662" s="42"/>
      <c r="R662">
        <f>H662</f>
        <v>39.549999999999997</v>
      </c>
    </row>
    <row r="663" spans="1:26" ht="14.25" x14ac:dyDescent="0.2">
      <c r="A663" s="37"/>
      <c r="B663" s="38"/>
      <c r="C663" s="34" t="s">
        <v>244</v>
      </c>
      <c r="D663" s="39"/>
      <c r="E663" s="10"/>
      <c r="F663" s="41">
        <f>Source!AM310</f>
        <v>357.86</v>
      </c>
      <c r="G663" s="40" t="str">
        <f>Source!DE310</f>
        <v/>
      </c>
      <c r="H663" s="41">
        <f>ROUND((((Source!ET310)-(Source!EU310))+Source!AE310)*Source!I310, 2)</f>
        <v>297.02</v>
      </c>
      <c r="I663" s="40"/>
      <c r="J663" s="40">
        <f>IF(Source!BB310&lt;&gt; 0, Source!BB310, 1)</f>
        <v>14.46</v>
      </c>
      <c r="K663" s="41">
        <f>Source!Q310</f>
        <v>4294.96</v>
      </c>
      <c r="L663" s="42"/>
    </row>
    <row r="664" spans="1:26" ht="14.25" x14ac:dyDescent="0.2">
      <c r="A664" s="37"/>
      <c r="B664" s="38"/>
      <c r="C664" s="34" t="s">
        <v>834</v>
      </c>
      <c r="D664" s="39"/>
      <c r="E664" s="10"/>
      <c r="F664" s="41">
        <f>Source!AL310</f>
        <v>0.95</v>
      </c>
      <c r="G664" s="40" t="str">
        <f>Source!DD310</f>
        <v/>
      </c>
      <c r="H664" s="41">
        <f>ROUND(Source!AC310*Source!I310, 2)</f>
        <v>0.79</v>
      </c>
      <c r="I664" s="40"/>
      <c r="J664" s="40">
        <f>IF(Source!BC310&lt;&gt; 0, Source!BC310, 1)</f>
        <v>35.840000000000003</v>
      </c>
      <c r="K664" s="41">
        <f>Source!P310</f>
        <v>28.26</v>
      </c>
      <c r="L664" s="42"/>
    </row>
    <row r="665" spans="1:26" ht="14.25" x14ac:dyDescent="0.2">
      <c r="A665" s="37"/>
      <c r="B665" s="38"/>
      <c r="C665" s="34" t="s">
        <v>828</v>
      </c>
      <c r="D665" s="39" t="s">
        <v>829</v>
      </c>
      <c r="E665" s="10">
        <f>Source!BZ310</f>
        <v>97</v>
      </c>
      <c r="F665" s="44"/>
      <c r="G665" s="40"/>
      <c r="H665" s="41">
        <f>SUM(S660:S667)</f>
        <v>38.36</v>
      </c>
      <c r="I665" s="45"/>
      <c r="J665" s="34">
        <f>Source!AT310</f>
        <v>97</v>
      </c>
      <c r="K665" s="41">
        <f>SUM(T660:T667)</f>
        <v>1370.71</v>
      </c>
      <c r="L665" s="42"/>
    </row>
    <row r="666" spans="1:26" ht="14.25" x14ac:dyDescent="0.2">
      <c r="A666" s="37"/>
      <c r="B666" s="38"/>
      <c r="C666" s="34" t="s">
        <v>830</v>
      </c>
      <c r="D666" s="39" t="s">
        <v>829</v>
      </c>
      <c r="E666" s="10">
        <f>Source!CA310</f>
        <v>51</v>
      </c>
      <c r="F666" s="44"/>
      <c r="G666" s="40"/>
      <c r="H666" s="41">
        <f>SUM(U660:U667)</f>
        <v>20.170000000000002</v>
      </c>
      <c r="I666" s="45"/>
      <c r="J666" s="34">
        <f>Source!AU310</f>
        <v>51</v>
      </c>
      <c r="K666" s="41">
        <f>SUM(V660:V667)</f>
        <v>720.68</v>
      </c>
      <c r="L666" s="42"/>
    </row>
    <row r="667" spans="1:26" ht="14.25" x14ac:dyDescent="0.2">
      <c r="A667" s="50"/>
      <c r="B667" s="51"/>
      <c r="C667" s="52" t="s">
        <v>831</v>
      </c>
      <c r="D667" s="53" t="s">
        <v>832</v>
      </c>
      <c r="E667" s="54">
        <f>Source!AQ310</f>
        <v>5.3</v>
      </c>
      <c r="F667" s="55"/>
      <c r="G667" s="56" t="str">
        <f>Source!DI310</f>
        <v/>
      </c>
      <c r="H667" s="55"/>
      <c r="I667" s="56"/>
      <c r="J667" s="56"/>
      <c r="K667" s="55"/>
      <c r="L667" s="57">
        <f>Source!U310</f>
        <v>4.399</v>
      </c>
    </row>
    <row r="668" spans="1:26" ht="15" x14ac:dyDescent="0.25">
      <c r="G668" s="48">
        <f>ROUND(Source!AC310*Source!I310, 2)+ROUND(Source!AF310*Source!I310, 2)+ROUND((((Source!ET310)-(Source!EU310))+Source!AE310)*Source!I310, 2)+SUM(H665:H666)</f>
        <v>395.89</v>
      </c>
      <c r="H668" s="48"/>
      <c r="J668" s="48">
        <f>Source!O310+SUM(K665:K666)</f>
        <v>7827.7099999999991</v>
      </c>
      <c r="K668" s="48"/>
      <c r="L668" s="49">
        <f>Source!U310</f>
        <v>4.399</v>
      </c>
      <c r="O668" s="47">
        <f>G668</f>
        <v>395.89</v>
      </c>
      <c r="P668" s="47">
        <f>J668</f>
        <v>7827.7099999999991</v>
      </c>
      <c r="Q668" s="47">
        <f>L668</f>
        <v>4.399</v>
      </c>
      <c r="W668">
        <f>IF(Source!BI310&lt;=1,G668, 0)</f>
        <v>0</v>
      </c>
      <c r="X668">
        <f>IF(Source!BI310=2,G668, 0)</f>
        <v>395.89</v>
      </c>
      <c r="Y668">
        <f>IF(Source!BI310=3,G668, 0)</f>
        <v>0</v>
      </c>
      <c r="Z668">
        <f>IF(Source!BI310=4,G668, 0)</f>
        <v>0</v>
      </c>
    </row>
    <row r="669" spans="1:26" ht="28.5" x14ac:dyDescent="0.2">
      <c r="A669" s="37" t="str">
        <f>Source!E311</f>
        <v>87</v>
      </c>
      <c r="B669" s="38" t="str">
        <f>Source!F311</f>
        <v>м08-02-142-2</v>
      </c>
      <c r="C669" s="34" t="str">
        <f>Source!G311</f>
        <v>На каждый последующий кабель добавлять к расценке 08-02-142-01</v>
      </c>
      <c r="D669" s="39" t="str">
        <f>Source!H311</f>
        <v>100 М КАБЕЛЯ</v>
      </c>
      <c r="E669" s="10">
        <f>Source!I311</f>
        <v>2.4900000000000002</v>
      </c>
      <c r="F669" s="41">
        <f>IF(Source!AK311&lt;&gt; 0, Source!AK311,Source!AL311 + Source!AM311 + Source!AO311)</f>
        <v>25.59</v>
      </c>
      <c r="G669" s="40"/>
      <c r="H669" s="41"/>
      <c r="I669" s="40" t="str">
        <f>Source!BO311</f>
        <v>м08-02-142-2</v>
      </c>
      <c r="J669" s="40"/>
      <c r="K669" s="41"/>
      <c r="L669" s="42"/>
      <c r="S669">
        <f>ROUND((Source!FX311/100)*((ROUND(Source!AF311*Source!I311, 2)+ROUND(Source!AE311*Source!I311, 2))), 2)</f>
        <v>43.21</v>
      </c>
      <c r="T669">
        <f>Source!X311</f>
        <v>1543.88</v>
      </c>
      <c r="U669">
        <f>ROUND((Source!FY311/100)*((ROUND(Source!AF311*Source!I311, 2)+ROUND(Source!AE311*Source!I311, 2))), 2)</f>
        <v>22.72</v>
      </c>
      <c r="V669">
        <f>Source!Y311</f>
        <v>811.73</v>
      </c>
    </row>
    <row r="670" spans="1:26" x14ac:dyDescent="0.2">
      <c r="C670" s="43" t="str">
        <f>"Объем: "&amp;Source!I311&amp;"=249/"&amp;"100"</f>
        <v>Объем: 2,49=249/100</v>
      </c>
    </row>
    <row r="671" spans="1:26" ht="14.25" x14ac:dyDescent="0.2">
      <c r="A671" s="37"/>
      <c r="B671" s="38"/>
      <c r="C671" s="34" t="s">
        <v>827</v>
      </c>
      <c r="D671" s="39"/>
      <c r="E671" s="10"/>
      <c r="F671" s="41">
        <f>Source!AO311</f>
        <v>17.89</v>
      </c>
      <c r="G671" s="40" t="str">
        <f>Source!DG311</f>
        <v/>
      </c>
      <c r="H671" s="41">
        <f>ROUND(Source!AF311*Source!I311, 2)</f>
        <v>44.55</v>
      </c>
      <c r="I671" s="40"/>
      <c r="J671" s="40">
        <f>IF(Source!BA311&lt;&gt; 0, Source!BA311, 1)</f>
        <v>35.729999999999997</v>
      </c>
      <c r="K671" s="41">
        <f>Source!S311</f>
        <v>1591.63</v>
      </c>
      <c r="L671" s="42"/>
      <c r="R671">
        <f>H671</f>
        <v>44.55</v>
      </c>
    </row>
    <row r="672" spans="1:26" ht="14.25" x14ac:dyDescent="0.2">
      <c r="A672" s="37"/>
      <c r="B672" s="38"/>
      <c r="C672" s="34" t="s">
        <v>244</v>
      </c>
      <c r="D672" s="39"/>
      <c r="E672" s="10"/>
      <c r="F672" s="41">
        <f>Source!AM311</f>
        <v>7.34</v>
      </c>
      <c r="G672" s="40" t="str">
        <f>Source!DE311</f>
        <v/>
      </c>
      <c r="H672" s="41">
        <f>ROUND((((Source!ET311)-(Source!EU311))+Source!AE311)*Source!I311, 2)</f>
        <v>18.28</v>
      </c>
      <c r="I672" s="40"/>
      <c r="J672" s="40">
        <f>IF(Source!BB311&lt;&gt; 0, Source!BB311, 1)</f>
        <v>14.46</v>
      </c>
      <c r="K672" s="41">
        <f>Source!Q311</f>
        <v>264.27999999999997</v>
      </c>
      <c r="L672" s="42"/>
    </row>
    <row r="673" spans="1:28" ht="14.25" x14ac:dyDescent="0.2">
      <c r="A673" s="37"/>
      <c r="B673" s="38"/>
      <c r="C673" s="34" t="s">
        <v>834</v>
      </c>
      <c r="D673" s="39"/>
      <c r="E673" s="10"/>
      <c r="F673" s="41">
        <f>Source!AL311</f>
        <v>0.36</v>
      </c>
      <c r="G673" s="40" t="str">
        <f>Source!DD311</f>
        <v/>
      </c>
      <c r="H673" s="41">
        <f>ROUND(Source!AC311*Source!I311, 2)</f>
        <v>0.9</v>
      </c>
      <c r="I673" s="40"/>
      <c r="J673" s="40">
        <f>IF(Source!BC311&lt;&gt; 0, Source!BC311, 1)</f>
        <v>35.53</v>
      </c>
      <c r="K673" s="41">
        <f>Source!P311</f>
        <v>31.85</v>
      </c>
      <c r="L673" s="42"/>
    </row>
    <row r="674" spans="1:28" ht="14.25" x14ac:dyDescent="0.2">
      <c r="A674" s="37"/>
      <c r="B674" s="38"/>
      <c r="C674" s="34" t="s">
        <v>828</v>
      </c>
      <c r="D674" s="39" t="s">
        <v>829</v>
      </c>
      <c r="E674" s="10">
        <f>Source!BZ311</f>
        <v>97</v>
      </c>
      <c r="F674" s="44"/>
      <c r="G674" s="40"/>
      <c r="H674" s="41">
        <f>SUM(S669:S676)</f>
        <v>43.21</v>
      </c>
      <c r="I674" s="45"/>
      <c r="J674" s="34">
        <f>Source!AT311</f>
        <v>97</v>
      </c>
      <c r="K674" s="41">
        <f>SUM(T669:T676)</f>
        <v>1543.88</v>
      </c>
      <c r="L674" s="42"/>
    </row>
    <row r="675" spans="1:28" ht="14.25" x14ac:dyDescent="0.2">
      <c r="A675" s="37"/>
      <c r="B675" s="38"/>
      <c r="C675" s="34" t="s">
        <v>830</v>
      </c>
      <c r="D675" s="39" t="s">
        <v>829</v>
      </c>
      <c r="E675" s="10">
        <f>Source!CA311</f>
        <v>51</v>
      </c>
      <c r="F675" s="44"/>
      <c r="G675" s="40"/>
      <c r="H675" s="41">
        <f>SUM(U669:U676)</f>
        <v>22.72</v>
      </c>
      <c r="I675" s="45"/>
      <c r="J675" s="34">
        <f>Source!AU311</f>
        <v>51</v>
      </c>
      <c r="K675" s="41">
        <f>SUM(V669:V676)</f>
        <v>811.73</v>
      </c>
      <c r="L675" s="42"/>
    </row>
    <row r="676" spans="1:28" ht="14.25" x14ac:dyDescent="0.2">
      <c r="A676" s="50"/>
      <c r="B676" s="51"/>
      <c r="C676" s="52" t="s">
        <v>831</v>
      </c>
      <c r="D676" s="53" t="s">
        <v>832</v>
      </c>
      <c r="E676" s="54">
        <f>Source!AQ311</f>
        <v>1.99</v>
      </c>
      <c r="F676" s="55"/>
      <c r="G676" s="56" t="str">
        <f>Source!DI311</f>
        <v/>
      </c>
      <c r="H676" s="55"/>
      <c r="I676" s="56"/>
      <c r="J676" s="56"/>
      <c r="K676" s="55"/>
      <c r="L676" s="57">
        <f>Source!U311</f>
        <v>4.9551000000000007</v>
      </c>
    </row>
    <row r="677" spans="1:28" ht="15" x14ac:dyDescent="0.25">
      <c r="G677" s="48">
        <f>ROUND(Source!AC311*Source!I311, 2)+ROUND(Source!AF311*Source!I311, 2)+ROUND((((Source!ET311)-(Source!EU311))+Source!AE311)*Source!I311, 2)+SUM(H674:H675)</f>
        <v>129.66</v>
      </c>
      <c r="H677" s="48"/>
      <c r="J677" s="48">
        <f>Source!O311+SUM(K674:K675)</f>
        <v>4243.37</v>
      </c>
      <c r="K677" s="48"/>
      <c r="L677" s="49">
        <f>Source!U311</f>
        <v>4.9551000000000007</v>
      </c>
      <c r="O677" s="47">
        <f>G677</f>
        <v>129.66</v>
      </c>
      <c r="P677" s="47">
        <f>J677</f>
        <v>4243.37</v>
      </c>
      <c r="Q677" s="47">
        <f>L677</f>
        <v>4.9551000000000007</v>
      </c>
      <c r="W677">
        <f>IF(Source!BI311&lt;=1,G677, 0)</f>
        <v>0</v>
      </c>
      <c r="X677">
        <f>IF(Source!BI311=2,G677, 0)</f>
        <v>129.66</v>
      </c>
      <c r="Y677">
        <f>IF(Source!BI311=3,G677, 0)</f>
        <v>0</v>
      </c>
      <c r="Z677">
        <f>IF(Source!BI311=4,G677, 0)</f>
        <v>0</v>
      </c>
    </row>
    <row r="678" spans="1:28" ht="71.25" x14ac:dyDescent="0.2">
      <c r="A678" s="37" t="str">
        <f>Source!E312</f>
        <v>88</v>
      </c>
      <c r="B678" s="38" t="str">
        <f>Source!F312</f>
        <v>34-02-003-1</v>
      </c>
      <c r="C678" s="34" t="str">
        <f>Source!G312</f>
        <v>Устройство трубопроводов из полиэтиленовых труб до 2 отверстий</v>
      </c>
      <c r="D678" s="39" t="str">
        <f>Source!H312</f>
        <v>1 канало-километр трубопровода</v>
      </c>
      <c r="E678" s="10">
        <f>Source!I312</f>
        <v>0.33900000000000002</v>
      </c>
      <c r="F678" s="41">
        <f>IF(Source!AK312&lt;&gt; 0, Source!AK312,Source!AL312 + Source!AM312 + Source!AO312)</f>
        <v>33416.46</v>
      </c>
      <c r="G678" s="40"/>
      <c r="H678" s="41"/>
      <c r="I678" s="40" t="str">
        <f>Source!BO312</f>
        <v>34-02-003-1</v>
      </c>
      <c r="J678" s="40"/>
      <c r="K678" s="41"/>
      <c r="L678" s="42"/>
      <c r="S678">
        <f>ROUND((Source!FX312/100)*((ROUND(Source!AF312*Source!I312, 2)+ROUND(Source!AE312*Source!I312, 2))), 2)</f>
        <v>349.07</v>
      </c>
      <c r="T678">
        <f>Source!X312</f>
        <v>12472.04</v>
      </c>
      <c r="U678">
        <f>ROUND((Source!FY312/100)*((ROUND(Source!AF312*Source!I312, 2)+ROUND(Source!AE312*Source!I312, 2))), 2)</f>
        <v>206.59</v>
      </c>
      <c r="V678">
        <f>Source!Y312</f>
        <v>7381.41</v>
      </c>
    </row>
    <row r="679" spans="1:28" ht="14.25" x14ac:dyDescent="0.2">
      <c r="A679" s="37"/>
      <c r="B679" s="38"/>
      <c r="C679" s="34" t="s">
        <v>827</v>
      </c>
      <c r="D679" s="39"/>
      <c r="E679" s="10"/>
      <c r="F679" s="41">
        <f>Source!AO312</f>
        <v>1050.7</v>
      </c>
      <c r="G679" s="40" t="str">
        <f>Source!DG312</f>
        <v/>
      </c>
      <c r="H679" s="41">
        <f>ROUND(Source!AF312*Source!I312, 2)</f>
        <v>356.19</v>
      </c>
      <c r="I679" s="40"/>
      <c r="J679" s="40">
        <f>IF(Source!BA312&lt;&gt; 0, Source!BA312, 1)</f>
        <v>35.729999999999997</v>
      </c>
      <c r="K679" s="41">
        <f>Source!S312</f>
        <v>12726.57</v>
      </c>
      <c r="L679" s="42"/>
      <c r="R679">
        <f>H679</f>
        <v>356.19</v>
      </c>
    </row>
    <row r="680" spans="1:28" ht="14.25" x14ac:dyDescent="0.2">
      <c r="A680" s="37"/>
      <c r="B680" s="38"/>
      <c r="C680" s="34" t="s">
        <v>834</v>
      </c>
      <c r="D680" s="39"/>
      <c r="E680" s="10"/>
      <c r="F680" s="41">
        <f>Source!AL312</f>
        <v>32365.759999999998</v>
      </c>
      <c r="G680" s="40" t="str">
        <f>Source!DD312</f>
        <v/>
      </c>
      <c r="H680" s="41">
        <f>ROUND(Source!AC312*Source!I312, 2)</f>
        <v>10971.99</v>
      </c>
      <c r="I680" s="40"/>
      <c r="J680" s="40">
        <f>IF(Source!BC312&lt;&gt; 0, Source!BC312, 1)</f>
        <v>10.69</v>
      </c>
      <c r="K680" s="41">
        <f>Source!P312</f>
        <v>117290.6</v>
      </c>
      <c r="L680" s="42"/>
    </row>
    <row r="681" spans="1:28" ht="14.25" x14ac:dyDescent="0.2">
      <c r="A681" s="37"/>
      <c r="B681" s="38"/>
      <c r="C681" s="34" t="s">
        <v>828</v>
      </c>
      <c r="D681" s="39" t="s">
        <v>829</v>
      </c>
      <c r="E681" s="10">
        <f>Source!BZ312</f>
        <v>98</v>
      </c>
      <c r="F681" s="44"/>
      <c r="G681" s="40"/>
      <c r="H681" s="41">
        <f>SUM(S678:S686)</f>
        <v>349.07</v>
      </c>
      <c r="I681" s="45"/>
      <c r="J681" s="34">
        <f>Source!AT312</f>
        <v>98</v>
      </c>
      <c r="K681" s="41">
        <f>SUM(T678:T686)</f>
        <v>12472.04</v>
      </c>
      <c r="L681" s="42"/>
    </row>
    <row r="682" spans="1:28" ht="14.25" x14ac:dyDescent="0.2">
      <c r="A682" s="37"/>
      <c r="B682" s="38"/>
      <c r="C682" s="34" t="s">
        <v>830</v>
      </c>
      <c r="D682" s="39" t="s">
        <v>829</v>
      </c>
      <c r="E682" s="10">
        <f>Source!CA312</f>
        <v>58</v>
      </c>
      <c r="F682" s="44"/>
      <c r="G682" s="40"/>
      <c r="H682" s="41">
        <f>SUM(U678:U686)</f>
        <v>206.59</v>
      </c>
      <c r="I682" s="45"/>
      <c r="J682" s="34">
        <f>Source!AU312</f>
        <v>58</v>
      </c>
      <c r="K682" s="41">
        <f>SUM(V678:V686)</f>
        <v>7381.41</v>
      </c>
      <c r="L682" s="42"/>
    </row>
    <row r="683" spans="1:28" ht="14.25" x14ac:dyDescent="0.2">
      <c r="A683" s="37"/>
      <c r="B683" s="38"/>
      <c r="C683" s="34" t="s">
        <v>831</v>
      </c>
      <c r="D683" s="39" t="s">
        <v>832</v>
      </c>
      <c r="E683" s="10">
        <f>Source!AQ312</f>
        <v>133</v>
      </c>
      <c r="F683" s="41"/>
      <c r="G683" s="40" t="str">
        <f>Source!DI312</f>
        <v/>
      </c>
      <c r="H683" s="41"/>
      <c r="I683" s="40"/>
      <c r="J683" s="40"/>
      <c r="K683" s="41"/>
      <c r="L683" s="46">
        <f>Source!U312</f>
        <v>45.087000000000003</v>
      </c>
    </row>
    <row r="684" spans="1:28" ht="42.75" hidden="1" x14ac:dyDescent="0.2">
      <c r="A684" s="61" t="str">
        <f>Source!E313</f>
        <v>88,1</v>
      </c>
      <c r="B684" s="61" t="str">
        <f>Source!F313</f>
        <v>507-0546</v>
      </c>
      <c r="C684" s="61" t="str">
        <f>Source!G313</f>
        <v>Трубы полиэтиленовые низкого давления (ПНД) с наружным диаметром 110 мм</v>
      </c>
      <c r="D684" s="63" t="str">
        <f>Source!H313</f>
        <v>м</v>
      </c>
      <c r="E684" s="62">
        <f>Source!I313</f>
        <v>-339</v>
      </c>
      <c r="F684" s="64">
        <f>Source!AK313</f>
        <v>32.299999999999997</v>
      </c>
      <c r="G684" s="65" t="s">
        <v>3</v>
      </c>
      <c r="H684" s="64">
        <f>ROUND(Source!AC313*Source!I313, 2)+ROUND((((Source!ET313)-(Source!EU313))+Source!AE313)*Source!I313, 2)+ROUND(Source!AF313*Source!I313, 2)</f>
        <v>-10949.7</v>
      </c>
      <c r="I684" s="63"/>
      <c r="J684" s="63">
        <f>IF(Source!BC313&lt;&gt; 0, Source!BC313, 1)</f>
        <v>10.69</v>
      </c>
      <c r="K684" s="64">
        <f>Source!O313</f>
        <v>-117052.29</v>
      </c>
      <c r="L684" s="64"/>
      <c r="S684">
        <f>ROUND((Source!FX313/100)*((ROUND(Source!AF313*Source!I313, 2)+ROUND(Source!AE313*Source!I313, 2))), 2)</f>
        <v>0</v>
      </c>
      <c r="T684">
        <f>Source!X313</f>
        <v>0</v>
      </c>
      <c r="U684">
        <f>ROUND((Source!FY313/100)*((ROUND(Source!AF313*Source!I313, 2)+ROUND(Source!AE313*Source!I313, 2))), 2)</f>
        <v>0</v>
      </c>
      <c r="V684">
        <f>Source!Y313</f>
        <v>0</v>
      </c>
      <c r="Y684">
        <f>IF(Source!BI313=3,H684, 0)</f>
        <v>0</v>
      </c>
      <c r="AA684">
        <f>ROUND(Source!AC313*Source!I313, 2)+ROUND((((Source!ET313)-(Source!EU313))+Source!AE313)*Source!I313, 2)+ROUND(Source!AF313*Source!I313, 2)</f>
        <v>-10949.7</v>
      </c>
      <c r="AB684">
        <f>Source!O313</f>
        <v>-117052.29</v>
      </c>
    </row>
    <row r="685" spans="1:28" ht="28.5" hidden="1" x14ac:dyDescent="0.2">
      <c r="A685" s="61" t="str">
        <f>Source!E314</f>
        <v>88,2</v>
      </c>
      <c r="B685" s="61" t="str">
        <f>Source!F314</f>
        <v>101-0070</v>
      </c>
      <c r="C685" s="61" t="str">
        <f>Source!G314</f>
        <v>Бензин автомобильный АИ-98, АИ-95 «Экстра», АИ-93</v>
      </c>
      <c r="D685" s="63" t="str">
        <f>Source!H314</f>
        <v>т</v>
      </c>
      <c r="E685" s="62">
        <f>Source!I314</f>
        <v>-2.7099999999999997E-4</v>
      </c>
      <c r="F685" s="64">
        <f>Source!AK314</f>
        <v>4917.3999999999996</v>
      </c>
      <c r="G685" s="65" t="s">
        <v>3</v>
      </c>
      <c r="H685" s="64">
        <f>ROUND(Source!AC314*Source!I314, 2)+ROUND((((Source!ET314)-(Source!EU314))+Source!AE314)*Source!I314, 2)+ROUND(Source!AF314*Source!I314, 2)</f>
        <v>-1.33</v>
      </c>
      <c r="I685" s="63"/>
      <c r="J685" s="63">
        <f>IF(Source!BC314&lt;&gt; 0, Source!BC314, 1)</f>
        <v>12.35</v>
      </c>
      <c r="K685" s="64">
        <f>Source!O314</f>
        <v>-16.46</v>
      </c>
      <c r="L685" s="64"/>
      <c r="S685">
        <f>ROUND((Source!FX314/100)*((ROUND(Source!AF314*Source!I314, 2)+ROUND(Source!AE314*Source!I314, 2))), 2)</f>
        <v>0</v>
      </c>
      <c r="T685">
        <f>Source!X314</f>
        <v>0</v>
      </c>
      <c r="U685">
        <f>ROUND((Source!FY314/100)*((ROUND(Source!AF314*Source!I314, 2)+ROUND(Source!AE314*Source!I314, 2))), 2)</f>
        <v>0</v>
      </c>
      <c r="V685">
        <f>Source!Y314</f>
        <v>0</v>
      </c>
      <c r="Y685">
        <f>IF(Source!BI314=3,H685, 0)</f>
        <v>0</v>
      </c>
      <c r="AA685">
        <f>ROUND(Source!AC314*Source!I314, 2)+ROUND((((Source!ET314)-(Source!EU314))+Source!AE314)*Source!I314, 2)+ROUND(Source!AF314*Source!I314, 2)</f>
        <v>-1.33</v>
      </c>
      <c r="AB685">
        <f>Source!O314</f>
        <v>-16.46</v>
      </c>
    </row>
    <row r="686" spans="1:28" ht="42.75" hidden="1" x14ac:dyDescent="0.2">
      <c r="A686" s="66" t="str">
        <f>Source!E315</f>
        <v>88,3</v>
      </c>
      <c r="B686" s="66" t="str">
        <f>Source!F315</f>
        <v>102-0097</v>
      </c>
      <c r="C686" s="66" t="str">
        <f>Source!G315</f>
        <v>Брусья необрезные хвойных пород длиной 2-3,75 м, все ширины, толщиной 100-125 мм, III сорта</v>
      </c>
      <c r="D686" s="67" t="str">
        <f>Source!H315</f>
        <v>м3</v>
      </c>
      <c r="E686" s="68">
        <f>Source!I315</f>
        <v>-2.7119999999999998E-2</v>
      </c>
      <c r="F686" s="69">
        <f>Source!AK315</f>
        <v>772.77</v>
      </c>
      <c r="G686" s="70" t="s">
        <v>3</v>
      </c>
      <c r="H686" s="69">
        <f>ROUND(Source!AC315*Source!I315, 2)+ROUND((((Source!ET315)-(Source!EU315))+Source!AE315)*Source!I315, 2)+ROUND(Source!AF315*Source!I315, 2)</f>
        <v>-20.96</v>
      </c>
      <c r="I686" s="67"/>
      <c r="J686" s="67">
        <f>IF(Source!BC315&lt;&gt; 0, Source!BC315, 1)</f>
        <v>8.1199999999999992</v>
      </c>
      <c r="K686" s="69">
        <f>Source!O315</f>
        <v>-170.18</v>
      </c>
      <c r="L686" s="69"/>
      <c r="S686">
        <f>ROUND((Source!FX315/100)*((ROUND(Source!AF315*Source!I315, 2)+ROUND(Source!AE315*Source!I315, 2))), 2)</f>
        <v>0</v>
      </c>
      <c r="T686">
        <f>Source!X315</f>
        <v>0</v>
      </c>
      <c r="U686">
        <f>ROUND((Source!FY315/100)*((ROUND(Source!AF315*Source!I315, 2)+ROUND(Source!AE315*Source!I315, 2))), 2)</f>
        <v>0</v>
      </c>
      <c r="V686">
        <f>Source!Y315</f>
        <v>0</v>
      </c>
      <c r="Y686">
        <f>IF(Source!BI315=3,H686, 0)</f>
        <v>0</v>
      </c>
      <c r="AA686">
        <f>ROUND(Source!AC315*Source!I315, 2)+ROUND((((Source!ET315)-(Source!EU315))+Source!AE315)*Source!I315, 2)+ROUND(Source!AF315*Source!I315, 2)</f>
        <v>-20.96</v>
      </c>
      <c r="AB686">
        <f>Source!O315</f>
        <v>-170.18</v>
      </c>
    </row>
    <row r="687" spans="1:28" ht="15" x14ac:dyDescent="0.25">
      <c r="G687" s="48">
        <f>ROUND(Source!AC312*Source!I312, 2)+ROUND(Source!AF312*Source!I312, 2)+ROUND((((Source!ET312)-(Source!EU312))+Source!AE312)*Source!I312, 2)+SUM(H681:H682)+SUM(AA684:AA686)</f>
        <v>911.85000000000036</v>
      </c>
      <c r="H687" s="48"/>
      <c r="J687" s="48">
        <f>Source!O312+SUM(K681:K682)+SUM(AB684:AB686)</f>
        <v>32631.690000000002</v>
      </c>
      <c r="K687" s="48"/>
      <c r="L687" s="49">
        <f>Source!U312</f>
        <v>45.087000000000003</v>
      </c>
      <c r="O687" s="47">
        <f>G687</f>
        <v>911.85000000000036</v>
      </c>
      <c r="P687" s="47">
        <f>J687</f>
        <v>32631.690000000002</v>
      </c>
      <c r="Q687" s="47">
        <f>L687</f>
        <v>45.087000000000003</v>
      </c>
      <c r="W687">
        <f>IF(Source!BI312&lt;=1,G687, 0)</f>
        <v>911.85000000000036</v>
      </c>
      <c r="X687">
        <f>IF(Source!BI312=2,G687, 0)</f>
        <v>0</v>
      </c>
      <c r="Y687">
        <f>IF(Source!BI312=3,G687, 0)</f>
        <v>0</v>
      </c>
      <c r="Z687">
        <f>IF(Source!BI312=4,G687, 0)</f>
        <v>0</v>
      </c>
    </row>
    <row r="688" spans="1:28" ht="28.5" x14ac:dyDescent="0.2">
      <c r="A688" s="37" t="str">
        <f>Source!E316</f>
        <v>89</v>
      </c>
      <c r="B688" s="38" t="str">
        <f>Source!F316</f>
        <v>м08-02-396-6</v>
      </c>
      <c r="C688" s="34" t="str">
        <f>Source!G316</f>
        <v>Короб металлический по стенам и потолкам, длина 3 м</v>
      </c>
      <c r="D688" s="39" t="str">
        <f>Source!H316</f>
        <v>100 м</v>
      </c>
      <c r="E688" s="10">
        <f>Source!I316</f>
        <v>0.03</v>
      </c>
      <c r="F688" s="41">
        <f>IF(Source!AK316&lt;&gt; 0, Source!AK316,Source!AL316 + Source!AM316 + Source!AO316)</f>
        <v>371.2</v>
      </c>
      <c r="G688" s="40"/>
      <c r="H688" s="41"/>
      <c r="I688" s="40" t="str">
        <f>Source!BO316</f>
        <v>м08-02-396-6</v>
      </c>
      <c r="J688" s="40"/>
      <c r="K688" s="41"/>
      <c r="L688" s="42"/>
      <c r="S688">
        <f>ROUND((Source!FX316/100)*((ROUND(Source!AF316*Source!I316, 2)+ROUND(Source!AE316*Source!I316, 2))), 2)</f>
        <v>6.05</v>
      </c>
      <c r="T688">
        <f>Source!X316</f>
        <v>216.21</v>
      </c>
      <c r="U688">
        <f>ROUND((Source!FY316/100)*((ROUND(Source!AF316*Source!I316, 2)+ROUND(Source!AE316*Source!I316, 2))), 2)</f>
        <v>3.18</v>
      </c>
      <c r="V688">
        <f>Source!Y316</f>
        <v>113.68</v>
      </c>
    </row>
    <row r="689" spans="1:28" x14ac:dyDescent="0.2">
      <c r="C689" s="43" t="str">
        <f>"Объем: "&amp;Source!I316&amp;"=3/"&amp;"100"</f>
        <v>Объем: 0,03=3/100</v>
      </c>
    </row>
    <row r="690" spans="1:28" ht="14.25" x14ac:dyDescent="0.2">
      <c r="A690" s="37"/>
      <c r="B690" s="38"/>
      <c r="C690" s="34" t="s">
        <v>827</v>
      </c>
      <c r="D690" s="39"/>
      <c r="E690" s="10"/>
      <c r="F690" s="41">
        <f>Source!AO316</f>
        <v>206.74</v>
      </c>
      <c r="G690" s="40" t="str">
        <f>Source!DG316</f>
        <v/>
      </c>
      <c r="H690" s="41">
        <f>ROUND(Source!AF316*Source!I316, 2)</f>
        <v>6.2</v>
      </c>
      <c r="I690" s="40"/>
      <c r="J690" s="40">
        <f>IF(Source!BA316&lt;&gt; 0, Source!BA316, 1)</f>
        <v>35.729999999999997</v>
      </c>
      <c r="K690" s="41">
        <f>Source!S316</f>
        <v>221.6</v>
      </c>
      <c r="L690" s="42"/>
      <c r="R690">
        <f>H690</f>
        <v>6.2</v>
      </c>
    </row>
    <row r="691" spans="1:28" ht="14.25" x14ac:dyDescent="0.2">
      <c r="A691" s="37"/>
      <c r="B691" s="38"/>
      <c r="C691" s="34" t="s">
        <v>244</v>
      </c>
      <c r="D691" s="39"/>
      <c r="E691" s="10"/>
      <c r="F691" s="41">
        <f>Source!AM316</f>
        <v>36.090000000000003</v>
      </c>
      <c r="G691" s="40" t="str">
        <f>Source!DE316</f>
        <v/>
      </c>
      <c r="H691" s="41">
        <f>ROUND((((Source!ET316)-(Source!EU316))+Source!AE316)*Source!I316, 2)</f>
        <v>1.08</v>
      </c>
      <c r="I691" s="40"/>
      <c r="J691" s="40">
        <f>IF(Source!BB316&lt;&gt; 0, Source!BB316, 1)</f>
        <v>10.42</v>
      </c>
      <c r="K691" s="41">
        <f>Source!Q316</f>
        <v>11.28</v>
      </c>
      <c r="L691" s="42"/>
    </row>
    <row r="692" spans="1:28" ht="14.25" x14ac:dyDescent="0.2">
      <c r="A692" s="37"/>
      <c r="B692" s="38"/>
      <c r="C692" s="34" t="s">
        <v>833</v>
      </c>
      <c r="D692" s="39"/>
      <c r="E692" s="10"/>
      <c r="F692" s="41">
        <f>Source!AN316</f>
        <v>1.21</v>
      </c>
      <c r="G692" s="40" t="str">
        <f>Source!DF316</f>
        <v/>
      </c>
      <c r="H692" s="41">
        <f>ROUND(Source!AE316*Source!I316, 2)</f>
        <v>0.04</v>
      </c>
      <c r="I692" s="40"/>
      <c r="J692" s="40">
        <f>IF(Source!BS316&lt;&gt; 0, Source!BS316, 1)</f>
        <v>35.729999999999997</v>
      </c>
      <c r="K692" s="41">
        <f>Source!R316</f>
        <v>1.3</v>
      </c>
      <c r="L692" s="42"/>
      <c r="R692">
        <f>H692</f>
        <v>0.04</v>
      </c>
    </row>
    <row r="693" spans="1:28" ht="14.25" x14ac:dyDescent="0.2">
      <c r="A693" s="37"/>
      <c r="B693" s="38"/>
      <c r="C693" s="34" t="s">
        <v>834</v>
      </c>
      <c r="D693" s="39"/>
      <c r="E693" s="10"/>
      <c r="F693" s="41">
        <f>Source!AL316</f>
        <v>128.37</v>
      </c>
      <c r="G693" s="40" t="str">
        <f>Source!DD316</f>
        <v/>
      </c>
      <c r="H693" s="41">
        <f>ROUND(Source!AC316*Source!I316, 2)</f>
        <v>3.85</v>
      </c>
      <c r="I693" s="40"/>
      <c r="J693" s="40">
        <f>IF(Source!BC316&lt;&gt; 0, Source!BC316, 1)</f>
        <v>8.8800000000000008</v>
      </c>
      <c r="K693" s="41">
        <f>Source!P316</f>
        <v>34.200000000000003</v>
      </c>
      <c r="L693" s="42"/>
    </row>
    <row r="694" spans="1:28" ht="14.25" x14ac:dyDescent="0.2">
      <c r="A694" s="37"/>
      <c r="B694" s="38"/>
      <c r="C694" s="34" t="s">
        <v>828</v>
      </c>
      <c r="D694" s="39" t="s">
        <v>829</v>
      </c>
      <c r="E694" s="10">
        <f>Source!BZ316</f>
        <v>97</v>
      </c>
      <c r="F694" s="44"/>
      <c r="G694" s="40"/>
      <c r="H694" s="41">
        <f>SUM(S688:S699)</f>
        <v>6.05</v>
      </c>
      <c r="I694" s="45"/>
      <c r="J694" s="34">
        <f>Source!AT316</f>
        <v>97</v>
      </c>
      <c r="K694" s="41">
        <f>SUM(T688:T699)</f>
        <v>216.21</v>
      </c>
      <c r="L694" s="42"/>
    </row>
    <row r="695" spans="1:28" ht="14.25" x14ac:dyDescent="0.2">
      <c r="A695" s="37"/>
      <c r="B695" s="38"/>
      <c r="C695" s="34" t="s">
        <v>830</v>
      </c>
      <c r="D695" s="39" t="s">
        <v>829</v>
      </c>
      <c r="E695" s="10">
        <f>Source!CA316</f>
        <v>51</v>
      </c>
      <c r="F695" s="44"/>
      <c r="G695" s="40"/>
      <c r="H695" s="41">
        <f>SUM(U688:U699)</f>
        <v>3.18</v>
      </c>
      <c r="I695" s="45"/>
      <c r="J695" s="34">
        <f>Source!AU316</f>
        <v>51</v>
      </c>
      <c r="K695" s="41">
        <f>SUM(V688:V699)</f>
        <v>113.68</v>
      </c>
      <c r="L695" s="42"/>
    </row>
    <row r="696" spans="1:28" ht="14.25" x14ac:dyDescent="0.2">
      <c r="A696" s="37"/>
      <c r="B696" s="38"/>
      <c r="C696" s="34" t="s">
        <v>831</v>
      </c>
      <c r="D696" s="39" t="s">
        <v>832</v>
      </c>
      <c r="E696" s="10">
        <f>Source!AQ316</f>
        <v>23.52</v>
      </c>
      <c r="F696" s="41"/>
      <c r="G696" s="40" t="str">
        <f>Source!DI316</f>
        <v/>
      </c>
      <c r="H696" s="41"/>
      <c r="I696" s="40"/>
      <c r="J696" s="40"/>
      <c r="K696" s="41"/>
      <c r="L696" s="46">
        <f>Source!U316</f>
        <v>0.7056</v>
      </c>
    </row>
    <row r="697" spans="1:28" ht="14.25" hidden="1" x14ac:dyDescent="0.2">
      <c r="A697" s="61" t="str">
        <f>Source!E317</f>
        <v>89,1</v>
      </c>
      <c r="B697" s="61" t="str">
        <f>Source!F317</f>
        <v>101-1924</v>
      </c>
      <c r="C697" s="61" t="str">
        <f>Source!G317</f>
        <v>Электроды диаметром 4 мм Э42А</v>
      </c>
      <c r="D697" s="63" t="str">
        <f>Source!H317</f>
        <v>кг</v>
      </c>
      <c r="E697" s="62">
        <f>Source!I317</f>
        <v>-0.20519999999999999</v>
      </c>
      <c r="F697" s="64">
        <f>Source!AK317</f>
        <v>12.65</v>
      </c>
      <c r="G697" s="65" t="s">
        <v>3</v>
      </c>
      <c r="H697" s="64">
        <f>ROUND(Source!AC317*Source!I317, 2)+ROUND((((Source!ET317)-(Source!EU317))+Source!AE317)*Source!I317, 2)+ROUND(Source!AF317*Source!I317, 2)</f>
        <v>-2.6</v>
      </c>
      <c r="I697" s="63"/>
      <c r="J697" s="63">
        <f>IF(Source!BC317&lt;&gt; 0, Source!BC317, 1)</f>
        <v>9.6300000000000008</v>
      </c>
      <c r="K697" s="64">
        <f>Source!O317</f>
        <v>-25</v>
      </c>
      <c r="L697" s="64"/>
      <c r="S697">
        <f>ROUND((Source!FX317/100)*((ROUND(Source!AF317*Source!I317, 2)+ROUND(Source!AE317*Source!I317, 2))), 2)</f>
        <v>0</v>
      </c>
      <c r="T697">
        <f>Source!X317</f>
        <v>0</v>
      </c>
      <c r="U697">
        <f>ROUND((Source!FY317/100)*((ROUND(Source!AF317*Source!I317, 2)+ROUND(Source!AE317*Source!I317, 2))), 2)</f>
        <v>0</v>
      </c>
      <c r="V697">
        <f>Source!Y317</f>
        <v>0</v>
      </c>
      <c r="Y697">
        <f>IF(Source!BI317=3,H697, 0)</f>
        <v>0</v>
      </c>
      <c r="AA697">
        <f>ROUND(Source!AC317*Source!I317, 2)+ROUND((((Source!ET317)-(Source!EU317))+Source!AE317)*Source!I317, 2)+ROUND(Source!AF317*Source!I317, 2)</f>
        <v>-2.6</v>
      </c>
      <c r="AB697">
        <f>Source!O317</f>
        <v>-25</v>
      </c>
    </row>
    <row r="698" spans="1:28" ht="14.25" hidden="1" x14ac:dyDescent="0.2">
      <c r="A698" s="61" t="str">
        <f>Source!E318</f>
        <v>89,2</v>
      </c>
      <c r="B698" s="61" t="str">
        <f>Source!F318</f>
        <v>101-3914</v>
      </c>
      <c r="C698" s="61" t="str">
        <f>Source!G318</f>
        <v>Дюбели распорные полипропиленовые</v>
      </c>
      <c r="D698" s="63" t="str">
        <f>Source!H318</f>
        <v>100 шт.</v>
      </c>
      <c r="E698" s="62">
        <f>Source!I318</f>
        <v>-1.2E-2</v>
      </c>
      <c r="F698" s="64">
        <f>Source!AK318</f>
        <v>87.29</v>
      </c>
      <c r="G698" s="65" t="s">
        <v>3</v>
      </c>
      <c r="H698" s="64">
        <f>ROUND(Source!AC318*Source!I318, 2)+ROUND((((Source!ET318)-(Source!EU318))+Source!AE318)*Source!I318, 2)+ROUND(Source!AF318*Source!I318, 2)</f>
        <v>-1.05</v>
      </c>
      <c r="I698" s="63"/>
      <c r="J698" s="63">
        <f>IF(Source!BC318&lt;&gt; 0, Source!BC318, 1)</f>
        <v>4.16</v>
      </c>
      <c r="K698" s="64">
        <f>Source!O318</f>
        <v>-4.3600000000000003</v>
      </c>
      <c r="L698" s="64"/>
      <c r="S698">
        <f>ROUND((Source!FX318/100)*((ROUND(Source!AF318*Source!I318, 2)+ROUND(Source!AE318*Source!I318, 2))), 2)</f>
        <v>0</v>
      </c>
      <c r="T698">
        <f>Source!X318</f>
        <v>0</v>
      </c>
      <c r="U698">
        <f>ROUND((Source!FY318/100)*((ROUND(Source!AF318*Source!I318, 2)+ROUND(Source!AE318*Source!I318, 2))), 2)</f>
        <v>0</v>
      </c>
      <c r="V698">
        <f>Source!Y318</f>
        <v>0</v>
      </c>
      <c r="Y698">
        <f>IF(Source!BI318=3,H698, 0)</f>
        <v>0</v>
      </c>
      <c r="AA698">
        <f>ROUND(Source!AC318*Source!I318, 2)+ROUND((((Source!ET318)-(Source!EU318))+Source!AE318)*Source!I318, 2)+ROUND(Source!AF318*Source!I318, 2)</f>
        <v>-1.05</v>
      </c>
      <c r="AB698">
        <f>Source!O318</f>
        <v>-4.3600000000000003</v>
      </c>
    </row>
    <row r="699" spans="1:28" ht="28.5" hidden="1" x14ac:dyDescent="0.2">
      <c r="A699" s="66" t="str">
        <f>Source!E319</f>
        <v>89,3</v>
      </c>
      <c r="B699" s="66" t="str">
        <f>Source!F319</f>
        <v>101-4621</v>
      </c>
      <c r="C699" s="66" t="str">
        <f>Source!G319</f>
        <v>Шуруп самонарезающий (LN) 3,5/11 мм</v>
      </c>
      <c r="D699" s="67" t="str">
        <f>Source!H319</f>
        <v>шт.</v>
      </c>
      <c r="E699" s="68">
        <f>Source!I319</f>
        <v>-1.2</v>
      </c>
      <c r="F699" s="69">
        <f>Source!AK319</f>
        <v>7.0000000000000007E-2</v>
      </c>
      <c r="G699" s="70" t="s">
        <v>3</v>
      </c>
      <c r="H699" s="69">
        <f>ROUND(Source!AC319*Source!I319, 2)+ROUND((((Source!ET319)-(Source!EU319))+Source!AE319)*Source!I319, 2)+ROUND(Source!AF319*Source!I319, 2)</f>
        <v>-0.08</v>
      </c>
      <c r="I699" s="67"/>
      <c r="J699" s="67">
        <f>IF(Source!BC319&lt;&gt; 0, Source!BC319, 1)</f>
        <v>4.8600000000000003</v>
      </c>
      <c r="K699" s="69">
        <f>Source!O319</f>
        <v>-0.41</v>
      </c>
      <c r="L699" s="69"/>
      <c r="S699">
        <f>ROUND((Source!FX319/100)*((ROUND(Source!AF319*Source!I319, 2)+ROUND(Source!AE319*Source!I319, 2))), 2)</f>
        <v>0</v>
      </c>
      <c r="T699">
        <f>Source!X319</f>
        <v>0</v>
      </c>
      <c r="U699">
        <f>ROUND((Source!FY319/100)*((ROUND(Source!AF319*Source!I319, 2)+ROUND(Source!AE319*Source!I319, 2))), 2)</f>
        <v>0</v>
      </c>
      <c r="V699">
        <f>Source!Y319</f>
        <v>0</v>
      </c>
      <c r="Y699">
        <f>IF(Source!BI319=3,H699, 0)</f>
        <v>0</v>
      </c>
      <c r="AA699">
        <f>ROUND(Source!AC319*Source!I319, 2)+ROUND((((Source!ET319)-(Source!EU319))+Source!AE319)*Source!I319, 2)+ROUND(Source!AF319*Source!I319, 2)</f>
        <v>-0.08</v>
      </c>
      <c r="AB699">
        <f>Source!O319</f>
        <v>-0.41</v>
      </c>
    </row>
    <row r="700" spans="1:28" ht="15" x14ac:dyDescent="0.25">
      <c r="G700" s="48">
        <f>ROUND(Source!AC316*Source!I316, 2)+ROUND(Source!AF316*Source!I316, 2)+ROUND((((Source!ET316)-(Source!EU316))+Source!AE316)*Source!I316, 2)+SUM(H694:H695)+SUM(AA697:AA699)</f>
        <v>16.63</v>
      </c>
      <c r="H700" s="48"/>
      <c r="J700" s="48">
        <f>Source!O316+SUM(K694:K695)+SUM(AB697:AB699)</f>
        <v>567.20000000000005</v>
      </c>
      <c r="K700" s="48"/>
      <c r="L700" s="49">
        <f>Source!U316</f>
        <v>0.7056</v>
      </c>
      <c r="O700" s="47">
        <f>G700</f>
        <v>16.63</v>
      </c>
      <c r="P700" s="47">
        <f>J700</f>
        <v>567.20000000000005</v>
      </c>
      <c r="Q700" s="47">
        <f>L700</f>
        <v>0.7056</v>
      </c>
      <c r="W700">
        <f>IF(Source!BI316&lt;=1,G700, 0)</f>
        <v>0</v>
      </c>
      <c r="X700">
        <f>IF(Source!BI316=2,G700, 0)</f>
        <v>16.63</v>
      </c>
      <c r="Y700">
        <f>IF(Source!BI316=3,G700, 0)</f>
        <v>0</v>
      </c>
      <c r="Z700">
        <f>IF(Source!BI316=4,G700, 0)</f>
        <v>0</v>
      </c>
    </row>
    <row r="701" spans="1:28" ht="42.75" x14ac:dyDescent="0.2">
      <c r="A701" s="37" t="str">
        <f>Source!E320</f>
        <v>90</v>
      </c>
      <c r="B701" s="38" t="str">
        <f>Source!F320</f>
        <v>м08-02-148-4</v>
      </c>
      <c r="C701" s="34" t="str">
        <f>Source!G320</f>
        <v>Кабель до 35 кВ в проложенных трубах, блоках и коробах, масса 1 м кабеля до 6 кг</v>
      </c>
      <c r="D701" s="39" t="str">
        <f>Source!H320</f>
        <v>100 М КАБЕЛЯ</v>
      </c>
      <c r="E701" s="10">
        <f>Source!I320</f>
        <v>3.39</v>
      </c>
      <c r="F701" s="41">
        <f>IF(Source!AK320&lt;&gt; 0, Source!AK320,Source!AL320 + Source!AM320 + Source!AO320)</f>
        <v>339.16</v>
      </c>
      <c r="G701" s="40"/>
      <c r="H701" s="41"/>
      <c r="I701" s="40" t="str">
        <f>Source!BO320</f>
        <v>м08-02-148-4</v>
      </c>
      <c r="J701" s="40"/>
      <c r="K701" s="41"/>
      <c r="L701" s="42"/>
      <c r="S701">
        <f>ROUND((Source!FX320/100)*((ROUND(Source!AF320*Source!I320, 2)+ROUND(Source!AE320*Source!I320, 2))), 2)</f>
        <v>689.06</v>
      </c>
      <c r="T701">
        <f>Source!X320</f>
        <v>24620.23</v>
      </c>
      <c r="U701">
        <f>ROUND((Source!FY320/100)*((ROUND(Source!AF320*Source!I320, 2)+ROUND(Source!AE320*Source!I320, 2))), 2)</f>
        <v>362.29</v>
      </c>
      <c r="V701">
        <f>Source!Y320</f>
        <v>12944.66</v>
      </c>
    </row>
    <row r="702" spans="1:28" x14ac:dyDescent="0.2">
      <c r="C702" s="43" t="str">
        <f>"Объем: "&amp;Source!I320&amp;"=339/"&amp;"100"</f>
        <v>Объем: 3,39=339/100</v>
      </c>
    </row>
    <row r="703" spans="1:28" ht="14.25" x14ac:dyDescent="0.2">
      <c r="A703" s="37"/>
      <c r="B703" s="38"/>
      <c r="C703" s="34" t="s">
        <v>827</v>
      </c>
      <c r="D703" s="39"/>
      <c r="E703" s="10"/>
      <c r="F703" s="41">
        <f>Source!AO320</f>
        <v>207.13</v>
      </c>
      <c r="G703" s="40" t="str">
        <f>Source!DG320</f>
        <v/>
      </c>
      <c r="H703" s="41">
        <f>ROUND(Source!AF320*Source!I320, 2)</f>
        <v>702.17</v>
      </c>
      <c r="I703" s="40"/>
      <c r="J703" s="40">
        <f>IF(Source!BA320&lt;&gt; 0, Source!BA320, 1)</f>
        <v>35.729999999999997</v>
      </c>
      <c r="K703" s="41">
        <f>Source!S320</f>
        <v>25088.560000000001</v>
      </c>
      <c r="L703" s="42"/>
      <c r="R703">
        <f>H703</f>
        <v>702.17</v>
      </c>
    </row>
    <row r="704" spans="1:28" ht="14.25" x14ac:dyDescent="0.2">
      <c r="A704" s="37"/>
      <c r="B704" s="38"/>
      <c r="C704" s="34" t="s">
        <v>244</v>
      </c>
      <c r="D704" s="39"/>
      <c r="E704" s="10"/>
      <c r="F704" s="41">
        <f>Source!AM320</f>
        <v>90.42</v>
      </c>
      <c r="G704" s="40" t="str">
        <f>Source!DE320</f>
        <v/>
      </c>
      <c r="H704" s="41">
        <f>ROUND((((Source!ET320)-(Source!EU320))+Source!AE320)*Source!I320, 2)</f>
        <v>306.52</v>
      </c>
      <c r="I704" s="40"/>
      <c r="J704" s="40">
        <f>IF(Source!BB320&lt;&gt; 0, Source!BB320, 1)</f>
        <v>8.82</v>
      </c>
      <c r="K704" s="41">
        <f>Source!Q320</f>
        <v>2703.54</v>
      </c>
      <c r="L704" s="42"/>
    </row>
    <row r="705" spans="1:28" ht="14.25" x14ac:dyDescent="0.2">
      <c r="A705" s="37"/>
      <c r="B705" s="38"/>
      <c r="C705" s="34" t="s">
        <v>833</v>
      </c>
      <c r="D705" s="39"/>
      <c r="E705" s="10"/>
      <c r="F705" s="41">
        <f>Source!AN320</f>
        <v>2.42</v>
      </c>
      <c r="G705" s="40" t="str">
        <f>Source!DF320</f>
        <v/>
      </c>
      <c r="H705" s="41">
        <f>ROUND(Source!AE320*Source!I320, 2)</f>
        <v>8.1999999999999993</v>
      </c>
      <c r="I705" s="40"/>
      <c r="J705" s="40">
        <f>IF(Source!BS320&lt;&gt; 0, Source!BS320, 1)</f>
        <v>35.729999999999997</v>
      </c>
      <c r="K705" s="41">
        <f>Source!R320</f>
        <v>293.12</v>
      </c>
      <c r="L705" s="42"/>
      <c r="R705">
        <f>H705</f>
        <v>8.1999999999999993</v>
      </c>
    </row>
    <row r="706" spans="1:28" ht="14.25" x14ac:dyDescent="0.2">
      <c r="A706" s="37"/>
      <c r="B706" s="38"/>
      <c r="C706" s="34" t="s">
        <v>834</v>
      </c>
      <c r="D706" s="39"/>
      <c r="E706" s="10"/>
      <c r="F706" s="41">
        <f>Source!AL320</f>
        <v>41.61</v>
      </c>
      <c r="G706" s="40" t="str">
        <f>Source!DD320</f>
        <v/>
      </c>
      <c r="H706" s="41">
        <f>ROUND(Source!AC320*Source!I320, 2)</f>
        <v>141.06</v>
      </c>
      <c r="I706" s="40"/>
      <c r="J706" s="40">
        <f>IF(Source!BC320&lt;&gt; 0, Source!BC320, 1)</f>
        <v>19.170000000000002</v>
      </c>
      <c r="K706" s="41">
        <f>Source!P320</f>
        <v>2704.08</v>
      </c>
      <c r="L706" s="42"/>
    </row>
    <row r="707" spans="1:28" ht="14.25" x14ac:dyDescent="0.2">
      <c r="A707" s="37"/>
      <c r="B707" s="38"/>
      <c r="C707" s="34" t="s">
        <v>828</v>
      </c>
      <c r="D707" s="39" t="s">
        <v>829</v>
      </c>
      <c r="E707" s="10">
        <f>Source!BZ320</f>
        <v>97</v>
      </c>
      <c r="F707" s="44"/>
      <c r="G707" s="40"/>
      <c r="H707" s="41">
        <f>SUM(S701:S712)</f>
        <v>689.06</v>
      </c>
      <c r="I707" s="45"/>
      <c r="J707" s="34">
        <f>Source!AT320</f>
        <v>97</v>
      </c>
      <c r="K707" s="41">
        <f>SUM(T701:T712)</f>
        <v>24620.23</v>
      </c>
      <c r="L707" s="42"/>
    </row>
    <row r="708" spans="1:28" ht="14.25" x14ac:dyDescent="0.2">
      <c r="A708" s="37"/>
      <c r="B708" s="38"/>
      <c r="C708" s="34" t="s">
        <v>830</v>
      </c>
      <c r="D708" s="39" t="s">
        <v>829</v>
      </c>
      <c r="E708" s="10">
        <f>Source!CA320</f>
        <v>51</v>
      </c>
      <c r="F708" s="44"/>
      <c r="G708" s="40"/>
      <c r="H708" s="41">
        <f>SUM(U701:U712)</f>
        <v>362.29</v>
      </c>
      <c r="I708" s="45"/>
      <c r="J708" s="34">
        <f>Source!AU320</f>
        <v>51</v>
      </c>
      <c r="K708" s="41">
        <f>SUM(V701:V712)</f>
        <v>12944.66</v>
      </c>
      <c r="L708" s="42"/>
    </row>
    <row r="709" spans="1:28" ht="14.25" x14ac:dyDescent="0.2">
      <c r="A709" s="37"/>
      <c r="B709" s="38"/>
      <c r="C709" s="34" t="s">
        <v>831</v>
      </c>
      <c r="D709" s="39" t="s">
        <v>832</v>
      </c>
      <c r="E709" s="10">
        <f>Source!AQ320</f>
        <v>23.04</v>
      </c>
      <c r="F709" s="41"/>
      <c r="G709" s="40" t="str">
        <f>Source!DI320</f>
        <v/>
      </c>
      <c r="H709" s="41"/>
      <c r="I709" s="40"/>
      <c r="J709" s="40"/>
      <c r="K709" s="41"/>
      <c r="L709" s="46">
        <f>Source!U320</f>
        <v>78.105599999999995</v>
      </c>
    </row>
    <row r="710" spans="1:28" ht="14.25" hidden="1" x14ac:dyDescent="0.2">
      <c r="A710" s="61" t="str">
        <f>Source!E321</f>
        <v>90,1</v>
      </c>
      <c r="B710" s="61" t="str">
        <f>Source!F321</f>
        <v>101-2478</v>
      </c>
      <c r="C710" s="61" t="str">
        <f>Source!G321</f>
        <v>Лента К226</v>
      </c>
      <c r="D710" s="63" t="str">
        <f>Source!H321</f>
        <v>100 м</v>
      </c>
      <c r="E710" s="62">
        <f>Source!I321</f>
        <v>-3.2543999999999997E-2</v>
      </c>
      <c r="F710" s="64">
        <f>Source!AK321</f>
        <v>121.8</v>
      </c>
      <c r="G710" s="65" t="s">
        <v>3</v>
      </c>
      <c r="H710" s="64">
        <f>ROUND(Source!AC321*Source!I321, 2)+ROUND((((Source!ET321)-(Source!EU321))+Source!AE321)*Source!I321, 2)+ROUND(Source!AF321*Source!I321, 2)</f>
        <v>-3.96</v>
      </c>
      <c r="I710" s="63"/>
      <c r="J710" s="63">
        <f>IF(Source!BC321&lt;&gt; 0, Source!BC321, 1)</f>
        <v>6.3</v>
      </c>
      <c r="K710" s="64">
        <f>Source!O321</f>
        <v>-24.97</v>
      </c>
      <c r="L710" s="64"/>
      <c r="S710">
        <f>ROUND((Source!FX321/100)*((ROUND(Source!AF321*Source!I321, 2)+ROUND(Source!AE321*Source!I321, 2))), 2)</f>
        <v>0</v>
      </c>
      <c r="T710">
        <f>Source!X321</f>
        <v>0</v>
      </c>
      <c r="U710">
        <f>ROUND((Source!FY321/100)*((ROUND(Source!AF321*Source!I321, 2)+ROUND(Source!AE321*Source!I321, 2))), 2)</f>
        <v>0</v>
      </c>
      <c r="V710">
        <f>Source!Y321</f>
        <v>0</v>
      </c>
      <c r="Y710">
        <f>IF(Source!BI321=3,H710, 0)</f>
        <v>0</v>
      </c>
      <c r="AA710">
        <f>ROUND(Source!AC321*Source!I321, 2)+ROUND((((Source!ET321)-(Source!EU321))+Source!AE321)*Source!I321, 2)+ROUND(Source!AF321*Source!I321, 2)</f>
        <v>-3.96</v>
      </c>
      <c r="AB710">
        <f>Source!O321</f>
        <v>-24.97</v>
      </c>
    </row>
    <row r="711" spans="1:28" ht="14.25" hidden="1" x14ac:dyDescent="0.2">
      <c r="A711" s="61" t="str">
        <f>Source!E322</f>
        <v>90,2</v>
      </c>
      <c r="B711" s="61" t="str">
        <f>Source!F322</f>
        <v>113-1786</v>
      </c>
      <c r="C711" s="61" t="str">
        <f>Source!G322</f>
        <v>Лак битумный БТ-123</v>
      </c>
      <c r="D711" s="63" t="str">
        <f>Source!H322</f>
        <v>т</v>
      </c>
      <c r="E711" s="62">
        <f>Source!I322</f>
        <v>-2.03E-4</v>
      </c>
      <c r="F711" s="64">
        <f>Source!AK322</f>
        <v>9528</v>
      </c>
      <c r="G711" s="65" t="s">
        <v>3</v>
      </c>
      <c r="H711" s="64">
        <f>ROUND(Source!AC322*Source!I322, 2)+ROUND((((Source!ET322)-(Source!EU322))+Source!AE322)*Source!I322, 2)+ROUND(Source!AF322*Source!I322, 2)</f>
        <v>-1.93</v>
      </c>
      <c r="I711" s="63"/>
      <c r="J711" s="63">
        <f>IF(Source!BC322&lt;&gt; 0, Source!BC322, 1)</f>
        <v>8.14</v>
      </c>
      <c r="K711" s="64">
        <f>Source!O322</f>
        <v>-15.74</v>
      </c>
      <c r="L711" s="64"/>
      <c r="S711">
        <f>ROUND((Source!FX322/100)*((ROUND(Source!AF322*Source!I322, 2)+ROUND(Source!AE322*Source!I322, 2))), 2)</f>
        <v>0</v>
      </c>
      <c r="T711">
        <f>Source!X322</f>
        <v>0</v>
      </c>
      <c r="U711">
        <f>ROUND((Source!FY322/100)*((ROUND(Source!AF322*Source!I322, 2)+ROUND(Source!AE322*Source!I322, 2))), 2)</f>
        <v>0</v>
      </c>
      <c r="V711">
        <f>Source!Y322</f>
        <v>0</v>
      </c>
      <c r="Y711">
        <f>IF(Source!BI322=3,H711, 0)</f>
        <v>0</v>
      </c>
      <c r="AA711">
        <f>ROUND(Source!AC322*Source!I322, 2)+ROUND((((Source!ET322)-(Source!EU322))+Source!AE322)*Source!I322, 2)+ROUND(Source!AF322*Source!I322, 2)</f>
        <v>-1.93</v>
      </c>
      <c r="AB711">
        <f>Source!O322</f>
        <v>-15.74</v>
      </c>
    </row>
    <row r="712" spans="1:28" ht="28.5" hidden="1" x14ac:dyDescent="0.2">
      <c r="A712" s="66" t="str">
        <f>Source!E323</f>
        <v>90,3</v>
      </c>
      <c r="B712" s="66" t="str">
        <f>Source!F323</f>
        <v>506-1362</v>
      </c>
      <c r="C712" s="66" t="str">
        <f>Source!G323</f>
        <v>Припои оловянно-свинцовые бессурьмянистые марки ПОС30</v>
      </c>
      <c r="D712" s="67" t="str">
        <f>Source!H323</f>
        <v>кг</v>
      </c>
      <c r="E712" s="68">
        <f>Source!I323</f>
        <v>-1.6950000000000001</v>
      </c>
      <c r="F712" s="69">
        <f>Source!AK323</f>
        <v>71.45</v>
      </c>
      <c r="G712" s="70" t="s">
        <v>3</v>
      </c>
      <c r="H712" s="69">
        <f>ROUND(Source!AC323*Source!I323, 2)+ROUND((((Source!ET323)-(Source!EU323))+Source!AE323)*Source!I323, 2)+ROUND(Source!AF323*Source!I323, 2)</f>
        <v>-121.11</v>
      </c>
      <c r="I712" s="67"/>
      <c r="J712" s="67">
        <f>IF(Source!BC323&lt;&gt; 0, Source!BC323, 1)</f>
        <v>17.850000000000001</v>
      </c>
      <c r="K712" s="69">
        <f>Source!O323</f>
        <v>-2161.77</v>
      </c>
      <c r="L712" s="69"/>
      <c r="S712">
        <f>ROUND((Source!FX323/100)*((ROUND(Source!AF323*Source!I323, 2)+ROUND(Source!AE323*Source!I323, 2))), 2)</f>
        <v>0</v>
      </c>
      <c r="T712">
        <f>Source!X323</f>
        <v>0</v>
      </c>
      <c r="U712">
        <f>ROUND((Source!FY323/100)*((ROUND(Source!AF323*Source!I323, 2)+ROUND(Source!AE323*Source!I323, 2))), 2)</f>
        <v>0</v>
      </c>
      <c r="V712">
        <f>Source!Y323</f>
        <v>0</v>
      </c>
      <c r="Y712">
        <f>IF(Source!BI323=3,H712, 0)</f>
        <v>0</v>
      </c>
      <c r="AA712">
        <f>ROUND(Source!AC323*Source!I323, 2)+ROUND((((Source!ET323)-(Source!EU323))+Source!AE323)*Source!I323, 2)+ROUND(Source!AF323*Source!I323, 2)</f>
        <v>-121.11</v>
      </c>
      <c r="AB712">
        <f>Source!O323</f>
        <v>-2161.77</v>
      </c>
    </row>
    <row r="713" spans="1:28" ht="15" x14ac:dyDescent="0.25">
      <c r="G713" s="48">
        <f>ROUND(Source!AC320*Source!I320, 2)+ROUND(Source!AF320*Source!I320, 2)+ROUND((((Source!ET320)-(Source!EU320))+Source!AE320)*Source!I320, 2)+SUM(H707:H708)+SUM(AA710:AA712)</f>
        <v>2074.1</v>
      </c>
      <c r="H713" s="48"/>
      <c r="J713" s="48">
        <f>Source!O320+SUM(K707:K708)+SUM(AB710:AB712)</f>
        <v>65858.590000000011</v>
      </c>
      <c r="K713" s="48"/>
      <c r="L713" s="49">
        <f>Source!U320</f>
        <v>78.105599999999995</v>
      </c>
      <c r="O713" s="47">
        <f>G713</f>
        <v>2074.1</v>
      </c>
      <c r="P713" s="47">
        <f>J713</f>
        <v>65858.590000000011</v>
      </c>
      <c r="Q713" s="47">
        <f>L713</f>
        <v>78.105599999999995</v>
      </c>
      <c r="W713">
        <f>IF(Source!BI320&lt;=1,G713, 0)</f>
        <v>0</v>
      </c>
      <c r="X713">
        <f>IF(Source!BI320=2,G713, 0)</f>
        <v>2074.1</v>
      </c>
      <c r="Y713">
        <f>IF(Source!BI320=3,G713, 0)</f>
        <v>0</v>
      </c>
      <c r="Z713">
        <f>IF(Source!BI320=4,G713, 0)</f>
        <v>0</v>
      </c>
    </row>
    <row r="714" spans="1:28" ht="42.75" x14ac:dyDescent="0.2">
      <c r="A714" s="37" t="str">
        <f>Source!E324</f>
        <v>91</v>
      </c>
      <c r="B714" s="38" t="str">
        <f>Source!F324</f>
        <v>м08-02-145-4</v>
      </c>
      <c r="C714" s="34" t="str">
        <f>Source!G324</f>
        <v>Кабель до 35 кВ, прокладываемый по дну канала без креплений, масса 1 м кабеля до 6 кг</v>
      </c>
      <c r="D714" s="39" t="str">
        <f>Source!H324</f>
        <v>100 М КАБЕЛЯ</v>
      </c>
      <c r="E714" s="10">
        <f>Source!I324</f>
        <v>0.8</v>
      </c>
      <c r="F714" s="41">
        <f>IF(Source!AK324&lt;&gt; 0, Source!AK324,Source!AL324 + Source!AM324 + Source!AO324)</f>
        <v>207.19</v>
      </c>
      <c r="G714" s="40"/>
      <c r="H714" s="41"/>
      <c r="I714" s="40" t="str">
        <f>Source!BO324</f>
        <v>м08-02-145-4</v>
      </c>
      <c r="J714" s="40"/>
      <c r="K714" s="41"/>
      <c r="L714" s="42"/>
      <c r="S714">
        <f>ROUND((Source!FX324/100)*((ROUND(Source!AF324*Source!I324, 2)+ROUND(Source!AE324*Source!I324, 2))), 2)</f>
        <v>73.319999999999993</v>
      </c>
      <c r="T714">
        <f>Source!X324</f>
        <v>2619.59</v>
      </c>
      <c r="U714">
        <f>ROUND((Source!FY324/100)*((ROUND(Source!AF324*Source!I324, 2)+ROUND(Source!AE324*Source!I324, 2))), 2)</f>
        <v>38.549999999999997</v>
      </c>
      <c r="V714">
        <f>Source!Y324</f>
        <v>1377.31</v>
      </c>
    </row>
    <row r="715" spans="1:28" x14ac:dyDescent="0.2">
      <c r="C715" s="43" t="str">
        <f>"Объем: "&amp;Source!I324&amp;"=80/"&amp;"100"</f>
        <v>Объем: 0,8=80/100</v>
      </c>
    </row>
    <row r="716" spans="1:28" ht="14.25" x14ac:dyDescent="0.2">
      <c r="A716" s="37"/>
      <c r="B716" s="38"/>
      <c r="C716" s="34" t="s">
        <v>827</v>
      </c>
      <c r="D716" s="39"/>
      <c r="E716" s="10"/>
      <c r="F716" s="41">
        <f>Source!AO324</f>
        <v>92.06</v>
      </c>
      <c r="G716" s="40" t="str">
        <f>Source!DG324</f>
        <v/>
      </c>
      <c r="H716" s="41">
        <f>ROUND(Source!AF324*Source!I324, 2)</f>
        <v>73.650000000000006</v>
      </c>
      <c r="I716" s="40"/>
      <c r="J716" s="40">
        <f>IF(Source!BA324&lt;&gt; 0, Source!BA324, 1)</f>
        <v>35.729999999999997</v>
      </c>
      <c r="K716" s="41">
        <f>Source!S324</f>
        <v>2631.44</v>
      </c>
      <c r="L716" s="42"/>
      <c r="R716">
        <f>H716</f>
        <v>73.650000000000006</v>
      </c>
    </row>
    <row r="717" spans="1:28" ht="14.25" x14ac:dyDescent="0.2">
      <c r="A717" s="37"/>
      <c r="B717" s="38"/>
      <c r="C717" s="34" t="s">
        <v>244</v>
      </c>
      <c r="D717" s="39"/>
      <c r="E717" s="10"/>
      <c r="F717" s="41">
        <f>Source!AM324</f>
        <v>65.3</v>
      </c>
      <c r="G717" s="40" t="str">
        <f>Source!DE324</f>
        <v/>
      </c>
      <c r="H717" s="41">
        <f>ROUND((((Source!ET324)-(Source!EU324))+Source!AE324)*Source!I324, 2)</f>
        <v>52.24</v>
      </c>
      <c r="I717" s="40"/>
      <c r="J717" s="40">
        <f>IF(Source!BB324&lt;&gt; 0, Source!BB324, 1)</f>
        <v>10.17</v>
      </c>
      <c r="K717" s="41">
        <f>Source!Q324</f>
        <v>531.28</v>
      </c>
      <c r="L717" s="42"/>
    </row>
    <row r="718" spans="1:28" ht="14.25" x14ac:dyDescent="0.2">
      <c r="A718" s="37"/>
      <c r="B718" s="38"/>
      <c r="C718" s="34" t="s">
        <v>833</v>
      </c>
      <c r="D718" s="39"/>
      <c r="E718" s="10"/>
      <c r="F718" s="41">
        <f>Source!AN324</f>
        <v>2.42</v>
      </c>
      <c r="G718" s="40" t="str">
        <f>Source!DF324</f>
        <v/>
      </c>
      <c r="H718" s="41">
        <f>ROUND(Source!AE324*Source!I324, 2)</f>
        <v>1.94</v>
      </c>
      <c r="I718" s="40"/>
      <c r="J718" s="40">
        <f>IF(Source!BS324&lt;&gt; 0, Source!BS324, 1)</f>
        <v>35.729999999999997</v>
      </c>
      <c r="K718" s="41">
        <f>Source!R324</f>
        <v>69.17</v>
      </c>
      <c r="L718" s="42"/>
      <c r="R718">
        <f>H718</f>
        <v>1.94</v>
      </c>
    </row>
    <row r="719" spans="1:28" ht="14.25" x14ac:dyDescent="0.2">
      <c r="A719" s="37"/>
      <c r="B719" s="38"/>
      <c r="C719" s="34" t="s">
        <v>834</v>
      </c>
      <c r="D719" s="39"/>
      <c r="E719" s="10"/>
      <c r="F719" s="41">
        <f>Source!AL324</f>
        <v>49.83</v>
      </c>
      <c r="G719" s="40" t="str">
        <f>Source!DD324</f>
        <v/>
      </c>
      <c r="H719" s="41">
        <f>ROUND(Source!AC324*Source!I324, 2)</f>
        <v>39.86</v>
      </c>
      <c r="I719" s="40"/>
      <c r="J719" s="40">
        <f>IF(Source!BC324&lt;&gt; 0, Source!BC324, 1)</f>
        <v>15.69</v>
      </c>
      <c r="K719" s="41">
        <f>Source!P324</f>
        <v>625.47</v>
      </c>
      <c r="L719" s="42"/>
    </row>
    <row r="720" spans="1:28" ht="14.25" x14ac:dyDescent="0.2">
      <c r="A720" s="37"/>
      <c r="B720" s="38"/>
      <c r="C720" s="34" t="s">
        <v>828</v>
      </c>
      <c r="D720" s="39" t="s">
        <v>829</v>
      </c>
      <c r="E720" s="10">
        <f>Source!BZ324</f>
        <v>97</v>
      </c>
      <c r="F720" s="44"/>
      <c r="G720" s="40"/>
      <c r="H720" s="41">
        <f>SUM(S714:S725)</f>
        <v>73.319999999999993</v>
      </c>
      <c r="I720" s="45"/>
      <c r="J720" s="34">
        <f>Source!AT324</f>
        <v>97</v>
      </c>
      <c r="K720" s="41">
        <f>SUM(T714:T725)</f>
        <v>2619.59</v>
      </c>
      <c r="L720" s="42"/>
    </row>
    <row r="721" spans="1:28" ht="14.25" x14ac:dyDescent="0.2">
      <c r="A721" s="37"/>
      <c r="B721" s="38"/>
      <c r="C721" s="34" t="s">
        <v>830</v>
      </c>
      <c r="D721" s="39" t="s">
        <v>829</v>
      </c>
      <c r="E721" s="10">
        <f>Source!CA324</f>
        <v>51</v>
      </c>
      <c r="F721" s="44"/>
      <c r="G721" s="40"/>
      <c r="H721" s="41">
        <f>SUM(U714:U725)</f>
        <v>38.549999999999997</v>
      </c>
      <c r="I721" s="45"/>
      <c r="J721" s="34">
        <f>Source!AU324</f>
        <v>51</v>
      </c>
      <c r="K721" s="41">
        <f>SUM(V714:V725)</f>
        <v>1377.31</v>
      </c>
      <c r="L721" s="42"/>
    </row>
    <row r="722" spans="1:28" ht="14.25" x14ac:dyDescent="0.2">
      <c r="A722" s="37"/>
      <c r="B722" s="38"/>
      <c r="C722" s="34" t="s">
        <v>831</v>
      </c>
      <c r="D722" s="39" t="s">
        <v>832</v>
      </c>
      <c r="E722" s="10">
        <f>Source!AQ324</f>
        <v>10.24</v>
      </c>
      <c r="F722" s="41"/>
      <c r="G722" s="40" t="str">
        <f>Source!DI324</f>
        <v/>
      </c>
      <c r="H722" s="41"/>
      <c r="I722" s="40"/>
      <c r="J722" s="40"/>
      <c r="K722" s="41"/>
      <c r="L722" s="46">
        <f>Source!U324</f>
        <v>8.1920000000000002</v>
      </c>
    </row>
    <row r="723" spans="1:28" ht="14.25" hidden="1" x14ac:dyDescent="0.2">
      <c r="A723" s="61" t="str">
        <f>Source!E325</f>
        <v>91,1</v>
      </c>
      <c r="B723" s="61" t="str">
        <f>Source!F325</f>
        <v>101-2478</v>
      </c>
      <c r="C723" s="61" t="str">
        <f>Source!G325</f>
        <v>Лента К226</v>
      </c>
      <c r="D723" s="63" t="str">
        <f>Source!H325</f>
        <v>100 м</v>
      </c>
      <c r="E723" s="62">
        <f>Source!I325</f>
        <v>-7.6800000000000007E-2</v>
      </c>
      <c r="F723" s="64">
        <f>Source!AK325</f>
        <v>121.8</v>
      </c>
      <c r="G723" s="65" t="s">
        <v>3</v>
      </c>
      <c r="H723" s="64">
        <f>ROUND(Source!AC325*Source!I325, 2)+ROUND((((Source!ET325)-(Source!EU325))+Source!AE325)*Source!I325, 2)+ROUND(Source!AF325*Source!I325, 2)</f>
        <v>-9.35</v>
      </c>
      <c r="I723" s="63"/>
      <c r="J723" s="63">
        <f>IF(Source!BC325&lt;&gt; 0, Source!BC325, 1)</f>
        <v>6.3</v>
      </c>
      <c r="K723" s="64">
        <f>Source!O325</f>
        <v>-58.93</v>
      </c>
      <c r="L723" s="64"/>
      <c r="S723">
        <f>ROUND((Source!FX325/100)*((ROUND(Source!AF325*Source!I325, 2)+ROUND(Source!AE325*Source!I325, 2))), 2)</f>
        <v>0</v>
      </c>
      <c r="T723">
        <f>Source!X325</f>
        <v>0</v>
      </c>
      <c r="U723">
        <f>ROUND((Source!FY325/100)*((ROUND(Source!AF325*Source!I325, 2)+ROUND(Source!AE325*Source!I325, 2))), 2)</f>
        <v>0</v>
      </c>
      <c r="V723">
        <f>Source!Y325</f>
        <v>0</v>
      </c>
      <c r="Y723">
        <f>IF(Source!BI325=3,H723, 0)</f>
        <v>0</v>
      </c>
      <c r="AA723">
        <f>ROUND(Source!AC325*Source!I325, 2)+ROUND((((Source!ET325)-(Source!EU325))+Source!AE325)*Source!I325, 2)+ROUND(Source!AF325*Source!I325, 2)</f>
        <v>-9.35</v>
      </c>
      <c r="AB723">
        <f>Source!O325</f>
        <v>-58.93</v>
      </c>
    </row>
    <row r="724" spans="1:28" ht="14.25" hidden="1" x14ac:dyDescent="0.2">
      <c r="A724" s="61" t="str">
        <f>Source!E326</f>
        <v>91,2</v>
      </c>
      <c r="B724" s="61" t="str">
        <f>Source!F326</f>
        <v>113-1786</v>
      </c>
      <c r="C724" s="61" t="str">
        <f>Source!G326</f>
        <v>Лак битумный БТ-123</v>
      </c>
      <c r="D724" s="63" t="str">
        <f>Source!H326</f>
        <v>т</v>
      </c>
      <c r="E724" s="62">
        <f>Source!I326</f>
        <v>-4.8000000000000001E-5</v>
      </c>
      <c r="F724" s="64">
        <f>Source!AK326</f>
        <v>9528</v>
      </c>
      <c r="G724" s="65" t="s">
        <v>3</v>
      </c>
      <c r="H724" s="64">
        <f>ROUND(Source!AC326*Source!I326, 2)+ROUND((((Source!ET326)-(Source!EU326))+Source!AE326)*Source!I326, 2)+ROUND(Source!AF326*Source!I326, 2)</f>
        <v>-0.46</v>
      </c>
      <c r="I724" s="63"/>
      <c r="J724" s="63">
        <f>IF(Source!BC326&lt;&gt; 0, Source!BC326, 1)</f>
        <v>8.14</v>
      </c>
      <c r="K724" s="64">
        <f>Source!O326</f>
        <v>-3.72</v>
      </c>
      <c r="L724" s="64"/>
      <c r="S724">
        <f>ROUND((Source!FX326/100)*((ROUND(Source!AF326*Source!I326, 2)+ROUND(Source!AE326*Source!I326, 2))), 2)</f>
        <v>0</v>
      </c>
      <c r="T724">
        <f>Source!X326</f>
        <v>0</v>
      </c>
      <c r="U724">
        <f>ROUND((Source!FY326/100)*((ROUND(Source!AF326*Source!I326, 2)+ROUND(Source!AE326*Source!I326, 2))), 2)</f>
        <v>0</v>
      </c>
      <c r="V724">
        <f>Source!Y326</f>
        <v>0</v>
      </c>
      <c r="Y724">
        <f>IF(Source!BI326=3,H724, 0)</f>
        <v>0</v>
      </c>
      <c r="AA724">
        <f>ROUND(Source!AC326*Source!I326, 2)+ROUND((((Source!ET326)-(Source!EU326))+Source!AE326)*Source!I326, 2)+ROUND(Source!AF326*Source!I326, 2)</f>
        <v>-0.46</v>
      </c>
      <c r="AB724">
        <f>Source!O326</f>
        <v>-3.72</v>
      </c>
    </row>
    <row r="725" spans="1:28" ht="28.5" hidden="1" x14ac:dyDescent="0.2">
      <c r="A725" s="66" t="str">
        <f>Source!E327</f>
        <v>91,3</v>
      </c>
      <c r="B725" s="66" t="str">
        <f>Source!F327</f>
        <v>506-1362</v>
      </c>
      <c r="C725" s="66" t="str">
        <f>Source!G327</f>
        <v>Припои оловянно-свинцовые бессурьмянистые марки ПОС30</v>
      </c>
      <c r="D725" s="67" t="str">
        <f>Source!H327</f>
        <v>кг</v>
      </c>
      <c r="E725" s="68">
        <f>Source!I327</f>
        <v>-0.4</v>
      </c>
      <c r="F725" s="69">
        <f>Source!AK327</f>
        <v>71.45</v>
      </c>
      <c r="G725" s="70" t="s">
        <v>3</v>
      </c>
      <c r="H725" s="69">
        <f>ROUND(Source!AC327*Source!I327, 2)+ROUND((((Source!ET327)-(Source!EU327))+Source!AE327)*Source!I327, 2)+ROUND(Source!AF327*Source!I327, 2)</f>
        <v>-28.58</v>
      </c>
      <c r="I725" s="67"/>
      <c r="J725" s="67">
        <f>IF(Source!BC327&lt;&gt; 0, Source!BC327, 1)</f>
        <v>17.850000000000001</v>
      </c>
      <c r="K725" s="69">
        <f>Source!O327</f>
        <v>-510.15</v>
      </c>
      <c r="L725" s="69"/>
      <c r="S725">
        <f>ROUND((Source!FX327/100)*((ROUND(Source!AF327*Source!I327, 2)+ROUND(Source!AE327*Source!I327, 2))), 2)</f>
        <v>0</v>
      </c>
      <c r="T725">
        <f>Source!X327</f>
        <v>0</v>
      </c>
      <c r="U725">
        <f>ROUND((Source!FY327/100)*((ROUND(Source!AF327*Source!I327, 2)+ROUND(Source!AE327*Source!I327, 2))), 2)</f>
        <v>0</v>
      </c>
      <c r="V725">
        <f>Source!Y327</f>
        <v>0</v>
      </c>
      <c r="Y725">
        <f>IF(Source!BI327=3,H725, 0)</f>
        <v>0</v>
      </c>
      <c r="AA725">
        <f>ROUND(Source!AC327*Source!I327, 2)+ROUND((((Source!ET327)-(Source!EU327))+Source!AE327)*Source!I327, 2)+ROUND(Source!AF327*Source!I327, 2)</f>
        <v>-28.58</v>
      </c>
      <c r="AB725">
        <f>Source!O327</f>
        <v>-510.15</v>
      </c>
    </row>
    <row r="726" spans="1:28" ht="15" x14ac:dyDescent="0.25">
      <c r="G726" s="48">
        <f>ROUND(Source!AC324*Source!I324, 2)+ROUND(Source!AF324*Source!I324, 2)+ROUND((((Source!ET324)-(Source!EU324))+Source!AE324)*Source!I324, 2)+SUM(H720:H721)+SUM(AA723:AA725)</f>
        <v>239.23000000000002</v>
      </c>
      <c r="H726" s="48"/>
      <c r="J726" s="48">
        <f>Source!O324+SUM(K720:K721)+SUM(AB723:AB725)</f>
        <v>7212.29</v>
      </c>
      <c r="K726" s="48"/>
      <c r="L726" s="49">
        <f>Source!U324</f>
        <v>8.1920000000000002</v>
      </c>
      <c r="O726" s="47">
        <f>G726</f>
        <v>239.23000000000002</v>
      </c>
      <c r="P726" s="47">
        <f>J726</f>
        <v>7212.29</v>
      </c>
      <c r="Q726" s="47">
        <f>L726</f>
        <v>8.1920000000000002</v>
      </c>
      <c r="W726">
        <f>IF(Source!BI324&lt;=1,G726, 0)</f>
        <v>0</v>
      </c>
      <c r="X726">
        <f>IF(Source!BI324=2,G726, 0)</f>
        <v>239.23000000000002</v>
      </c>
      <c r="Y726">
        <f>IF(Source!BI324=3,G726, 0)</f>
        <v>0</v>
      </c>
      <c r="Z726">
        <f>IF(Source!BI324=4,G726, 0)</f>
        <v>0</v>
      </c>
    </row>
    <row r="727" spans="1:28" ht="57" x14ac:dyDescent="0.2">
      <c r="A727" s="37" t="str">
        <f>Source!E328</f>
        <v>92</v>
      </c>
      <c r="B727" s="38" t="str">
        <f>Source!F328</f>
        <v>м08-02-147-4</v>
      </c>
      <c r="C727" s="34" t="str">
        <f>Source!G328</f>
        <v>Кабель до 35 кВ по установленным конструкциям и лоткам с креплением на поворотах и в конце трассы, масса 1 м кабеля до 6 кг</v>
      </c>
      <c r="D727" s="39" t="str">
        <f>Source!H328</f>
        <v>100 М КАБЕЛЯ</v>
      </c>
      <c r="E727" s="10">
        <f>Source!I328</f>
        <v>0.02</v>
      </c>
      <c r="F727" s="41">
        <f>IF(Source!AK328&lt;&gt; 0, Source!AK328,Source!AL328 + Source!AM328 + Source!AO328)</f>
        <v>301.02999999999997</v>
      </c>
      <c r="G727" s="40"/>
      <c r="H727" s="41"/>
      <c r="I727" s="40" t="str">
        <f>Source!BO328</f>
        <v>м08-02-147-4</v>
      </c>
      <c r="J727" s="40"/>
      <c r="K727" s="41"/>
      <c r="L727" s="42"/>
      <c r="S727">
        <f>ROUND((Source!FX328/100)*((ROUND(Source!AF328*Source!I328, 2)+ROUND(Source!AE328*Source!I328, 2))), 2)</f>
        <v>3.58</v>
      </c>
      <c r="T727">
        <f>Source!X328</f>
        <v>127.81</v>
      </c>
      <c r="U727">
        <f>ROUND((Source!FY328/100)*((ROUND(Source!AF328*Source!I328, 2)+ROUND(Source!AE328*Source!I328, 2))), 2)</f>
        <v>1.88</v>
      </c>
      <c r="V727">
        <f>Source!Y328</f>
        <v>67.2</v>
      </c>
    </row>
    <row r="728" spans="1:28" x14ac:dyDescent="0.2">
      <c r="C728" s="43" t="str">
        <f>"Объем: "&amp;Source!I328&amp;"=2/"&amp;"100"</f>
        <v>Объем: 0,02=2/100</v>
      </c>
    </row>
    <row r="729" spans="1:28" ht="14.25" x14ac:dyDescent="0.2">
      <c r="A729" s="37"/>
      <c r="B729" s="38"/>
      <c r="C729" s="34" t="s">
        <v>827</v>
      </c>
      <c r="D729" s="39"/>
      <c r="E729" s="10"/>
      <c r="F729" s="41">
        <f>Source!AO328</f>
        <v>181.96</v>
      </c>
      <c r="G729" s="40" t="str">
        <f>Source!DG328</f>
        <v/>
      </c>
      <c r="H729" s="41">
        <f>ROUND(Source!AF328*Source!I328, 2)</f>
        <v>3.64</v>
      </c>
      <c r="I729" s="40"/>
      <c r="J729" s="40">
        <f>IF(Source!BA328&lt;&gt; 0, Source!BA328, 1)</f>
        <v>35.729999999999997</v>
      </c>
      <c r="K729" s="41">
        <f>Source!S328</f>
        <v>130.03</v>
      </c>
      <c r="L729" s="42"/>
      <c r="R729">
        <f>H729</f>
        <v>3.64</v>
      </c>
    </row>
    <row r="730" spans="1:28" ht="14.25" x14ac:dyDescent="0.2">
      <c r="A730" s="37"/>
      <c r="B730" s="38"/>
      <c r="C730" s="34" t="s">
        <v>244</v>
      </c>
      <c r="D730" s="39"/>
      <c r="E730" s="10"/>
      <c r="F730" s="41">
        <f>Source!AM328</f>
        <v>86.36</v>
      </c>
      <c r="G730" s="40" t="str">
        <f>Source!DE328</f>
        <v/>
      </c>
      <c r="H730" s="41">
        <f>ROUND((((Source!ET328)-(Source!EU328))+Source!AE328)*Source!I328, 2)</f>
        <v>1.73</v>
      </c>
      <c r="I730" s="40"/>
      <c r="J730" s="40">
        <f>IF(Source!BB328&lt;&gt; 0, Source!BB328, 1)</f>
        <v>8.98</v>
      </c>
      <c r="K730" s="41">
        <f>Source!Q328</f>
        <v>15.51</v>
      </c>
      <c r="L730" s="42"/>
    </row>
    <row r="731" spans="1:28" ht="14.25" x14ac:dyDescent="0.2">
      <c r="A731" s="37"/>
      <c r="B731" s="38"/>
      <c r="C731" s="34" t="s">
        <v>833</v>
      </c>
      <c r="D731" s="39"/>
      <c r="E731" s="10"/>
      <c r="F731" s="41">
        <f>Source!AN328</f>
        <v>2.42</v>
      </c>
      <c r="G731" s="40" t="str">
        <f>Source!DF328</f>
        <v/>
      </c>
      <c r="H731" s="41">
        <f>ROUND(Source!AE328*Source!I328, 2)</f>
        <v>0.05</v>
      </c>
      <c r="I731" s="40"/>
      <c r="J731" s="40">
        <f>IF(Source!BS328&lt;&gt; 0, Source!BS328, 1)</f>
        <v>35.729999999999997</v>
      </c>
      <c r="K731" s="41">
        <f>Source!R328</f>
        <v>1.73</v>
      </c>
      <c r="L731" s="42"/>
      <c r="R731">
        <f>H731</f>
        <v>0.05</v>
      </c>
    </row>
    <row r="732" spans="1:28" ht="14.25" x14ac:dyDescent="0.2">
      <c r="A732" s="37"/>
      <c r="B732" s="38"/>
      <c r="C732" s="34" t="s">
        <v>834</v>
      </c>
      <c r="D732" s="39"/>
      <c r="E732" s="10"/>
      <c r="F732" s="41">
        <f>Source!AL328</f>
        <v>32.71</v>
      </c>
      <c r="G732" s="40" t="str">
        <f>Source!DD328</f>
        <v/>
      </c>
      <c r="H732" s="41">
        <f>ROUND(Source!AC328*Source!I328, 2)</f>
        <v>0.65</v>
      </c>
      <c r="I732" s="40"/>
      <c r="J732" s="40">
        <f>IF(Source!BC328&lt;&gt; 0, Source!BC328, 1)</f>
        <v>16.43</v>
      </c>
      <c r="K732" s="41">
        <f>Source!P328</f>
        <v>10.75</v>
      </c>
      <c r="L732" s="42"/>
    </row>
    <row r="733" spans="1:28" ht="14.25" x14ac:dyDescent="0.2">
      <c r="A733" s="37"/>
      <c r="B733" s="38"/>
      <c r="C733" s="34" t="s">
        <v>828</v>
      </c>
      <c r="D733" s="39" t="s">
        <v>829</v>
      </c>
      <c r="E733" s="10">
        <f>Source!BZ328</f>
        <v>97</v>
      </c>
      <c r="F733" s="44"/>
      <c r="G733" s="40"/>
      <c r="H733" s="41">
        <f>SUM(S727:S740)</f>
        <v>3.58</v>
      </c>
      <c r="I733" s="45"/>
      <c r="J733" s="34">
        <f>Source!AT328</f>
        <v>97</v>
      </c>
      <c r="K733" s="41">
        <f>SUM(T727:T740)</f>
        <v>127.81</v>
      </c>
      <c r="L733" s="42"/>
    </row>
    <row r="734" spans="1:28" ht="14.25" x14ac:dyDescent="0.2">
      <c r="A734" s="37"/>
      <c r="B734" s="38"/>
      <c r="C734" s="34" t="s">
        <v>830</v>
      </c>
      <c r="D734" s="39" t="s">
        <v>829</v>
      </c>
      <c r="E734" s="10">
        <f>Source!CA328</f>
        <v>51</v>
      </c>
      <c r="F734" s="44"/>
      <c r="G734" s="40"/>
      <c r="H734" s="41">
        <f>SUM(U727:U740)</f>
        <v>1.88</v>
      </c>
      <c r="I734" s="45"/>
      <c r="J734" s="34">
        <f>Source!AU328</f>
        <v>51</v>
      </c>
      <c r="K734" s="41">
        <f>SUM(V727:V740)</f>
        <v>67.2</v>
      </c>
      <c r="L734" s="42"/>
    </row>
    <row r="735" spans="1:28" ht="14.25" x14ac:dyDescent="0.2">
      <c r="A735" s="37"/>
      <c r="B735" s="38"/>
      <c r="C735" s="34" t="s">
        <v>831</v>
      </c>
      <c r="D735" s="39" t="s">
        <v>832</v>
      </c>
      <c r="E735" s="10">
        <f>Source!AQ328</f>
        <v>20.239999999999998</v>
      </c>
      <c r="F735" s="41"/>
      <c r="G735" s="40" t="str">
        <f>Source!DI328</f>
        <v/>
      </c>
      <c r="H735" s="41"/>
      <c r="I735" s="40"/>
      <c r="J735" s="40"/>
      <c r="K735" s="41"/>
      <c r="L735" s="46">
        <f>Source!U328</f>
        <v>0.40479999999999999</v>
      </c>
    </row>
    <row r="736" spans="1:28" ht="28.5" hidden="1" x14ac:dyDescent="0.2">
      <c r="A736" s="61" t="str">
        <f>Source!E329</f>
        <v>92,1</v>
      </c>
      <c r="B736" s="61" t="str">
        <f>Source!F329</f>
        <v>101-1481</v>
      </c>
      <c r="C736" s="61" t="str">
        <f>Source!G329</f>
        <v>Шурупы с полукруглой головкой 4x40 мм</v>
      </c>
      <c r="D736" s="63" t="str">
        <f>Source!H329</f>
        <v>т</v>
      </c>
      <c r="E736" s="62">
        <f>Source!I329</f>
        <v>-2.2000000000000001E-6</v>
      </c>
      <c r="F736" s="64">
        <f>Source!AK329</f>
        <v>12430</v>
      </c>
      <c r="G736" s="65" t="s">
        <v>3</v>
      </c>
      <c r="H736" s="64">
        <f>ROUND(Source!AC329*Source!I329, 2)+ROUND((((Source!ET329)-(Source!EU329))+Source!AE329)*Source!I329, 2)+ROUND(Source!AF329*Source!I329, 2)</f>
        <v>-0.03</v>
      </c>
      <c r="I736" s="63"/>
      <c r="J736" s="63">
        <f>IF(Source!BC329&lt;&gt; 0, Source!BC329, 1)</f>
        <v>10.06</v>
      </c>
      <c r="K736" s="64">
        <f>Source!O329</f>
        <v>-0.28000000000000003</v>
      </c>
      <c r="L736" s="64"/>
      <c r="S736">
        <f>ROUND((Source!FX329/100)*((ROUND(Source!AF329*Source!I329, 2)+ROUND(Source!AE329*Source!I329, 2))), 2)</f>
        <v>0</v>
      </c>
      <c r="T736">
        <f>Source!X329</f>
        <v>0</v>
      </c>
      <c r="U736">
        <f>ROUND((Source!FY329/100)*((ROUND(Source!AF329*Source!I329, 2)+ROUND(Source!AE329*Source!I329, 2))), 2)</f>
        <v>0</v>
      </c>
      <c r="V736">
        <f>Source!Y329</f>
        <v>0</v>
      </c>
      <c r="Y736">
        <f>IF(Source!BI329=3,H736, 0)</f>
        <v>0</v>
      </c>
      <c r="AA736">
        <f>ROUND(Source!AC329*Source!I329, 2)+ROUND((((Source!ET329)-(Source!EU329))+Source!AE329)*Source!I329, 2)+ROUND(Source!AF329*Source!I329, 2)</f>
        <v>-0.03</v>
      </c>
      <c r="AB736">
        <f>Source!O329</f>
        <v>-0.28000000000000003</v>
      </c>
    </row>
    <row r="737" spans="1:28" ht="14.25" hidden="1" x14ac:dyDescent="0.2">
      <c r="A737" s="61" t="str">
        <f>Source!E330</f>
        <v>92,2</v>
      </c>
      <c r="B737" s="61" t="str">
        <f>Source!F330</f>
        <v>101-2478</v>
      </c>
      <c r="C737" s="61" t="str">
        <f>Source!G330</f>
        <v>Лента К226</v>
      </c>
      <c r="D737" s="63" t="str">
        <f>Source!H330</f>
        <v>100 м</v>
      </c>
      <c r="E737" s="62">
        <f>Source!I330</f>
        <v>-4.8999999999999998E-4</v>
      </c>
      <c r="F737" s="64">
        <f>Source!AK330</f>
        <v>121.8</v>
      </c>
      <c r="G737" s="65" t="s">
        <v>3</v>
      </c>
      <c r="H737" s="64">
        <f>ROUND(Source!AC330*Source!I330, 2)+ROUND((((Source!ET330)-(Source!EU330))+Source!AE330)*Source!I330, 2)+ROUND(Source!AF330*Source!I330, 2)</f>
        <v>-0.06</v>
      </c>
      <c r="I737" s="63"/>
      <c r="J737" s="63">
        <f>IF(Source!BC330&lt;&gt; 0, Source!BC330, 1)</f>
        <v>6.3</v>
      </c>
      <c r="K737" s="64">
        <f>Source!O330</f>
        <v>-0.38</v>
      </c>
      <c r="L737" s="64"/>
      <c r="S737">
        <f>ROUND((Source!FX330/100)*((ROUND(Source!AF330*Source!I330, 2)+ROUND(Source!AE330*Source!I330, 2))), 2)</f>
        <v>0</v>
      </c>
      <c r="T737">
        <f>Source!X330</f>
        <v>0</v>
      </c>
      <c r="U737">
        <f>ROUND((Source!FY330/100)*((ROUND(Source!AF330*Source!I330, 2)+ROUND(Source!AE330*Source!I330, 2))), 2)</f>
        <v>0</v>
      </c>
      <c r="V737">
        <f>Source!Y330</f>
        <v>0</v>
      </c>
      <c r="Y737">
        <f>IF(Source!BI330=3,H737, 0)</f>
        <v>0</v>
      </c>
      <c r="AA737">
        <f>ROUND(Source!AC330*Source!I330, 2)+ROUND((((Source!ET330)-(Source!EU330))+Source!AE330)*Source!I330, 2)+ROUND(Source!AF330*Source!I330, 2)</f>
        <v>-0.06</v>
      </c>
      <c r="AB737">
        <f>Source!O330</f>
        <v>-0.38</v>
      </c>
    </row>
    <row r="738" spans="1:28" ht="14.25" hidden="1" x14ac:dyDescent="0.2">
      <c r="A738" s="61" t="str">
        <f>Source!E331</f>
        <v>92,3</v>
      </c>
      <c r="B738" s="61" t="str">
        <f>Source!F331</f>
        <v>113-1786</v>
      </c>
      <c r="C738" s="61" t="str">
        <f>Source!G331</f>
        <v>Лак битумный БТ-123</v>
      </c>
      <c r="D738" s="63" t="str">
        <f>Source!H331</f>
        <v>т</v>
      </c>
      <c r="E738" s="62">
        <f>Source!I331</f>
        <v>-1.4400000000000001E-5</v>
      </c>
      <c r="F738" s="64">
        <f>Source!AK331</f>
        <v>9528</v>
      </c>
      <c r="G738" s="65" t="s">
        <v>3</v>
      </c>
      <c r="H738" s="64">
        <f>ROUND(Source!AC331*Source!I331, 2)+ROUND((((Source!ET331)-(Source!EU331))+Source!AE331)*Source!I331, 2)+ROUND(Source!AF331*Source!I331, 2)</f>
        <v>-0.14000000000000001</v>
      </c>
      <c r="I738" s="63"/>
      <c r="J738" s="63">
        <f>IF(Source!BC331&lt;&gt; 0, Source!BC331, 1)</f>
        <v>8.14</v>
      </c>
      <c r="K738" s="64">
        <f>Source!O331</f>
        <v>-1.1200000000000001</v>
      </c>
      <c r="L738" s="64"/>
      <c r="S738">
        <f>ROUND((Source!FX331/100)*((ROUND(Source!AF331*Source!I331, 2)+ROUND(Source!AE331*Source!I331, 2))), 2)</f>
        <v>0</v>
      </c>
      <c r="T738">
        <f>Source!X331</f>
        <v>0</v>
      </c>
      <c r="U738">
        <f>ROUND((Source!FY331/100)*((ROUND(Source!AF331*Source!I331, 2)+ROUND(Source!AE331*Source!I331, 2))), 2)</f>
        <v>0</v>
      </c>
      <c r="V738">
        <f>Source!Y331</f>
        <v>0</v>
      </c>
      <c r="Y738">
        <f>IF(Source!BI331=3,H738, 0)</f>
        <v>0</v>
      </c>
      <c r="AA738">
        <f>ROUND(Source!AC331*Source!I331, 2)+ROUND((((Source!ET331)-(Source!EU331))+Source!AE331)*Source!I331, 2)+ROUND(Source!AF331*Source!I331, 2)</f>
        <v>-0.14000000000000001</v>
      </c>
      <c r="AB738">
        <f>Source!O331</f>
        <v>-1.1200000000000001</v>
      </c>
    </row>
    <row r="739" spans="1:28" ht="28.5" hidden="1" x14ac:dyDescent="0.2">
      <c r="A739" s="61" t="str">
        <f>Source!E332</f>
        <v>92,4</v>
      </c>
      <c r="B739" s="61" t="str">
        <f>Source!F332</f>
        <v>506-1362</v>
      </c>
      <c r="C739" s="61" t="str">
        <f>Source!G332</f>
        <v>Припои оловянно-свинцовые бессурьмянистые марки ПОС30</v>
      </c>
      <c r="D739" s="63" t="str">
        <f>Source!H332</f>
        <v>кг</v>
      </c>
      <c r="E739" s="62">
        <f>Source!I332</f>
        <v>-5.0000000000000001E-3</v>
      </c>
      <c r="F739" s="64">
        <f>Source!AK332</f>
        <v>71.45</v>
      </c>
      <c r="G739" s="65" t="s">
        <v>3</v>
      </c>
      <c r="H739" s="64">
        <f>ROUND(Source!AC332*Source!I332, 2)+ROUND((((Source!ET332)-(Source!EU332))+Source!AE332)*Source!I332, 2)+ROUND(Source!AF332*Source!I332, 2)</f>
        <v>-0.36</v>
      </c>
      <c r="I739" s="63"/>
      <c r="J739" s="63">
        <f>IF(Source!BC332&lt;&gt; 0, Source!BC332, 1)</f>
        <v>17.850000000000001</v>
      </c>
      <c r="K739" s="64">
        <f>Source!O332</f>
        <v>-6.38</v>
      </c>
      <c r="L739" s="64"/>
      <c r="S739">
        <f>ROUND((Source!FX332/100)*((ROUND(Source!AF332*Source!I332, 2)+ROUND(Source!AE332*Source!I332, 2))), 2)</f>
        <v>0</v>
      </c>
      <c r="T739">
        <f>Source!X332</f>
        <v>0</v>
      </c>
      <c r="U739">
        <f>ROUND((Source!FY332/100)*((ROUND(Source!AF332*Source!I332, 2)+ROUND(Source!AE332*Source!I332, 2))), 2)</f>
        <v>0</v>
      </c>
      <c r="V739">
        <f>Source!Y332</f>
        <v>0</v>
      </c>
      <c r="Y739">
        <f>IF(Source!BI332=3,H739, 0)</f>
        <v>0</v>
      </c>
      <c r="AA739">
        <f>ROUND(Source!AC332*Source!I332, 2)+ROUND((((Source!ET332)-(Source!EU332))+Source!AE332)*Source!I332, 2)+ROUND(Source!AF332*Source!I332, 2)</f>
        <v>-0.36</v>
      </c>
      <c r="AB739">
        <f>Source!O332</f>
        <v>-6.38</v>
      </c>
    </row>
    <row r="740" spans="1:28" ht="28.5" hidden="1" x14ac:dyDescent="0.2">
      <c r="A740" s="66" t="str">
        <f>Source!E333</f>
        <v>92,5</v>
      </c>
      <c r="B740" s="66" t="str">
        <f>Source!F333</f>
        <v>999-9950</v>
      </c>
      <c r="C740" s="66" t="str">
        <f>Source!G333</f>
        <v>Вспомогательные ненормируемые материалы (2% от ОЗП)</v>
      </c>
      <c r="D740" s="67" t="str">
        <f>Source!H333</f>
        <v>РУБ</v>
      </c>
      <c r="E740" s="68">
        <f>Source!I333</f>
        <v>-7.2800000000000004E-2</v>
      </c>
      <c r="F740" s="69">
        <f>Source!AK333</f>
        <v>1</v>
      </c>
      <c r="G740" s="70" t="s">
        <v>3</v>
      </c>
      <c r="H740" s="69">
        <f>ROUND(Source!AC333*Source!I333, 2)+ROUND((((Source!ET333)-(Source!EU333))+Source!AE333)*Source!I333, 2)+ROUND(Source!AF333*Source!I333, 2)</f>
        <v>-7.0000000000000007E-2</v>
      </c>
      <c r="I740" s="67"/>
      <c r="J740" s="67">
        <f>IF(Source!BC333&lt;&gt; 0, Source!BC333, 1)</f>
        <v>1</v>
      </c>
      <c r="K740" s="69">
        <f>Source!O333</f>
        <v>-7.0000000000000007E-2</v>
      </c>
      <c r="L740" s="69"/>
      <c r="S740">
        <f>ROUND((Source!FX333/100)*((ROUND(Source!AF333*Source!I333, 2)+ROUND(Source!AE333*Source!I333, 2))), 2)</f>
        <v>0</v>
      </c>
      <c r="T740">
        <f>Source!X333</f>
        <v>0</v>
      </c>
      <c r="U740">
        <f>ROUND((Source!FY333/100)*((ROUND(Source!AF333*Source!I333, 2)+ROUND(Source!AE333*Source!I333, 2))), 2)</f>
        <v>0</v>
      </c>
      <c r="V740">
        <f>Source!Y333</f>
        <v>0</v>
      </c>
      <c r="Y740">
        <f>IF(Source!BI333=3,H740, 0)</f>
        <v>0</v>
      </c>
      <c r="AA740">
        <f>ROUND(Source!AC333*Source!I333, 2)+ROUND((((Source!ET333)-(Source!EU333))+Source!AE333)*Source!I333, 2)+ROUND(Source!AF333*Source!I333, 2)</f>
        <v>-7.0000000000000007E-2</v>
      </c>
      <c r="AB740">
        <f>Source!O333</f>
        <v>-7.0000000000000007E-2</v>
      </c>
    </row>
    <row r="741" spans="1:28" ht="15" x14ac:dyDescent="0.25">
      <c r="G741" s="48">
        <f>ROUND(Source!AC328*Source!I328, 2)+ROUND(Source!AF328*Source!I328, 2)+ROUND((((Source!ET328)-(Source!EU328))+Source!AE328)*Source!I328, 2)+SUM(H733:H734)+SUM(AA736:AA740)</f>
        <v>10.82</v>
      </c>
      <c r="H741" s="48"/>
      <c r="J741" s="48">
        <f>Source!O328+SUM(K733:K734)+SUM(AB736:AB740)</f>
        <v>343.06999999999994</v>
      </c>
      <c r="K741" s="48"/>
      <c r="L741" s="49">
        <f>Source!U328</f>
        <v>0.40479999999999999</v>
      </c>
      <c r="O741" s="47">
        <f>G741</f>
        <v>10.82</v>
      </c>
      <c r="P741" s="47">
        <f>J741</f>
        <v>343.06999999999994</v>
      </c>
      <c r="Q741" s="47">
        <f>L741</f>
        <v>0.40479999999999999</v>
      </c>
      <c r="W741">
        <f>IF(Source!BI328&lt;=1,G741, 0)</f>
        <v>0</v>
      </c>
      <c r="X741">
        <f>IF(Source!BI328=2,G741, 0)</f>
        <v>10.82</v>
      </c>
      <c r="Y741">
        <f>IF(Source!BI328=3,G741, 0)</f>
        <v>0</v>
      </c>
      <c r="Z741">
        <f>IF(Source!BI328=4,G741, 0)</f>
        <v>0</v>
      </c>
    </row>
    <row r="742" spans="1:28" ht="42.75" x14ac:dyDescent="0.2">
      <c r="A742" s="37" t="str">
        <f>Source!E334</f>
        <v>93</v>
      </c>
      <c r="B742" s="38" t="str">
        <f>Source!F334</f>
        <v>м08-02-155-1</v>
      </c>
      <c r="C742" s="34" t="str">
        <f>Source!G334</f>
        <v>Герметизация проходов при вводе кабелей во взрывоопасные помещения уплотнительной массой</v>
      </c>
      <c r="D742" s="39" t="str">
        <f>Source!H334</f>
        <v>1 проход кабеля</v>
      </c>
      <c r="E742" s="10">
        <f>Source!I334</f>
        <v>10</v>
      </c>
      <c r="F742" s="41">
        <f>IF(Source!AK334&lt;&gt; 0, Source!AK334,Source!AL334 + Source!AM334 + Source!AO334)</f>
        <v>18.68</v>
      </c>
      <c r="G742" s="40"/>
      <c r="H742" s="41"/>
      <c r="I742" s="40" t="str">
        <f>Source!BO334</f>
        <v>м08-02-155-1</v>
      </c>
      <c r="J742" s="40"/>
      <c r="K742" s="41"/>
      <c r="L742" s="42"/>
      <c r="S742">
        <f>ROUND((Source!FX334/100)*((ROUND(Source!AF334*Source!I334, 2)+ROUND(Source!AE334*Source!I334, 2))), 2)</f>
        <v>33.17</v>
      </c>
      <c r="T742">
        <f>Source!X334</f>
        <v>1185.31</v>
      </c>
      <c r="U742">
        <f>ROUND((Source!FY334/100)*((ROUND(Source!AF334*Source!I334, 2)+ROUND(Source!AE334*Source!I334, 2))), 2)</f>
        <v>17.440000000000001</v>
      </c>
      <c r="V742">
        <f>Source!Y334</f>
        <v>623.20000000000005</v>
      </c>
    </row>
    <row r="743" spans="1:28" ht="14.25" x14ac:dyDescent="0.2">
      <c r="A743" s="37"/>
      <c r="B743" s="38"/>
      <c r="C743" s="34" t="s">
        <v>827</v>
      </c>
      <c r="D743" s="39"/>
      <c r="E743" s="10"/>
      <c r="F743" s="41">
        <f>Source!AO334</f>
        <v>3.42</v>
      </c>
      <c r="G743" s="40" t="str">
        <f>Source!DG334</f>
        <v/>
      </c>
      <c r="H743" s="41">
        <f>ROUND(Source!AF334*Source!I334, 2)</f>
        <v>34.200000000000003</v>
      </c>
      <c r="I743" s="40"/>
      <c r="J743" s="40">
        <f>IF(Source!BA334&lt;&gt; 0, Source!BA334, 1)</f>
        <v>35.729999999999997</v>
      </c>
      <c r="K743" s="41">
        <f>Source!S334</f>
        <v>1221.97</v>
      </c>
      <c r="L743" s="42"/>
      <c r="R743">
        <f>H743</f>
        <v>34.200000000000003</v>
      </c>
    </row>
    <row r="744" spans="1:28" ht="14.25" x14ac:dyDescent="0.2">
      <c r="A744" s="37"/>
      <c r="B744" s="38"/>
      <c r="C744" s="34" t="s">
        <v>834</v>
      </c>
      <c r="D744" s="39"/>
      <c r="E744" s="10"/>
      <c r="F744" s="41">
        <f>Source!AL334</f>
        <v>15.26</v>
      </c>
      <c r="G744" s="40" t="str">
        <f>Source!DD334</f>
        <v/>
      </c>
      <c r="H744" s="41">
        <f>ROUND(Source!AC334*Source!I334, 2)</f>
        <v>152.6</v>
      </c>
      <c r="I744" s="40"/>
      <c r="J744" s="40">
        <f>IF(Source!BC334&lt;&gt; 0, Source!BC334, 1)</f>
        <v>7.51</v>
      </c>
      <c r="K744" s="41">
        <f>Source!P334</f>
        <v>1146.03</v>
      </c>
      <c r="L744" s="42"/>
    </row>
    <row r="745" spans="1:28" ht="14.25" x14ac:dyDescent="0.2">
      <c r="A745" s="37"/>
      <c r="B745" s="38"/>
      <c r="C745" s="34" t="s">
        <v>828</v>
      </c>
      <c r="D745" s="39" t="s">
        <v>829</v>
      </c>
      <c r="E745" s="10">
        <f>Source!BZ334</f>
        <v>97</v>
      </c>
      <c r="F745" s="44"/>
      <c r="G745" s="40"/>
      <c r="H745" s="41">
        <f>SUM(S742:S750)</f>
        <v>33.17</v>
      </c>
      <c r="I745" s="45"/>
      <c r="J745" s="34">
        <f>Source!AT334</f>
        <v>97</v>
      </c>
      <c r="K745" s="41">
        <f>SUM(T742:T750)</f>
        <v>1185.31</v>
      </c>
      <c r="L745" s="42"/>
    </row>
    <row r="746" spans="1:28" ht="14.25" x14ac:dyDescent="0.2">
      <c r="A746" s="37"/>
      <c r="B746" s="38"/>
      <c r="C746" s="34" t="s">
        <v>830</v>
      </c>
      <c r="D746" s="39" t="s">
        <v>829</v>
      </c>
      <c r="E746" s="10">
        <f>Source!CA334</f>
        <v>51</v>
      </c>
      <c r="F746" s="44"/>
      <c r="G746" s="40"/>
      <c r="H746" s="41">
        <f>SUM(U742:U750)</f>
        <v>17.440000000000001</v>
      </c>
      <c r="I746" s="45"/>
      <c r="J746" s="34">
        <f>Source!AU334</f>
        <v>51</v>
      </c>
      <c r="K746" s="41">
        <f>SUM(V742:V750)</f>
        <v>623.20000000000005</v>
      </c>
      <c r="L746" s="42"/>
    </row>
    <row r="747" spans="1:28" ht="14.25" x14ac:dyDescent="0.2">
      <c r="A747" s="37"/>
      <c r="B747" s="38"/>
      <c r="C747" s="34" t="s">
        <v>831</v>
      </c>
      <c r="D747" s="39" t="s">
        <v>832</v>
      </c>
      <c r="E747" s="10">
        <f>Source!AQ334</f>
        <v>0.38</v>
      </c>
      <c r="F747" s="41"/>
      <c r="G747" s="40" t="str">
        <f>Source!DI334</f>
        <v/>
      </c>
      <c r="H747" s="41"/>
      <c r="I747" s="40"/>
      <c r="J747" s="40"/>
      <c r="K747" s="41"/>
      <c r="L747" s="46">
        <f>Source!U334</f>
        <v>3.8</v>
      </c>
    </row>
    <row r="748" spans="1:28" ht="14.25" hidden="1" x14ac:dyDescent="0.2">
      <c r="A748" s="61" t="str">
        <f>Source!E335</f>
        <v>93,1</v>
      </c>
      <c r="B748" s="61" t="str">
        <f>Source!F335</f>
        <v>101-1705</v>
      </c>
      <c r="C748" s="61" t="str">
        <f>Source!G335</f>
        <v>Пакля пропитанная</v>
      </c>
      <c r="D748" s="63" t="str">
        <f>Source!H335</f>
        <v>кг</v>
      </c>
      <c r="E748" s="62">
        <f>Source!I335</f>
        <v>-1.5</v>
      </c>
      <c r="F748" s="64">
        <f>Source!AK335</f>
        <v>9.0399999999999991</v>
      </c>
      <c r="G748" s="65" t="s">
        <v>3</v>
      </c>
      <c r="H748" s="64">
        <f>ROUND(Source!AC335*Source!I335, 2)+ROUND((((Source!ET335)-(Source!EU335))+Source!AE335)*Source!I335, 2)+ROUND(Source!AF335*Source!I335, 2)</f>
        <v>-13.56</v>
      </c>
      <c r="I748" s="63"/>
      <c r="J748" s="63">
        <f>IF(Source!BC335&lt;&gt; 0, Source!BC335, 1)</f>
        <v>10.31</v>
      </c>
      <c r="K748" s="64">
        <f>Source!O335</f>
        <v>-139.80000000000001</v>
      </c>
      <c r="L748" s="64"/>
      <c r="S748">
        <f>ROUND((Source!FX335/100)*((ROUND(Source!AF335*Source!I335, 2)+ROUND(Source!AE335*Source!I335, 2))), 2)</f>
        <v>0</v>
      </c>
      <c r="T748">
        <f>Source!X335</f>
        <v>0</v>
      </c>
      <c r="U748">
        <f>ROUND((Source!FY335/100)*((ROUND(Source!AF335*Source!I335, 2)+ROUND(Source!AE335*Source!I335, 2))), 2)</f>
        <v>0</v>
      </c>
      <c r="V748">
        <f>Source!Y335</f>
        <v>0</v>
      </c>
      <c r="Y748">
        <f>IF(Source!BI335=3,H748, 0)</f>
        <v>0</v>
      </c>
      <c r="AA748">
        <f>ROUND(Source!AC335*Source!I335, 2)+ROUND((((Source!ET335)-(Source!EU335))+Source!AE335)*Source!I335, 2)+ROUND(Source!AF335*Source!I335, 2)</f>
        <v>-13.56</v>
      </c>
      <c r="AB748">
        <f>Source!O335</f>
        <v>-139.80000000000001</v>
      </c>
    </row>
    <row r="749" spans="1:28" ht="14.25" hidden="1" x14ac:dyDescent="0.2">
      <c r="A749" s="61" t="str">
        <f>Source!E336</f>
        <v>93,2</v>
      </c>
      <c r="B749" s="61" t="str">
        <f>Source!F336</f>
        <v>509-0900</v>
      </c>
      <c r="C749" s="61" t="str">
        <f>Source!G336</f>
        <v>Уплотнительный состав</v>
      </c>
      <c r="D749" s="63" t="str">
        <f>Source!H336</f>
        <v>кг</v>
      </c>
      <c r="E749" s="62">
        <f>Source!I336</f>
        <v>-7.1999999999999993</v>
      </c>
      <c r="F749" s="64">
        <f>Source!AK336</f>
        <v>16.940000000000001</v>
      </c>
      <c r="G749" s="65" t="s">
        <v>3</v>
      </c>
      <c r="H749" s="64">
        <f>ROUND(Source!AC336*Source!I336, 2)+ROUND((((Source!ET336)-(Source!EU336))+Source!AE336)*Source!I336, 2)+ROUND(Source!AF336*Source!I336, 2)</f>
        <v>-121.97</v>
      </c>
      <c r="I749" s="63"/>
      <c r="J749" s="63">
        <f>IF(Source!BC336&lt;&gt; 0, Source!BC336, 1)</f>
        <v>5.94</v>
      </c>
      <c r="K749" s="64">
        <f>Source!O336</f>
        <v>-724.49</v>
      </c>
      <c r="L749" s="64"/>
      <c r="S749">
        <f>ROUND((Source!FX336/100)*((ROUND(Source!AF336*Source!I336, 2)+ROUND(Source!AE336*Source!I336, 2))), 2)</f>
        <v>0</v>
      </c>
      <c r="T749">
        <f>Source!X336</f>
        <v>0</v>
      </c>
      <c r="U749">
        <f>ROUND((Source!FY336/100)*((ROUND(Source!AF336*Source!I336, 2)+ROUND(Source!AE336*Source!I336, 2))), 2)</f>
        <v>0</v>
      </c>
      <c r="V749">
        <f>Source!Y336</f>
        <v>0</v>
      </c>
      <c r="Y749">
        <f>IF(Source!BI336=3,H749, 0)</f>
        <v>0</v>
      </c>
      <c r="AA749">
        <f>ROUND(Source!AC336*Source!I336, 2)+ROUND((((Source!ET336)-(Source!EU336))+Source!AE336)*Source!I336, 2)+ROUND(Source!AF336*Source!I336, 2)</f>
        <v>-121.97</v>
      </c>
      <c r="AB749">
        <f>Source!O336</f>
        <v>-724.49</v>
      </c>
    </row>
    <row r="750" spans="1:28" ht="28.5" hidden="1" x14ac:dyDescent="0.2">
      <c r="A750" s="66" t="str">
        <f>Source!E337</f>
        <v>93,3</v>
      </c>
      <c r="B750" s="66" t="str">
        <f>Source!F337</f>
        <v>509-0988</v>
      </c>
      <c r="C750" s="66" t="str">
        <f>Source!G337</f>
        <v>Шнур асбестовый общего назначения марки ШАОН диаметром 3-5 мм</v>
      </c>
      <c r="D750" s="67" t="str">
        <f>Source!H337</f>
        <v>т</v>
      </c>
      <c r="E750" s="68">
        <f>Source!I337</f>
        <v>-6.0000000000000006E-4</v>
      </c>
      <c r="F750" s="69">
        <f>Source!AK337</f>
        <v>27354.25</v>
      </c>
      <c r="G750" s="70" t="s">
        <v>3</v>
      </c>
      <c r="H750" s="69">
        <f>ROUND(Source!AC337*Source!I337, 2)+ROUND((((Source!ET337)-(Source!EU337))+Source!AE337)*Source!I337, 2)+ROUND(Source!AF337*Source!I337, 2)</f>
        <v>-16.41</v>
      </c>
      <c r="I750" s="67"/>
      <c r="J750" s="67">
        <f>IF(Source!BC337&lt;&gt; 0, Source!BC337, 1)</f>
        <v>15.67</v>
      </c>
      <c r="K750" s="69">
        <f>Source!O337</f>
        <v>-257.18</v>
      </c>
      <c r="L750" s="69"/>
      <c r="S750">
        <f>ROUND((Source!FX337/100)*((ROUND(Source!AF337*Source!I337, 2)+ROUND(Source!AE337*Source!I337, 2))), 2)</f>
        <v>0</v>
      </c>
      <c r="T750">
        <f>Source!X337</f>
        <v>0</v>
      </c>
      <c r="U750">
        <f>ROUND((Source!FY337/100)*((ROUND(Source!AF337*Source!I337, 2)+ROUND(Source!AE337*Source!I337, 2))), 2)</f>
        <v>0</v>
      </c>
      <c r="V750">
        <f>Source!Y337</f>
        <v>0</v>
      </c>
      <c r="Y750">
        <f>IF(Source!BI337=3,H750, 0)</f>
        <v>0</v>
      </c>
      <c r="AA750">
        <f>ROUND(Source!AC337*Source!I337, 2)+ROUND((((Source!ET337)-(Source!EU337))+Source!AE337)*Source!I337, 2)+ROUND(Source!AF337*Source!I337, 2)</f>
        <v>-16.41</v>
      </c>
      <c r="AB750">
        <f>Source!O337</f>
        <v>-257.18</v>
      </c>
    </row>
    <row r="751" spans="1:28" ht="15" x14ac:dyDescent="0.25">
      <c r="G751" s="48">
        <f>ROUND(Source!AC334*Source!I334, 2)+ROUND(Source!AF334*Source!I334, 2)+ROUND((((Source!ET334)-(Source!EU334))+Source!AE334)*Source!I334, 2)+SUM(H745:H746)+SUM(AA748:AA750)</f>
        <v>85.470000000000027</v>
      </c>
      <c r="H751" s="48"/>
      <c r="J751" s="48">
        <f>Source!O334+SUM(K745:K746)+SUM(AB748:AB750)</f>
        <v>3055.04</v>
      </c>
      <c r="K751" s="48"/>
      <c r="L751" s="49">
        <f>Source!U334</f>
        <v>3.8</v>
      </c>
      <c r="O751" s="47">
        <f>G751</f>
        <v>85.470000000000027</v>
      </c>
      <c r="P751" s="47">
        <f>J751</f>
        <v>3055.04</v>
      </c>
      <c r="Q751" s="47">
        <f>L751</f>
        <v>3.8</v>
      </c>
      <c r="W751">
        <f>IF(Source!BI334&lt;=1,G751, 0)</f>
        <v>0</v>
      </c>
      <c r="X751">
        <f>IF(Source!BI334=2,G751, 0)</f>
        <v>85.470000000000027</v>
      </c>
      <c r="Y751">
        <f>IF(Source!BI334=3,G751, 0)</f>
        <v>0</v>
      </c>
      <c r="Z751">
        <f>IF(Source!BI334=4,G751, 0)</f>
        <v>0</v>
      </c>
    </row>
    <row r="752" spans="1:28" ht="42.75" x14ac:dyDescent="0.2">
      <c r="A752" s="37" t="str">
        <f>Source!E338</f>
        <v>94</v>
      </c>
      <c r="B752" s="38" t="str">
        <f>Source!F338</f>
        <v>м08-02-160-2</v>
      </c>
      <c r="C752" s="34" t="str">
        <f>Source!G338</f>
        <v>Заделка концевая эпоксидная для 3-4-жильного кабеля напряжением до 1 кВ, сечение одной жилы до 240 мм2</v>
      </c>
      <c r="D752" s="39" t="str">
        <f>Source!H338</f>
        <v>1  ШТ.</v>
      </c>
      <c r="E752" s="10">
        <f>Source!I338</f>
        <v>8</v>
      </c>
      <c r="F752" s="41">
        <f>IF(Source!AK338&lt;&gt; 0, Source!AK338,Source!AL338 + Source!AM338 + Source!AO338)</f>
        <v>33.4</v>
      </c>
      <c r="G752" s="40"/>
      <c r="H752" s="41"/>
      <c r="I752" s="40" t="str">
        <f>Source!BO338</f>
        <v>м08-02-160-2</v>
      </c>
      <c r="J752" s="40"/>
      <c r="K752" s="41"/>
      <c r="L752" s="42"/>
      <c r="S752">
        <f>ROUND((Source!FX338/100)*((ROUND(Source!AF338*Source!I338, 2)+ROUND(Source!AE338*Source!I338, 2))), 2)</f>
        <v>216.27</v>
      </c>
      <c r="T752">
        <f>Source!X338</f>
        <v>7727.37</v>
      </c>
      <c r="U752">
        <f>ROUND((Source!FY338/100)*((ROUND(Source!AF338*Source!I338, 2)+ROUND(Source!AE338*Source!I338, 2))), 2)</f>
        <v>113.71</v>
      </c>
      <c r="V752">
        <f>Source!Y338</f>
        <v>4062.84</v>
      </c>
    </row>
    <row r="753" spans="1:28" ht="14.25" x14ac:dyDescent="0.2">
      <c r="A753" s="37"/>
      <c r="B753" s="38"/>
      <c r="C753" s="34" t="s">
        <v>827</v>
      </c>
      <c r="D753" s="39"/>
      <c r="E753" s="10"/>
      <c r="F753" s="41">
        <f>Source!AO338</f>
        <v>27.87</v>
      </c>
      <c r="G753" s="40" t="str">
        <f>Source!DG338</f>
        <v/>
      </c>
      <c r="H753" s="41">
        <f>ROUND(Source!AF338*Source!I338, 2)</f>
        <v>222.96</v>
      </c>
      <c r="I753" s="40"/>
      <c r="J753" s="40">
        <f>IF(Source!BA338&lt;&gt; 0, Source!BA338, 1)</f>
        <v>35.729999999999997</v>
      </c>
      <c r="K753" s="41">
        <f>Source!S338</f>
        <v>7966.36</v>
      </c>
      <c r="L753" s="42"/>
      <c r="R753">
        <f>H753</f>
        <v>222.96</v>
      </c>
    </row>
    <row r="754" spans="1:28" ht="14.25" x14ac:dyDescent="0.2">
      <c r="A754" s="37"/>
      <c r="B754" s="38"/>
      <c r="C754" s="34" t="s">
        <v>834</v>
      </c>
      <c r="D754" s="39"/>
      <c r="E754" s="10"/>
      <c r="F754" s="41">
        <f>Source!AL338</f>
        <v>5.53</v>
      </c>
      <c r="G754" s="40" t="str">
        <f>Source!DD338</f>
        <v/>
      </c>
      <c r="H754" s="41">
        <f>ROUND(Source!AC338*Source!I338, 2)</f>
        <v>44.24</v>
      </c>
      <c r="I754" s="40"/>
      <c r="J754" s="40">
        <f>IF(Source!BC338&lt;&gt; 0, Source!BC338, 1)</f>
        <v>26.48</v>
      </c>
      <c r="K754" s="41">
        <f>Source!P338</f>
        <v>1171.48</v>
      </c>
      <c r="L754" s="42"/>
    </row>
    <row r="755" spans="1:28" ht="14.25" x14ac:dyDescent="0.2">
      <c r="A755" s="37"/>
      <c r="B755" s="38"/>
      <c r="C755" s="34" t="s">
        <v>828</v>
      </c>
      <c r="D755" s="39" t="s">
        <v>829</v>
      </c>
      <c r="E755" s="10">
        <f>Source!BZ338</f>
        <v>97</v>
      </c>
      <c r="F755" s="44"/>
      <c r="G755" s="40"/>
      <c r="H755" s="41">
        <f>SUM(S752:S761)</f>
        <v>216.27</v>
      </c>
      <c r="I755" s="45"/>
      <c r="J755" s="34">
        <f>Source!AT338</f>
        <v>97</v>
      </c>
      <c r="K755" s="41">
        <f>SUM(T752:T761)</f>
        <v>7727.37</v>
      </c>
      <c r="L755" s="42"/>
    </row>
    <row r="756" spans="1:28" ht="14.25" x14ac:dyDescent="0.2">
      <c r="A756" s="37"/>
      <c r="B756" s="38"/>
      <c r="C756" s="34" t="s">
        <v>830</v>
      </c>
      <c r="D756" s="39" t="s">
        <v>829</v>
      </c>
      <c r="E756" s="10">
        <f>Source!CA338</f>
        <v>51</v>
      </c>
      <c r="F756" s="44"/>
      <c r="G756" s="40"/>
      <c r="H756" s="41">
        <f>SUM(U752:U761)</f>
        <v>113.71</v>
      </c>
      <c r="I756" s="45"/>
      <c r="J756" s="34">
        <f>Source!AU338</f>
        <v>51</v>
      </c>
      <c r="K756" s="41">
        <f>SUM(V752:V761)</f>
        <v>4062.84</v>
      </c>
      <c r="L756" s="42"/>
    </row>
    <row r="757" spans="1:28" ht="14.25" x14ac:dyDescent="0.2">
      <c r="A757" s="37"/>
      <c r="B757" s="38"/>
      <c r="C757" s="34" t="s">
        <v>831</v>
      </c>
      <c r="D757" s="39" t="s">
        <v>832</v>
      </c>
      <c r="E757" s="10">
        <f>Source!AQ338</f>
        <v>3.1</v>
      </c>
      <c r="F757" s="41"/>
      <c r="G757" s="40" t="str">
        <f>Source!DI338</f>
        <v/>
      </c>
      <c r="H757" s="41"/>
      <c r="I757" s="40"/>
      <c r="J757" s="40"/>
      <c r="K757" s="41"/>
      <c r="L757" s="46">
        <f>Source!U338</f>
        <v>24.8</v>
      </c>
    </row>
    <row r="758" spans="1:28" ht="14.25" hidden="1" x14ac:dyDescent="0.2">
      <c r="A758" s="61" t="str">
        <f>Source!E339</f>
        <v>94,1</v>
      </c>
      <c r="B758" s="61" t="str">
        <f>Source!F339</f>
        <v>101-0069</v>
      </c>
      <c r="C758" s="61" t="str">
        <f>Source!G339</f>
        <v>Бензин авиационный Б-70</v>
      </c>
      <c r="D758" s="63" t="str">
        <f>Source!H339</f>
        <v>т</v>
      </c>
      <c r="E758" s="62">
        <f>Source!I339</f>
        <v>-6.4000000000000003E-3</v>
      </c>
      <c r="F758" s="64">
        <f>Source!AK339</f>
        <v>4488</v>
      </c>
      <c r="G758" s="65" t="s">
        <v>3</v>
      </c>
      <c r="H758" s="64">
        <f>ROUND(Source!AC339*Source!I339, 2)+ROUND((((Source!ET339)-(Source!EU339))+Source!AE339)*Source!I339, 2)+ROUND(Source!AF339*Source!I339, 2)</f>
        <v>-28.72</v>
      </c>
      <c r="I758" s="63"/>
      <c r="J758" s="63">
        <f>IF(Source!BC339&lt;&gt; 0, Source!BC339, 1)</f>
        <v>32.24</v>
      </c>
      <c r="K758" s="64">
        <f>Source!O339</f>
        <v>-926.04</v>
      </c>
      <c r="L758" s="64"/>
      <c r="S758">
        <f>ROUND((Source!FX339/100)*((ROUND(Source!AF339*Source!I339, 2)+ROUND(Source!AE339*Source!I339, 2))), 2)</f>
        <v>0</v>
      </c>
      <c r="T758">
        <f>Source!X339</f>
        <v>0</v>
      </c>
      <c r="U758">
        <f>ROUND((Source!FY339/100)*((ROUND(Source!AF339*Source!I339, 2)+ROUND(Source!AE339*Source!I339, 2))), 2)</f>
        <v>0</v>
      </c>
      <c r="V758">
        <f>Source!Y339</f>
        <v>0</v>
      </c>
      <c r="Y758">
        <f>IF(Source!BI339=3,H758, 0)</f>
        <v>0</v>
      </c>
      <c r="AA758">
        <f>ROUND(Source!AC339*Source!I339, 2)+ROUND((((Source!ET339)-(Source!EU339))+Source!AE339)*Source!I339, 2)+ROUND(Source!AF339*Source!I339, 2)</f>
        <v>-28.72</v>
      </c>
      <c r="AB758">
        <f>Source!O339</f>
        <v>-926.04</v>
      </c>
    </row>
    <row r="759" spans="1:28" ht="14.25" hidden="1" x14ac:dyDescent="0.2">
      <c r="A759" s="61" t="str">
        <f>Source!E340</f>
        <v>94,2</v>
      </c>
      <c r="B759" s="61" t="str">
        <f>Source!F340</f>
        <v>101-2278</v>
      </c>
      <c r="C759" s="61" t="str">
        <f>Source!G340</f>
        <v>Пропан-бутан, смесь техническая</v>
      </c>
      <c r="D759" s="63" t="str">
        <f>Source!H340</f>
        <v>кг</v>
      </c>
      <c r="E759" s="62">
        <f>Source!I340</f>
        <v>-1.2</v>
      </c>
      <c r="F759" s="64">
        <f>Source!AK340</f>
        <v>6.62</v>
      </c>
      <c r="G759" s="65" t="s">
        <v>3</v>
      </c>
      <c r="H759" s="64">
        <f>ROUND(Source!AC340*Source!I340, 2)+ROUND((((Source!ET340)-(Source!EU340))+Source!AE340)*Source!I340, 2)+ROUND(Source!AF340*Source!I340, 2)</f>
        <v>-7.94</v>
      </c>
      <c r="I759" s="63"/>
      <c r="J759" s="63">
        <f>IF(Source!BC340&lt;&gt; 0, Source!BC340, 1)</f>
        <v>8.0299999999999994</v>
      </c>
      <c r="K759" s="64">
        <f>Source!O340</f>
        <v>-63.79</v>
      </c>
      <c r="L759" s="64"/>
      <c r="S759">
        <f>ROUND((Source!FX340/100)*((ROUND(Source!AF340*Source!I340, 2)+ROUND(Source!AE340*Source!I340, 2))), 2)</f>
        <v>0</v>
      </c>
      <c r="T759">
        <f>Source!X340</f>
        <v>0</v>
      </c>
      <c r="U759">
        <f>ROUND((Source!FY340/100)*((ROUND(Source!AF340*Source!I340, 2)+ROUND(Source!AE340*Source!I340, 2))), 2)</f>
        <v>0</v>
      </c>
      <c r="V759">
        <f>Source!Y340</f>
        <v>0</v>
      </c>
      <c r="Y759">
        <f>IF(Source!BI340=3,H759, 0)</f>
        <v>0</v>
      </c>
      <c r="AA759">
        <f>ROUND(Source!AC340*Source!I340, 2)+ROUND((((Source!ET340)-(Source!EU340))+Source!AE340)*Source!I340, 2)+ROUND(Source!AF340*Source!I340, 2)</f>
        <v>-7.94</v>
      </c>
      <c r="AB759">
        <f>Source!O340</f>
        <v>-63.79</v>
      </c>
    </row>
    <row r="760" spans="1:28" ht="14.25" hidden="1" x14ac:dyDescent="0.2">
      <c r="A760" s="61" t="str">
        <f>Source!E341</f>
        <v>94,3</v>
      </c>
      <c r="B760" s="61" t="str">
        <f>Source!F341</f>
        <v>101-2478</v>
      </c>
      <c r="C760" s="61" t="str">
        <f>Source!G341</f>
        <v>Лента К226</v>
      </c>
      <c r="D760" s="63" t="str">
        <f>Source!H341</f>
        <v>100 м</v>
      </c>
      <c r="E760" s="62">
        <f>Source!I341</f>
        <v>-1.9199999999999998E-2</v>
      </c>
      <c r="F760" s="64">
        <f>Source!AK341</f>
        <v>121.8</v>
      </c>
      <c r="G760" s="65" t="s">
        <v>3</v>
      </c>
      <c r="H760" s="64">
        <f>ROUND(Source!AC341*Source!I341, 2)+ROUND((((Source!ET341)-(Source!EU341))+Source!AE341)*Source!I341, 2)+ROUND(Source!AF341*Source!I341, 2)</f>
        <v>-2.34</v>
      </c>
      <c r="I760" s="63"/>
      <c r="J760" s="63">
        <f>IF(Source!BC341&lt;&gt; 0, Source!BC341, 1)</f>
        <v>6.3</v>
      </c>
      <c r="K760" s="64">
        <f>Source!O341</f>
        <v>-14.73</v>
      </c>
      <c r="L760" s="64"/>
      <c r="S760">
        <f>ROUND((Source!FX341/100)*((ROUND(Source!AF341*Source!I341, 2)+ROUND(Source!AE341*Source!I341, 2))), 2)</f>
        <v>0</v>
      </c>
      <c r="T760">
        <f>Source!X341</f>
        <v>0</v>
      </c>
      <c r="U760">
        <f>ROUND((Source!FY341/100)*((ROUND(Source!AF341*Source!I341, 2)+ROUND(Source!AE341*Source!I341, 2))), 2)</f>
        <v>0</v>
      </c>
      <c r="V760">
        <f>Source!Y341</f>
        <v>0</v>
      </c>
      <c r="Y760">
        <f>IF(Source!BI341=3,H760, 0)</f>
        <v>0</v>
      </c>
      <c r="AA760">
        <f>ROUND(Source!AC341*Source!I341, 2)+ROUND((((Source!ET341)-(Source!EU341))+Source!AE341)*Source!I341, 2)+ROUND(Source!AF341*Source!I341, 2)</f>
        <v>-2.34</v>
      </c>
      <c r="AB760">
        <f>Source!O341</f>
        <v>-14.73</v>
      </c>
    </row>
    <row r="761" spans="1:28" ht="28.5" hidden="1" x14ac:dyDescent="0.2">
      <c r="A761" s="66" t="str">
        <f>Source!E342</f>
        <v>94,4</v>
      </c>
      <c r="B761" s="66" t="str">
        <f>Source!F342</f>
        <v>509-1206</v>
      </c>
      <c r="C761" s="66" t="str">
        <f>Source!G342</f>
        <v>Парафины нефтяные твердые марки Т-1</v>
      </c>
      <c r="D761" s="67" t="str">
        <f>Source!H342</f>
        <v>т</v>
      </c>
      <c r="E761" s="68">
        <f>Source!I342</f>
        <v>-8.0000000000000007E-5</v>
      </c>
      <c r="F761" s="69">
        <f>Source!AK342</f>
        <v>9301.2800000000007</v>
      </c>
      <c r="G761" s="70" t="s">
        <v>3</v>
      </c>
      <c r="H761" s="69">
        <f>ROUND(Source!AC342*Source!I342, 2)+ROUND((((Source!ET342)-(Source!EU342))+Source!AE342)*Source!I342, 2)+ROUND(Source!AF342*Source!I342, 2)</f>
        <v>-0.74</v>
      </c>
      <c r="I761" s="67"/>
      <c r="J761" s="67">
        <f>IF(Source!BC342&lt;&gt; 0, Source!BC342, 1)</f>
        <v>9.84</v>
      </c>
      <c r="K761" s="69">
        <f>Source!O342</f>
        <v>-7.32</v>
      </c>
      <c r="L761" s="69"/>
      <c r="S761">
        <f>ROUND((Source!FX342/100)*((ROUND(Source!AF342*Source!I342, 2)+ROUND(Source!AE342*Source!I342, 2))), 2)</f>
        <v>0</v>
      </c>
      <c r="T761">
        <f>Source!X342</f>
        <v>0</v>
      </c>
      <c r="U761">
        <f>ROUND((Source!FY342/100)*((ROUND(Source!AF342*Source!I342, 2)+ROUND(Source!AE342*Source!I342, 2))), 2)</f>
        <v>0</v>
      </c>
      <c r="V761">
        <f>Source!Y342</f>
        <v>0</v>
      </c>
      <c r="Y761">
        <f>IF(Source!BI342=3,H761, 0)</f>
        <v>0</v>
      </c>
      <c r="AA761">
        <f>ROUND(Source!AC342*Source!I342, 2)+ROUND((((Source!ET342)-(Source!EU342))+Source!AE342)*Source!I342, 2)+ROUND(Source!AF342*Source!I342, 2)</f>
        <v>-0.74</v>
      </c>
      <c r="AB761">
        <f>Source!O342</f>
        <v>-7.32</v>
      </c>
    </row>
    <row r="762" spans="1:28" ht="15" x14ac:dyDescent="0.25">
      <c r="G762" s="48">
        <f>ROUND(Source!AC338*Source!I338, 2)+ROUND(Source!AF338*Source!I338, 2)+ROUND((((Source!ET338)-(Source!EU338))+Source!AE338)*Source!I338, 2)+SUM(H755:H756)+SUM(AA758:AA761)</f>
        <v>557.44000000000005</v>
      </c>
      <c r="H762" s="48"/>
      <c r="J762" s="48">
        <f>Source!O338+SUM(K755:K756)+SUM(AB758:AB761)</f>
        <v>19916.169999999998</v>
      </c>
      <c r="K762" s="48"/>
      <c r="L762" s="49">
        <f>Source!U338</f>
        <v>24.8</v>
      </c>
      <c r="O762" s="47">
        <f>G762</f>
        <v>557.44000000000005</v>
      </c>
      <c r="P762" s="47">
        <f>J762</f>
        <v>19916.169999999998</v>
      </c>
      <c r="Q762" s="47">
        <f>L762</f>
        <v>24.8</v>
      </c>
      <c r="W762">
        <f>IF(Source!BI338&lt;=1,G762, 0)</f>
        <v>0</v>
      </c>
      <c r="X762">
        <f>IF(Source!BI338=2,G762, 0)</f>
        <v>557.44000000000005</v>
      </c>
      <c r="Y762">
        <f>IF(Source!BI338=3,G762, 0)</f>
        <v>0</v>
      </c>
      <c r="Z762">
        <f>IF(Source!BI338=4,G762, 0)</f>
        <v>0</v>
      </c>
    </row>
    <row r="763" spans="1:28" ht="42.75" x14ac:dyDescent="0.2">
      <c r="A763" s="37" t="str">
        <f>Source!E343</f>
        <v>95</v>
      </c>
      <c r="B763" s="38" t="str">
        <f>Source!F343</f>
        <v>м08-02-144-7</v>
      </c>
      <c r="C763" s="34" t="str">
        <f>Source!G343</f>
        <v>Присоединение к зажимам жил проводов или кабелей сечением до 240 мм2</v>
      </c>
      <c r="D763" s="39" t="str">
        <f>Source!H343</f>
        <v>100 шт.</v>
      </c>
      <c r="E763" s="10">
        <f>Source!I343</f>
        <v>0.16</v>
      </c>
      <c r="F763" s="41">
        <f>IF(Source!AK343&lt;&gt; 0, Source!AK343,Source!AL343 + Source!AM343 + Source!AO343)</f>
        <v>278.77</v>
      </c>
      <c r="G763" s="40"/>
      <c r="H763" s="41"/>
      <c r="I763" s="40" t="str">
        <f>Source!BO343</f>
        <v>м08-02-144-7</v>
      </c>
      <c r="J763" s="40"/>
      <c r="K763" s="41"/>
      <c r="L763" s="42"/>
      <c r="S763">
        <f>ROUND((Source!FX343/100)*((ROUND(Source!AF343*Source!I343, 2)+ROUND(Source!AE343*Source!I343, 2))), 2)</f>
        <v>42.42</v>
      </c>
      <c r="T763">
        <f>Source!X343</f>
        <v>1515.53</v>
      </c>
      <c r="U763">
        <f>ROUND((Source!FY343/100)*((ROUND(Source!AF343*Source!I343, 2)+ROUND(Source!AE343*Source!I343, 2))), 2)</f>
        <v>22.3</v>
      </c>
      <c r="V763">
        <f>Source!Y343</f>
        <v>796.82</v>
      </c>
    </row>
    <row r="764" spans="1:28" x14ac:dyDescent="0.2">
      <c r="C764" s="43" t="str">
        <f>"Объем: "&amp;Source!I343&amp;"=16/"&amp;"100"</f>
        <v>Объем: 0,16=16/100</v>
      </c>
    </row>
    <row r="765" spans="1:28" ht="14.25" x14ac:dyDescent="0.2">
      <c r="A765" s="37"/>
      <c r="B765" s="38"/>
      <c r="C765" s="34" t="s">
        <v>827</v>
      </c>
      <c r="D765" s="39"/>
      <c r="E765" s="10"/>
      <c r="F765" s="41">
        <f>Source!AO343</f>
        <v>273.3</v>
      </c>
      <c r="G765" s="40" t="str">
        <f>Source!DG343</f>
        <v/>
      </c>
      <c r="H765" s="41">
        <f>ROUND(Source!AF343*Source!I343, 2)</f>
        <v>43.73</v>
      </c>
      <c r="I765" s="40"/>
      <c r="J765" s="40">
        <f>IF(Source!BA343&lt;&gt; 0, Source!BA343, 1)</f>
        <v>35.729999999999997</v>
      </c>
      <c r="K765" s="41">
        <f>Source!S343</f>
        <v>1562.4</v>
      </c>
      <c r="L765" s="42"/>
      <c r="R765">
        <f>H765</f>
        <v>43.73</v>
      </c>
    </row>
    <row r="766" spans="1:28" ht="14.25" x14ac:dyDescent="0.2">
      <c r="A766" s="37"/>
      <c r="B766" s="38"/>
      <c r="C766" s="34" t="s">
        <v>834</v>
      </c>
      <c r="D766" s="39"/>
      <c r="E766" s="10"/>
      <c r="F766" s="41">
        <f>Source!AL343</f>
        <v>5.47</v>
      </c>
      <c r="G766" s="40" t="str">
        <f>Source!DD343</f>
        <v/>
      </c>
      <c r="H766" s="41">
        <f>ROUND(Source!AC343*Source!I343, 2)</f>
        <v>0.88</v>
      </c>
      <c r="I766" s="40"/>
      <c r="J766" s="40">
        <f>IF(Source!BC343&lt;&gt; 0, Source!BC343, 1)</f>
        <v>35.71</v>
      </c>
      <c r="K766" s="41">
        <f>Source!P343</f>
        <v>31.25</v>
      </c>
      <c r="L766" s="42"/>
    </row>
    <row r="767" spans="1:28" ht="14.25" x14ac:dyDescent="0.2">
      <c r="A767" s="37"/>
      <c r="B767" s="38"/>
      <c r="C767" s="34" t="s">
        <v>828</v>
      </c>
      <c r="D767" s="39" t="s">
        <v>829</v>
      </c>
      <c r="E767" s="10">
        <f>Source!BZ343</f>
        <v>97</v>
      </c>
      <c r="F767" s="44"/>
      <c r="G767" s="40"/>
      <c r="H767" s="41">
        <f>SUM(S763:S769)</f>
        <v>42.42</v>
      </c>
      <c r="I767" s="45"/>
      <c r="J767" s="34">
        <f>Source!AT343</f>
        <v>97</v>
      </c>
      <c r="K767" s="41">
        <f>SUM(T763:T769)</f>
        <v>1515.53</v>
      </c>
      <c r="L767" s="42"/>
    </row>
    <row r="768" spans="1:28" ht="14.25" x14ac:dyDescent="0.2">
      <c r="A768" s="37"/>
      <c r="B768" s="38"/>
      <c r="C768" s="34" t="s">
        <v>830</v>
      </c>
      <c r="D768" s="39" t="s">
        <v>829</v>
      </c>
      <c r="E768" s="10">
        <f>Source!CA343</f>
        <v>51</v>
      </c>
      <c r="F768" s="44"/>
      <c r="G768" s="40"/>
      <c r="H768" s="41">
        <f>SUM(U763:U769)</f>
        <v>22.3</v>
      </c>
      <c r="I768" s="45"/>
      <c r="J768" s="34">
        <f>Source!AU343</f>
        <v>51</v>
      </c>
      <c r="K768" s="41">
        <f>SUM(V763:V769)</f>
        <v>796.82</v>
      </c>
      <c r="L768" s="42"/>
    </row>
    <row r="769" spans="1:28" ht="14.25" x14ac:dyDescent="0.2">
      <c r="A769" s="50"/>
      <c r="B769" s="51"/>
      <c r="C769" s="52" t="s">
        <v>831</v>
      </c>
      <c r="D769" s="53" t="s">
        <v>832</v>
      </c>
      <c r="E769" s="54">
        <f>Source!AQ343</f>
        <v>30.4</v>
      </c>
      <c r="F769" s="55"/>
      <c r="G769" s="56" t="str">
        <f>Source!DI343</f>
        <v/>
      </c>
      <c r="H769" s="55"/>
      <c r="I769" s="56"/>
      <c r="J769" s="56"/>
      <c r="K769" s="55"/>
      <c r="L769" s="57">
        <f>Source!U343</f>
        <v>4.8639999999999999</v>
      </c>
    </row>
    <row r="770" spans="1:28" ht="15" x14ac:dyDescent="0.25">
      <c r="G770" s="48">
        <f>ROUND(Source!AC343*Source!I343, 2)+ROUND(Source!AF343*Source!I343, 2)+ROUND((((Source!ET343)-(Source!EU343))+Source!AE343)*Source!I343, 2)+SUM(H767:H768)</f>
        <v>109.33</v>
      </c>
      <c r="H770" s="48"/>
      <c r="J770" s="48">
        <f>Source!O343+SUM(K767:K768)</f>
        <v>3906</v>
      </c>
      <c r="K770" s="48"/>
      <c r="L770" s="49">
        <f>Source!U343</f>
        <v>4.8639999999999999</v>
      </c>
      <c r="O770" s="47">
        <f>G770</f>
        <v>109.33</v>
      </c>
      <c r="P770" s="47">
        <f>J770</f>
        <v>3906</v>
      </c>
      <c r="Q770" s="47">
        <f>L770</f>
        <v>4.8639999999999999</v>
      </c>
      <c r="W770">
        <f>IF(Source!BI343&lt;=1,G770, 0)</f>
        <v>0</v>
      </c>
      <c r="X770">
        <f>IF(Source!BI343=2,G770, 0)</f>
        <v>109.33</v>
      </c>
      <c r="Y770">
        <f>IF(Source!BI343=3,G770, 0)</f>
        <v>0</v>
      </c>
      <c r="Z770">
        <f>IF(Source!BI343=4,G770, 0)</f>
        <v>0</v>
      </c>
    </row>
    <row r="771" spans="1:28" ht="28.5" x14ac:dyDescent="0.2">
      <c r="A771" s="37" t="str">
        <f>Source!E344</f>
        <v>96</v>
      </c>
      <c r="B771" s="38" t="str">
        <f>Source!F344</f>
        <v>28-03-027-1</v>
      </c>
      <c r="C771" s="34" t="str">
        <f>Source!G344</f>
        <v>Установка указателей кабельных трасс</v>
      </c>
      <c r="D771" s="39" t="str">
        <f>Source!H344</f>
        <v>100 шт.</v>
      </c>
      <c r="E771" s="10">
        <f>Source!I344</f>
        <v>0.01</v>
      </c>
      <c r="F771" s="41">
        <f>IF(Source!AK344&lt;&gt; 0, Source!AK344,Source!AL344 + Source!AM344 + Source!AO344)</f>
        <v>924.36</v>
      </c>
      <c r="G771" s="40"/>
      <c r="H771" s="41"/>
      <c r="I771" s="40" t="str">
        <f>Source!BO344</f>
        <v>28-03-027-1</v>
      </c>
      <c r="J771" s="40"/>
      <c r="K771" s="41"/>
      <c r="L771" s="42"/>
      <c r="S771">
        <f>ROUND((Source!FX344/100)*((ROUND(Source!AF344*Source!I344, 2)+ROUND(Source!AE344*Source!I344, 2))), 2)</f>
        <v>6.61</v>
      </c>
      <c r="T771">
        <f>Source!X344</f>
        <v>236.14</v>
      </c>
      <c r="U771">
        <f>ROUND((Source!FY344/100)*((ROUND(Source!AF344*Source!I344, 2)+ROUND(Source!AE344*Source!I344, 2))), 2)</f>
        <v>3.94</v>
      </c>
      <c r="V771">
        <f>Source!Y344</f>
        <v>140.82</v>
      </c>
    </row>
    <row r="772" spans="1:28" x14ac:dyDescent="0.2">
      <c r="C772" s="43" t="str">
        <f>"Объем: "&amp;Source!I344&amp;"=1/"&amp;"100"</f>
        <v>Объем: 0,01=1/100</v>
      </c>
    </row>
    <row r="773" spans="1:28" ht="14.25" x14ac:dyDescent="0.2">
      <c r="A773" s="37"/>
      <c r="B773" s="38"/>
      <c r="C773" s="34" t="s">
        <v>827</v>
      </c>
      <c r="D773" s="39"/>
      <c r="E773" s="10"/>
      <c r="F773" s="41">
        <f>Source!AO344</f>
        <v>587.22</v>
      </c>
      <c r="G773" s="40" t="str">
        <f>Source!DG344</f>
        <v/>
      </c>
      <c r="H773" s="41">
        <f>ROUND(Source!AF344*Source!I344, 2)</f>
        <v>5.87</v>
      </c>
      <c r="I773" s="40"/>
      <c r="J773" s="40">
        <f>IF(Source!BA344&lt;&gt; 0, Source!BA344, 1)</f>
        <v>35.729999999999997</v>
      </c>
      <c r="K773" s="41">
        <f>Source!S344</f>
        <v>209.81</v>
      </c>
      <c r="L773" s="42"/>
      <c r="R773">
        <f>H773</f>
        <v>5.87</v>
      </c>
    </row>
    <row r="774" spans="1:28" ht="14.25" x14ac:dyDescent="0.2">
      <c r="A774" s="37"/>
      <c r="B774" s="38"/>
      <c r="C774" s="34" t="s">
        <v>244</v>
      </c>
      <c r="D774" s="39"/>
      <c r="E774" s="10"/>
      <c r="F774" s="41">
        <f>Source!AM344</f>
        <v>239.28</v>
      </c>
      <c r="G774" s="40" t="str">
        <f>Source!DE344</f>
        <v/>
      </c>
      <c r="H774" s="41">
        <f>ROUND((((Source!ET344)-(Source!EU344))+Source!AE344)*Source!I344, 2)</f>
        <v>2.39</v>
      </c>
      <c r="I774" s="40"/>
      <c r="J774" s="40">
        <f>IF(Source!BB344&lt;&gt; 0, Source!BB344, 1)</f>
        <v>9.56</v>
      </c>
      <c r="K774" s="41">
        <f>Source!Q344</f>
        <v>22.88</v>
      </c>
      <c r="L774" s="42"/>
    </row>
    <row r="775" spans="1:28" ht="14.25" x14ac:dyDescent="0.2">
      <c r="A775" s="37"/>
      <c r="B775" s="38"/>
      <c r="C775" s="34" t="s">
        <v>833</v>
      </c>
      <c r="D775" s="39"/>
      <c r="E775" s="10"/>
      <c r="F775" s="41">
        <f>Source!AN344</f>
        <v>19.12</v>
      </c>
      <c r="G775" s="40" t="str">
        <f>Source!DF344</f>
        <v/>
      </c>
      <c r="H775" s="41">
        <f>ROUND(Source!AE344*Source!I344, 2)</f>
        <v>0.19</v>
      </c>
      <c r="I775" s="40"/>
      <c r="J775" s="40">
        <f>IF(Source!BS344&lt;&gt; 0, Source!BS344, 1)</f>
        <v>35.729999999999997</v>
      </c>
      <c r="K775" s="41">
        <f>Source!R344</f>
        <v>6.83</v>
      </c>
      <c r="L775" s="42"/>
      <c r="R775">
        <f>H775</f>
        <v>0.19</v>
      </c>
    </row>
    <row r="776" spans="1:28" ht="14.25" x14ac:dyDescent="0.2">
      <c r="A776" s="37"/>
      <c r="B776" s="38"/>
      <c r="C776" s="34" t="s">
        <v>834</v>
      </c>
      <c r="D776" s="39"/>
      <c r="E776" s="10"/>
      <c r="F776" s="41">
        <f>Source!AL344</f>
        <v>97.86</v>
      </c>
      <c r="G776" s="40" t="str">
        <f>Source!DD344</f>
        <v/>
      </c>
      <c r="H776" s="41">
        <f>ROUND(Source!AC344*Source!I344, 2)</f>
        <v>0.98</v>
      </c>
      <c r="I776" s="40"/>
      <c r="J776" s="40">
        <f>IF(Source!BC344&lt;&gt; 0, Source!BC344, 1)</f>
        <v>24.5</v>
      </c>
      <c r="K776" s="41">
        <f>Source!P344</f>
        <v>23.98</v>
      </c>
      <c r="L776" s="42"/>
    </row>
    <row r="777" spans="1:28" ht="14.25" x14ac:dyDescent="0.2">
      <c r="A777" s="37"/>
      <c r="B777" s="38"/>
      <c r="C777" s="34" t="s">
        <v>828</v>
      </c>
      <c r="D777" s="39" t="s">
        <v>829</v>
      </c>
      <c r="E777" s="10">
        <f>Source!BZ344</f>
        <v>109</v>
      </c>
      <c r="F777" s="44"/>
      <c r="G777" s="40"/>
      <c r="H777" s="41">
        <f>SUM(S771:S780)</f>
        <v>6.61</v>
      </c>
      <c r="I777" s="45"/>
      <c r="J777" s="34">
        <f>Source!AT344</f>
        <v>109</v>
      </c>
      <c r="K777" s="41">
        <f>SUM(T771:T780)</f>
        <v>236.14</v>
      </c>
      <c r="L777" s="42"/>
    </row>
    <row r="778" spans="1:28" ht="14.25" x14ac:dyDescent="0.2">
      <c r="A778" s="37"/>
      <c r="B778" s="38"/>
      <c r="C778" s="34" t="s">
        <v>830</v>
      </c>
      <c r="D778" s="39" t="s">
        <v>829</v>
      </c>
      <c r="E778" s="10">
        <f>Source!CA344</f>
        <v>65</v>
      </c>
      <c r="F778" s="44"/>
      <c r="G778" s="40"/>
      <c r="H778" s="41">
        <f>SUM(U771:U780)</f>
        <v>3.94</v>
      </c>
      <c r="I778" s="45"/>
      <c r="J778" s="34">
        <f>Source!AU344</f>
        <v>65</v>
      </c>
      <c r="K778" s="41">
        <f>SUM(V771:V780)</f>
        <v>140.82</v>
      </c>
      <c r="L778" s="42"/>
    </row>
    <row r="779" spans="1:28" ht="14.25" x14ac:dyDescent="0.2">
      <c r="A779" s="37"/>
      <c r="B779" s="38"/>
      <c r="C779" s="34" t="s">
        <v>831</v>
      </c>
      <c r="D779" s="39" t="s">
        <v>832</v>
      </c>
      <c r="E779" s="10">
        <f>Source!AQ344</f>
        <v>78.400000000000006</v>
      </c>
      <c r="F779" s="41"/>
      <c r="G779" s="40" t="str">
        <f>Source!DI344</f>
        <v/>
      </c>
      <c r="H779" s="41"/>
      <c r="I779" s="40"/>
      <c r="J779" s="40"/>
      <c r="K779" s="41"/>
      <c r="L779" s="46">
        <f>Source!U344</f>
        <v>0.78400000000000003</v>
      </c>
    </row>
    <row r="780" spans="1:28" ht="28.5" hidden="1" x14ac:dyDescent="0.2">
      <c r="A780" s="66" t="str">
        <f>Source!E346</f>
        <v>96,2</v>
      </c>
      <c r="B780" s="66" t="str">
        <f>Source!F346</f>
        <v>101-0073</v>
      </c>
      <c r="C780" s="66" t="str">
        <f>Source!G346</f>
        <v>Битумы нефтяные строительные марки БН-90/10</v>
      </c>
      <c r="D780" s="67" t="str">
        <f>Source!H346</f>
        <v>т</v>
      </c>
      <c r="E780" s="68">
        <f>Source!I346</f>
        <v>-5.9999999999999995E-4</v>
      </c>
      <c r="F780" s="69">
        <f>Source!AK346</f>
        <v>1631</v>
      </c>
      <c r="G780" s="70" t="s">
        <v>3</v>
      </c>
      <c r="H780" s="69">
        <f>ROUND(Source!AC346*Source!I346, 2)+ROUND((((Source!ET346)-(Source!EU346))+Source!AE346)*Source!I346, 2)+ROUND(Source!AF346*Source!I346, 2)</f>
        <v>-0.98</v>
      </c>
      <c r="I780" s="67"/>
      <c r="J780" s="67">
        <f>IF(Source!BC346&lt;&gt; 0, Source!BC346, 1)</f>
        <v>24.5</v>
      </c>
      <c r="K780" s="69">
        <f>Source!O346</f>
        <v>-23.98</v>
      </c>
      <c r="L780" s="69"/>
      <c r="S780">
        <f>ROUND((Source!FX346/100)*((ROUND(Source!AF346*Source!I346, 2)+ROUND(Source!AE346*Source!I346, 2))), 2)</f>
        <v>0</v>
      </c>
      <c r="T780">
        <f>Source!X346</f>
        <v>0</v>
      </c>
      <c r="U780">
        <f>ROUND((Source!FY346/100)*((ROUND(Source!AF346*Source!I346, 2)+ROUND(Source!AE346*Source!I346, 2))), 2)</f>
        <v>0</v>
      </c>
      <c r="V780">
        <f>Source!Y346</f>
        <v>0</v>
      </c>
      <c r="Y780">
        <f>IF(Source!BI346=3,H780, 0)</f>
        <v>0</v>
      </c>
      <c r="AA780">
        <f>ROUND(Source!AC346*Source!I346, 2)+ROUND((((Source!ET346)-(Source!EU346))+Source!AE346)*Source!I346, 2)+ROUND(Source!AF346*Source!I346, 2)</f>
        <v>-0.98</v>
      </c>
      <c r="AB780">
        <f>Source!O346</f>
        <v>-23.98</v>
      </c>
    </row>
    <row r="781" spans="1:28" ht="15" x14ac:dyDescent="0.25">
      <c r="G781" s="48">
        <f>ROUND(Source!AC344*Source!I344, 2)+ROUND(Source!AF344*Source!I344, 2)+ROUND((((Source!ET344)-(Source!EU344))+Source!AE344)*Source!I344, 2)+SUM(H777:H778)+SUM(AA780:AA780)</f>
        <v>18.809999999999999</v>
      </c>
      <c r="H781" s="48"/>
      <c r="J781" s="48">
        <f>Source!O344+SUM(K777:K778)+SUM(AB780:AB780)</f>
        <v>609.65</v>
      </c>
      <c r="K781" s="48"/>
      <c r="L781" s="49">
        <f>Source!U344</f>
        <v>0.78400000000000003</v>
      </c>
      <c r="O781" s="47">
        <f>G781</f>
        <v>18.809999999999999</v>
      </c>
      <c r="P781" s="47">
        <f>J781</f>
        <v>609.65</v>
      </c>
      <c r="Q781" s="47">
        <f>L781</f>
        <v>0.78400000000000003</v>
      </c>
      <c r="W781">
        <f>IF(Source!BI344&lt;=1,G781, 0)</f>
        <v>18.809999999999999</v>
      </c>
      <c r="X781">
        <f>IF(Source!BI344=2,G781, 0)</f>
        <v>0</v>
      </c>
      <c r="Y781">
        <f>IF(Source!BI344=3,G781, 0)</f>
        <v>0</v>
      </c>
      <c r="Z781">
        <f>IF(Source!BI344=4,G781, 0)</f>
        <v>0</v>
      </c>
    </row>
    <row r="782" spans="1:28" ht="42.75" x14ac:dyDescent="0.2">
      <c r="A782" s="37" t="str">
        <f>Source!E347</f>
        <v>97</v>
      </c>
      <c r="B782" s="38" t="str">
        <f>Source!F347</f>
        <v>п01-12-027-1</v>
      </c>
      <c r="C782" s="34" t="str">
        <f>Source!G347</f>
        <v>Испытание кабеля силового длиной до 500 м напряжением до 10 кВ</v>
      </c>
      <c r="D782" s="39" t="str">
        <f>Source!H347</f>
        <v>1 испытание</v>
      </c>
      <c r="E782" s="10">
        <f>Source!I347</f>
        <v>4</v>
      </c>
      <c r="F782" s="41">
        <f>IF(Source!AK347&lt;&gt; 0, Source!AK347,Source!AL347 + Source!AM347 + Source!AO347)</f>
        <v>52.07</v>
      </c>
      <c r="G782" s="40"/>
      <c r="H782" s="41"/>
      <c r="I782" s="40" t="str">
        <f>Source!BO347</f>
        <v/>
      </c>
      <c r="J782" s="40"/>
      <c r="K782" s="41"/>
      <c r="L782" s="42"/>
      <c r="S782">
        <f>ROUND((Source!FX347/100)*((ROUND(Source!AF347*Source!I347, 2)+ROUND(Source!AE347*Source!I347, 2))), 2)</f>
        <v>154.13</v>
      </c>
      <c r="T782">
        <f>Source!X347</f>
        <v>5506.96</v>
      </c>
      <c r="U782">
        <f>ROUND((Source!FY347/100)*((ROUND(Source!AF347*Source!I347, 2)+ROUND(Source!AE347*Source!I347, 2))), 2)</f>
        <v>74.98</v>
      </c>
      <c r="V782">
        <f>Source!Y347</f>
        <v>2679.06</v>
      </c>
    </row>
    <row r="783" spans="1:28" ht="14.25" x14ac:dyDescent="0.2">
      <c r="A783" s="37"/>
      <c r="B783" s="38"/>
      <c r="C783" s="34" t="s">
        <v>827</v>
      </c>
      <c r="D783" s="39"/>
      <c r="E783" s="10"/>
      <c r="F783" s="41">
        <f>Source!AO347</f>
        <v>52.07</v>
      </c>
      <c r="G783" s="40" t="str">
        <f>Source!DG347</f>
        <v/>
      </c>
      <c r="H783" s="41">
        <f>ROUND(Source!AF347*Source!I347, 2)</f>
        <v>208.28</v>
      </c>
      <c r="I783" s="40"/>
      <c r="J783" s="40">
        <f>IF(Source!BA347&lt;&gt; 0, Source!BA347, 1)</f>
        <v>35.729999999999997</v>
      </c>
      <c r="K783" s="41">
        <f>Source!S347</f>
        <v>7441.84</v>
      </c>
      <c r="L783" s="42"/>
      <c r="R783">
        <f>H783</f>
        <v>208.28</v>
      </c>
    </row>
    <row r="784" spans="1:28" ht="14.25" x14ac:dyDescent="0.2">
      <c r="A784" s="37"/>
      <c r="B784" s="38"/>
      <c r="C784" s="34" t="s">
        <v>828</v>
      </c>
      <c r="D784" s="39" t="s">
        <v>829</v>
      </c>
      <c r="E784" s="10">
        <f>Source!BZ347</f>
        <v>74</v>
      </c>
      <c r="F784" s="44"/>
      <c r="G784" s="40"/>
      <c r="H784" s="41">
        <f>SUM(S782:S786)</f>
        <v>154.13</v>
      </c>
      <c r="I784" s="45"/>
      <c r="J784" s="34">
        <f>Source!AT347</f>
        <v>74</v>
      </c>
      <c r="K784" s="41">
        <f>SUM(T782:T786)</f>
        <v>5506.96</v>
      </c>
      <c r="L784" s="42"/>
    </row>
    <row r="785" spans="1:26" ht="14.25" x14ac:dyDescent="0.2">
      <c r="A785" s="37"/>
      <c r="B785" s="38"/>
      <c r="C785" s="34" t="s">
        <v>830</v>
      </c>
      <c r="D785" s="39" t="s">
        <v>829</v>
      </c>
      <c r="E785" s="10">
        <f>Source!CA347</f>
        <v>36</v>
      </c>
      <c r="F785" s="44"/>
      <c r="G785" s="40"/>
      <c r="H785" s="41">
        <f>SUM(U782:U786)</f>
        <v>74.98</v>
      </c>
      <c r="I785" s="45"/>
      <c r="J785" s="34">
        <f>Source!AU347</f>
        <v>36</v>
      </c>
      <c r="K785" s="41">
        <f>SUM(V782:V786)</f>
        <v>2679.06</v>
      </c>
      <c r="L785" s="42"/>
    </row>
    <row r="786" spans="1:26" ht="14.25" x14ac:dyDescent="0.2">
      <c r="A786" s="50"/>
      <c r="B786" s="51"/>
      <c r="C786" s="52" t="s">
        <v>831</v>
      </c>
      <c r="D786" s="53" t="s">
        <v>832</v>
      </c>
      <c r="E786" s="54">
        <f>Source!AQ347</f>
        <v>4.8600000000000003</v>
      </c>
      <c r="F786" s="55"/>
      <c r="G786" s="56" t="str">
        <f>Source!DI347</f>
        <v/>
      </c>
      <c r="H786" s="55"/>
      <c r="I786" s="56"/>
      <c r="J786" s="56"/>
      <c r="K786" s="55"/>
      <c r="L786" s="57">
        <f>Source!U347</f>
        <v>19.440000000000001</v>
      </c>
    </row>
    <row r="787" spans="1:26" ht="15" x14ac:dyDescent="0.25">
      <c r="G787" s="48">
        <f>ROUND(Source!AC347*Source!I347, 2)+ROUND(Source!AF347*Source!I347, 2)+ROUND((((Source!ET347)-(Source!EU347))+Source!AE347)*Source!I347, 2)+SUM(H784:H785)</f>
        <v>437.39</v>
      </c>
      <c r="H787" s="48"/>
      <c r="J787" s="48">
        <f>Source!O347+SUM(K784:K785)</f>
        <v>15627.86</v>
      </c>
      <c r="K787" s="48"/>
      <c r="L787" s="49">
        <f>Source!U347</f>
        <v>19.440000000000001</v>
      </c>
      <c r="O787" s="47">
        <f>G787</f>
        <v>437.39</v>
      </c>
      <c r="P787" s="47">
        <f>J787</f>
        <v>15627.86</v>
      </c>
      <c r="Q787" s="47">
        <f>L787</f>
        <v>19.440000000000001</v>
      </c>
      <c r="W787">
        <f>IF(Source!BI347&lt;=1,G787, 0)</f>
        <v>0</v>
      </c>
      <c r="X787">
        <f>IF(Source!BI347=2,G787, 0)</f>
        <v>0</v>
      </c>
      <c r="Y787">
        <f>IF(Source!BI347=3,G787, 0)</f>
        <v>0</v>
      </c>
      <c r="Z787">
        <f>IF(Source!BI347=4,G787, 0)</f>
        <v>437.39</v>
      </c>
    </row>
    <row r="788" spans="1:26" ht="42.75" x14ac:dyDescent="0.2">
      <c r="A788" s="37" t="str">
        <f>Source!E348</f>
        <v>98</v>
      </c>
      <c r="B788" s="38" t="str">
        <f>Source!F348</f>
        <v>п01-11-024-2</v>
      </c>
      <c r="C788" s="34" t="str">
        <f>Source!G348</f>
        <v>Фазировка электрической линии или трансформатора с сетью напряжением свыше 1 кВ</v>
      </c>
      <c r="D788" s="39" t="str">
        <f>Source!H348</f>
        <v>1 фазировка</v>
      </c>
      <c r="E788" s="10">
        <f>Source!I348</f>
        <v>4</v>
      </c>
      <c r="F788" s="41">
        <f>IF(Source!AK348&lt;&gt; 0, Source!AK348,Source!AL348 + Source!AM348 + Source!AO348)</f>
        <v>19.39</v>
      </c>
      <c r="G788" s="40"/>
      <c r="H788" s="41"/>
      <c r="I788" s="40" t="str">
        <f>Source!BO348</f>
        <v/>
      </c>
      <c r="J788" s="40"/>
      <c r="K788" s="41"/>
      <c r="L788" s="42"/>
      <c r="S788">
        <f>ROUND((Source!FX348/100)*((ROUND(Source!AF348*Source!I348, 2)+ROUND(Source!AE348*Source!I348, 2))), 2)</f>
        <v>57.39</v>
      </c>
      <c r="T788">
        <f>Source!X348</f>
        <v>2050.6999999999998</v>
      </c>
      <c r="U788">
        <f>ROUND((Source!FY348/100)*((ROUND(Source!AF348*Source!I348, 2)+ROUND(Source!AE348*Source!I348, 2))), 2)</f>
        <v>27.92</v>
      </c>
      <c r="V788">
        <f>Source!Y348</f>
        <v>997.64</v>
      </c>
    </row>
    <row r="789" spans="1:26" ht="14.25" x14ac:dyDescent="0.2">
      <c r="A789" s="37"/>
      <c r="B789" s="38"/>
      <c r="C789" s="34" t="s">
        <v>827</v>
      </c>
      <c r="D789" s="39"/>
      <c r="E789" s="10"/>
      <c r="F789" s="41">
        <f>Source!AO348</f>
        <v>19.39</v>
      </c>
      <c r="G789" s="40" t="str">
        <f>Source!DG348</f>
        <v/>
      </c>
      <c r="H789" s="41">
        <f>ROUND(Source!AF348*Source!I348, 2)</f>
        <v>77.56</v>
      </c>
      <c r="I789" s="40"/>
      <c r="J789" s="40">
        <f>IF(Source!BA348&lt;&gt; 0, Source!BA348, 1)</f>
        <v>35.729999999999997</v>
      </c>
      <c r="K789" s="41">
        <f>Source!S348</f>
        <v>2771.22</v>
      </c>
      <c r="L789" s="42"/>
      <c r="R789">
        <f>H789</f>
        <v>77.56</v>
      </c>
    </row>
    <row r="790" spans="1:26" ht="14.25" x14ac:dyDescent="0.2">
      <c r="A790" s="37"/>
      <c r="B790" s="38"/>
      <c r="C790" s="34" t="s">
        <v>828</v>
      </c>
      <c r="D790" s="39" t="s">
        <v>829</v>
      </c>
      <c r="E790" s="10">
        <f>Source!BZ348</f>
        <v>74</v>
      </c>
      <c r="F790" s="44"/>
      <c r="G790" s="40"/>
      <c r="H790" s="41">
        <f>SUM(S788:S792)</f>
        <v>57.39</v>
      </c>
      <c r="I790" s="45"/>
      <c r="J790" s="34">
        <f>Source!AT348</f>
        <v>74</v>
      </c>
      <c r="K790" s="41">
        <f>SUM(T788:T792)</f>
        <v>2050.6999999999998</v>
      </c>
      <c r="L790" s="42"/>
    </row>
    <row r="791" spans="1:26" ht="14.25" x14ac:dyDescent="0.2">
      <c r="A791" s="37"/>
      <c r="B791" s="38"/>
      <c r="C791" s="34" t="s">
        <v>830</v>
      </c>
      <c r="D791" s="39" t="s">
        <v>829</v>
      </c>
      <c r="E791" s="10">
        <f>Source!CA348</f>
        <v>36</v>
      </c>
      <c r="F791" s="44"/>
      <c r="G791" s="40"/>
      <c r="H791" s="41">
        <f>SUM(U788:U792)</f>
        <v>27.92</v>
      </c>
      <c r="I791" s="45"/>
      <c r="J791" s="34">
        <f>Source!AU348</f>
        <v>36</v>
      </c>
      <c r="K791" s="41">
        <f>SUM(V788:V792)</f>
        <v>997.64</v>
      </c>
      <c r="L791" s="42"/>
    </row>
    <row r="792" spans="1:26" ht="14.25" x14ac:dyDescent="0.2">
      <c r="A792" s="50"/>
      <c r="B792" s="51"/>
      <c r="C792" s="52" t="s">
        <v>831</v>
      </c>
      <c r="D792" s="53" t="s">
        <v>832</v>
      </c>
      <c r="E792" s="54">
        <f>Source!AQ348</f>
        <v>1.62</v>
      </c>
      <c r="F792" s="55"/>
      <c r="G792" s="56" t="str">
        <f>Source!DI348</f>
        <v/>
      </c>
      <c r="H792" s="55"/>
      <c r="I792" s="56"/>
      <c r="J792" s="56"/>
      <c r="K792" s="55"/>
      <c r="L792" s="57">
        <f>Source!U348</f>
        <v>6.48</v>
      </c>
    </row>
    <row r="793" spans="1:26" ht="15" x14ac:dyDescent="0.25">
      <c r="G793" s="48">
        <f>ROUND(Source!AC348*Source!I348, 2)+ROUND(Source!AF348*Source!I348, 2)+ROUND((((Source!ET348)-(Source!EU348))+Source!AE348)*Source!I348, 2)+SUM(H790:H791)</f>
        <v>162.87</v>
      </c>
      <c r="H793" s="48"/>
      <c r="J793" s="48">
        <f>Source!O348+SUM(K790:K791)</f>
        <v>5819.5599999999995</v>
      </c>
      <c r="K793" s="48"/>
      <c r="L793" s="49">
        <f>Source!U348</f>
        <v>6.48</v>
      </c>
      <c r="O793" s="47">
        <f>G793</f>
        <v>162.87</v>
      </c>
      <c r="P793" s="47">
        <f>J793</f>
        <v>5819.5599999999995</v>
      </c>
      <c r="Q793" s="47">
        <f>L793</f>
        <v>6.48</v>
      </c>
      <c r="W793">
        <f>IF(Source!BI348&lt;=1,G793, 0)</f>
        <v>0</v>
      </c>
      <c r="X793">
        <f>IF(Source!BI348=2,G793, 0)</f>
        <v>0</v>
      </c>
      <c r="Y793">
        <f>IF(Source!BI348=3,G793, 0)</f>
        <v>0</v>
      </c>
      <c r="Z793">
        <f>IF(Source!BI348=4,G793, 0)</f>
        <v>162.87</v>
      </c>
    </row>
    <row r="794" spans="1:26" ht="27" x14ac:dyDescent="0.2">
      <c r="A794" s="37" t="str">
        <f>Source!E349</f>
        <v>99</v>
      </c>
      <c r="B794" s="38" t="str">
        <f>Source!F349</f>
        <v>ЕКС</v>
      </c>
      <c r="C794" s="34" t="s">
        <v>848</v>
      </c>
      <c r="D794" s="39" t="str">
        <f>Source!H349</f>
        <v>м</v>
      </c>
      <c r="E794" s="10">
        <f>Source!I349</f>
        <v>431</v>
      </c>
      <c r="F794" s="41">
        <f>IF(Source!AK349&lt;&gt; 0, Source!AK349,Source!AL349 + Source!AM349 + Source!AO349)</f>
        <v>832.5</v>
      </c>
      <c r="G794" s="40"/>
      <c r="H794" s="41"/>
      <c r="I794" s="40" t="str">
        <f>Source!BO349</f>
        <v/>
      </c>
      <c r="J794" s="40"/>
      <c r="K794" s="41"/>
      <c r="L794" s="42"/>
      <c r="S794">
        <f>ROUND((Source!FX349/100)*((ROUND(Source!AF349*Source!I349, 2)+ROUND(Source!AE349*Source!I349, 2))), 2)</f>
        <v>0</v>
      </c>
      <c r="T794">
        <f>Source!X349</f>
        <v>0</v>
      </c>
      <c r="U794">
        <f>ROUND((Source!FY349/100)*((ROUND(Source!AF349*Source!I349, 2)+ROUND(Source!AE349*Source!I349, 2))), 2)</f>
        <v>0</v>
      </c>
      <c r="V794">
        <f>Source!Y349</f>
        <v>0</v>
      </c>
    </row>
    <row r="795" spans="1:26" ht="14.25" x14ac:dyDescent="0.2">
      <c r="A795" s="50"/>
      <c r="B795" s="51"/>
      <c r="C795" s="52" t="s">
        <v>834</v>
      </c>
      <c r="D795" s="53"/>
      <c r="E795" s="54"/>
      <c r="F795" s="55">
        <f>Source!AL349</f>
        <v>832.5</v>
      </c>
      <c r="G795" s="56" t="str">
        <f>Source!DD349</f>
        <v/>
      </c>
      <c r="H795" s="55">
        <f>ROUND(Source!AC349*Source!I349, 2)</f>
        <v>358807.5</v>
      </c>
      <c r="I795" s="56"/>
      <c r="J795" s="56">
        <f>IF(Source!BC349&lt;&gt; 0, Source!BC349, 1)</f>
        <v>1</v>
      </c>
      <c r="K795" s="55">
        <f>Source!P349</f>
        <v>358807.5</v>
      </c>
      <c r="L795" s="60"/>
    </row>
    <row r="796" spans="1:26" ht="15" x14ac:dyDescent="0.25">
      <c r="G796" s="48">
        <f>ROUND(Source!AC349*Source!I349, 2)+ROUND(Source!AF349*Source!I349, 2)+ROUND((((Source!ET349)-(Source!EU349))+Source!AE349)*Source!I349, 2)</f>
        <v>358807.5</v>
      </c>
      <c r="H796" s="48"/>
      <c r="J796" s="48">
        <f>Source!O349</f>
        <v>358807.5</v>
      </c>
      <c r="K796" s="48"/>
      <c r="L796" s="49">
        <f>Source!U349</f>
        <v>0</v>
      </c>
      <c r="O796" s="47">
        <f>G796</f>
        <v>358807.5</v>
      </c>
      <c r="P796" s="47">
        <f>J796</f>
        <v>358807.5</v>
      </c>
      <c r="Q796" s="47">
        <f>L796</f>
        <v>0</v>
      </c>
      <c r="W796">
        <f>IF(Source!BI349&lt;=1,G796, 0)</f>
        <v>358807.5</v>
      </c>
      <c r="X796">
        <f>IF(Source!BI349=2,G796, 0)</f>
        <v>0</v>
      </c>
      <c r="Y796">
        <f>IF(Source!BI349=3,G796, 0)</f>
        <v>0</v>
      </c>
      <c r="Z796">
        <f>IF(Source!BI349=4,G796, 0)</f>
        <v>0</v>
      </c>
    </row>
    <row r="797" spans="1:26" ht="28.5" x14ac:dyDescent="0.2">
      <c r="A797" s="37" t="str">
        <f>Source!E350</f>
        <v>100</v>
      </c>
      <c r="B797" s="38" t="str">
        <f>Source!F350</f>
        <v>СТАНДАРТ</v>
      </c>
      <c r="C797" s="34" t="s">
        <v>849</v>
      </c>
      <c r="D797" s="39" t="str">
        <f>Source!H350</f>
        <v>ШТ</v>
      </c>
      <c r="E797" s="10">
        <f>Source!I350</f>
        <v>8</v>
      </c>
      <c r="F797" s="41">
        <f>IF(Source!AK350&lt;&gt; 0, Source!AK350,Source!AL350 + Source!AM350 + Source!AO350)</f>
        <v>1489.88</v>
      </c>
      <c r="G797" s="40"/>
      <c r="H797" s="41"/>
      <c r="I797" s="40" t="str">
        <f>Source!BO350</f>
        <v/>
      </c>
      <c r="J797" s="40"/>
      <c r="K797" s="41"/>
      <c r="L797" s="42"/>
      <c r="S797">
        <f>ROUND((Source!FX350/100)*((ROUND(Source!AF350*Source!I350, 2)+ROUND(Source!AE350*Source!I350, 2))), 2)</f>
        <v>0</v>
      </c>
      <c r="T797">
        <f>Source!X350</f>
        <v>0</v>
      </c>
      <c r="U797">
        <f>ROUND((Source!FY350/100)*((ROUND(Source!AF350*Source!I350, 2)+ROUND(Source!AE350*Source!I350, 2))), 2)</f>
        <v>0</v>
      </c>
      <c r="V797">
        <f>Source!Y350</f>
        <v>0</v>
      </c>
    </row>
    <row r="798" spans="1:26" ht="14.25" x14ac:dyDescent="0.2">
      <c r="A798" s="50"/>
      <c r="B798" s="51"/>
      <c r="C798" s="52" t="s">
        <v>834</v>
      </c>
      <c r="D798" s="53"/>
      <c r="E798" s="54"/>
      <c r="F798" s="55">
        <f>Source!AL350</f>
        <v>1489.88</v>
      </c>
      <c r="G798" s="56" t="str">
        <f>Source!DD350</f>
        <v/>
      </c>
      <c r="H798" s="55">
        <f>ROUND(Source!AC350*Source!I350, 2)</f>
        <v>11919.04</v>
      </c>
      <c r="I798" s="56"/>
      <c r="J798" s="56">
        <f>IF(Source!BC350&lt;&gt; 0, Source!BC350, 1)</f>
        <v>1</v>
      </c>
      <c r="K798" s="55">
        <f>Source!P350</f>
        <v>11919.04</v>
      </c>
      <c r="L798" s="60"/>
    </row>
    <row r="799" spans="1:26" ht="15" x14ac:dyDescent="0.25">
      <c r="G799" s="48">
        <f>ROUND(Source!AC350*Source!I350, 2)+ROUND(Source!AF350*Source!I350, 2)+ROUND((((Source!ET350)-(Source!EU350))+Source!AE350)*Source!I350, 2)</f>
        <v>11919.04</v>
      </c>
      <c r="H799" s="48"/>
      <c r="J799" s="48">
        <f>Source!O350</f>
        <v>11919.04</v>
      </c>
      <c r="K799" s="48"/>
      <c r="L799" s="49">
        <f>Source!U350</f>
        <v>0</v>
      </c>
      <c r="O799" s="47">
        <f>G799</f>
        <v>11919.04</v>
      </c>
      <c r="P799" s="47">
        <f>J799</f>
        <v>11919.04</v>
      </c>
      <c r="Q799" s="47">
        <f>L799</f>
        <v>0</v>
      </c>
      <c r="W799">
        <f>IF(Source!BI350&lt;=1,G799, 0)</f>
        <v>11919.04</v>
      </c>
      <c r="X799">
        <f>IF(Source!BI350=2,G799, 0)</f>
        <v>0</v>
      </c>
      <c r="Y799">
        <f>IF(Source!BI350=3,G799, 0)</f>
        <v>0</v>
      </c>
      <c r="Z799">
        <f>IF(Source!BI350=4,G799, 0)</f>
        <v>0</v>
      </c>
    </row>
    <row r="800" spans="1:26" ht="41.25" x14ac:dyDescent="0.2">
      <c r="A800" s="37" t="str">
        <f>Source!E351</f>
        <v>101</v>
      </c>
      <c r="B800" s="38" t="str">
        <f>Source!F351</f>
        <v>МирТрубПласт</v>
      </c>
      <c r="C800" s="34" t="s">
        <v>837</v>
      </c>
      <c r="D800" s="39" t="str">
        <f>Source!H351</f>
        <v>м</v>
      </c>
      <c r="E800" s="10">
        <f>Source!I351</f>
        <v>339</v>
      </c>
      <c r="F800" s="41">
        <f>IF(Source!AK351&lt;&gt; 0, Source!AK351,Source!AL351 + Source!AM351 + Source!AO351)</f>
        <v>450</v>
      </c>
      <c r="G800" s="40"/>
      <c r="H800" s="41"/>
      <c r="I800" s="40" t="str">
        <f>Source!BO351</f>
        <v/>
      </c>
      <c r="J800" s="40"/>
      <c r="K800" s="41"/>
      <c r="L800" s="42"/>
      <c r="S800">
        <f>ROUND((Source!FX351/100)*((ROUND(Source!AF351*Source!I351, 2)+ROUND(Source!AE351*Source!I351, 2))), 2)</f>
        <v>0</v>
      </c>
      <c r="T800">
        <f>Source!X351</f>
        <v>0</v>
      </c>
      <c r="U800">
        <f>ROUND((Source!FY351/100)*((ROUND(Source!AF351*Source!I351, 2)+ROUND(Source!AE351*Source!I351, 2))), 2)</f>
        <v>0</v>
      </c>
      <c r="V800">
        <f>Source!Y351</f>
        <v>0</v>
      </c>
    </row>
    <row r="801" spans="1:26" ht="14.25" x14ac:dyDescent="0.2">
      <c r="A801" s="50"/>
      <c r="B801" s="51"/>
      <c r="C801" s="52" t="s">
        <v>834</v>
      </c>
      <c r="D801" s="53"/>
      <c r="E801" s="54"/>
      <c r="F801" s="55">
        <f>Source!AL351</f>
        <v>450</v>
      </c>
      <c r="G801" s="56" t="str">
        <f>Source!DD351</f>
        <v/>
      </c>
      <c r="H801" s="55">
        <f>ROUND(Source!AC351*Source!I351, 2)</f>
        <v>152550</v>
      </c>
      <c r="I801" s="56"/>
      <c r="J801" s="56">
        <f>IF(Source!BC351&lt;&gt; 0, Source!BC351, 1)</f>
        <v>1</v>
      </c>
      <c r="K801" s="55">
        <f>Source!P351</f>
        <v>152550</v>
      </c>
      <c r="L801" s="60"/>
    </row>
    <row r="802" spans="1:26" ht="15" x14ac:dyDescent="0.25">
      <c r="G802" s="48">
        <f>ROUND(Source!AC351*Source!I351, 2)+ROUND(Source!AF351*Source!I351, 2)+ROUND((((Source!ET351)-(Source!EU351))+Source!AE351)*Source!I351, 2)</f>
        <v>152550</v>
      </c>
      <c r="H802" s="48"/>
      <c r="J802" s="48">
        <f>Source!O351</f>
        <v>152550</v>
      </c>
      <c r="K802" s="48"/>
      <c r="L802" s="49">
        <f>Source!U351</f>
        <v>0</v>
      </c>
      <c r="O802" s="47">
        <f>G802</f>
        <v>152550</v>
      </c>
      <c r="P802" s="47">
        <f>J802</f>
        <v>152550</v>
      </c>
      <c r="Q802" s="47">
        <f>L802</f>
        <v>0</v>
      </c>
      <c r="W802">
        <f>IF(Source!BI351&lt;=1,G802, 0)</f>
        <v>152550</v>
      </c>
      <c r="X802">
        <f>IF(Source!BI351=2,G802, 0)</f>
        <v>0</v>
      </c>
      <c r="Y802">
        <f>IF(Source!BI351=3,G802, 0)</f>
        <v>0</v>
      </c>
      <c r="Z802">
        <f>IF(Source!BI351=4,G802, 0)</f>
        <v>0</v>
      </c>
    </row>
    <row r="803" spans="1:26" ht="27" x14ac:dyDescent="0.2">
      <c r="A803" s="37" t="str">
        <f>Source!E352</f>
        <v>102</v>
      </c>
      <c r="B803" s="38" t="str">
        <f>Source!F352</f>
        <v>ЕКС</v>
      </c>
      <c r="C803" s="34" t="s">
        <v>840</v>
      </c>
      <c r="D803" s="39" t="str">
        <f>Source!H352</f>
        <v>ШТ</v>
      </c>
      <c r="E803" s="10">
        <f>Source!I352</f>
        <v>4</v>
      </c>
      <c r="F803" s="41">
        <f>IF(Source!AK352&lt;&gt; 0, Source!AK352,Source!AL352 + Source!AM352 + Source!AO352)</f>
        <v>400.84</v>
      </c>
      <c r="G803" s="40"/>
      <c r="H803" s="41"/>
      <c r="I803" s="40" t="str">
        <f>Source!BO352</f>
        <v/>
      </c>
      <c r="J803" s="40"/>
      <c r="K803" s="41"/>
      <c r="L803" s="42"/>
      <c r="S803">
        <f>ROUND((Source!FX352/100)*((ROUND(Source!AF352*Source!I352, 2)+ROUND(Source!AE352*Source!I352, 2))), 2)</f>
        <v>0</v>
      </c>
      <c r="T803">
        <f>Source!X352</f>
        <v>0</v>
      </c>
      <c r="U803">
        <f>ROUND((Source!FY352/100)*((ROUND(Source!AF352*Source!I352, 2)+ROUND(Source!AE352*Source!I352, 2))), 2)</f>
        <v>0</v>
      </c>
      <c r="V803">
        <f>Source!Y352</f>
        <v>0</v>
      </c>
    </row>
    <row r="804" spans="1:26" ht="14.25" x14ac:dyDescent="0.2">
      <c r="A804" s="50"/>
      <c r="B804" s="51"/>
      <c r="C804" s="52" t="s">
        <v>834</v>
      </c>
      <c r="D804" s="53"/>
      <c r="E804" s="54"/>
      <c r="F804" s="55">
        <f>Source!AL352</f>
        <v>400.84</v>
      </c>
      <c r="G804" s="56" t="str">
        <f>Source!DD352</f>
        <v/>
      </c>
      <c r="H804" s="55">
        <f>ROUND(Source!AC352*Source!I352, 2)</f>
        <v>1603.36</v>
      </c>
      <c r="I804" s="56"/>
      <c r="J804" s="56">
        <f>IF(Source!BC352&lt;&gt; 0, Source!BC352, 1)</f>
        <v>1</v>
      </c>
      <c r="K804" s="55">
        <f>Source!P352</f>
        <v>1603.36</v>
      </c>
      <c r="L804" s="60"/>
    </row>
    <row r="805" spans="1:26" ht="15" x14ac:dyDescent="0.25">
      <c r="G805" s="48">
        <f>ROUND(Source!AC352*Source!I352, 2)+ROUND(Source!AF352*Source!I352, 2)+ROUND((((Source!ET352)-(Source!EU352))+Source!AE352)*Source!I352, 2)</f>
        <v>1603.36</v>
      </c>
      <c r="H805" s="48"/>
      <c r="J805" s="48">
        <f>Source!O352</f>
        <v>1603.36</v>
      </c>
      <c r="K805" s="48"/>
      <c r="L805" s="49">
        <f>Source!U352</f>
        <v>0</v>
      </c>
      <c r="O805" s="47">
        <f>G805</f>
        <v>1603.36</v>
      </c>
      <c r="P805" s="47">
        <f>J805</f>
        <v>1603.36</v>
      </c>
      <c r="Q805" s="47">
        <f>L805</f>
        <v>0</v>
      </c>
      <c r="W805">
        <f>IF(Source!BI352&lt;=1,G805, 0)</f>
        <v>1603.36</v>
      </c>
      <c r="X805">
        <f>IF(Source!BI352=2,G805, 0)</f>
        <v>0</v>
      </c>
      <c r="Y805">
        <f>IF(Source!BI352=3,G805, 0)</f>
        <v>0</v>
      </c>
      <c r="Z805">
        <f>IF(Source!BI352=4,G805, 0)</f>
        <v>0</v>
      </c>
    </row>
    <row r="806" spans="1:26" ht="27" x14ac:dyDescent="0.2">
      <c r="A806" s="37" t="str">
        <f>Source!E353</f>
        <v>103</v>
      </c>
      <c r="B806" s="38" t="str">
        <f>Source!F353</f>
        <v>Прайс</v>
      </c>
      <c r="C806" s="34" t="s">
        <v>850</v>
      </c>
      <c r="D806" s="39" t="str">
        <f>Source!H353</f>
        <v>ТН</v>
      </c>
      <c r="E806" s="10">
        <f>Source!I353</f>
        <v>7</v>
      </c>
      <c r="F806" s="41">
        <f>IF(Source!AK353&lt;&gt; 0, Source!AK353,Source!AL353 + Source!AM353 + Source!AO353)</f>
        <v>566.66999999999996</v>
      </c>
      <c r="G806" s="40"/>
      <c r="H806" s="41"/>
      <c r="I806" s="40" t="str">
        <f>Source!BO353</f>
        <v/>
      </c>
      <c r="J806" s="40"/>
      <c r="K806" s="41"/>
      <c r="L806" s="42"/>
      <c r="S806">
        <f>ROUND((Source!FX353/100)*((ROUND(Source!AF353*Source!I353, 2)+ROUND(Source!AE353*Source!I353, 2))), 2)</f>
        <v>0</v>
      </c>
      <c r="T806">
        <f>Source!X353</f>
        <v>0</v>
      </c>
      <c r="U806">
        <f>ROUND((Source!FY353/100)*((ROUND(Source!AF353*Source!I353, 2)+ROUND(Source!AE353*Source!I353, 2))), 2)</f>
        <v>0</v>
      </c>
      <c r="V806">
        <f>Source!Y353</f>
        <v>0</v>
      </c>
    </row>
    <row r="807" spans="1:26" ht="14.25" x14ac:dyDescent="0.2">
      <c r="A807" s="50"/>
      <c r="B807" s="51"/>
      <c r="C807" s="52" t="s">
        <v>834</v>
      </c>
      <c r="D807" s="53"/>
      <c r="E807" s="54"/>
      <c r="F807" s="55">
        <f>Source!AL353</f>
        <v>566.66999999999996</v>
      </c>
      <c r="G807" s="56" t="str">
        <f>Source!DD353</f>
        <v/>
      </c>
      <c r="H807" s="55">
        <f>ROUND(Source!AC353*Source!I353, 2)</f>
        <v>3966.69</v>
      </c>
      <c r="I807" s="56"/>
      <c r="J807" s="56">
        <f>IF(Source!BC353&lt;&gt; 0, Source!BC353, 1)</f>
        <v>1</v>
      </c>
      <c r="K807" s="55">
        <f>Source!P353</f>
        <v>3966.69</v>
      </c>
      <c r="L807" s="60"/>
    </row>
    <row r="808" spans="1:26" ht="15" x14ac:dyDescent="0.25">
      <c r="G808" s="48">
        <f>ROUND(Source!AC353*Source!I353, 2)+ROUND(Source!AF353*Source!I353, 2)+ROUND((((Source!ET353)-(Source!EU353))+Source!AE353)*Source!I353, 2)</f>
        <v>3966.69</v>
      </c>
      <c r="H808" s="48"/>
      <c r="J808" s="48">
        <f>Source!O353</f>
        <v>3966.69</v>
      </c>
      <c r="K808" s="48"/>
      <c r="L808" s="49">
        <f>Source!U353</f>
        <v>0</v>
      </c>
      <c r="O808" s="47">
        <f>G808</f>
        <v>3966.69</v>
      </c>
      <c r="P808" s="47">
        <f>J808</f>
        <v>3966.69</v>
      </c>
      <c r="Q808" s="47">
        <f>L808</f>
        <v>0</v>
      </c>
      <c r="W808">
        <f>IF(Source!BI353&lt;=1,G808, 0)</f>
        <v>3966.69</v>
      </c>
      <c r="X808">
        <f>IF(Source!BI353=2,G808, 0)</f>
        <v>0</v>
      </c>
      <c r="Y808">
        <f>IF(Source!BI353=3,G808, 0)</f>
        <v>0</v>
      </c>
      <c r="Z808">
        <f>IF(Source!BI353=4,G808, 0)</f>
        <v>0</v>
      </c>
    </row>
    <row r="809" spans="1:26" ht="41.25" x14ac:dyDescent="0.2">
      <c r="A809" s="37" t="str">
        <f>Source!E354</f>
        <v>104</v>
      </c>
      <c r="B809" s="38" t="str">
        <f>Source!F354</f>
        <v/>
      </c>
      <c r="C809" s="34" t="s">
        <v>851</v>
      </c>
      <c r="D809" s="39" t="str">
        <f>Source!H354</f>
        <v>ШТ</v>
      </c>
      <c r="E809" s="10">
        <f>Source!I354</f>
        <v>1</v>
      </c>
      <c r="F809" s="41">
        <f>IF(Source!AK354&lt;&gt; 0, Source!AK354,Source!AL354 + Source!AM354 + Source!AO354)</f>
        <v>7202.5</v>
      </c>
      <c r="G809" s="40"/>
      <c r="H809" s="41"/>
      <c r="I809" s="40" t="str">
        <f>Source!BO354</f>
        <v/>
      </c>
      <c r="J809" s="40"/>
      <c r="K809" s="41"/>
      <c r="L809" s="42"/>
      <c r="S809">
        <f>ROUND((Source!FX354/100)*((ROUND(Source!AF354*Source!I354, 2)+ROUND(Source!AE354*Source!I354, 2))), 2)</f>
        <v>0</v>
      </c>
      <c r="T809">
        <f>Source!X354</f>
        <v>0</v>
      </c>
      <c r="U809">
        <f>ROUND((Source!FY354/100)*((ROUND(Source!AF354*Source!I354, 2)+ROUND(Source!AE354*Source!I354, 2))), 2)</f>
        <v>0</v>
      </c>
      <c r="V809">
        <f>Source!Y354</f>
        <v>0</v>
      </c>
    </row>
    <row r="810" spans="1:26" ht="14.25" x14ac:dyDescent="0.2">
      <c r="A810" s="50"/>
      <c r="B810" s="51"/>
      <c r="C810" s="52" t="s">
        <v>834</v>
      </c>
      <c r="D810" s="53"/>
      <c r="E810" s="54"/>
      <c r="F810" s="55">
        <f>Source!AL354</f>
        <v>7202.5</v>
      </c>
      <c r="G810" s="56" t="str">
        <f>Source!DD354</f>
        <v/>
      </c>
      <c r="H810" s="55">
        <f>ROUND(Source!AC354*Source!I354, 2)</f>
        <v>7202.5</v>
      </c>
      <c r="I810" s="56"/>
      <c r="J810" s="56">
        <f>IF(Source!BC354&lt;&gt; 0, Source!BC354, 1)</f>
        <v>1</v>
      </c>
      <c r="K810" s="55">
        <f>Source!P354</f>
        <v>7202.5</v>
      </c>
      <c r="L810" s="60"/>
    </row>
    <row r="811" spans="1:26" ht="15" x14ac:dyDescent="0.25">
      <c r="G811" s="48">
        <f>ROUND(Source!AC354*Source!I354, 2)+ROUND(Source!AF354*Source!I354, 2)+ROUND((((Source!ET354)-(Source!EU354))+Source!AE354)*Source!I354, 2)</f>
        <v>7202.5</v>
      </c>
      <c r="H811" s="48"/>
      <c r="J811" s="48">
        <f>Source!O354</f>
        <v>7202.5</v>
      </c>
      <c r="K811" s="48"/>
      <c r="L811" s="49">
        <f>Source!U354</f>
        <v>0</v>
      </c>
      <c r="O811" s="47">
        <f>G811</f>
        <v>7202.5</v>
      </c>
      <c r="P811" s="47">
        <f>J811</f>
        <v>7202.5</v>
      </c>
      <c r="Q811" s="47">
        <f>L811</f>
        <v>0</v>
      </c>
      <c r="W811">
        <f>IF(Source!BI354&lt;=1,G811, 0)</f>
        <v>7202.5</v>
      </c>
      <c r="X811">
        <f>IF(Source!BI354=2,G811, 0)</f>
        <v>0</v>
      </c>
      <c r="Y811">
        <f>IF(Source!BI354=3,G811, 0)</f>
        <v>0</v>
      </c>
      <c r="Z811">
        <f>IF(Source!BI354=4,G811, 0)</f>
        <v>0</v>
      </c>
    </row>
    <row r="812" spans="1:26" ht="41.25" x14ac:dyDescent="0.2">
      <c r="A812" s="37" t="str">
        <f>Source!E355</f>
        <v>105</v>
      </c>
      <c r="B812" s="38" t="str">
        <f>Source!F355</f>
        <v/>
      </c>
      <c r="C812" s="34" t="s">
        <v>852</v>
      </c>
      <c r="D812" s="39" t="str">
        <f>Source!H355</f>
        <v>ШТ</v>
      </c>
      <c r="E812" s="10">
        <f>Source!I355</f>
        <v>1</v>
      </c>
      <c r="F812" s="41">
        <f>IF(Source!AK355&lt;&gt; 0, Source!AK355,Source!AL355 + Source!AM355 + Source!AO355)</f>
        <v>425.83</v>
      </c>
      <c r="G812" s="40"/>
      <c r="H812" s="41"/>
      <c r="I812" s="40" t="str">
        <f>Source!BO355</f>
        <v/>
      </c>
      <c r="J812" s="40"/>
      <c r="K812" s="41"/>
      <c r="L812" s="42"/>
      <c r="S812">
        <f>ROUND((Source!FX355/100)*((ROUND(Source!AF355*Source!I355, 2)+ROUND(Source!AE355*Source!I355, 2))), 2)</f>
        <v>0</v>
      </c>
      <c r="T812">
        <f>Source!X355</f>
        <v>0</v>
      </c>
      <c r="U812">
        <f>ROUND((Source!FY355/100)*((ROUND(Source!AF355*Source!I355, 2)+ROUND(Source!AE355*Source!I355, 2))), 2)</f>
        <v>0</v>
      </c>
      <c r="V812">
        <f>Source!Y355</f>
        <v>0</v>
      </c>
    </row>
    <row r="813" spans="1:26" ht="14.25" x14ac:dyDescent="0.2">
      <c r="A813" s="50"/>
      <c r="B813" s="51"/>
      <c r="C813" s="52" t="s">
        <v>834</v>
      </c>
      <c r="D813" s="53"/>
      <c r="E813" s="54"/>
      <c r="F813" s="55">
        <f>Source!AL355</f>
        <v>425.83</v>
      </c>
      <c r="G813" s="56" t="str">
        <f>Source!DD355</f>
        <v/>
      </c>
      <c r="H813" s="55">
        <f>ROUND(Source!AC355*Source!I355, 2)</f>
        <v>425.83</v>
      </c>
      <c r="I813" s="56"/>
      <c r="J813" s="56">
        <f>IF(Source!BC355&lt;&gt; 0, Source!BC355, 1)</f>
        <v>1</v>
      </c>
      <c r="K813" s="55">
        <f>Source!P355</f>
        <v>425.83</v>
      </c>
      <c r="L813" s="60"/>
    </row>
    <row r="814" spans="1:26" ht="15" x14ac:dyDescent="0.25">
      <c r="G814" s="48">
        <f>ROUND(Source!AC355*Source!I355, 2)+ROUND(Source!AF355*Source!I355, 2)+ROUND((((Source!ET355)-(Source!EU355))+Source!AE355)*Source!I355, 2)</f>
        <v>425.83</v>
      </c>
      <c r="H814" s="48"/>
      <c r="J814" s="48">
        <f>Source!O355</f>
        <v>425.83</v>
      </c>
      <c r="K814" s="48"/>
      <c r="L814" s="49">
        <f>Source!U355</f>
        <v>0</v>
      </c>
      <c r="O814" s="47">
        <f>G814</f>
        <v>425.83</v>
      </c>
      <c r="P814" s="47">
        <f>J814</f>
        <v>425.83</v>
      </c>
      <c r="Q814" s="47">
        <f>L814</f>
        <v>0</v>
      </c>
      <c r="W814">
        <f>IF(Source!BI355&lt;=1,G814, 0)</f>
        <v>425.83</v>
      </c>
      <c r="X814">
        <f>IF(Source!BI355=2,G814, 0)</f>
        <v>0</v>
      </c>
      <c r="Y814">
        <f>IF(Source!BI355=3,G814, 0)</f>
        <v>0</v>
      </c>
      <c r="Z814">
        <f>IF(Source!BI355=4,G814, 0)</f>
        <v>0</v>
      </c>
    </row>
    <row r="815" spans="1:26" ht="27" x14ac:dyDescent="0.2">
      <c r="A815" s="37" t="str">
        <f>Source!E356</f>
        <v>106</v>
      </c>
      <c r="B815" s="38" t="str">
        <f>Source!F356</f>
        <v/>
      </c>
      <c r="C815" s="34" t="s">
        <v>853</v>
      </c>
      <c r="D815" s="39" t="str">
        <f>Source!H356</f>
        <v>ШТ</v>
      </c>
      <c r="E815" s="10">
        <f>Source!I356</f>
        <v>1</v>
      </c>
      <c r="F815" s="41">
        <f>IF(Source!AK356&lt;&gt; 0, Source!AK356,Source!AL356 + Source!AM356 + Source!AO356)</f>
        <v>1509.17</v>
      </c>
      <c r="G815" s="40"/>
      <c r="H815" s="41"/>
      <c r="I815" s="40" t="str">
        <f>Source!BO356</f>
        <v/>
      </c>
      <c r="J815" s="40"/>
      <c r="K815" s="41"/>
      <c r="L815" s="42"/>
      <c r="S815">
        <f>ROUND((Source!FX356/100)*((ROUND(Source!AF356*Source!I356, 2)+ROUND(Source!AE356*Source!I356, 2))), 2)</f>
        <v>0</v>
      </c>
      <c r="T815">
        <f>Source!X356</f>
        <v>0</v>
      </c>
      <c r="U815">
        <f>ROUND((Source!FY356/100)*((ROUND(Source!AF356*Source!I356, 2)+ROUND(Source!AE356*Source!I356, 2))), 2)</f>
        <v>0</v>
      </c>
      <c r="V815">
        <f>Source!Y356</f>
        <v>0</v>
      </c>
    </row>
    <row r="816" spans="1:26" ht="14.25" x14ac:dyDescent="0.2">
      <c r="A816" s="50"/>
      <c r="B816" s="51"/>
      <c r="C816" s="52" t="s">
        <v>834</v>
      </c>
      <c r="D816" s="53"/>
      <c r="E816" s="54"/>
      <c r="F816" s="55">
        <f>Source!AL356</f>
        <v>1509.17</v>
      </c>
      <c r="G816" s="56" t="str">
        <f>Source!DD356</f>
        <v/>
      </c>
      <c r="H816" s="55">
        <f>ROUND(Source!AC356*Source!I356, 2)</f>
        <v>1509.17</v>
      </c>
      <c r="I816" s="56"/>
      <c r="J816" s="56">
        <f>IF(Source!BC356&lt;&gt; 0, Source!BC356, 1)</f>
        <v>1</v>
      </c>
      <c r="K816" s="55">
        <f>Source!P356</f>
        <v>1509.17</v>
      </c>
      <c r="L816" s="60"/>
    </row>
    <row r="817" spans="1:26" ht="15" x14ac:dyDescent="0.25">
      <c r="G817" s="48">
        <f>ROUND(Source!AC356*Source!I356, 2)+ROUND(Source!AF356*Source!I356, 2)+ROUND((((Source!ET356)-(Source!EU356))+Source!AE356)*Source!I356, 2)</f>
        <v>1509.17</v>
      </c>
      <c r="H817" s="48"/>
      <c r="J817" s="48">
        <f>Source!O356</f>
        <v>1509.17</v>
      </c>
      <c r="K817" s="48"/>
      <c r="L817" s="49">
        <f>Source!U356</f>
        <v>0</v>
      </c>
      <c r="O817" s="47">
        <f>G817</f>
        <v>1509.17</v>
      </c>
      <c r="P817" s="47">
        <f>J817</f>
        <v>1509.17</v>
      </c>
      <c r="Q817" s="47">
        <f>L817</f>
        <v>0</v>
      </c>
      <c r="W817">
        <f>IF(Source!BI356&lt;=1,G817, 0)</f>
        <v>1509.17</v>
      </c>
      <c r="X817">
        <f>IF(Source!BI356=2,G817, 0)</f>
        <v>0</v>
      </c>
      <c r="Y817">
        <f>IF(Source!BI356=3,G817, 0)</f>
        <v>0</v>
      </c>
      <c r="Z817">
        <f>IF(Source!BI356=4,G817, 0)</f>
        <v>0</v>
      </c>
    </row>
    <row r="818" spans="1:26" ht="27" x14ac:dyDescent="0.2">
      <c r="A818" s="37" t="str">
        <f>Source!E357</f>
        <v>107</v>
      </c>
      <c r="B818" s="38" t="str">
        <f>Source!F357</f>
        <v/>
      </c>
      <c r="C818" s="34" t="s">
        <v>854</v>
      </c>
      <c r="D818" s="39" t="str">
        <f>Source!H357</f>
        <v>ШТ</v>
      </c>
      <c r="E818" s="10">
        <f>Source!I357</f>
        <v>1</v>
      </c>
      <c r="F818" s="41">
        <f>IF(Source!AK357&lt;&gt; 0, Source!AK357,Source!AL357 + Source!AM357 + Source!AO357)</f>
        <v>80</v>
      </c>
      <c r="G818" s="40"/>
      <c r="H818" s="41"/>
      <c r="I818" s="40" t="str">
        <f>Source!BO357</f>
        <v/>
      </c>
      <c r="J818" s="40"/>
      <c r="K818" s="41"/>
      <c r="L818" s="42"/>
      <c r="S818">
        <f>ROUND((Source!FX357/100)*((ROUND(Source!AF357*Source!I357, 2)+ROUND(Source!AE357*Source!I357, 2))), 2)</f>
        <v>0</v>
      </c>
      <c r="T818">
        <f>Source!X357</f>
        <v>0</v>
      </c>
      <c r="U818">
        <f>ROUND((Source!FY357/100)*((ROUND(Source!AF357*Source!I357, 2)+ROUND(Source!AE357*Source!I357, 2))), 2)</f>
        <v>0</v>
      </c>
      <c r="V818">
        <f>Source!Y357</f>
        <v>0</v>
      </c>
    </row>
    <row r="819" spans="1:26" ht="14.25" x14ac:dyDescent="0.2">
      <c r="A819" s="50"/>
      <c r="B819" s="51"/>
      <c r="C819" s="52" t="s">
        <v>834</v>
      </c>
      <c r="D819" s="53"/>
      <c r="E819" s="54"/>
      <c r="F819" s="55">
        <f>Source!AL357</f>
        <v>80</v>
      </c>
      <c r="G819" s="56" t="str">
        <f>Source!DD357</f>
        <v/>
      </c>
      <c r="H819" s="55">
        <f>ROUND(Source!AC357*Source!I357, 2)</f>
        <v>80</v>
      </c>
      <c r="I819" s="56"/>
      <c r="J819" s="56">
        <f>IF(Source!BC357&lt;&gt; 0, Source!BC357, 1)</f>
        <v>1</v>
      </c>
      <c r="K819" s="55">
        <f>Source!P357</f>
        <v>80</v>
      </c>
      <c r="L819" s="60"/>
    </row>
    <row r="820" spans="1:26" ht="15" x14ac:dyDescent="0.25">
      <c r="G820" s="48">
        <f>ROUND(Source!AC357*Source!I357, 2)+ROUND(Source!AF357*Source!I357, 2)+ROUND((((Source!ET357)-(Source!EU357))+Source!AE357)*Source!I357, 2)</f>
        <v>80</v>
      </c>
      <c r="H820" s="48"/>
      <c r="J820" s="48">
        <f>Source!O357</f>
        <v>80</v>
      </c>
      <c r="K820" s="48"/>
      <c r="L820" s="49">
        <f>Source!U357</f>
        <v>0</v>
      </c>
      <c r="O820" s="47">
        <f>G820</f>
        <v>80</v>
      </c>
      <c r="P820" s="47">
        <f>J820</f>
        <v>80</v>
      </c>
      <c r="Q820" s="47">
        <f>L820</f>
        <v>0</v>
      </c>
      <c r="W820">
        <f>IF(Source!BI357&lt;=1,G820, 0)</f>
        <v>80</v>
      </c>
      <c r="X820">
        <f>IF(Source!BI357=2,G820, 0)</f>
        <v>0</v>
      </c>
      <c r="Y820">
        <f>IF(Source!BI357=3,G820, 0)</f>
        <v>0</v>
      </c>
      <c r="Z820">
        <f>IF(Source!BI357=4,G820, 0)</f>
        <v>0</v>
      </c>
    </row>
    <row r="821" spans="1:26" ht="27" x14ac:dyDescent="0.2">
      <c r="A821" s="37" t="str">
        <f>Source!E358</f>
        <v>108</v>
      </c>
      <c r="B821" s="38" t="str">
        <f>Source!F358</f>
        <v/>
      </c>
      <c r="C821" s="34" t="s">
        <v>855</v>
      </c>
      <c r="D821" s="39" t="str">
        <f>Source!H358</f>
        <v>ШТ</v>
      </c>
      <c r="E821" s="10">
        <f>Source!I358</f>
        <v>1</v>
      </c>
      <c r="F821" s="41">
        <f>IF(Source!AK358&lt;&gt; 0, Source!AK358,Source!AL358 + Source!AM358 + Source!AO358)</f>
        <v>2047.5</v>
      </c>
      <c r="G821" s="40"/>
      <c r="H821" s="41"/>
      <c r="I821" s="40" t="str">
        <f>Source!BO358</f>
        <v/>
      </c>
      <c r="J821" s="40"/>
      <c r="K821" s="41"/>
      <c r="L821" s="42"/>
      <c r="S821">
        <f>ROUND((Source!FX358/100)*((ROUND(Source!AF358*Source!I358, 2)+ROUND(Source!AE358*Source!I358, 2))), 2)</f>
        <v>0</v>
      </c>
      <c r="T821">
        <f>Source!X358</f>
        <v>0</v>
      </c>
      <c r="U821">
        <f>ROUND((Source!FY358/100)*((ROUND(Source!AF358*Source!I358, 2)+ROUND(Source!AE358*Source!I358, 2))), 2)</f>
        <v>0</v>
      </c>
      <c r="V821">
        <f>Source!Y358</f>
        <v>0</v>
      </c>
    </row>
    <row r="822" spans="1:26" ht="14.25" x14ac:dyDescent="0.2">
      <c r="A822" s="50"/>
      <c r="B822" s="51"/>
      <c r="C822" s="52" t="s">
        <v>834</v>
      </c>
      <c r="D822" s="53"/>
      <c r="E822" s="54"/>
      <c r="F822" s="55">
        <f>Source!AL358</f>
        <v>2047.5</v>
      </c>
      <c r="G822" s="56" t="str">
        <f>Source!DD358</f>
        <v/>
      </c>
      <c r="H822" s="55">
        <f>ROUND(Source!AC358*Source!I358, 2)</f>
        <v>2047.5</v>
      </c>
      <c r="I822" s="56"/>
      <c r="J822" s="56">
        <f>IF(Source!BC358&lt;&gt; 0, Source!BC358, 1)</f>
        <v>1</v>
      </c>
      <c r="K822" s="55">
        <f>Source!P358</f>
        <v>2047.5</v>
      </c>
      <c r="L822" s="60"/>
    </row>
    <row r="823" spans="1:26" ht="15" x14ac:dyDescent="0.25">
      <c r="G823" s="48">
        <f>ROUND(Source!AC358*Source!I358, 2)+ROUND(Source!AF358*Source!I358, 2)+ROUND((((Source!ET358)-(Source!EU358))+Source!AE358)*Source!I358, 2)</f>
        <v>2047.5</v>
      </c>
      <c r="H823" s="48"/>
      <c r="J823" s="48">
        <f>Source!O358</f>
        <v>2047.5</v>
      </c>
      <c r="K823" s="48"/>
      <c r="L823" s="49">
        <f>Source!U358</f>
        <v>0</v>
      </c>
      <c r="O823" s="47">
        <f>G823</f>
        <v>2047.5</v>
      </c>
      <c r="P823" s="47">
        <f>J823</f>
        <v>2047.5</v>
      </c>
      <c r="Q823" s="47">
        <f>L823</f>
        <v>0</v>
      </c>
      <c r="W823">
        <f>IF(Source!BI358&lt;=1,G823, 0)</f>
        <v>2047.5</v>
      </c>
      <c r="X823">
        <f>IF(Source!BI358=2,G823, 0)</f>
        <v>0</v>
      </c>
      <c r="Y823">
        <f>IF(Source!BI358=3,G823, 0)</f>
        <v>0</v>
      </c>
      <c r="Z823">
        <f>IF(Source!BI358=4,G823, 0)</f>
        <v>0</v>
      </c>
    </row>
    <row r="824" spans="1:26" ht="27" x14ac:dyDescent="0.2">
      <c r="A824" s="37" t="str">
        <f>Source!E359</f>
        <v>109</v>
      </c>
      <c r="B824" s="38" t="str">
        <f>Source!F359</f>
        <v/>
      </c>
      <c r="C824" s="34" t="s">
        <v>856</v>
      </c>
      <c r="D824" s="39" t="str">
        <f>Source!H359</f>
        <v>ШТ</v>
      </c>
      <c r="E824" s="10">
        <f>Source!I359</f>
        <v>8</v>
      </c>
      <c r="F824" s="41">
        <f>IF(Source!AK359&lt;&gt; 0, Source!AK359,Source!AL359 + Source!AM359 + Source!AO359)</f>
        <v>18.329999999999998</v>
      </c>
      <c r="G824" s="40"/>
      <c r="H824" s="41"/>
      <c r="I824" s="40" t="str">
        <f>Source!BO359</f>
        <v/>
      </c>
      <c r="J824" s="40"/>
      <c r="K824" s="41"/>
      <c r="L824" s="42"/>
      <c r="S824">
        <f>ROUND((Source!FX359/100)*((ROUND(Source!AF359*Source!I359, 2)+ROUND(Source!AE359*Source!I359, 2))), 2)</f>
        <v>0</v>
      </c>
      <c r="T824">
        <f>Source!X359</f>
        <v>0</v>
      </c>
      <c r="U824">
        <f>ROUND((Source!FY359/100)*((ROUND(Source!AF359*Source!I359, 2)+ROUND(Source!AE359*Source!I359, 2))), 2)</f>
        <v>0</v>
      </c>
      <c r="V824">
        <f>Source!Y359</f>
        <v>0</v>
      </c>
    </row>
    <row r="825" spans="1:26" ht="14.25" x14ac:dyDescent="0.2">
      <c r="A825" s="50"/>
      <c r="B825" s="51"/>
      <c r="C825" s="52" t="s">
        <v>834</v>
      </c>
      <c r="D825" s="53"/>
      <c r="E825" s="54"/>
      <c r="F825" s="55">
        <f>Source!AL359</f>
        <v>18.329999999999998</v>
      </c>
      <c r="G825" s="56" t="str">
        <f>Source!DD359</f>
        <v/>
      </c>
      <c r="H825" s="55">
        <f>ROUND(Source!AC359*Source!I359, 2)</f>
        <v>146.63999999999999</v>
      </c>
      <c r="I825" s="56"/>
      <c r="J825" s="56">
        <f>IF(Source!BC359&lt;&gt; 0, Source!BC359, 1)</f>
        <v>1</v>
      </c>
      <c r="K825" s="55">
        <f>Source!P359</f>
        <v>146.63999999999999</v>
      </c>
      <c r="L825" s="60"/>
    </row>
    <row r="826" spans="1:26" ht="15" x14ac:dyDescent="0.25">
      <c r="G826" s="48">
        <f>ROUND(Source!AC359*Source!I359, 2)+ROUND(Source!AF359*Source!I359, 2)+ROUND((((Source!ET359)-(Source!EU359))+Source!AE359)*Source!I359, 2)</f>
        <v>146.63999999999999</v>
      </c>
      <c r="H826" s="48"/>
      <c r="J826" s="48">
        <f>Source!O359</f>
        <v>146.63999999999999</v>
      </c>
      <c r="K826" s="48"/>
      <c r="L826" s="49">
        <f>Source!U359</f>
        <v>0</v>
      </c>
      <c r="O826" s="47">
        <f>G826</f>
        <v>146.63999999999999</v>
      </c>
      <c r="P826" s="47">
        <f>J826</f>
        <v>146.63999999999999</v>
      </c>
      <c r="Q826" s="47">
        <f>L826</f>
        <v>0</v>
      </c>
      <c r="W826">
        <f>IF(Source!BI359&lt;=1,G826, 0)</f>
        <v>146.63999999999999</v>
      </c>
      <c r="X826">
        <f>IF(Source!BI359=2,G826, 0)</f>
        <v>0</v>
      </c>
      <c r="Y826">
        <f>IF(Source!BI359=3,G826, 0)</f>
        <v>0</v>
      </c>
      <c r="Z826">
        <f>IF(Source!BI359=4,G826, 0)</f>
        <v>0</v>
      </c>
    </row>
    <row r="827" spans="1:26" ht="27" x14ac:dyDescent="0.2">
      <c r="A827" s="37" t="str">
        <f>Source!E360</f>
        <v>110</v>
      </c>
      <c r="B827" s="38" t="str">
        <f>Source!F360</f>
        <v/>
      </c>
      <c r="C827" s="34" t="s">
        <v>857</v>
      </c>
      <c r="D827" s="39" t="str">
        <f>Source!H360</f>
        <v>ШТ</v>
      </c>
      <c r="E827" s="10">
        <f>Source!I360</f>
        <v>8</v>
      </c>
      <c r="F827" s="41">
        <f>IF(Source!AK360&lt;&gt; 0, Source!AK360,Source!AL360 + Source!AM360 + Source!AO360)</f>
        <v>290</v>
      </c>
      <c r="G827" s="40"/>
      <c r="H827" s="41"/>
      <c r="I827" s="40" t="str">
        <f>Source!BO360</f>
        <v/>
      </c>
      <c r="J827" s="40"/>
      <c r="K827" s="41"/>
      <c r="L827" s="42"/>
      <c r="S827">
        <f>ROUND((Source!FX360/100)*((ROUND(Source!AF360*Source!I360, 2)+ROUND(Source!AE360*Source!I360, 2))), 2)</f>
        <v>0</v>
      </c>
      <c r="T827">
        <f>Source!X360</f>
        <v>0</v>
      </c>
      <c r="U827">
        <f>ROUND((Source!FY360/100)*((ROUND(Source!AF360*Source!I360, 2)+ROUND(Source!AE360*Source!I360, 2))), 2)</f>
        <v>0</v>
      </c>
      <c r="V827">
        <f>Source!Y360</f>
        <v>0</v>
      </c>
    </row>
    <row r="828" spans="1:26" ht="14.25" x14ac:dyDescent="0.2">
      <c r="A828" s="50"/>
      <c r="B828" s="51"/>
      <c r="C828" s="52" t="s">
        <v>834</v>
      </c>
      <c r="D828" s="53"/>
      <c r="E828" s="54"/>
      <c r="F828" s="55">
        <f>Source!AL360</f>
        <v>290</v>
      </c>
      <c r="G828" s="56" t="str">
        <f>Source!DD360</f>
        <v/>
      </c>
      <c r="H828" s="55">
        <f>ROUND(Source!AC360*Source!I360, 2)</f>
        <v>2320</v>
      </c>
      <c r="I828" s="56"/>
      <c r="J828" s="56">
        <f>IF(Source!BC360&lt;&gt; 0, Source!BC360, 1)</f>
        <v>1</v>
      </c>
      <c r="K828" s="55">
        <f>Source!P360</f>
        <v>2320</v>
      </c>
      <c r="L828" s="60"/>
    </row>
    <row r="829" spans="1:26" ht="15" x14ac:dyDescent="0.25">
      <c r="G829" s="48">
        <f>ROUND(Source!AC360*Source!I360, 2)+ROUND(Source!AF360*Source!I360, 2)+ROUND((((Source!ET360)-(Source!EU360))+Source!AE360)*Source!I360, 2)</f>
        <v>2320</v>
      </c>
      <c r="H829" s="48"/>
      <c r="J829" s="48">
        <f>Source!O360</f>
        <v>2320</v>
      </c>
      <c r="K829" s="48"/>
      <c r="L829" s="49">
        <f>Source!U360</f>
        <v>0</v>
      </c>
      <c r="O829" s="47">
        <f>G829</f>
        <v>2320</v>
      </c>
      <c r="P829" s="47">
        <f>J829</f>
        <v>2320</v>
      </c>
      <c r="Q829" s="47">
        <f>L829</f>
        <v>0</v>
      </c>
      <c r="W829">
        <f>IF(Source!BI360&lt;=1,G829, 0)</f>
        <v>2320</v>
      </c>
      <c r="X829">
        <f>IF(Source!BI360=2,G829, 0)</f>
        <v>0</v>
      </c>
      <c r="Y829">
        <f>IF(Source!BI360=3,G829, 0)</f>
        <v>0</v>
      </c>
      <c r="Z829">
        <f>IF(Source!BI360=4,G829, 0)</f>
        <v>0</v>
      </c>
    </row>
    <row r="830" spans="1:26" ht="27" x14ac:dyDescent="0.2">
      <c r="A830" s="37" t="str">
        <f>Source!E361</f>
        <v>111</v>
      </c>
      <c r="B830" s="38" t="str">
        <f>Source!F361</f>
        <v/>
      </c>
      <c r="C830" s="34" t="s">
        <v>858</v>
      </c>
      <c r="D830" s="39" t="str">
        <f>Source!H361</f>
        <v>ШТ</v>
      </c>
      <c r="E830" s="10">
        <f>Source!I361</f>
        <v>8</v>
      </c>
      <c r="F830" s="41">
        <f>IF(Source!AK361&lt;&gt; 0, Source!AK361,Source!AL361 + Source!AM361 + Source!AO361)</f>
        <v>3.33</v>
      </c>
      <c r="G830" s="40"/>
      <c r="H830" s="41"/>
      <c r="I830" s="40" t="str">
        <f>Source!BO361</f>
        <v/>
      </c>
      <c r="J830" s="40"/>
      <c r="K830" s="41"/>
      <c r="L830" s="42"/>
      <c r="S830">
        <f>ROUND((Source!FX361/100)*((ROUND(Source!AF361*Source!I361, 2)+ROUND(Source!AE361*Source!I361, 2))), 2)</f>
        <v>0</v>
      </c>
      <c r="T830">
        <f>Source!X361</f>
        <v>0</v>
      </c>
      <c r="U830">
        <f>ROUND((Source!FY361/100)*((ROUND(Source!AF361*Source!I361, 2)+ROUND(Source!AE361*Source!I361, 2))), 2)</f>
        <v>0</v>
      </c>
      <c r="V830">
        <f>Source!Y361</f>
        <v>0</v>
      </c>
    </row>
    <row r="831" spans="1:26" ht="14.25" x14ac:dyDescent="0.2">
      <c r="A831" s="50"/>
      <c r="B831" s="51"/>
      <c r="C831" s="52" t="s">
        <v>834</v>
      </c>
      <c r="D831" s="53"/>
      <c r="E831" s="54"/>
      <c r="F831" s="55">
        <f>Source!AL361</f>
        <v>3.33</v>
      </c>
      <c r="G831" s="56" t="str">
        <f>Source!DD361</f>
        <v/>
      </c>
      <c r="H831" s="55">
        <f>ROUND(Source!AC361*Source!I361, 2)</f>
        <v>26.64</v>
      </c>
      <c r="I831" s="56"/>
      <c r="J831" s="56">
        <f>IF(Source!BC361&lt;&gt; 0, Source!BC361, 1)</f>
        <v>1</v>
      </c>
      <c r="K831" s="55">
        <f>Source!P361</f>
        <v>26.64</v>
      </c>
      <c r="L831" s="60"/>
    </row>
    <row r="832" spans="1:26" ht="15" x14ac:dyDescent="0.25">
      <c r="G832" s="48">
        <f>ROUND(Source!AC361*Source!I361, 2)+ROUND(Source!AF361*Source!I361, 2)+ROUND((((Source!ET361)-(Source!EU361))+Source!AE361)*Source!I361, 2)</f>
        <v>26.64</v>
      </c>
      <c r="H832" s="48"/>
      <c r="J832" s="48">
        <f>Source!O361</f>
        <v>26.64</v>
      </c>
      <c r="K832" s="48"/>
      <c r="L832" s="49">
        <f>Source!U361</f>
        <v>0</v>
      </c>
      <c r="O832" s="47">
        <f>G832</f>
        <v>26.64</v>
      </c>
      <c r="P832" s="47">
        <f>J832</f>
        <v>26.64</v>
      </c>
      <c r="Q832" s="47">
        <f>L832</f>
        <v>0</v>
      </c>
      <c r="W832">
        <f>IF(Source!BI361&lt;=1,G832, 0)</f>
        <v>26.64</v>
      </c>
      <c r="X832">
        <f>IF(Source!BI361=2,G832, 0)</f>
        <v>0</v>
      </c>
      <c r="Y832">
        <f>IF(Source!BI361=3,G832, 0)</f>
        <v>0</v>
      </c>
      <c r="Z832">
        <f>IF(Source!BI361=4,G832, 0)</f>
        <v>0</v>
      </c>
    </row>
    <row r="833" spans="1:39" ht="14.25" x14ac:dyDescent="0.2">
      <c r="A833" s="37" t="str">
        <f>Source!E362</f>
        <v>112</v>
      </c>
      <c r="B833" s="38" t="str">
        <f>Source!F362</f>
        <v/>
      </c>
      <c r="C833" s="34" t="str">
        <f>Source!G362</f>
        <v>Комплект соединительный КС М6х10</v>
      </c>
      <c r="D833" s="39" t="str">
        <f>Source!H362</f>
        <v>ШТ</v>
      </c>
      <c r="E833" s="10">
        <f>Source!I362</f>
        <v>8</v>
      </c>
      <c r="F833" s="41">
        <f>IF(Source!AK362&lt;&gt; 0, Source!AK362,Source!AL362 + Source!AM362 + Source!AO362)</f>
        <v>7</v>
      </c>
      <c r="G833" s="40"/>
      <c r="H833" s="41"/>
      <c r="I833" s="40" t="str">
        <f>Source!BO362</f>
        <v/>
      </c>
      <c r="J833" s="40"/>
      <c r="K833" s="41"/>
      <c r="L833" s="42"/>
      <c r="S833">
        <f>ROUND((Source!FX362/100)*((ROUND(Source!AF362*Source!I362, 2)+ROUND(Source!AE362*Source!I362, 2))), 2)</f>
        <v>0</v>
      </c>
      <c r="T833">
        <f>Source!X362</f>
        <v>0</v>
      </c>
      <c r="U833">
        <f>ROUND((Source!FY362/100)*((ROUND(Source!AF362*Source!I362, 2)+ROUND(Source!AE362*Source!I362, 2))), 2)</f>
        <v>0</v>
      </c>
      <c r="V833">
        <f>Source!Y362</f>
        <v>0</v>
      </c>
    </row>
    <row r="834" spans="1:39" ht="14.25" x14ac:dyDescent="0.2">
      <c r="A834" s="50"/>
      <c r="B834" s="51"/>
      <c r="C834" s="52" t="s">
        <v>834</v>
      </c>
      <c r="D834" s="53"/>
      <c r="E834" s="54"/>
      <c r="F834" s="55">
        <f>Source!AL362</f>
        <v>7</v>
      </c>
      <c r="G834" s="56" t="str">
        <f>Source!DD362</f>
        <v/>
      </c>
      <c r="H834" s="55">
        <f>ROUND(Source!AC362*Source!I362, 2)</f>
        <v>56</v>
      </c>
      <c r="I834" s="56"/>
      <c r="J834" s="56">
        <f>IF(Source!BC362&lt;&gt; 0, Source!BC362, 1)</f>
        <v>1</v>
      </c>
      <c r="K834" s="55">
        <f>Source!P362</f>
        <v>56</v>
      </c>
      <c r="L834" s="60"/>
    </row>
    <row r="835" spans="1:39" ht="15" x14ac:dyDescent="0.25">
      <c r="G835" s="48">
        <f>ROUND(Source!AC362*Source!I362, 2)+ROUND(Source!AF362*Source!I362, 2)+ROUND((((Source!ET362)-(Source!EU362))+Source!AE362)*Source!I362, 2)</f>
        <v>56</v>
      </c>
      <c r="H835" s="48"/>
      <c r="J835" s="48">
        <f>Source!O362</f>
        <v>56</v>
      </c>
      <c r="K835" s="48"/>
      <c r="L835" s="49">
        <f>Source!U362</f>
        <v>0</v>
      </c>
      <c r="O835" s="47">
        <f>G835</f>
        <v>56</v>
      </c>
      <c r="P835" s="47">
        <f>J835</f>
        <v>56</v>
      </c>
      <c r="Q835" s="47">
        <f>L835</f>
        <v>0</v>
      </c>
      <c r="W835">
        <f>IF(Source!BI362&lt;=1,G835, 0)</f>
        <v>56</v>
      </c>
      <c r="X835">
        <f>IF(Source!BI362=2,G835, 0)</f>
        <v>0</v>
      </c>
      <c r="Y835">
        <f>IF(Source!BI362=3,G835, 0)</f>
        <v>0</v>
      </c>
      <c r="Z835">
        <f>IF(Source!BI362=4,G835, 0)</f>
        <v>0</v>
      </c>
    </row>
    <row r="837" spans="1:39" ht="15" x14ac:dyDescent="0.25">
      <c r="A837" s="72" t="str">
        <f>CONCATENATE("Итого по разделу: ", Source!G364)</f>
        <v>Итого по разделу: Строительство 4КЛ-0,4 кВ до поз.8</v>
      </c>
      <c r="B837" s="72"/>
      <c r="C837" s="72"/>
      <c r="D837" s="72"/>
      <c r="E837" s="72"/>
      <c r="F837" s="72"/>
      <c r="G837" s="48"/>
      <c r="H837" s="25"/>
      <c r="I837" s="71"/>
      <c r="J837" s="48"/>
      <c r="K837" s="25"/>
      <c r="L837" s="49">
        <f>SUM(Q629:Q836)</f>
        <v>206.406499</v>
      </c>
      <c r="AG837" s="73" t="str">
        <f>CONCATENATE("Итого по разделу: ", Source!G364)</f>
        <v>Итого по разделу: Строительство 4КЛ-0,4 кВ до поз.8</v>
      </c>
    </row>
    <row r="839" spans="1:39" ht="14.25" x14ac:dyDescent="0.2">
      <c r="C839" s="34" t="str">
        <f>Source!H393</f>
        <v>ОЗП</v>
      </c>
      <c r="J839" s="26">
        <f>Source!F393</f>
        <v>66106.539999999994</v>
      </c>
      <c r="K839" s="26"/>
    </row>
    <row r="840" spans="1:39" ht="14.25" x14ac:dyDescent="0.2">
      <c r="C840" s="34" t="str">
        <f>Source!H394</f>
        <v>ЭММ, в т.ч. ЗПМ</v>
      </c>
      <c r="J840" s="26">
        <f>Source!F394</f>
        <v>8291.99</v>
      </c>
      <c r="K840" s="26"/>
    </row>
    <row r="841" spans="1:39" ht="14.25" x14ac:dyDescent="0.2">
      <c r="C841" s="34" t="str">
        <f>Source!H395</f>
        <v>Стоимость материалов</v>
      </c>
      <c r="J841" s="26">
        <f>Source!F395</f>
        <v>543549.28</v>
      </c>
      <c r="K841" s="26"/>
    </row>
    <row r="842" spans="1:39" ht="14.25" x14ac:dyDescent="0.2">
      <c r="C842" s="34" t="str">
        <f>Source!H396</f>
        <v>НР</v>
      </c>
      <c r="J842" s="26">
        <f>Source!F396</f>
        <v>0</v>
      </c>
      <c r="K842" s="26"/>
    </row>
    <row r="843" spans="1:39" ht="14.25" x14ac:dyDescent="0.2">
      <c r="C843" s="34" t="str">
        <f>Source!H397</f>
        <v>СП</v>
      </c>
      <c r="J843" s="26">
        <f>Source!F397</f>
        <v>0</v>
      </c>
      <c r="K843" s="26"/>
    </row>
    <row r="844" spans="1:39" ht="14.25" x14ac:dyDescent="0.2">
      <c r="C844" s="34" t="str">
        <f>Source!H398</f>
        <v>Всего</v>
      </c>
      <c r="D844" s="74" t="str">
        <f>"="&amp;Source!F393&amp;"+"&amp;""&amp;Source!F394&amp;"+"&amp;""&amp;Source!F395&amp;"+"&amp;""&amp;Source!F396&amp;"+"&amp;""&amp;Source!F397&amp;""</f>
        <v>=66106,54+8291,99+543549,28+0+0</v>
      </c>
      <c r="E844" s="24"/>
      <c r="F844" s="24"/>
      <c r="G844" s="24"/>
      <c r="H844" s="24"/>
      <c r="I844" s="24"/>
      <c r="J844" s="26">
        <f>Source!F398</f>
        <v>617947.81000000006</v>
      </c>
      <c r="K844" s="26"/>
      <c r="AM844" s="75" t="str">
        <f>"="&amp;Source!F393&amp;"+"&amp;""&amp;Source!F394&amp;"+"&amp;""&amp;Source!F395&amp;"+"&amp;""&amp;Source!F396&amp;"+"&amp;""&amp;Source!F397&amp;""</f>
        <v>=66106,54+8291,99+543549,28+0+0</v>
      </c>
    </row>
    <row r="845" spans="1:39" ht="14.25" x14ac:dyDescent="0.2">
      <c r="C845" s="34" t="str">
        <f>Source!H399</f>
        <v>НДС 20%</v>
      </c>
      <c r="D845" s="74" t="str">
        <f>"="&amp;Source!F398&amp;"*"&amp;"0,2"</f>
        <v>=617947,81*0,2</v>
      </c>
      <c r="E845" s="24"/>
      <c r="F845" s="24"/>
      <c r="G845" s="24"/>
      <c r="H845" s="24"/>
      <c r="I845" s="24"/>
      <c r="J845" s="26">
        <f>Source!F399</f>
        <v>123589.56</v>
      </c>
      <c r="K845" s="26"/>
      <c r="AM845" s="75" t="str">
        <f>"="&amp;Source!F398&amp;"*"&amp;"0,2"</f>
        <v>=617947,81*0,2</v>
      </c>
    </row>
    <row r="846" spans="1:39" ht="15" x14ac:dyDescent="0.25">
      <c r="C846" s="34" t="str">
        <f>Source!H400</f>
        <v>Итого с НДС</v>
      </c>
      <c r="D846" s="74" t="str">
        <f>"="&amp;Source!F398&amp;"+"&amp;""&amp;Source!F399&amp;""</f>
        <v>=617947,81+123589,56</v>
      </c>
      <c r="E846" s="24"/>
      <c r="F846" s="24"/>
      <c r="G846" s="24"/>
      <c r="H846" s="24"/>
      <c r="I846" s="24"/>
      <c r="J846" s="48">
        <f>Source!F400</f>
        <v>741537.37</v>
      </c>
      <c r="K846" s="48"/>
      <c r="AM846" s="75" t="str">
        <f>"="&amp;Source!F398&amp;"+"&amp;""&amp;Source!F399&amp;""</f>
        <v>=617947,81+123589,56</v>
      </c>
    </row>
    <row r="848" spans="1:39" ht="45" x14ac:dyDescent="0.25">
      <c r="A848" s="72" t="str">
        <f>CONCATENATE("Итого по смете: ", Source!G440)</f>
        <v>Итого по смете: 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  <c r="B848" s="72"/>
      <c r="C848" s="72"/>
      <c r="D848" s="72"/>
      <c r="E848" s="72"/>
      <c r="F848" s="72"/>
      <c r="G848" s="48"/>
      <c r="H848" s="25"/>
      <c r="I848" s="71"/>
      <c r="J848" s="48"/>
      <c r="K848" s="25"/>
      <c r="L848" s="49">
        <f>SUM(Q1:Q847)</f>
        <v>883.4205165000003</v>
      </c>
      <c r="AG848" s="73" t="str">
        <f>CONCATENATE("Итого по смете: ", Source!G440)</f>
        <v>Итого по смете: 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</row>
    <row r="850" spans="1:39" ht="14.25" x14ac:dyDescent="0.2">
      <c r="C850" s="34" t="str">
        <f>Source!H469</f>
        <v>ОЗП</v>
      </c>
      <c r="J850" s="26">
        <f>Source!F469</f>
        <v>285415.36</v>
      </c>
      <c r="K850" s="26"/>
    </row>
    <row r="851" spans="1:39" ht="14.25" x14ac:dyDescent="0.2">
      <c r="C851" s="34" t="str">
        <f>Source!H470</f>
        <v>ЭММ, в т.ч. ЗПМ</v>
      </c>
      <c r="J851" s="26">
        <f>Source!F470</f>
        <v>288705.82</v>
      </c>
      <c r="K851" s="26"/>
    </row>
    <row r="852" spans="1:39" ht="14.25" x14ac:dyDescent="0.2">
      <c r="C852" s="34" t="str">
        <f>Source!H471</f>
        <v>Стоимость материалов</v>
      </c>
      <c r="J852" s="26">
        <f>Source!F471</f>
        <v>7381705.9800000004</v>
      </c>
      <c r="K852" s="26"/>
    </row>
    <row r="853" spans="1:39" ht="14.25" x14ac:dyDescent="0.2">
      <c r="C853" s="34" t="str">
        <f>Source!H472</f>
        <v>НР</v>
      </c>
      <c r="J853" s="76">
        <f>Source!F472</f>
        <v>0</v>
      </c>
      <c r="K853" s="76"/>
    </row>
    <row r="854" spans="1:39" ht="14.25" x14ac:dyDescent="0.2">
      <c r="C854" s="34" t="str">
        <f>Source!H473</f>
        <v>СП</v>
      </c>
      <c r="J854" s="76">
        <f>Source!F473</f>
        <v>0</v>
      </c>
      <c r="K854" s="76"/>
    </row>
    <row r="855" spans="1:39" ht="14.25" x14ac:dyDescent="0.2">
      <c r="C855" s="34" t="str">
        <f>Source!H474</f>
        <v>Всего</v>
      </c>
      <c r="D855" s="74" t="str">
        <f>"="&amp;Source!F469&amp;"+"&amp;""&amp;Source!F470&amp;"+"&amp;""&amp;Source!F471&amp;"+"&amp;""&amp;Source!F472&amp;"+"&amp;""&amp;Source!F473&amp;""</f>
        <v>=285415,36+288705,82+7381705,98+0+0</v>
      </c>
      <c r="E855" s="24"/>
      <c r="F855" s="24"/>
      <c r="G855" s="24"/>
      <c r="H855" s="24"/>
      <c r="I855" s="24"/>
      <c r="J855" s="26">
        <f>Source!F474</f>
        <v>7955827.1600000001</v>
      </c>
      <c r="K855" s="26"/>
      <c r="AM855" s="75" t="str">
        <f>"="&amp;Source!F469&amp;"+"&amp;""&amp;Source!F470&amp;"+"&amp;""&amp;Source!F471&amp;"+"&amp;""&amp;Source!F472&amp;"+"&amp;""&amp;Source!F473&amp;""</f>
        <v>=285415,36+288705,82+7381705,98+0+0</v>
      </c>
    </row>
    <row r="856" spans="1:39" ht="14.25" x14ac:dyDescent="0.2">
      <c r="C856" s="34" t="str">
        <f>Source!H475</f>
        <v>НДС 20%</v>
      </c>
      <c r="D856" s="74" t="str">
        <f>"="&amp;Source!F474&amp;"*"&amp;"0,2"</f>
        <v>=7955827,16*0,2</v>
      </c>
      <c r="E856" s="24"/>
      <c r="F856" s="24"/>
      <c r="G856" s="24"/>
      <c r="H856" s="24"/>
      <c r="I856" s="24"/>
      <c r="J856" s="26">
        <f>Source!F475</f>
        <v>1591165.43</v>
      </c>
      <c r="K856" s="26"/>
      <c r="AM856" s="75" t="str">
        <f>"="&amp;Source!F474&amp;"*"&amp;"0,2"</f>
        <v>=7955827,16*0,2</v>
      </c>
    </row>
    <row r="857" spans="1:39" ht="15" x14ac:dyDescent="0.25">
      <c r="C857" s="34" t="str">
        <f>Source!H476</f>
        <v>Итого с НДС</v>
      </c>
      <c r="D857" s="74" t="str">
        <f>"="&amp;Source!F474&amp;"+"&amp;""&amp;Source!F475&amp;""</f>
        <v>=7955827,16+1591165,43</v>
      </c>
      <c r="E857" s="24"/>
      <c r="F857" s="24"/>
      <c r="G857" s="24"/>
      <c r="H857" s="24"/>
      <c r="I857" s="24"/>
      <c r="J857" s="48">
        <f>Source!F476</f>
        <v>9546992.5899999999</v>
      </c>
      <c r="K857" s="48"/>
      <c r="AM857" s="75" t="str">
        <f>"="&amp;Source!F474&amp;"+"&amp;""&amp;Source!F475&amp;""</f>
        <v>=7955827,16+1591165,43</v>
      </c>
    </row>
    <row r="861" spans="1:39" ht="14.25" x14ac:dyDescent="0.2">
      <c r="A861" s="77" t="s">
        <v>859</v>
      </c>
      <c r="B861" s="77"/>
      <c r="C861" s="78" t="str">
        <f>IF(Source!AC12&lt;&gt;"", Source!AC12," ")</f>
        <v xml:space="preserve"> </v>
      </c>
      <c r="D861" s="79"/>
      <c r="E861" s="78"/>
      <c r="F861" s="78"/>
      <c r="G861" s="79"/>
      <c r="H861" s="78" t="str">
        <f>IF(Source!AB12&lt;&gt;"", Source!AB12," ")</f>
        <v xml:space="preserve"> </v>
      </c>
      <c r="I861" s="78"/>
      <c r="J861" s="78"/>
      <c r="K861" s="78"/>
      <c r="L861" s="11"/>
    </row>
    <row r="862" spans="1:39" ht="14.25" x14ac:dyDescent="0.2">
      <c r="A862" s="79"/>
      <c r="B862" s="79"/>
      <c r="C862" s="80" t="s">
        <v>860</v>
      </c>
      <c r="D862" s="79"/>
      <c r="E862" s="81" t="s">
        <v>861</v>
      </c>
      <c r="F862" s="81"/>
      <c r="G862" s="79"/>
      <c r="H862" s="81" t="s">
        <v>862</v>
      </c>
      <c r="I862" s="81"/>
      <c r="J862" s="81"/>
      <c r="K862" s="81"/>
      <c r="L862" s="11"/>
    </row>
    <row r="863" spans="1:39" ht="14.25" x14ac:dyDescent="0.2">
      <c r="A863" s="79"/>
      <c r="B863" s="82"/>
      <c r="C863" s="79"/>
      <c r="D863" s="82"/>
      <c r="E863" s="79" t="s">
        <v>863</v>
      </c>
      <c r="F863" s="79"/>
      <c r="G863" s="79"/>
      <c r="H863" s="79"/>
      <c r="I863" s="79"/>
      <c r="J863" s="79"/>
      <c r="K863" s="79"/>
      <c r="L863" s="11"/>
    </row>
    <row r="864" spans="1:39" ht="14.25" x14ac:dyDescent="0.2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11"/>
    </row>
    <row r="865" spans="1:12" ht="14.25" x14ac:dyDescent="0.2">
      <c r="A865" s="77" t="s">
        <v>864</v>
      </c>
      <c r="B865" s="77"/>
      <c r="C865" s="78" t="str">
        <f>IF(Source!AE12&lt;&gt;"", Source!AE12," ")</f>
        <v xml:space="preserve"> </v>
      </c>
      <c r="D865" s="79"/>
      <c r="E865" s="78"/>
      <c r="F865" s="78"/>
      <c r="G865" s="79"/>
      <c r="H865" s="78" t="str">
        <f>IF(Source!AD12&lt;&gt;"", Source!AD12," ")</f>
        <v xml:space="preserve"> </v>
      </c>
      <c r="I865" s="78"/>
      <c r="J865" s="78"/>
      <c r="K865" s="78"/>
      <c r="L865" s="11"/>
    </row>
    <row r="866" spans="1:12" ht="14.25" x14ac:dyDescent="0.2">
      <c r="A866" s="79"/>
      <c r="B866" s="79"/>
      <c r="C866" s="80" t="s">
        <v>860</v>
      </c>
      <c r="D866" s="79"/>
      <c r="E866" s="81" t="s">
        <v>861</v>
      </c>
      <c r="F866" s="81"/>
      <c r="G866" s="79"/>
      <c r="H866" s="81" t="s">
        <v>862</v>
      </c>
      <c r="I866" s="81"/>
      <c r="J866" s="81"/>
      <c r="K866" s="81"/>
      <c r="L866" s="11"/>
    </row>
    <row r="867" spans="1:12" ht="14.25" x14ac:dyDescent="0.2">
      <c r="A867" s="83"/>
      <c r="B867" s="83"/>
      <c r="C867" s="79"/>
      <c r="D867" s="84"/>
      <c r="E867" s="79" t="s">
        <v>863</v>
      </c>
      <c r="F867" s="83"/>
      <c r="G867" s="83"/>
      <c r="H867" s="83"/>
      <c r="I867" s="83"/>
      <c r="J867" s="83"/>
      <c r="K867" s="83"/>
      <c r="L867" s="11"/>
    </row>
  </sheetData>
  <mergeCells count="316">
    <mergeCell ref="A865:B865"/>
    <mergeCell ref="E866:F866"/>
    <mergeCell ref="H866:K866"/>
    <mergeCell ref="D856:I856"/>
    <mergeCell ref="J856:K856"/>
    <mergeCell ref="D857:I857"/>
    <mergeCell ref="J857:K857"/>
    <mergeCell ref="A861:B861"/>
    <mergeCell ref="E862:F862"/>
    <mergeCell ref="H862:K862"/>
    <mergeCell ref="J850:K850"/>
    <mergeCell ref="J851:K851"/>
    <mergeCell ref="J852:K852"/>
    <mergeCell ref="J853:K853"/>
    <mergeCell ref="J854:K854"/>
    <mergeCell ref="D855:I855"/>
    <mergeCell ref="J855:K855"/>
    <mergeCell ref="A848:F848"/>
    <mergeCell ref="J848:K848"/>
    <mergeCell ref="G848:H848"/>
    <mergeCell ref="D845:I845"/>
    <mergeCell ref="J845:K845"/>
    <mergeCell ref="D846:I846"/>
    <mergeCell ref="J846:K846"/>
    <mergeCell ref="J839:K839"/>
    <mergeCell ref="J840:K840"/>
    <mergeCell ref="J841:K841"/>
    <mergeCell ref="J842:K842"/>
    <mergeCell ref="J843:K843"/>
    <mergeCell ref="D844:I844"/>
    <mergeCell ref="J844:K844"/>
    <mergeCell ref="G832:H832"/>
    <mergeCell ref="J832:K832"/>
    <mergeCell ref="G835:H835"/>
    <mergeCell ref="J835:K835"/>
    <mergeCell ref="A837:F837"/>
    <mergeCell ref="J837:K837"/>
    <mergeCell ref="G837:H837"/>
    <mergeCell ref="G823:H823"/>
    <mergeCell ref="J823:K823"/>
    <mergeCell ref="G826:H826"/>
    <mergeCell ref="J826:K826"/>
    <mergeCell ref="G829:H829"/>
    <mergeCell ref="J829:K829"/>
    <mergeCell ref="G814:H814"/>
    <mergeCell ref="J814:K814"/>
    <mergeCell ref="G817:H817"/>
    <mergeCell ref="J817:K817"/>
    <mergeCell ref="G820:H820"/>
    <mergeCell ref="J820:K820"/>
    <mergeCell ref="G805:H805"/>
    <mergeCell ref="J805:K805"/>
    <mergeCell ref="G808:H808"/>
    <mergeCell ref="J808:K808"/>
    <mergeCell ref="G811:H811"/>
    <mergeCell ref="J811:K811"/>
    <mergeCell ref="G796:H796"/>
    <mergeCell ref="J796:K796"/>
    <mergeCell ref="G799:H799"/>
    <mergeCell ref="J799:K799"/>
    <mergeCell ref="G802:H802"/>
    <mergeCell ref="J802:K802"/>
    <mergeCell ref="G781:H781"/>
    <mergeCell ref="J781:K781"/>
    <mergeCell ref="G787:H787"/>
    <mergeCell ref="J787:K787"/>
    <mergeCell ref="G793:H793"/>
    <mergeCell ref="J793:K793"/>
    <mergeCell ref="G751:H751"/>
    <mergeCell ref="J751:K751"/>
    <mergeCell ref="G762:H762"/>
    <mergeCell ref="J762:K762"/>
    <mergeCell ref="G770:H770"/>
    <mergeCell ref="J770:K770"/>
    <mergeCell ref="G713:H713"/>
    <mergeCell ref="J713:K713"/>
    <mergeCell ref="G726:H726"/>
    <mergeCell ref="J726:K726"/>
    <mergeCell ref="G741:H741"/>
    <mergeCell ref="J741:K741"/>
    <mergeCell ref="G677:H677"/>
    <mergeCell ref="J677:K677"/>
    <mergeCell ref="G687:H687"/>
    <mergeCell ref="J687:K687"/>
    <mergeCell ref="G700:H700"/>
    <mergeCell ref="J700:K700"/>
    <mergeCell ref="G652:H652"/>
    <mergeCell ref="J652:K652"/>
    <mergeCell ref="G659:H659"/>
    <mergeCell ref="J659:K659"/>
    <mergeCell ref="G668:H668"/>
    <mergeCell ref="J668:K668"/>
    <mergeCell ref="D626:I626"/>
    <mergeCell ref="J626:K626"/>
    <mergeCell ref="A629:L629"/>
    <mergeCell ref="G636:H636"/>
    <mergeCell ref="J636:K636"/>
    <mergeCell ref="G645:H645"/>
    <mergeCell ref="J645:K645"/>
    <mergeCell ref="J622:K622"/>
    <mergeCell ref="J623:K623"/>
    <mergeCell ref="D624:I624"/>
    <mergeCell ref="J624:K624"/>
    <mergeCell ref="D625:I625"/>
    <mergeCell ref="J625:K625"/>
    <mergeCell ref="A617:F617"/>
    <mergeCell ref="J617:K617"/>
    <mergeCell ref="G617:H617"/>
    <mergeCell ref="J619:K619"/>
    <mergeCell ref="J620:K620"/>
    <mergeCell ref="J621:K621"/>
    <mergeCell ref="G609:H609"/>
    <mergeCell ref="J609:K609"/>
    <mergeCell ref="G612:H612"/>
    <mergeCell ref="J612:K612"/>
    <mergeCell ref="G615:H615"/>
    <mergeCell ref="J615:K615"/>
    <mergeCell ref="G600:H600"/>
    <mergeCell ref="J600:K600"/>
    <mergeCell ref="G603:H603"/>
    <mergeCell ref="J603:K603"/>
    <mergeCell ref="G606:H606"/>
    <mergeCell ref="J606:K606"/>
    <mergeCell ref="G591:H591"/>
    <mergeCell ref="J591:K591"/>
    <mergeCell ref="G594:H594"/>
    <mergeCell ref="J594:K594"/>
    <mergeCell ref="G597:H597"/>
    <mergeCell ref="J597:K597"/>
    <mergeCell ref="G582:H582"/>
    <mergeCell ref="J582:K582"/>
    <mergeCell ref="G585:H585"/>
    <mergeCell ref="J585:K585"/>
    <mergeCell ref="G588:H588"/>
    <mergeCell ref="J588:K588"/>
    <mergeCell ref="G573:H573"/>
    <mergeCell ref="J573:K573"/>
    <mergeCell ref="G576:H576"/>
    <mergeCell ref="J576:K576"/>
    <mergeCell ref="G579:H579"/>
    <mergeCell ref="J579:K579"/>
    <mergeCell ref="G550:H550"/>
    <mergeCell ref="J550:K550"/>
    <mergeCell ref="G561:H561"/>
    <mergeCell ref="J561:K561"/>
    <mergeCell ref="G567:H567"/>
    <mergeCell ref="J567:K567"/>
    <mergeCell ref="G521:H521"/>
    <mergeCell ref="J521:K521"/>
    <mergeCell ref="G531:H531"/>
    <mergeCell ref="J531:K531"/>
    <mergeCell ref="G542:H542"/>
    <mergeCell ref="J542:K542"/>
    <mergeCell ref="G480:H480"/>
    <mergeCell ref="J480:K480"/>
    <mergeCell ref="G493:H493"/>
    <mergeCell ref="J493:K493"/>
    <mergeCell ref="G506:H506"/>
    <mergeCell ref="J506:K506"/>
    <mergeCell ref="G448:H448"/>
    <mergeCell ref="J448:K448"/>
    <mergeCell ref="G457:H457"/>
    <mergeCell ref="J457:K457"/>
    <mergeCell ref="G467:H467"/>
    <mergeCell ref="J467:K467"/>
    <mergeCell ref="G425:H425"/>
    <mergeCell ref="J425:K425"/>
    <mergeCell ref="G432:H432"/>
    <mergeCell ref="J432:K432"/>
    <mergeCell ref="G439:H439"/>
    <mergeCell ref="J439:K439"/>
    <mergeCell ref="D405:I405"/>
    <mergeCell ref="J405:K405"/>
    <mergeCell ref="D406:I406"/>
    <mergeCell ref="J406:K406"/>
    <mergeCell ref="A409:L409"/>
    <mergeCell ref="G416:H416"/>
    <mergeCell ref="J416:K416"/>
    <mergeCell ref="J399:K399"/>
    <mergeCell ref="J400:K400"/>
    <mergeCell ref="J401:K401"/>
    <mergeCell ref="J402:K402"/>
    <mergeCell ref="J403:K403"/>
    <mergeCell ref="D404:I404"/>
    <mergeCell ref="J404:K404"/>
    <mergeCell ref="G392:H392"/>
    <mergeCell ref="J392:K392"/>
    <mergeCell ref="G395:H395"/>
    <mergeCell ref="J395:K395"/>
    <mergeCell ref="A397:F397"/>
    <mergeCell ref="J397:K397"/>
    <mergeCell ref="G397:H397"/>
    <mergeCell ref="G383:H383"/>
    <mergeCell ref="J383:K383"/>
    <mergeCell ref="G386:H386"/>
    <mergeCell ref="J386:K386"/>
    <mergeCell ref="G389:H389"/>
    <mergeCell ref="J389:K389"/>
    <mergeCell ref="G374:H374"/>
    <mergeCell ref="J374:K374"/>
    <mergeCell ref="G377:H377"/>
    <mergeCell ref="J377:K377"/>
    <mergeCell ref="G380:H380"/>
    <mergeCell ref="J380:K380"/>
    <mergeCell ref="G365:H365"/>
    <mergeCell ref="J365:K365"/>
    <mergeCell ref="G368:H368"/>
    <mergeCell ref="J368:K368"/>
    <mergeCell ref="G371:H371"/>
    <mergeCell ref="J371:K371"/>
    <mergeCell ref="G347:H347"/>
    <mergeCell ref="J347:K347"/>
    <mergeCell ref="G359:H359"/>
    <mergeCell ref="J359:K359"/>
    <mergeCell ref="G362:H362"/>
    <mergeCell ref="J362:K362"/>
    <mergeCell ref="G310:H310"/>
    <mergeCell ref="J310:K310"/>
    <mergeCell ref="G322:H322"/>
    <mergeCell ref="J322:K322"/>
    <mergeCell ref="G334:H334"/>
    <mergeCell ref="J334:K334"/>
    <mergeCell ref="G283:H283"/>
    <mergeCell ref="J283:K283"/>
    <mergeCell ref="G296:H296"/>
    <mergeCell ref="J296:K296"/>
    <mergeCell ref="G303:H303"/>
    <mergeCell ref="J303:K303"/>
    <mergeCell ref="G259:H259"/>
    <mergeCell ref="J259:K259"/>
    <mergeCell ref="G266:H266"/>
    <mergeCell ref="J266:K266"/>
    <mergeCell ref="G273:H273"/>
    <mergeCell ref="J273:K273"/>
    <mergeCell ref="D239:I239"/>
    <mergeCell ref="J239:K239"/>
    <mergeCell ref="D240:I240"/>
    <mergeCell ref="J240:K240"/>
    <mergeCell ref="A243:L243"/>
    <mergeCell ref="G250:H250"/>
    <mergeCell ref="J250:K250"/>
    <mergeCell ref="J233:K233"/>
    <mergeCell ref="J234:K234"/>
    <mergeCell ref="J235:K235"/>
    <mergeCell ref="J236:K236"/>
    <mergeCell ref="J237:K237"/>
    <mergeCell ref="D238:I238"/>
    <mergeCell ref="J238:K238"/>
    <mergeCell ref="G226:H226"/>
    <mergeCell ref="J226:K226"/>
    <mergeCell ref="G229:H229"/>
    <mergeCell ref="J229:K229"/>
    <mergeCell ref="A231:F231"/>
    <mergeCell ref="J231:K231"/>
    <mergeCell ref="G231:H231"/>
    <mergeCell ref="G217:H217"/>
    <mergeCell ref="J217:K217"/>
    <mergeCell ref="G220:H220"/>
    <mergeCell ref="J220:K220"/>
    <mergeCell ref="G223:H223"/>
    <mergeCell ref="J223:K223"/>
    <mergeCell ref="G205:H205"/>
    <mergeCell ref="J205:K205"/>
    <mergeCell ref="G211:H211"/>
    <mergeCell ref="J211:K211"/>
    <mergeCell ref="G214:H214"/>
    <mergeCell ref="J214:K214"/>
    <mergeCell ref="G181:H181"/>
    <mergeCell ref="J181:K181"/>
    <mergeCell ref="G188:H188"/>
    <mergeCell ref="J188:K188"/>
    <mergeCell ref="G199:H199"/>
    <mergeCell ref="J199:K199"/>
    <mergeCell ref="G156:H156"/>
    <mergeCell ref="J156:K156"/>
    <mergeCell ref="G166:H166"/>
    <mergeCell ref="J166:K166"/>
    <mergeCell ref="G173:H173"/>
    <mergeCell ref="J173:K173"/>
    <mergeCell ref="G130:H130"/>
    <mergeCell ref="J130:K130"/>
    <mergeCell ref="G138:H138"/>
    <mergeCell ref="J138:K138"/>
    <mergeCell ref="G146:H146"/>
    <mergeCell ref="J146:K146"/>
    <mergeCell ref="G97:H97"/>
    <mergeCell ref="J97:K97"/>
    <mergeCell ref="G112:H112"/>
    <mergeCell ref="J112:K112"/>
    <mergeCell ref="G121:H121"/>
    <mergeCell ref="J121:K121"/>
    <mergeCell ref="G52:H52"/>
    <mergeCell ref="J52:K52"/>
    <mergeCell ref="G67:H67"/>
    <mergeCell ref="J67:K67"/>
    <mergeCell ref="G82:H82"/>
    <mergeCell ref="J82:K82"/>
    <mergeCell ref="G29:H29"/>
    <mergeCell ref="J29:K29"/>
    <mergeCell ref="G38:H38"/>
    <mergeCell ref="J38:K38"/>
    <mergeCell ref="G45:H45"/>
    <mergeCell ref="J45:K45"/>
    <mergeCell ref="A18:L18"/>
    <mergeCell ref="A22:L22"/>
    <mergeCell ref="B10:K10"/>
    <mergeCell ref="B12:K12"/>
    <mergeCell ref="B13:K13"/>
    <mergeCell ref="B7:E7"/>
    <mergeCell ref="H7:L7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4"/>
  <sheetViews>
    <sheetView zoomScale="128" zoomScaleNormal="128" workbookViewId="0"/>
  </sheetViews>
  <sheetFormatPr defaultRowHeight="12.75" x14ac:dyDescent="0.2"/>
  <cols>
    <col min="1" max="2" width="5.7109375" customWidth="1"/>
    <col min="3" max="3" width="11.7109375" customWidth="1"/>
    <col min="4" max="4" width="40.7109375" customWidth="1"/>
    <col min="5" max="6" width="10.7109375" customWidth="1"/>
    <col min="7" max="9" width="12.7109375" customWidth="1"/>
    <col min="10" max="10" width="17.7109375" customWidth="1"/>
    <col min="11" max="11" width="8.7109375" customWidth="1"/>
    <col min="12" max="12" width="12.7109375" customWidth="1"/>
    <col min="13" max="13" width="8.7109375" customWidth="1"/>
    <col min="15" max="29" width="0" hidden="1" customWidth="1"/>
    <col min="30" max="30" width="110.7109375" hidden="1" customWidth="1"/>
    <col min="31" max="31" width="165.7109375" hidden="1" customWidth="1"/>
    <col min="32" max="32" width="0" hidden="1" customWidth="1"/>
    <col min="33" max="33" width="96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5" x14ac:dyDescent="0.25">
      <c r="A2" s="11"/>
      <c r="B2" s="11"/>
      <c r="C2" s="11"/>
      <c r="D2" s="71"/>
      <c r="E2" s="71"/>
      <c r="F2" s="71"/>
      <c r="G2" s="11"/>
      <c r="H2" s="11"/>
      <c r="I2" s="11"/>
      <c r="J2" s="85" t="s">
        <v>865</v>
      </c>
      <c r="K2" s="85"/>
      <c r="L2" s="85"/>
      <c r="M2" s="85"/>
    </row>
    <row r="3" spans="1:30" ht="14.25" x14ac:dyDescent="0.2">
      <c r="A3" s="11"/>
      <c r="B3" s="11"/>
      <c r="C3" s="11"/>
      <c r="D3" s="11"/>
      <c r="E3" s="11"/>
      <c r="F3" s="11"/>
      <c r="G3" s="11"/>
      <c r="H3" s="11"/>
      <c r="I3" s="85" t="s">
        <v>866</v>
      </c>
      <c r="J3" s="86"/>
      <c r="K3" s="86"/>
      <c r="L3" s="86"/>
      <c r="M3" s="86"/>
    </row>
    <row r="4" spans="1:30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85" t="s">
        <v>867</v>
      </c>
      <c r="K4" s="85"/>
      <c r="L4" s="85"/>
      <c r="M4" s="85"/>
    </row>
    <row r="5" spans="1:30" ht="14.2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30" ht="14.2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87" t="s">
        <v>868</v>
      </c>
      <c r="L6" s="87"/>
      <c r="M6" s="87"/>
    </row>
    <row r="7" spans="1:30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0" t="s">
        <v>869</v>
      </c>
      <c r="K7" s="88" t="s">
        <v>870</v>
      </c>
      <c r="L7" s="88"/>
      <c r="M7" s="88"/>
    </row>
    <row r="8" spans="1:30" ht="14.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87" t="str">
        <f>IF(Source!AT15 &lt;&gt; "", Source!AT15, "")</f>
        <v/>
      </c>
      <c r="L8" s="87"/>
      <c r="M8" s="87"/>
    </row>
    <row r="9" spans="1:30" ht="14.25" x14ac:dyDescent="0.2">
      <c r="A9" s="14" t="s">
        <v>871</v>
      </c>
      <c r="B9" s="14"/>
      <c r="C9" s="89" t="str">
        <f>IF(Source!BA15 &lt;&gt; "", Source!BA15, IF(Source!AU15 &lt;&gt; "", Source!AU15, ""))</f>
        <v/>
      </c>
      <c r="D9" s="89"/>
      <c r="E9" s="89"/>
      <c r="F9" s="89"/>
      <c r="G9" s="89"/>
      <c r="H9" s="89"/>
      <c r="I9" s="89"/>
      <c r="J9" s="10" t="s">
        <v>872</v>
      </c>
      <c r="K9" s="87"/>
      <c r="L9" s="87"/>
      <c r="M9" s="87"/>
      <c r="AD9" s="52" t="str">
        <f>IF(Source!BA15 &lt;&gt; "", Source!BA15, IF(Source!AU15 &lt;&gt; "", Source!AU15, ""))</f>
        <v/>
      </c>
    </row>
    <row r="10" spans="1:30" ht="14.25" x14ac:dyDescent="0.2">
      <c r="A10" s="11"/>
      <c r="B10" s="11"/>
      <c r="C10" s="90" t="s">
        <v>873</v>
      </c>
      <c r="D10" s="90"/>
      <c r="E10" s="90"/>
      <c r="F10" s="90"/>
      <c r="G10" s="90"/>
      <c r="H10" s="90"/>
      <c r="I10" s="90"/>
      <c r="J10" s="11"/>
      <c r="K10" s="87" t="str">
        <f>IF(Source!AK15 &lt;&gt; "", Source!AK15, "")</f>
        <v/>
      </c>
      <c r="L10" s="87"/>
      <c r="M10" s="87"/>
    </row>
    <row r="11" spans="1:30" ht="14.25" x14ac:dyDescent="0.2">
      <c r="A11" s="14" t="s">
        <v>874</v>
      </c>
      <c r="B11" s="14"/>
      <c r="C11" s="89" t="str">
        <f>IF(Source!AX12&lt;&gt; "", Source!AX12, IF(Source!AJ12 &lt;&gt; "", Source!AJ12, ""))</f>
        <v/>
      </c>
      <c r="D11" s="89"/>
      <c r="E11" s="89"/>
      <c r="F11" s="89"/>
      <c r="G11" s="89"/>
      <c r="H11" s="89"/>
      <c r="I11" s="89"/>
      <c r="J11" s="10" t="s">
        <v>872</v>
      </c>
      <c r="K11" s="87"/>
      <c r="L11" s="87"/>
      <c r="M11" s="87"/>
      <c r="AD11" s="52" t="str">
        <f>IF(Source!AX12&lt;&gt; "", Source!AX12, IF(Source!AJ12 &lt;&gt; "", Source!AJ12, ""))</f>
        <v/>
      </c>
    </row>
    <row r="12" spans="1:30" ht="14.25" x14ac:dyDescent="0.2">
      <c r="A12" s="11"/>
      <c r="B12" s="11"/>
      <c r="C12" s="90" t="s">
        <v>873</v>
      </c>
      <c r="D12" s="90"/>
      <c r="E12" s="90"/>
      <c r="F12" s="90"/>
      <c r="G12" s="90"/>
      <c r="H12" s="90"/>
      <c r="I12" s="90"/>
      <c r="J12" s="11"/>
      <c r="K12" s="87" t="str">
        <f>IF(Source!AO15 &lt;&gt; "", Source!AO15, "")</f>
        <v/>
      </c>
      <c r="L12" s="87"/>
      <c r="M12" s="87"/>
    </row>
    <row r="13" spans="1:30" ht="14.25" x14ac:dyDescent="0.2">
      <c r="A13" s="14" t="s">
        <v>875</v>
      </c>
      <c r="B13" s="14"/>
      <c r="C13" s="89" t="str">
        <f>IF(Source!AY12&lt;&gt; "", Source!AY12, IF(Source!AN12 &lt;&gt; "", Source!AN12, ""))</f>
        <v/>
      </c>
      <c r="D13" s="89"/>
      <c r="E13" s="89"/>
      <c r="F13" s="89"/>
      <c r="G13" s="89"/>
      <c r="H13" s="89"/>
      <c r="I13" s="89"/>
      <c r="J13" s="10" t="s">
        <v>872</v>
      </c>
      <c r="K13" s="87"/>
      <c r="L13" s="87"/>
      <c r="M13" s="87"/>
      <c r="AD13" s="52" t="str">
        <f>IF(Source!AY12&lt;&gt; "", Source!AY12, IF(Source!AN12 &lt;&gt; "", Source!AN12, ""))</f>
        <v/>
      </c>
    </row>
    <row r="14" spans="1:30" ht="14.25" x14ac:dyDescent="0.2">
      <c r="A14" s="11"/>
      <c r="B14" s="11"/>
      <c r="C14" s="90" t="s">
        <v>873</v>
      </c>
      <c r="D14" s="90"/>
      <c r="E14" s="90"/>
      <c r="F14" s="90"/>
      <c r="G14" s="90"/>
      <c r="H14" s="90"/>
      <c r="I14" s="90"/>
      <c r="J14" s="11"/>
      <c r="K14" s="87" t="str">
        <f>IF(Source!CO15 &lt;&gt; "", Source!CO15, "")</f>
        <v/>
      </c>
      <c r="L14" s="87"/>
      <c r="M14" s="87"/>
    </row>
    <row r="15" spans="1:30" ht="28.5" x14ac:dyDescent="0.2">
      <c r="A15" s="14" t="s">
        <v>876</v>
      </c>
      <c r="B15" s="14"/>
      <c r="C15" s="89" t="s">
        <v>4</v>
      </c>
      <c r="D15" s="89"/>
      <c r="E15" s="89"/>
      <c r="F15" s="89"/>
      <c r="G15" s="89"/>
      <c r="H15" s="89"/>
      <c r="I15" s="89"/>
      <c r="J15" s="11"/>
      <c r="K15" s="87"/>
      <c r="L15" s="87"/>
      <c r="M15" s="87"/>
      <c r="AD15" s="52" t="s">
        <v>4</v>
      </c>
    </row>
    <row r="16" spans="1:30" ht="14.25" x14ac:dyDescent="0.2">
      <c r="A16" s="11"/>
      <c r="B16" s="11"/>
      <c r="C16" s="90" t="s">
        <v>877</v>
      </c>
      <c r="D16" s="90"/>
      <c r="E16" s="90"/>
      <c r="F16" s="90"/>
      <c r="G16" s="90"/>
      <c r="H16" s="90"/>
      <c r="I16" s="90"/>
      <c r="J16" s="11"/>
      <c r="K16" s="87" t="str">
        <f>IF(Source!CP15 &lt;&gt; "", Source!CP15, "")</f>
        <v/>
      </c>
      <c r="L16" s="87"/>
      <c r="M16" s="87"/>
    </row>
    <row r="17" spans="1:30" ht="28.5" x14ac:dyDescent="0.2">
      <c r="A17" s="14" t="s">
        <v>878</v>
      </c>
      <c r="B17" s="14"/>
      <c r="C17" s="89" t="str">
        <f>Source!G12</f>
        <v>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  <c r="D17" s="89"/>
      <c r="E17" s="89"/>
      <c r="F17" s="89"/>
      <c r="G17" s="89"/>
      <c r="H17" s="89"/>
      <c r="I17" s="89"/>
      <c r="J17" s="11"/>
      <c r="K17" s="87"/>
      <c r="L17" s="87"/>
      <c r="M17" s="87"/>
      <c r="AD17" s="52" t="str">
        <f>Source!G12</f>
        <v>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</row>
    <row r="18" spans="1:30" ht="14.25" x14ac:dyDescent="0.2">
      <c r="A18" s="11"/>
      <c r="B18" s="11"/>
      <c r="C18" s="90" t="s">
        <v>879</v>
      </c>
      <c r="D18" s="90"/>
      <c r="E18" s="90"/>
      <c r="F18" s="90"/>
      <c r="G18" s="90"/>
      <c r="H18" s="90"/>
      <c r="I18" s="90"/>
      <c r="J18" s="11"/>
      <c r="K18" s="11"/>
      <c r="L18" s="11"/>
      <c r="M18" s="11"/>
    </row>
    <row r="19" spans="1:30" ht="14.25" x14ac:dyDescent="0.2">
      <c r="A19" s="11"/>
      <c r="B19" s="11"/>
      <c r="C19" s="11"/>
      <c r="D19" s="11"/>
      <c r="E19" s="11"/>
      <c r="F19" s="11"/>
      <c r="G19" s="11"/>
      <c r="H19" s="27" t="s">
        <v>880</v>
      </c>
      <c r="I19" s="27"/>
      <c r="J19" s="91"/>
      <c r="K19" s="87" t="str">
        <f>IF(Source!CQ15 &lt;&gt; "", Source!CQ15, "")</f>
        <v/>
      </c>
      <c r="L19" s="87"/>
      <c r="M19" s="87"/>
    </row>
    <row r="20" spans="1:30" ht="14.25" x14ac:dyDescent="0.2">
      <c r="A20" s="11"/>
      <c r="B20" s="11"/>
      <c r="C20" s="11"/>
      <c r="D20" s="11"/>
      <c r="E20" s="11"/>
      <c r="F20" s="11"/>
      <c r="G20" s="11"/>
      <c r="H20" s="27" t="s">
        <v>881</v>
      </c>
      <c r="I20" s="92"/>
      <c r="J20" s="93" t="s">
        <v>882</v>
      </c>
      <c r="K20" s="87" t="str">
        <f>IF(Source!CR15 &lt;&gt; "", Source!CR15, "")</f>
        <v/>
      </c>
      <c r="L20" s="87"/>
      <c r="M20" s="87"/>
    </row>
    <row r="21" spans="1:30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30" t="s">
        <v>883</v>
      </c>
      <c r="K21" s="94" t="str">
        <f>IF(Source!CS15 &lt;&gt; 0, Source!CS15, "")</f>
        <v/>
      </c>
      <c r="L21" s="94"/>
      <c r="M21" s="94"/>
    </row>
    <row r="22" spans="1:30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0" t="s">
        <v>884</v>
      </c>
      <c r="K22" s="87" t="str">
        <f>IF(Source!CT15 &lt;&gt; "", Source!CT15, "")</f>
        <v/>
      </c>
      <c r="L22" s="87"/>
      <c r="M22" s="87"/>
    </row>
    <row r="23" spans="1:30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30" ht="14.25" x14ac:dyDescent="0.2">
      <c r="A24" s="11"/>
      <c r="B24" s="11"/>
      <c r="C24" s="11"/>
      <c r="D24" s="11"/>
      <c r="E24" s="11"/>
      <c r="F24" s="11"/>
      <c r="G24" s="95" t="s">
        <v>885</v>
      </c>
      <c r="H24" s="96" t="s">
        <v>886</v>
      </c>
      <c r="I24" s="96" t="s">
        <v>887</v>
      </c>
      <c r="J24" s="97"/>
      <c r="K24" s="11"/>
      <c r="L24" s="11"/>
      <c r="M24" s="11"/>
    </row>
    <row r="25" spans="1:30" ht="14.25" x14ac:dyDescent="0.2">
      <c r="A25" s="11"/>
      <c r="B25" s="11"/>
      <c r="C25" s="11"/>
      <c r="D25" s="11"/>
      <c r="E25" s="11"/>
      <c r="F25" s="11"/>
      <c r="G25" s="98"/>
      <c r="H25" s="99"/>
      <c r="I25" s="100" t="s">
        <v>888</v>
      </c>
      <c r="J25" s="101" t="s">
        <v>889</v>
      </c>
      <c r="K25" s="11"/>
      <c r="L25" s="11"/>
      <c r="M25" s="11"/>
    </row>
    <row r="26" spans="1:30" ht="14.25" x14ac:dyDescent="0.2">
      <c r="A26" s="11"/>
      <c r="B26" s="11"/>
      <c r="C26" s="11"/>
      <c r="D26" s="11"/>
      <c r="E26" s="11"/>
      <c r="F26" s="11"/>
      <c r="G26" s="30" t="str">
        <f>IF(Source!CN15 &lt;&gt; "", Source!CN15, "")</f>
        <v/>
      </c>
      <c r="H26" s="102">
        <v>45614.450601851851</v>
      </c>
      <c r="I26" s="30"/>
      <c r="J26" s="31"/>
      <c r="K26" s="11"/>
      <c r="L26" s="11"/>
      <c r="M26" s="11"/>
    </row>
    <row r="27" spans="1:30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30" ht="18" x14ac:dyDescent="0.25">
      <c r="A28" s="11"/>
      <c r="B28" s="103" t="s">
        <v>890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30" ht="18" x14ac:dyDescent="0.25">
      <c r="A29" s="11"/>
      <c r="B29" s="103" t="s">
        <v>891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1:30" ht="14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30" x14ac:dyDescent="0.2">
      <c r="A31" s="104" t="s">
        <v>894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30" ht="14.25" x14ac:dyDescent="0.2">
      <c r="A32" s="105" t="s">
        <v>892</v>
      </c>
      <c r="B32" s="105"/>
      <c r="C32" s="105" t="s">
        <v>815</v>
      </c>
      <c r="D32" s="105" t="s">
        <v>816</v>
      </c>
      <c r="E32" s="105" t="s">
        <v>817</v>
      </c>
      <c r="F32" s="105" t="s">
        <v>818</v>
      </c>
      <c r="G32" s="105" t="s">
        <v>819</v>
      </c>
      <c r="H32" s="105" t="s">
        <v>820</v>
      </c>
      <c r="I32" s="105" t="s">
        <v>821</v>
      </c>
      <c r="J32" s="105" t="s">
        <v>822</v>
      </c>
      <c r="K32" s="105" t="s">
        <v>823</v>
      </c>
      <c r="L32" s="105" t="s">
        <v>824</v>
      </c>
      <c r="M32" s="105" t="s">
        <v>825</v>
      </c>
    </row>
    <row r="33" spans="1:31" ht="57" x14ac:dyDescent="0.2">
      <c r="A33" s="29" t="s">
        <v>814</v>
      </c>
      <c r="B33" s="29" t="s">
        <v>893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31" ht="14.25" x14ac:dyDescent="0.2">
      <c r="A34" s="106">
        <v>1</v>
      </c>
      <c r="B34" s="106">
        <v>2</v>
      </c>
      <c r="C34" s="106">
        <v>3</v>
      </c>
      <c r="D34" s="106">
        <v>4</v>
      </c>
      <c r="E34" s="106">
        <v>5</v>
      </c>
      <c r="F34" s="106">
        <v>6</v>
      </c>
      <c r="G34" s="106">
        <v>7</v>
      </c>
      <c r="H34" s="106">
        <v>8</v>
      </c>
      <c r="I34" s="106">
        <v>9</v>
      </c>
      <c r="J34" s="106">
        <v>10</v>
      </c>
      <c r="K34" s="106">
        <v>11</v>
      </c>
      <c r="L34" s="106">
        <v>12</v>
      </c>
      <c r="M34" s="106">
        <v>13</v>
      </c>
    </row>
    <row r="36" spans="1:31" ht="16.5" x14ac:dyDescent="0.25">
      <c r="A36" s="35" t="str">
        <f>CONCATENATE("Раздел: ", Source!G24)</f>
        <v>Раздел: Строительство 2КЛ-10 кВ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AE36" s="36" t="str">
        <f>CONCATENATE("Раздел: ", Source!G24)</f>
        <v>Раздел: Строительство 2КЛ-10 кВ</v>
      </c>
    </row>
    <row r="37" spans="1:31" ht="42.75" x14ac:dyDescent="0.2">
      <c r="A37" s="37">
        <v>1</v>
      </c>
      <c r="B37" s="37" t="str">
        <f>Source!E28</f>
        <v>1</v>
      </c>
      <c r="C37" s="38" t="str">
        <f>Source!F28</f>
        <v>01-02-057-2</v>
      </c>
      <c r="D37" s="34" t="str">
        <f>Source!G28</f>
        <v>Разработка грунта вручную в траншеях глубиной до 2 м без креплений с откосами, группа грунтов 2</v>
      </c>
      <c r="E37" s="39" t="str">
        <f>Source!H28</f>
        <v>100 м3 грунта</v>
      </c>
      <c r="F37" s="10">
        <f>Source!I28</f>
        <v>2.0250000000000001E-2</v>
      </c>
      <c r="G37" s="41">
        <f>IF(Source!AK28&lt;&gt; 0, Source!AK28,Source!AL28 + Source!AM28 + Source!AO28)</f>
        <v>1122.6600000000001</v>
      </c>
      <c r="H37" s="40"/>
      <c r="I37" s="41"/>
      <c r="J37" s="40" t="str">
        <f>Source!BO28</f>
        <v>01-02-057-2</v>
      </c>
      <c r="K37" s="40"/>
      <c r="L37" s="41"/>
      <c r="M37" s="42"/>
      <c r="S37">
        <f>ROUND((Source!FX28/100)*((ROUND(Source!AF28*Source!I28, 2)+ROUND(Source!AE28*Source!I28, 2))), 2)</f>
        <v>20.23</v>
      </c>
      <c r="T37">
        <f>Source!X28</f>
        <v>722.93</v>
      </c>
      <c r="U37">
        <f>ROUND((Source!FY28/100)*((ROUND(Source!AF28*Source!I28, 2)+ROUND(Source!AE28*Source!I28, 2))), 2)</f>
        <v>9.09</v>
      </c>
      <c r="V37">
        <f>Source!Y28</f>
        <v>324.91000000000003</v>
      </c>
    </row>
    <row r="38" spans="1:31" x14ac:dyDescent="0.2">
      <c r="D38" s="43" t="str">
        <f>"Объем: "&amp;Source!I28&amp;"=2,025/"&amp;"100"</f>
        <v>Объем: 0,02025=2,025/100</v>
      </c>
    </row>
    <row r="39" spans="1:31" ht="14.25" x14ac:dyDescent="0.2">
      <c r="A39" s="37"/>
      <c r="B39" s="37"/>
      <c r="C39" s="38"/>
      <c r="D39" s="34" t="s">
        <v>827</v>
      </c>
      <c r="E39" s="39"/>
      <c r="F39" s="10"/>
      <c r="G39" s="41">
        <f>Source!AO28</f>
        <v>1122.6600000000001</v>
      </c>
      <c r="H39" s="40" t="str">
        <f>Source!DG28</f>
        <v/>
      </c>
      <c r="I39" s="41">
        <f>ROUND(Source!AF28*Source!I28, 2)</f>
        <v>22.73</v>
      </c>
      <c r="J39" s="40"/>
      <c r="K39" s="40">
        <f>IF(Source!BA28&lt;&gt; 0, Source!BA28, 1)</f>
        <v>35.729999999999997</v>
      </c>
      <c r="L39" s="41">
        <f>Source!S28</f>
        <v>812.28</v>
      </c>
      <c r="M39" s="42"/>
      <c r="R39">
        <f>I39</f>
        <v>22.73</v>
      </c>
    </row>
    <row r="40" spans="1:31" ht="14.25" x14ac:dyDescent="0.2">
      <c r="A40" s="37"/>
      <c r="B40" s="37"/>
      <c r="C40" s="38"/>
      <c r="D40" s="34" t="s">
        <v>828</v>
      </c>
      <c r="E40" s="39" t="s">
        <v>829</v>
      </c>
      <c r="F40" s="10">
        <f>Source!BZ28</f>
        <v>89</v>
      </c>
      <c r="G40" s="44"/>
      <c r="H40" s="40"/>
      <c r="I40" s="41">
        <f>SUM(S37:S42)</f>
        <v>20.23</v>
      </c>
      <c r="J40" s="45"/>
      <c r="K40" s="34">
        <f>Source!AT28</f>
        <v>89</v>
      </c>
      <c r="L40" s="41">
        <f>SUM(T37:T42)</f>
        <v>722.93</v>
      </c>
      <c r="M40" s="42"/>
    </row>
    <row r="41" spans="1:31" ht="14.25" x14ac:dyDescent="0.2">
      <c r="A41" s="37"/>
      <c r="B41" s="37"/>
      <c r="C41" s="38"/>
      <c r="D41" s="34" t="s">
        <v>830</v>
      </c>
      <c r="E41" s="39" t="s">
        <v>829</v>
      </c>
      <c r="F41" s="10">
        <f>Source!CA28</f>
        <v>40</v>
      </c>
      <c r="G41" s="44"/>
      <c r="H41" s="40"/>
      <c r="I41" s="41">
        <f>SUM(U37:U42)</f>
        <v>9.09</v>
      </c>
      <c r="J41" s="45"/>
      <c r="K41" s="34">
        <f>Source!AU28</f>
        <v>40</v>
      </c>
      <c r="L41" s="41">
        <f>SUM(V37:V42)</f>
        <v>324.91000000000003</v>
      </c>
      <c r="M41" s="42"/>
    </row>
    <row r="42" spans="1:31" ht="14.25" x14ac:dyDescent="0.2">
      <c r="A42" s="50"/>
      <c r="B42" s="50"/>
      <c r="C42" s="51"/>
      <c r="D42" s="52" t="s">
        <v>831</v>
      </c>
      <c r="E42" s="53" t="s">
        <v>832</v>
      </c>
      <c r="F42" s="54">
        <f>Source!AQ28</f>
        <v>154</v>
      </c>
      <c r="G42" s="55"/>
      <c r="H42" s="56" t="str">
        <f>Source!DI28</f>
        <v/>
      </c>
      <c r="I42" s="55"/>
      <c r="J42" s="56"/>
      <c r="K42" s="56"/>
      <c r="L42" s="55"/>
      <c r="M42" s="57">
        <f>Source!U28</f>
        <v>3.1185</v>
      </c>
    </row>
    <row r="43" spans="1:31" ht="15" x14ac:dyDescent="0.25">
      <c r="H43" s="48">
        <f>ROUND(Source!AC28*Source!I28, 2)+ROUND(Source!AF28*Source!I28, 2)+ROUND((((Source!ET28)-(Source!EU28))+Source!AE28)*Source!I28, 2)+SUM(I40:I41)</f>
        <v>52.05</v>
      </c>
      <c r="I43" s="48"/>
      <c r="K43" s="48">
        <f>Source!O28+SUM(L40:L41)</f>
        <v>1860.12</v>
      </c>
      <c r="L43" s="48"/>
      <c r="M43" s="49">
        <f>Source!U28</f>
        <v>3.1185</v>
      </c>
      <c r="O43" s="47">
        <f>H43</f>
        <v>52.05</v>
      </c>
      <c r="P43" s="47">
        <f>K43</f>
        <v>1860.12</v>
      </c>
      <c r="Q43" s="47">
        <f>M43</f>
        <v>3.1185</v>
      </c>
      <c r="W43">
        <f>IF(Source!BI28&lt;=1,H43, 0)</f>
        <v>52.05</v>
      </c>
      <c r="X43">
        <f>IF(Source!BI28=2,H43, 0)</f>
        <v>0</v>
      </c>
      <c r="Y43">
        <f>IF(Source!BI28=3,H43, 0)</f>
        <v>0</v>
      </c>
      <c r="Z43">
        <f>IF(Source!BI28=4,H43, 0)</f>
        <v>0</v>
      </c>
    </row>
    <row r="44" spans="1:31" ht="71.25" x14ac:dyDescent="0.2">
      <c r="A44" s="37">
        <v>2</v>
      </c>
      <c r="B44" s="37" t="str">
        <f>Source!E29</f>
        <v>2</v>
      </c>
      <c r="C44" s="38" t="str">
        <f>Source!F29</f>
        <v>01-01-002-2</v>
      </c>
      <c r="D44" s="34" t="str">
        <f>Source!G29</f>
        <v>Разработка грунта в отвал экскаваторами «драглайн» или «обратная лопата» с ковшом вместимостью 2,5 (1,5-3) м3, группа грунтов 2</v>
      </c>
      <c r="E44" s="39" t="str">
        <f>Source!H29</f>
        <v>1000 м3 грунта</v>
      </c>
      <c r="F44" s="10">
        <f>Source!I29</f>
        <v>1.8225000000000002E-2</v>
      </c>
      <c r="G44" s="41">
        <f>IF(Source!AK29&lt;&gt; 0, Source!AK29,Source!AL29 + Source!AM29 + Source!AO29)</f>
        <v>2151.1799999999998</v>
      </c>
      <c r="H44" s="40"/>
      <c r="I44" s="41"/>
      <c r="J44" s="40" t="str">
        <f>Source!BO29</f>
        <v>01-01-002-2</v>
      </c>
      <c r="K44" s="40"/>
      <c r="L44" s="41"/>
      <c r="M44" s="42"/>
      <c r="S44">
        <f>ROUND((Source!FX29/100)*((ROUND(Source!AF29*Source!I29, 2)+ROUND(Source!AE29*Source!I29, 2))), 2)</f>
        <v>4.28</v>
      </c>
      <c r="T44">
        <f>Source!X29</f>
        <v>152.77000000000001</v>
      </c>
      <c r="U44">
        <f>ROUND((Source!FY29/100)*((ROUND(Source!AF29*Source!I29, 2)+ROUND(Source!AE29*Source!I29, 2))), 2)</f>
        <v>2.14</v>
      </c>
      <c r="V44">
        <f>Source!Y29</f>
        <v>76.38</v>
      </c>
    </row>
    <row r="45" spans="1:31" x14ac:dyDescent="0.2">
      <c r="D45" s="43" t="str">
        <f>"Объем: "&amp;Source!I29&amp;"=18,225/"&amp;"1000"</f>
        <v>Объем: 0,018225=18,225/1000</v>
      </c>
    </row>
    <row r="46" spans="1:31" ht="14.25" x14ac:dyDescent="0.2">
      <c r="A46" s="37"/>
      <c r="B46" s="37"/>
      <c r="C46" s="38"/>
      <c r="D46" s="34" t="s">
        <v>827</v>
      </c>
      <c r="E46" s="39"/>
      <c r="F46" s="10"/>
      <c r="G46" s="41">
        <f>Source!AO29</f>
        <v>50.51</v>
      </c>
      <c r="H46" s="40" t="str">
        <f>Source!DG29</f>
        <v/>
      </c>
      <c r="I46" s="41">
        <f>ROUND(Source!AF29*Source!I29, 2)</f>
        <v>0.92</v>
      </c>
      <c r="J46" s="40"/>
      <c r="K46" s="40">
        <f>IF(Source!BA29&lt;&gt; 0, Source!BA29, 1)</f>
        <v>35.729999999999997</v>
      </c>
      <c r="L46" s="41">
        <f>Source!S29</f>
        <v>32.89</v>
      </c>
      <c r="M46" s="42"/>
      <c r="R46">
        <f>I46</f>
        <v>0.92</v>
      </c>
    </row>
    <row r="47" spans="1:31" ht="14.25" x14ac:dyDescent="0.2">
      <c r="A47" s="37"/>
      <c r="B47" s="37"/>
      <c r="C47" s="38"/>
      <c r="D47" s="34" t="s">
        <v>244</v>
      </c>
      <c r="E47" s="39"/>
      <c r="F47" s="10"/>
      <c r="G47" s="41">
        <f>Source!AM29</f>
        <v>2100.67</v>
      </c>
      <c r="H47" s="40" t="str">
        <f>Source!DE29</f>
        <v/>
      </c>
      <c r="I47" s="41">
        <f>ROUND((((Source!ET29)-(Source!EU29))+Source!AE29)*Source!I29, 2)</f>
        <v>38.28</v>
      </c>
      <c r="J47" s="40"/>
      <c r="K47" s="40">
        <f>IF(Source!BB29&lt;&gt; 0, Source!BB29, 1)</f>
        <v>10.26</v>
      </c>
      <c r="L47" s="41">
        <f>Source!Q29</f>
        <v>392.8</v>
      </c>
      <c r="M47" s="42"/>
    </row>
    <row r="48" spans="1:31" ht="14.25" x14ac:dyDescent="0.2">
      <c r="A48" s="37"/>
      <c r="B48" s="37"/>
      <c r="C48" s="38"/>
      <c r="D48" s="34" t="s">
        <v>833</v>
      </c>
      <c r="E48" s="39"/>
      <c r="F48" s="10"/>
      <c r="G48" s="41">
        <f>Source!AN29</f>
        <v>204.49</v>
      </c>
      <c r="H48" s="40" t="str">
        <f>Source!DF29</f>
        <v/>
      </c>
      <c r="I48" s="41">
        <f>ROUND(Source!AE29*Source!I29, 2)</f>
        <v>3.73</v>
      </c>
      <c r="J48" s="40"/>
      <c r="K48" s="40">
        <f>IF(Source!BS29&lt;&gt; 0, Source!BS29, 1)</f>
        <v>35.729999999999997</v>
      </c>
      <c r="L48" s="41">
        <f>Source!R29</f>
        <v>133.16</v>
      </c>
      <c r="M48" s="42"/>
      <c r="R48">
        <f>I48</f>
        <v>3.73</v>
      </c>
    </row>
    <row r="49" spans="1:26" ht="14.25" x14ac:dyDescent="0.2">
      <c r="A49" s="37"/>
      <c r="B49" s="37"/>
      <c r="C49" s="38"/>
      <c r="D49" s="34" t="s">
        <v>828</v>
      </c>
      <c r="E49" s="39" t="s">
        <v>829</v>
      </c>
      <c r="F49" s="10">
        <f>Source!BZ29</f>
        <v>92</v>
      </c>
      <c r="G49" s="44"/>
      <c r="H49" s="40"/>
      <c r="I49" s="41">
        <f>SUM(S44:S51)</f>
        <v>4.28</v>
      </c>
      <c r="J49" s="45"/>
      <c r="K49" s="34">
        <f>Source!AT29</f>
        <v>92</v>
      </c>
      <c r="L49" s="41">
        <f>SUM(T44:T51)</f>
        <v>152.77000000000001</v>
      </c>
      <c r="M49" s="42"/>
    </row>
    <row r="50" spans="1:26" ht="14.25" x14ac:dyDescent="0.2">
      <c r="A50" s="37"/>
      <c r="B50" s="37"/>
      <c r="C50" s="38"/>
      <c r="D50" s="34" t="s">
        <v>830</v>
      </c>
      <c r="E50" s="39" t="s">
        <v>829</v>
      </c>
      <c r="F50" s="10">
        <f>Source!CA29</f>
        <v>46</v>
      </c>
      <c r="G50" s="44"/>
      <c r="H50" s="40"/>
      <c r="I50" s="41">
        <f>SUM(U44:U51)</f>
        <v>2.14</v>
      </c>
      <c r="J50" s="45"/>
      <c r="K50" s="34">
        <f>Source!AU29</f>
        <v>46</v>
      </c>
      <c r="L50" s="41">
        <f>SUM(V44:V51)</f>
        <v>76.38</v>
      </c>
      <c r="M50" s="42"/>
    </row>
    <row r="51" spans="1:26" ht="14.25" x14ac:dyDescent="0.2">
      <c r="A51" s="50"/>
      <c r="B51" s="50"/>
      <c r="C51" s="51"/>
      <c r="D51" s="52" t="s">
        <v>831</v>
      </c>
      <c r="E51" s="53" t="s">
        <v>832</v>
      </c>
      <c r="F51" s="54">
        <f>Source!AQ29</f>
        <v>6.1</v>
      </c>
      <c r="G51" s="55"/>
      <c r="H51" s="56" t="str">
        <f>Source!DI29</f>
        <v/>
      </c>
      <c r="I51" s="55"/>
      <c r="J51" s="56"/>
      <c r="K51" s="56"/>
      <c r="L51" s="55"/>
      <c r="M51" s="57">
        <f>Source!U29</f>
        <v>0.11117250000000001</v>
      </c>
    </row>
    <row r="52" spans="1:26" ht="15" x14ac:dyDescent="0.25">
      <c r="H52" s="48">
        <f>ROUND(Source!AC29*Source!I29, 2)+ROUND(Source!AF29*Source!I29, 2)+ROUND((((Source!ET29)-(Source!EU29))+Source!AE29)*Source!I29, 2)+SUM(I49:I50)</f>
        <v>45.620000000000005</v>
      </c>
      <c r="I52" s="48"/>
      <c r="K52" s="48">
        <f>Source!O29+SUM(L49:L50)</f>
        <v>654.84</v>
      </c>
      <c r="L52" s="48"/>
      <c r="M52" s="49">
        <f>Source!U29</f>
        <v>0.11117250000000001</v>
      </c>
      <c r="O52" s="47">
        <f>H52</f>
        <v>45.620000000000005</v>
      </c>
      <c r="P52" s="47">
        <f>K52</f>
        <v>654.84</v>
      </c>
      <c r="Q52" s="47">
        <f>M52</f>
        <v>0.11117250000000001</v>
      </c>
      <c r="W52">
        <f>IF(Source!BI29&lt;=1,H52, 0)</f>
        <v>45.620000000000005</v>
      </c>
      <c r="X52">
        <f>IF(Source!BI29=2,H52, 0)</f>
        <v>0</v>
      </c>
      <c r="Y52">
        <f>IF(Source!BI29=3,H52, 0)</f>
        <v>0</v>
      </c>
      <c r="Z52">
        <f>IF(Source!BI29=4,H52, 0)</f>
        <v>0</v>
      </c>
    </row>
    <row r="53" spans="1:26" ht="28.5" x14ac:dyDescent="0.2">
      <c r="A53" s="37">
        <v>3</v>
      </c>
      <c r="B53" s="37" t="str">
        <f>Source!E30</f>
        <v>3</v>
      </c>
      <c r="C53" s="38" t="str">
        <f>Source!F30</f>
        <v>01-02-061-2</v>
      </c>
      <c r="D53" s="34" t="str">
        <f>Source!G30</f>
        <v>Засыпка вручную траншей, пазух котлованов и ям, группа грунтов 2</v>
      </c>
      <c r="E53" s="39" t="str">
        <f>Source!H30</f>
        <v>100 м3 грунта</v>
      </c>
      <c r="F53" s="10">
        <f>Source!I30</f>
        <v>2.0250000000000001E-2</v>
      </c>
      <c r="G53" s="41">
        <f>IF(Source!AK30&lt;&gt; 0, Source!AK30,Source!AL30 + Source!AM30 + Source!AO30)</f>
        <v>681.37</v>
      </c>
      <c r="H53" s="40"/>
      <c r="I53" s="41"/>
      <c r="J53" s="40" t="str">
        <f>Source!BO30</f>
        <v>01-02-061-2</v>
      </c>
      <c r="K53" s="40"/>
      <c r="L53" s="41"/>
      <c r="M53" s="42"/>
      <c r="S53">
        <f>ROUND((Source!FX30/100)*((ROUND(Source!AF30*Source!I30, 2)+ROUND(Source!AE30*Source!I30, 2))), 2)</f>
        <v>12.28</v>
      </c>
      <c r="T53">
        <f>Source!X30</f>
        <v>438.76</v>
      </c>
      <c r="U53">
        <f>ROUND((Source!FY30/100)*((ROUND(Source!AF30*Source!I30, 2)+ROUND(Source!AE30*Source!I30, 2))), 2)</f>
        <v>5.52</v>
      </c>
      <c r="V53">
        <f>Source!Y30</f>
        <v>197.2</v>
      </c>
    </row>
    <row r="54" spans="1:26" x14ac:dyDescent="0.2">
      <c r="D54" s="43" t="str">
        <f>"Объем: "&amp;Source!I30&amp;"=2,025/"&amp;"100"</f>
        <v>Объем: 0,02025=2,025/100</v>
      </c>
    </row>
    <row r="55" spans="1:26" ht="14.25" x14ac:dyDescent="0.2">
      <c r="A55" s="37"/>
      <c r="B55" s="37"/>
      <c r="C55" s="38"/>
      <c r="D55" s="34" t="s">
        <v>827</v>
      </c>
      <c r="E55" s="39"/>
      <c r="F55" s="10"/>
      <c r="G55" s="41">
        <f>Source!AO30</f>
        <v>681.37</v>
      </c>
      <c r="H55" s="40" t="str">
        <f>Source!DG30</f>
        <v/>
      </c>
      <c r="I55" s="41">
        <f>ROUND(Source!AF30*Source!I30, 2)</f>
        <v>13.8</v>
      </c>
      <c r="J55" s="40"/>
      <c r="K55" s="40">
        <f>IF(Source!BA30&lt;&gt; 0, Source!BA30, 1)</f>
        <v>35.729999999999997</v>
      </c>
      <c r="L55" s="41">
        <f>Source!S30</f>
        <v>492.99</v>
      </c>
      <c r="M55" s="42"/>
      <c r="R55">
        <f>I55</f>
        <v>13.8</v>
      </c>
    </row>
    <row r="56" spans="1:26" ht="14.25" x14ac:dyDescent="0.2">
      <c r="A56" s="37"/>
      <c r="B56" s="37"/>
      <c r="C56" s="38"/>
      <c r="D56" s="34" t="s">
        <v>828</v>
      </c>
      <c r="E56" s="39" t="s">
        <v>829</v>
      </c>
      <c r="F56" s="10">
        <f>Source!BZ30</f>
        <v>89</v>
      </c>
      <c r="G56" s="44"/>
      <c r="H56" s="40"/>
      <c r="I56" s="41">
        <f>SUM(S53:S58)</f>
        <v>12.28</v>
      </c>
      <c r="J56" s="45"/>
      <c r="K56" s="34">
        <f>Source!AT30</f>
        <v>89</v>
      </c>
      <c r="L56" s="41">
        <f>SUM(T53:T58)</f>
        <v>438.76</v>
      </c>
      <c r="M56" s="42"/>
    </row>
    <row r="57" spans="1:26" ht="14.25" x14ac:dyDescent="0.2">
      <c r="A57" s="37"/>
      <c r="B57" s="37"/>
      <c r="C57" s="38"/>
      <c r="D57" s="34" t="s">
        <v>830</v>
      </c>
      <c r="E57" s="39" t="s">
        <v>829</v>
      </c>
      <c r="F57" s="10">
        <f>Source!CA30</f>
        <v>40</v>
      </c>
      <c r="G57" s="44"/>
      <c r="H57" s="40"/>
      <c r="I57" s="41">
        <f>SUM(U53:U58)</f>
        <v>5.52</v>
      </c>
      <c r="J57" s="45"/>
      <c r="K57" s="34">
        <f>Source!AU30</f>
        <v>40</v>
      </c>
      <c r="L57" s="41">
        <f>SUM(V53:V58)</f>
        <v>197.2</v>
      </c>
      <c r="M57" s="42"/>
    </row>
    <row r="58" spans="1:26" ht="14.25" x14ac:dyDescent="0.2">
      <c r="A58" s="50"/>
      <c r="B58" s="50"/>
      <c r="C58" s="51"/>
      <c r="D58" s="52" t="s">
        <v>831</v>
      </c>
      <c r="E58" s="53" t="s">
        <v>832</v>
      </c>
      <c r="F58" s="54">
        <f>Source!AQ30</f>
        <v>97.2</v>
      </c>
      <c r="G58" s="55"/>
      <c r="H58" s="56" t="str">
        <f>Source!DI30</f>
        <v/>
      </c>
      <c r="I58" s="55"/>
      <c r="J58" s="56"/>
      <c r="K58" s="56"/>
      <c r="L58" s="55"/>
      <c r="M58" s="57">
        <f>Source!U30</f>
        <v>1.9683000000000002</v>
      </c>
    </row>
    <row r="59" spans="1:26" ht="15" x14ac:dyDescent="0.25">
      <c r="H59" s="48">
        <f>ROUND(Source!AC30*Source!I30, 2)+ROUND(Source!AF30*Source!I30, 2)+ROUND((((Source!ET30)-(Source!EU30))+Source!AE30)*Source!I30, 2)+SUM(I56:I57)</f>
        <v>31.599999999999998</v>
      </c>
      <c r="I59" s="48"/>
      <c r="K59" s="48">
        <f>Source!O30+SUM(L56:L57)</f>
        <v>1128.95</v>
      </c>
      <c r="L59" s="48"/>
      <c r="M59" s="49">
        <f>Source!U30</f>
        <v>1.9683000000000002</v>
      </c>
      <c r="O59" s="47">
        <f>H59</f>
        <v>31.599999999999998</v>
      </c>
      <c r="P59" s="47">
        <f>K59</f>
        <v>1128.95</v>
      </c>
      <c r="Q59" s="47">
        <f>M59</f>
        <v>1.9683000000000002</v>
      </c>
      <c r="W59">
        <f>IF(Source!BI30&lt;=1,H59, 0)</f>
        <v>31.599999999999998</v>
      </c>
      <c r="X59">
        <f>IF(Source!BI30=2,H59, 0)</f>
        <v>0</v>
      </c>
      <c r="Y59">
        <f>IF(Source!BI30=3,H59, 0)</f>
        <v>0</v>
      </c>
      <c r="Z59">
        <f>IF(Source!BI30=4,H59, 0)</f>
        <v>0</v>
      </c>
    </row>
    <row r="60" spans="1:26" ht="57" x14ac:dyDescent="0.2">
      <c r="A60" s="37">
        <v>4</v>
      </c>
      <c r="B60" s="37" t="str">
        <f>Source!E31</f>
        <v>4</v>
      </c>
      <c r="C60" s="38" t="str">
        <f>Source!F31</f>
        <v>01-01-033-5</v>
      </c>
      <c r="D60" s="34" t="str">
        <f>Source!G31</f>
        <v>Засыпка траншей и котлованов с перемещением грунта до 5 м бульдозерами мощностью 79 кВт (108 л.с.), группа грунтов 2</v>
      </c>
      <c r="E60" s="39" t="str">
        <f>Source!H31</f>
        <v>1000 м3 грунта</v>
      </c>
      <c r="F60" s="10">
        <f>Source!I31</f>
        <v>1.8225000000000002E-2</v>
      </c>
      <c r="G60" s="41">
        <f>IF(Source!AK31&lt;&gt; 0, Source!AK31,Source!AL31 + Source!AM31 + Source!AO31)</f>
        <v>452.99</v>
      </c>
      <c r="H60" s="40"/>
      <c r="I60" s="41"/>
      <c r="J60" s="40" t="str">
        <f>Source!BO31</f>
        <v>01-01-033-5</v>
      </c>
      <c r="K60" s="40"/>
      <c r="L60" s="41"/>
      <c r="M60" s="42"/>
      <c r="S60">
        <f>ROUND((Source!FX31/100)*((ROUND(Source!AF31*Source!I31, 2)+ROUND(Source!AE31*Source!I31, 2))), 2)</f>
        <v>0.85</v>
      </c>
      <c r="T60">
        <f>Source!X31</f>
        <v>30.3</v>
      </c>
      <c r="U60">
        <f>ROUND((Source!FY31/100)*((ROUND(Source!AF31*Source!I31, 2)+ROUND(Source!AE31*Source!I31, 2))), 2)</f>
        <v>0.42</v>
      </c>
      <c r="V60">
        <f>Source!Y31</f>
        <v>15.15</v>
      </c>
    </row>
    <row r="61" spans="1:26" x14ac:dyDescent="0.2">
      <c r="D61" s="43" t="str">
        <f>"Объем: "&amp;Source!I31&amp;"=18,225/"&amp;"1000"</f>
        <v>Объем: 0,018225=18,225/1000</v>
      </c>
    </row>
    <row r="62" spans="1:26" ht="14.25" x14ac:dyDescent="0.2">
      <c r="A62" s="37"/>
      <c r="B62" s="37"/>
      <c r="C62" s="38"/>
      <c r="D62" s="34" t="s">
        <v>244</v>
      </c>
      <c r="E62" s="39"/>
      <c r="F62" s="10"/>
      <c r="G62" s="41">
        <f>Source!AM31</f>
        <v>452.99</v>
      </c>
      <c r="H62" s="40" t="str">
        <f>Source!DE31</f>
        <v/>
      </c>
      <c r="I62" s="41">
        <f>ROUND((((Source!ET31)-(Source!EU31))+Source!AE31)*Source!I31, 2)</f>
        <v>8.26</v>
      </c>
      <c r="J62" s="40"/>
      <c r="K62" s="40">
        <f>IF(Source!BB31&lt;&gt; 0, Source!BB31, 1)</f>
        <v>16.72</v>
      </c>
      <c r="L62" s="41">
        <f>Source!Q31</f>
        <v>138.04</v>
      </c>
      <c r="M62" s="42"/>
    </row>
    <row r="63" spans="1:26" ht="14.25" x14ac:dyDescent="0.2">
      <c r="A63" s="37"/>
      <c r="B63" s="37"/>
      <c r="C63" s="38"/>
      <c r="D63" s="34" t="s">
        <v>833</v>
      </c>
      <c r="E63" s="39"/>
      <c r="F63" s="10"/>
      <c r="G63" s="41">
        <f>Source!AN31</f>
        <v>50.58</v>
      </c>
      <c r="H63" s="40" t="str">
        <f>Source!DF31</f>
        <v/>
      </c>
      <c r="I63" s="41">
        <f>ROUND(Source!AE31*Source!I31, 2)</f>
        <v>0.92</v>
      </c>
      <c r="J63" s="40"/>
      <c r="K63" s="40">
        <f>IF(Source!BS31&lt;&gt; 0, Source!BS31, 1)</f>
        <v>35.729999999999997</v>
      </c>
      <c r="L63" s="41">
        <f>Source!R31</f>
        <v>32.94</v>
      </c>
      <c r="M63" s="42"/>
      <c r="R63">
        <f>I63</f>
        <v>0.92</v>
      </c>
    </row>
    <row r="64" spans="1:26" ht="14.25" x14ac:dyDescent="0.2">
      <c r="A64" s="37"/>
      <c r="B64" s="37"/>
      <c r="C64" s="38"/>
      <c r="D64" s="34" t="s">
        <v>828</v>
      </c>
      <c r="E64" s="39" t="s">
        <v>829</v>
      </c>
      <c r="F64" s="10">
        <f>Source!BZ31</f>
        <v>92</v>
      </c>
      <c r="G64" s="44"/>
      <c r="H64" s="40"/>
      <c r="I64" s="41">
        <f>SUM(S60:S65)</f>
        <v>0.85</v>
      </c>
      <c r="J64" s="45"/>
      <c r="K64" s="34">
        <f>Source!AT31</f>
        <v>92</v>
      </c>
      <c r="L64" s="41">
        <f>SUM(T60:T65)</f>
        <v>30.3</v>
      </c>
      <c r="M64" s="42"/>
    </row>
    <row r="65" spans="1:28" ht="14.25" x14ac:dyDescent="0.2">
      <c r="A65" s="50"/>
      <c r="B65" s="50"/>
      <c r="C65" s="51"/>
      <c r="D65" s="52" t="s">
        <v>830</v>
      </c>
      <c r="E65" s="53" t="s">
        <v>829</v>
      </c>
      <c r="F65" s="54">
        <f>Source!CA31</f>
        <v>46</v>
      </c>
      <c r="G65" s="58"/>
      <c r="H65" s="56"/>
      <c r="I65" s="55">
        <f>SUM(U60:U65)</f>
        <v>0.42</v>
      </c>
      <c r="J65" s="59"/>
      <c r="K65" s="52">
        <f>Source!AU31</f>
        <v>46</v>
      </c>
      <c r="L65" s="55">
        <f>SUM(V60:V65)</f>
        <v>15.15</v>
      </c>
      <c r="M65" s="60"/>
    </row>
    <row r="66" spans="1:28" ht="15" x14ac:dyDescent="0.25">
      <c r="H66" s="48">
        <f>ROUND(Source!AC31*Source!I31, 2)+ROUND(Source!AF31*Source!I31, 2)+ROUND((((Source!ET31)-(Source!EU31))+Source!AE31)*Source!I31, 2)+SUM(I64:I65)</f>
        <v>9.5299999999999994</v>
      </c>
      <c r="I66" s="48"/>
      <c r="K66" s="48">
        <f>Source!O31+SUM(L64:L65)</f>
        <v>183.49</v>
      </c>
      <c r="L66" s="48"/>
      <c r="M66" s="49">
        <f>Source!U31</f>
        <v>0</v>
      </c>
      <c r="O66" s="47">
        <f>H66</f>
        <v>9.5299999999999994</v>
      </c>
      <c r="P66" s="47">
        <f>K66</f>
        <v>183.49</v>
      </c>
      <c r="Q66" s="47">
        <f>M66</f>
        <v>0</v>
      </c>
      <c r="W66">
        <f>IF(Source!BI31&lt;=1,H66, 0)</f>
        <v>9.5299999999999994</v>
      </c>
      <c r="X66">
        <f>IF(Source!BI31=2,H66, 0)</f>
        <v>0</v>
      </c>
      <c r="Y66">
        <f>IF(Source!BI31=3,H66, 0)</f>
        <v>0</v>
      </c>
      <c r="Z66">
        <f>IF(Source!BI31=4,H66, 0)</f>
        <v>0</v>
      </c>
    </row>
    <row r="67" spans="1:28" ht="42.75" x14ac:dyDescent="0.2">
      <c r="A67" s="37">
        <v>5</v>
      </c>
      <c r="B67" s="37" t="str">
        <f>Source!E32</f>
        <v>5</v>
      </c>
      <c r="C67" s="38" t="str">
        <f>Source!F32</f>
        <v>34-02-017-1</v>
      </c>
      <c r="D67" s="34" t="str">
        <f>Source!G32</f>
        <v>Устройство переходов подземных методом горизонтального прокола первой трубой до 10 м</v>
      </c>
      <c r="E67" s="39" t="str">
        <f>Source!H32</f>
        <v>1 переход</v>
      </c>
      <c r="F67" s="10">
        <f>Source!I32</f>
        <v>3</v>
      </c>
      <c r="G67" s="41">
        <f>IF(Source!AK32&lt;&gt; 0, Source!AK32,Source!AL32 + Source!AM32 + Source!AO32)</f>
        <v>2179.4</v>
      </c>
      <c r="H67" s="40"/>
      <c r="I67" s="41"/>
      <c r="J67" s="40" t="str">
        <f>Source!BO32</f>
        <v>34-02-017-1</v>
      </c>
      <c r="K67" s="40"/>
      <c r="L67" s="41"/>
      <c r="M67" s="42"/>
      <c r="S67">
        <f>ROUND((Source!FX32/100)*((ROUND(Source!AF32*Source!I32, 2)+ROUND(Source!AE32*Source!I32, 2))), 2)</f>
        <v>571.79999999999995</v>
      </c>
      <c r="T67">
        <f>Source!X32</f>
        <v>20430.43</v>
      </c>
      <c r="U67">
        <f>ROUND((Source!FY32/100)*((ROUND(Source!AF32*Source!I32, 2)+ROUND(Source!AE32*Source!I32, 2))), 2)</f>
        <v>338.41</v>
      </c>
      <c r="V67">
        <f>Source!Y32</f>
        <v>12091.48</v>
      </c>
    </row>
    <row r="68" spans="1:28" ht="14.25" x14ac:dyDescent="0.2">
      <c r="A68" s="37"/>
      <c r="B68" s="37"/>
      <c r="C68" s="38"/>
      <c r="D68" s="34" t="s">
        <v>827</v>
      </c>
      <c r="E68" s="39"/>
      <c r="F68" s="10"/>
      <c r="G68" s="41">
        <f>Source!AO32</f>
        <v>117.9</v>
      </c>
      <c r="H68" s="40" t="str">
        <f>Source!DG32</f>
        <v/>
      </c>
      <c r="I68" s="41">
        <f>ROUND(Source!AF32*Source!I32, 2)</f>
        <v>353.7</v>
      </c>
      <c r="J68" s="40"/>
      <c r="K68" s="40">
        <f>IF(Source!BA32&lt;&gt; 0, Source!BA32, 1)</f>
        <v>35.729999999999997</v>
      </c>
      <c r="L68" s="41">
        <f>Source!S32</f>
        <v>12637.7</v>
      </c>
      <c r="M68" s="42"/>
      <c r="R68">
        <f>I68</f>
        <v>353.7</v>
      </c>
    </row>
    <row r="69" spans="1:28" ht="14.25" x14ac:dyDescent="0.2">
      <c r="A69" s="37"/>
      <c r="B69" s="37"/>
      <c r="C69" s="38"/>
      <c r="D69" s="34" t="s">
        <v>244</v>
      </c>
      <c r="E69" s="39"/>
      <c r="F69" s="10"/>
      <c r="G69" s="41">
        <f>Source!AM32</f>
        <v>1868.68</v>
      </c>
      <c r="H69" s="40" t="str">
        <f>Source!DE32</f>
        <v/>
      </c>
      <c r="I69" s="41">
        <f>ROUND((((Source!ET32)-(Source!EU32))+Source!AE32)*Source!I32, 2)</f>
        <v>5606.04</v>
      </c>
      <c r="J69" s="40"/>
      <c r="K69" s="40">
        <f>IF(Source!BB32&lt;&gt; 0, Source!BB32, 1)</f>
        <v>5.94</v>
      </c>
      <c r="L69" s="41">
        <f>Source!Q32</f>
        <v>33299.879999999997</v>
      </c>
      <c r="M69" s="42"/>
    </row>
    <row r="70" spans="1:28" ht="14.25" x14ac:dyDescent="0.2">
      <c r="A70" s="37"/>
      <c r="B70" s="37"/>
      <c r="C70" s="38"/>
      <c r="D70" s="34" t="s">
        <v>833</v>
      </c>
      <c r="E70" s="39"/>
      <c r="F70" s="10"/>
      <c r="G70" s="41">
        <f>Source!AN32</f>
        <v>76.59</v>
      </c>
      <c r="H70" s="40" t="str">
        <f>Source!DF32</f>
        <v/>
      </c>
      <c r="I70" s="41">
        <f>ROUND(Source!AE32*Source!I32, 2)</f>
        <v>229.77</v>
      </c>
      <c r="J70" s="40"/>
      <c r="K70" s="40">
        <f>IF(Source!BS32&lt;&gt; 0, Source!BS32, 1)</f>
        <v>35.729999999999997</v>
      </c>
      <c r="L70" s="41">
        <f>Source!R32</f>
        <v>8209.68</v>
      </c>
      <c r="M70" s="42"/>
      <c r="R70">
        <f>I70</f>
        <v>229.77</v>
      </c>
    </row>
    <row r="71" spans="1:28" ht="14.25" x14ac:dyDescent="0.2">
      <c r="A71" s="37"/>
      <c r="B71" s="37"/>
      <c r="C71" s="38"/>
      <c r="D71" s="34" t="s">
        <v>834</v>
      </c>
      <c r="E71" s="39"/>
      <c r="F71" s="10"/>
      <c r="G71" s="41">
        <f>Source!AL32</f>
        <v>192.82</v>
      </c>
      <c r="H71" s="40" t="str">
        <f>Source!DD32</f>
        <v/>
      </c>
      <c r="I71" s="41">
        <f>ROUND(Source!AC32*Source!I32, 2)</f>
        <v>578.46</v>
      </c>
      <c r="J71" s="40"/>
      <c r="K71" s="40">
        <f>IF(Source!BC32&lt;&gt; 0, Source!BC32, 1)</f>
        <v>10.8</v>
      </c>
      <c r="L71" s="41">
        <f>Source!P32</f>
        <v>6247.37</v>
      </c>
      <c r="M71" s="42"/>
    </row>
    <row r="72" spans="1:28" ht="14.25" x14ac:dyDescent="0.2">
      <c r="A72" s="37"/>
      <c r="B72" s="37"/>
      <c r="C72" s="38"/>
      <c r="D72" s="34" t="s">
        <v>828</v>
      </c>
      <c r="E72" s="39" t="s">
        <v>829</v>
      </c>
      <c r="F72" s="10">
        <f>Source!BZ32</f>
        <v>98</v>
      </c>
      <c r="G72" s="44"/>
      <c r="H72" s="40"/>
      <c r="I72" s="41">
        <f>SUM(S67:S80)</f>
        <v>571.79999999999995</v>
      </c>
      <c r="J72" s="45"/>
      <c r="K72" s="34">
        <f>Source!AT32</f>
        <v>98</v>
      </c>
      <c r="L72" s="41">
        <f>SUM(T67:T80)</f>
        <v>20430.43</v>
      </c>
      <c r="M72" s="42"/>
    </row>
    <row r="73" spans="1:28" ht="14.25" x14ac:dyDescent="0.2">
      <c r="A73" s="37"/>
      <c r="B73" s="37"/>
      <c r="C73" s="38"/>
      <c r="D73" s="34" t="s">
        <v>830</v>
      </c>
      <c r="E73" s="39" t="s">
        <v>829</v>
      </c>
      <c r="F73" s="10">
        <f>Source!CA32</f>
        <v>58</v>
      </c>
      <c r="G73" s="44"/>
      <c r="H73" s="40"/>
      <c r="I73" s="41">
        <f>SUM(U67:U80)</f>
        <v>338.41</v>
      </c>
      <c r="J73" s="45"/>
      <c r="K73" s="34">
        <f>Source!AU32</f>
        <v>58</v>
      </c>
      <c r="L73" s="41">
        <f>SUM(V67:V80)</f>
        <v>12091.48</v>
      </c>
      <c r="M73" s="42"/>
    </row>
    <row r="74" spans="1:28" ht="14.25" x14ac:dyDescent="0.2">
      <c r="A74" s="37"/>
      <c r="B74" s="37"/>
      <c r="C74" s="38"/>
      <c r="D74" s="34" t="s">
        <v>831</v>
      </c>
      <c r="E74" s="39" t="s">
        <v>832</v>
      </c>
      <c r="F74" s="10">
        <f>Source!AQ32</f>
        <v>12.18</v>
      </c>
      <c r="G74" s="41"/>
      <c r="H74" s="40" t="str">
        <f>Source!DI32</f>
        <v/>
      </c>
      <c r="I74" s="41"/>
      <c r="J74" s="40"/>
      <c r="K74" s="40"/>
      <c r="L74" s="41"/>
      <c r="M74" s="46">
        <f>Source!U32</f>
        <v>36.54</v>
      </c>
    </row>
    <row r="75" spans="1:28" ht="14.25" x14ac:dyDescent="0.2">
      <c r="A75" s="61">
        <v>6</v>
      </c>
      <c r="B75" s="61" t="str">
        <f>Source!E33</f>
        <v>5,1</v>
      </c>
      <c r="C75" s="61" t="str">
        <f>Source!F33</f>
        <v>101-1705</v>
      </c>
      <c r="D75" s="61" t="str">
        <f>Source!G33</f>
        <v>Пакля пропитанная</v>
      </c>
      <c r="E75" s="63" t="str">
        <f>Source!H33</f>
        <v>кг</v>
      </c>
      <c r="F75" s="62">
        <f>Source!I33</f>
        <v>-1.1400000000000001</v>
      </c>
      <c r="G75" s="64">
        <f>Source!AK33</f>
        <v>9.0399999999999991</v>
      </c>
      <c r="H75" s="65" t="s">
        <v>3</v>
      </c>
      <c r="I75" s="64">
        <f>ROUND(Source!AC33*Source!I33, 2)+ROUND((((Source!ET33)-(Source!EU33))+Source!AE33)*Source!I33, 2)+ROUND(Source!AF33*Source!I33, 2)</f>
        <v>-10.31</v>
      </c>
      <c r="J75" s="63"/>
      <c r="K75" s="63">
        <f>IF(Source!BC33&lt;&gt; 0, Source!BC33, 1)</f>
        <v>10.31</v>
      </c>
      <c r="L75" s="64">
        <f>Source!O33</f>
        <v>-106.25</v>
      </c>
      <c r="M75" s="64"/>
      <c r="S75">
        <f>ROUND((Source!FX33/100)*((ROUND(Source!AF33*Source!I33, 2)+ROUND(Source!AE33*Source!I33, 2))), 2)</f>
        <v>0</v>
      </c>
      <c r="T75">
        <f>Source!X33</f>
        <v>0</v>
      </c>
      <c r="U75">
        <f>ROUND((Source!FY33/100)*((ROUND(Source!AF33*Source!I33, 2)+ROUND(Source!AE33*Source!I33, 2))), 2)</f>
        <v>0</v>
      </c>
      <c r="V75">
        <f>Source!Y33</f>
        <v>0</v>
      </c>
      <c r="Y75">
        <f>IF(Source!BI33=3,I75, 0)</f>
        <v>0</v>
      </c>
      <c r="AA75">
        <f>ROUND(Source!AC33*Source!I33, 2)+ROUND((((Source!ET33)-(Source!EU33))+Source!AE33)*Source!I33, 2)+ROUND(Source!AF33*Source!I33, 2)</f>
        <v>-10.31</v>
      </c>
      <c r="AB75">
        <f>Source!O33</f>
        <v>-106.25</v>
      </c>
    </row>
    <row r="76" spans="1:28" ht="14.25" x14ac:dyDescent="0.2">
      <c r="A76" s="61">
        <v>7</v>
      </c>
      <c r="B76" s="61" t="str">
        <f>Source!E34</f>
        <v>5,2</v>
      </c>
      <c r="C76" s="61" t="str">
        <f>Source!F34</f>
        <v>101-1847</v>
      </c>
      <c r="D76" s="61" t="str">
        <f>Source!G34</f>
        <v>Замазка защитная</v>
      </c>
      <c r="E76" s="63" t="str">
        <f>Source!H34</f>
        <v>кг</v>
      </c>
      <c r="F76" s="62">
        <f>Source!I34</f>
        <v>-2.34</v>
      </c>
      <c r="G76" s="64">
        <f>Source!AK34</f>
        <v>9.61</v>
      </c>
      <c r="H76" s="65" t="s">
        <v>3</v>
      </c>
      <c r="I76" s="64">
        <f>ROUND(Source!AC34*Source!I34, 2)+ROUND((((Source!ET34)-(Source!EU34))+Source!AE34)*Source!I34, 2)+ROUND(Source!AF34*Source!I34, 2)</f>
        <v>-22.49</v>
      </c>
      <c r="J76" s="63"/>
      <c r="K76" s="63">
        <f>IF(Source!BC34&lt;&gt; 0, Source!BC34, 1)</f>
        <v>8.5299999999999994</v>
      </c>
      <c r="L76" s="64">
        <f>Source!O34</f>
        <v>-191.82</v>
      </c>
      <c r="M76" s="64"/>
      <c r="S76">
        <f>ROUND((Source!FX34/100)*((ROUND(Source!AF34*Source!I34, 2)+ROUND(Source!AE34*Source!I34, 2))), 2)</f>
        <v>0</v>
      </c>
      <c r="T76">
        <f>Source!X34</f>
        <v>0</v>
      </c>
      <c r="U76">
        <f>ROUND((Source!FY34/100)*((ROUND(Source!AF34*Source!I34, 2)+ROUND(Source!AE34*Source!I34, 2))), 2)</f>
        <v>0</v>
      </c>
      <c r="V76">
        <f>Source!Y34</f>
        <v>0</v>
      </c>
      <c r="Y76">
        <f>IF(Source!BI34=3,I76, 0)</f>
        <v>0</v>
      </c>
      <c r="AA76">
        <f>ROUND(Source!AC34*Source!I34, 2)+ROUND((((Source!ET34)-(Source!EU34))+Source!AE34)*Source!I34, 2)+ROUND(Source!AF34*Source!I34, 2)</f>
        <v>-22.49</v>
      </c>
      <c r="AB76">
        <f>Source!O34</f>
        <v>-191.82</v>
      </c>
    </row>
    <row r="77" spans="1:28" ht="42.75" x14ac:dyDescent="0.2">
      <c r="A77" s="61">
        <v>8</v>
      </c>
      <c r="B77" s="61" t="str">
        <f>Source!E35</f>
        <v>5,3</v>
      </c>
      <c r="C77" s="61" t="str">
        <f>Source!F35</f>
        <v>101-2260</v>
      </c>
      <c r="D77" s="61" t="str">
        <f>Source!G35</f>
        <v>Трубы хризотилцементные безнапорные БНТ, диаметр условного прохода 100 мм</v>
      </c>
      <c r="E77" s="63" t="str">
        <f>Source!H35</f>
        <v>м</v>
      </c>
      <c r="F77" s="62">
        <f>Source!I35</f>
        <v>-33</v>
      </c>
      <c r="G77" s="64">
        <f>Source!AK35</f>
        <v>14.5</v>
      </c>
      <c r="H77" s="65" t="s">
        <v>3</v>
      </c>
      <c r="I77" s="64">
        <f>ROUND(Source!AC35*Source!I35, 2)+ROUND((((Source!ET35)-(Source!EU35))+Source!AE35)*Source!I35, 2)+ROUND(Source!AF35*Source!I35, 2)</f>
        <v>-478.5</v>
      </c>
      <c r="J77" s="63"/>
      <c r="K77" s="63">
        <f>IF(Source!BC35&lt;&gt; 0, Source!BC35, 1)</f>
        <v>11.63</v>
      </c>
      <c r="L77" s="64">
        <f>Source!O35</f>
        <v>-5564.96</v>
      </c>
      <c r="M77" s="64"/>
      <c r="S77">
        <f>ROUND((Source!FX35/100)*((ROUND(Source!AF35*Source!I35, 2)+ROUND(Source!AE35*Source!I35, 2))), 2)</f>
        <v>0</v>
      </c>
      <c r="T77">
        <f>Source!X35</f>
        <v>0</v>
      </c>
      <c r="U77">
        <f>ROUND((Source!FY35/100)*((ROUND(Source!AF35*Source!I35, 2)+ROUND(Source!AE35*Source!I35, 2))), 2)</f>
        <v>0</v>
      </c>
      <c r="V77">
        <f>Source!Y35</f>
        <v>0</v>
      </c>
      <c r="Y77">
        <f>IF(Source!BI35=3,I77, 0)</f>
        <v>0</v>
      </c>
      <c r="AA77">
        <f>ROUND(Source!AC35*Source!I35, 2)+ROUND((((Source!ET35)-(Source!EU35))+Source!AE35)*Source!I35, 2)+ROUND(Source!AF35*Source!I35, 2)</f>
        <v>-478.5</v>
      </c>
      <c r="AB77">
        <f>Source!O35</f>
        <v>-5564.96</v>
      </c>
    </row>
    <row r="78" spans="1:28" ht="28.5" x14ac:dyDescent="0.2">
      <c r="A78" s="61">
        <v>9</v>
      </c>
      <c r="B78" s="61" t="str">
        <f>Source!E36</f>
        <v>5,4</v>
      </c>
      <c r="C78" s="61" t="str">
        <f>Source!F36</f>
        <v>102-0243</v>
      </c>
      <c r="D78" s="61" t="str">
        <f>Source!G36</f>
        <v>Дрова разделанные длиной 1,5-2 м сосна, ольха</v>
      </c>
      <c r="E78" s="63" t="str">
        <f>Source!H36</f>
        <v>м3</v>
      </c>
      <c r="F78" s="62">
        <f>Source!I36</f>
        <v>-9.0000000000000011E-3</v>
      </c>
      <c r="G78" s="64">
        <f>Source!AK36</f>
        <v>210.54</v>
      </c>
      <c r="H78" s="65" t="s">
        <v>3</v>
      </c>
      <c r="I78" s="64">
        <f>ROUND(Source!AC36*Source!I36, 2)+ROUND((((Source!ET36)-(Source!EU36))+Source!AE36)*Source!I36, 2)+ROUND(Source!AF36*Source!I36, 2)</f>
        <v>-1.89</v>
      </c>
      <c r="J78" s="63"/>
      <c r="K78" s="63">
        <f>IF(Source!BC36&lt;&gt; 0, Source!BC36, 1)</f>
        <v>12.06</v>
      </c>
      <c r="L78" s="64">
        <f>Source!O36</f>
        <v>-22.85</v>
      </c>
      <c r="M78" s="64"/>
      <c r="S78">
        <f>ROUND((Source!FX36/100)*((ROUND(Source!AF36*Source!I36, 2)+ROUND(Source!AE36*Source!I36, 2))), 2)</f>
        <v>0</v>
      </c>
      <c r="T78">
        <f>Source!X36</f>
        <v>0</v>
      </c>
      <c r="U78">
        <f>ROUND((Source!FY36/100)*((ROUND(Source!AF36*Source!I36, 2)+ROUND(Source!AE36*Source!I36, 2))), 2)</f>
        <v>0</v>
      </c>
      <c r="V78">
        <f>Source!Y36</f>
        <v>0</v>
      </c>
      <c r="Y78">
        <f>IF(Source!BI36=3,I78, 0)</f>
        <v>0</v>
      </c>
      <c r="AA78">
        <f>ROUND(Source!AC36*Source!I36, 2)+ROUND((((Source!ET36)-(Source!EU36))+Source!AE36)*Source!I36, 2)+ROUND(Source!AF36*Source!I36, 2)</f>
        <v>-1.89</v>
      </c>
      <c r="AB78">
        <f>Source!O36</f>
        <v>-22.85</v>
      </c>
    </row>
    <row r="79" spans="1:28" ht="28.5" x14ac:dyDescent="0.2">
      <c r="A79" s="61">
        <v>10</v>
      </c>
      <c r="B79" s="61" t="str">
        <f>Source!E37</f>
        <v>5,5</v>
      </c>
      <c r="C79" s="61" t="str">
        <f>Source!F37</f>
        <v>507-2623</v>
      </c>
      <c r="D79" s="61" t="str">
        <f>Source!G37</f>
        <v>Муфты полиэтиленовые МПТ-1 для труб 100 мм</v>
      </c>
      <c r="E79" s="63" t="str">
        <f>Source!H37</f>
        <v>10 шт.</v>
      </c>
      <c r="F79" s="62">
        <f>Source!I37</f>
        <v>-0.89999999999999991</v>
      </c>
      <c r="G79" s="64">
        <f>Source!AK37</f>
        <v>44.71</v>
      </c>
      <c r="H79" s="65" t="s">
        <v>3</v>
      </c>
      <c r="I79" s="64">
        <f>ROUND(Source!AC37*Source!I37, 2)+ROUND((((Source!ET37)-(Source!EU37))+Source!AE37)*Source!I37, 2)+ROUND(Source!AF37*Source!I37, 2)</f>
        <v>-40.24</v>
      </c>
      <c r="J79" s="63"/>
      <c r="K79" s="63">
        <f>IF(Source!BC37&lt;&gt; 0, Source!BC37, 1)</f>
        <v>5.45</v>
      </c>
      <c r="L79" s="64">
        <f>Source!O37</f>
        <v>-219.3</v>
      </c>
      <c r="M79" s="64"/>
      <c r="S79">
        <f>ROUND((Source!FX37/100)*((ROUND(Source!AF37*Source!I37, 2)+ROUND(Source!AE37*Source!I37, 2))), 2)</f>
        <v>0</v>
      </c>
      <c r="T79">
        <f>Source!X37</f>
        <v>0</v>
      </c>
      <c r="U79">
        <f>ROUND((Source!FY37/100)*((ROUND(Source!AF37*Source!I37, 2)+ROUND(Source!AE37*Source!I37, 2))), 2)</f>
        <v>0</v>
      </c>
      <c r="V79">
        <f>Source!Y37</f>
        <v>0</v>
      </c>
      <c r="Y79">
        <f>IF(Source!BI37=3,I79, 0)</f>
        <v>0</v>
      </c>
      <c r="AA79">
        <f>ROUND(Source!AC37*Source!I37, 2)+ROUND((((Source!ET37)-(Source!EU37))+Source!AE37)*Source!I37, 2)+ROUND(Source!AF37*Source!I37, 2)</f>
        <v>-40.24</v>
      </c>
      <c r="AB79">
        <f>Source!O37</f>
        <v>-219.3</v>
      </c>
    </row>
    <row r="80" spans="1:28" ht="28.5" x14ac:dyDescent="0.2">
      <c r="A80" s="66">
        <v>11</v>
      </c>
      <c r="B80" s="66" t="str">
        <f>Source!E38</f>
        <v>5,6</v>
      </c>
      <c r="C80" s="66" t="str">
        <f>Source!F38</f>
        <v>509-0818</v>
      </c>
      <c r="D80" s="66" t="str">
        <f>Source!G38</f>
        <v>Пробки кабельные полиэтиленовые ПКП-1 для труб 100 мм</v>
      </c>
      <c r="E80" s="67" t="str">
        <f>Source!H38</f>
        <v>шт.</v>
      </c>
      <c r="F80" s="68">
        <f>Source!I38</f>
        <v>-6</v>
      </c>
      <c r="G80" s="69">
        <f>Source!AK38</f>
        <v>4.17</v>
      </c>
      <c r="H80" s="70" t="s">
        <v>3</v>
      </c>
      <c r="I80" s="69">
        <f>ROUND(Source!AC38*Source!I38, 2)+ROUND((((Source!ET38)-(Source!EU38))+Source!AE38)*Source!I38, 2)+ROUND(Source!AF38*Source!I38, 2)</f>
        <v>-25.02</v>
      </c>
      <c r="J80" s="67"/>
      <c r="K80" s="67">
        <f>IF(Source!BC38&lt;&gt; 0, Source!BC38, 1)</f>
        <v>5.68</v>
      </c>
      <c r="L80" s="69">
        <f>Source!O38</f>
        <v>-142.11000000000001</v>
      </c>
      <c r="M80" s="69"/>
      <c r="S80">
        <f>ROUND((Source!FX38/100)*((ROUND(Source!AF38*Source!I38, 2)+ROUND(Source!AE38*Source!I38, 2))), 2)</f>
        <v>0</v>
      </c>
      <c r="T80">
        <f>Source!X38</f>
        <v>0</v>
      </c>
      <c r="U80">
        <f>ROUND((Source!FY38/100)*((ROUND(Source!AF38*Source!I38, 2)+ROUND(Source!AE38*Source!I38, 2))), 2)</f>
        <v>0</v>
      </c>
      <c r="V80">
        <f>Source!Y38</f>
        <v>0</v>
      </c>
      <c r="Y80">
        <f>IF(Source!BI38=3,I80, 0)</f>
        <v>0</v>
      </c>
      <c r="AA80">
        <f>ROUND(Source!AC38*Source!I38, 2)+ROUND((((Source!ET38)-(Source!EU38))+Source!AE38)*Source!I38, 2)+ROUND(Source!AF38*Source!I38, 2)</f>
        <v>-25.02</v>
      </c>
      <c r="AB80">
        <f>Source!O38</f>
        <v>-142.11000000000001</v>
      </c>
    </row>
    <row r="81" spans="1:28" ht="15" x14ac:dyDescent="0.25">
      <c r="H81" s="48">
        <f>ROUND(Source!AC32*Source!I32, 2)+ROUND(Source!AF32*Source!I32, 2)+ROUND((((Source!ET32)-(Source!EU32))+Source!AE32)*Source!I32, 2)+SUM(I72:I73)+SUM(AA75:AA80)</f>
        <v>6869.96</v>
      </c>
      <c r="I81" s="48"/>
      <c r="K81" s="48">
        <f>Source!O32+SUM(L72:L73)+SUM(AB75:AB80)</f>
        <v>78459.570000000007</v>
      </c>
      <c r="L81" s="48"/>
      <c r="M81" s="49">
        <f>Source!U32</f>
        <v>36.54</v>
      </c>
      <c r="O81" s="47">
        <f>H81</f>
        <v>6869.96</v>
      </c>
      <c r="P81" s="47">
        <f>K81</f>
        <v>78459.570000000007</v>
      </c>
      <c r="Q81" s="47">
        <f>M81</f>
        <v>36.54</v>
      </c>
      <c r="W81">
        <f>IF(Source!BI32&lt;=1,H81, 0)</f>
        <v>6869.96</v>
      </c>
      <c r="X81">
        <f>IF(Source!BI32=2,H81, 0)</f>
        <v>0</v>
      </c>
      <c r="Y81">
        <f>IF(Source!BI32=3,H81, 0)</f>
        <v>0</v>
      </c>
      <c r="Z81">
        <f>IF(Source!BI32=4,H81, 0)</f>
        <v>0</v>
      </c>
    </row>
    <row r="82" spans="1:28" ht="57" x14ac:dyDescent="0.2">
      <c r="A82" s="37">
        <v>12</v>
      </c>
      <c r="B82" s="37" t="str">
        <f>Source!E39</f>
        <v>6</v>
      </c>
      <c r="C82" s="38" t="str">
        <f>Source!F39</f>
        <v>34-02-017-2</v>
      </c>
      <c r="D82" s="34" t="str">
        <f>Source!G39</f>
        <v>Устройство переходов подземных методом горизонтального прокола на каждые последующие 5 м добавлять к расценке 34-02-017-01</v>
      </c>
      <c r="E82" s="39" t="str">
        <f>Source!H39</f>
        <v>1 переход</v>
      </c>
      <c r="F82" s="10">
        <f>Source!I39</f>
        <v>14</v>
      </c>
      <c r="G82" s="41">
        <f>IF(Source!AK39&lt;&gt; 0, Source!AK39,Source!AL39 + Source!AM39 + Source!AO39)</f>
        <v>881.1</v>
      </c>
      <c r="H82" s="40"/>
      <c r="I82" s="41"/>
      <c r="J82" s="40" t="str">
        <f>Source!BO39</f>
        <v>34-02-017-2</v>
      </c>
      <c r="K82" s="40"/>
      <c r="L82" s="41"/>
      <c r="M82" s="42"/>
      <c r="S82">
        <f>ROUND((Source!FX39/100)*((ROUND(Source!AF39*Source!I39, 2)+ROUND(Source!AE39*Source!I39, 2))), 2)</f>
        <v>1001.42</v>
      </c>
      <c r="T82">
        <f>Source!X39</f>
        <v>35780.839999999997</v>
      </c>
      <c r="U82">
        <f>ROUND((Source!FY39/100)*((ROUND(Source!AF39*Source!I39, 2)+ROUND(Source!AE39*Source!I39, 2))), 2)</f>
        <v>592.67999999999995</v>
      </c>
      <c r="V82">
        <f>Source!Y39</f>
        <v>21176.41</v>
      </c>
    </row>
    <row r="83" spans="1:28" ht="14.25" x14ac:dyDescent="0.2">
      <c r="A83" s="37"/>
      <c r="B83" s="37"/>
      <c r="C83" s="38"/>
      <c r="D83" s="34" t="s">
        <v>827</v>
      </c>
      <c r="E83" s="39"/>
      <c r="F83" s="10"/>
      <c r="G83" s="41">
        <f>Source!AO39</f>
        <v>42.98</v>
      </c>
      <c r="H83" s="40" t="str">
        <f>Source!DG39</f>
        <v/>
      </c>
      <c r="I83" s="41">
        <f>ROUND(Source!AF39*Source!I39, 2)</f>
        <v>601.72</v>
      </c>
      <c r="J83" s="40"/>
      <c r="K83" s="40">
        <f>IF(Source!BA39&lt;&gt; 0, Source!BA39, 1)</f>
        <v>35.729999999999997</v>
      </c>
      <c r="L83" s="41">
        <f>Source!S39</f>
        <v>21499.46</v>
      </c>
      <c r="M83" s="42"/>
      <c r="R83">
        <f>I83</f>
        <v>601.72</v>
      </c>
    </row>
    <row r="84" spans="1:28" ht="14.25" x14ac:dyDescent="0.2">
      <c r="A84" s="37"/>
      <c r="B84" s="37"/>
      <c r="C84" s="38"/>
      <c r="D84" s="34" t="s">
        <v>244</v>
      </c>
      <c r="E84" s="39"/>
      <c r="F84" s="10"/>
      <c r="G84" s="41">
        <f>Source!AM39</f>
        <v>732.12</v>
      </c>
      <c r="H84" s="40" t="str">
        <f>Source!DE39</f>
        <v/>
      </c>
      <c r="I84" s="41">
        <f>ROUND((((Source!ET39)-(Source!EU39))+Source!AE39)*Source!I39, 2)</f>
        <v>10249.68</v>
      </c>
      <c r="J84" s="40"/>
      <c r="K84" s="40">
        <f>IF(Source!BB39&lt;&gt; 0, Source!BB39, 1)</f>
        <v>5.94</v>
      </c>
      <c r="L84" s="41">
        <f>Source!Q39</f>
        <v>60883.1</v>
      </c>
      <c r="M84" s="42"/>
    </row>
    <row r="85" spans="1:28" ht="14.25" x14ac:dyDescent="0.2">
      <c r="A85" s="37"/>
      <c r="B85" s="37"/>
      <c r="C85" s="38"/>
      <c r="D85" s="34" t="s">
        <v>833</v>
      </c>
      <c r="E85" s="39"/>
      <c r="F85" s="10"/>
      <c r="G85" s="41">
        <f>Source!AN39</f>
        <v>30.01</v>
      </c>
      <c r="H85" s="40" t="str">
        <f>Source!DF39</f>
        <v/>
      </c>
      <c r="I85" s="41">
        <f>ROUND(Source!AE39*Source!I39, 2)</f>
        <v>420.14</v>
      </c>
      <c r="J85" s="40"/>
      <c r="K85" s="40">
        <f>IF(Source!BS39&lt;&gt; 0, Source!BS39, 1)</f>
        <v>35.729999999999997</v>
      </c>
      <c r="L85" s="41">
        <f>Source!R39</f>
        <v>15011.6</v>
      </c>
      <c r="M85" s="42"/>
      <c r="R85">
        <f>I85</f>
        <v>420.14</v>
      </c>
    </row>
    <row r="86" spans="1:28" ht="14.25" x14ac:dyDescent="0.2">
      <c r="A86" s="37"/>
      <c r="B86" s="37"/>
      <c r="C86" s="38"/>
      <c r="D86" s="34" t="s">
        <v>834</v>
      </c>
      <c r="E86" s="39"/>
      <c r="F86" s="10"/>
      <c r="G86" s="41">
        <f>Source!AL39</f>
        <v>106</v>
      </c>
      <c r="H86" s="40" t="str">
        <f>Source!DD39</f>
        <v/>
      </c>
      <c r="I86" s="41">
        <f>ROUND(Source!AC39*Source!I39, 2)</f>
        <v>1484</v>
      </c>
      <c r="J86" s="40"/>
      <c r="K86" s="40">
        <f>IF(Source!BC39&lt;&gt; 0, Source!BC39, 1)</f>
        <v>10.74</v>
      </c>
      <c r="L86" s="41">
        <f>Source!P39</f>
        <v>15938.16</v>
      </c>
      <c r="M86" s="42"/>
    </row>
    <row r="87" spans="1:28" ht="14.25" x14ac:dyDescent="0.2">
      <c r="A87" s="37"/>
      <c r="B87" s="37"/>
      <c r="C87" s="38"/>
      <c r="D87" s="34" t="s">
        <v>828</v>
      </c>
      <c r="E87" s="39" t="s">
        <v>829</v>
      </c>
      <c r="F87" s="10">
        <f>Source!BZ39</f>
        <v>98</v>
      </c>
      <c r="G87" s="44"/>
      <c r="H87" s="40"/>
      <c r="I87" s="41">
        <f>SUM(S82:S95)</f>
        <v>1001.42</v>
      </c>
      <c r="J87" s="45"/>
      <c r="K87" s="34">
        <f>Source!AT39</f>
        <v>98</v>
      </c>
      <c r="L87" s="41">
        <f>SUM(T82:T95)</f>
        <v>35780.839999999997</v>
      </c>
      <c r="M87" s="42"/>
    </row>
    <row r="88" spans="1:28" ht="14.25" x14ac:dyDescent="0.2">
      <c r="A88" s="37"/>
      <c r="B88" s="37"/>
      <c r="C88" s="38"/>
      <c r="D88" s="34" t="s">
        <v>830</v>
      </c>
      <c r="E88" s="39" t="s">
        <v>829</v>
      </c>
      <c r="F88" s="10">
        <f>Source!CA39</f>
        <v>58</v>
      </c>
      <c r="G88" s="44"/>
      <c r="H88" s="40"/>
      <c r="I88" s="41">
        <f>SUM(U82:U95)</f>
        <v>592.67999999999995</v>
      </c>
      <c r="J88" s="45"/>
      <c r="K88" s="34">
        <f>Source!AU39</f>
        <v>58</v>
      </c>
      <c r="L88" s="41">
        <f>SUM(V82:V95)</f>
        <v>21176.41</v>
      </c>
      <c r="M88" s="42"/>
    </row>
    <row r="89" spans="1:28" ht="14.25" x14ac:dyDescent="0.2">
      <c r="A89" s="37"/>
      <c r="B89" s="37"/>
      <c r="C89" s="38"/>
      <c r="D89" s="34" t="s">
        <v>831</v>
      </c>
      <c r="E89" s="39" t="s">
        <v>832</v>
      </c>
      <c r="F89" s="10">
        <f>Source!AQ39</f>
        <v>4.4400000000000004</v>
      </c>
      <c r="G89" s="41"/>
      <c r="H89" s="40" t="str">
        <f>Source!DI39</f>
        <v/>
      </c>
      <c r="I89" s="41"/>
      <c r="J89" s="40"/>
      <c r="K89" s="40"/>
      <c r="L89" s="41"/>
      <c r="M89" s="46">
        <f>Source!U39</f>
        <v>62.160000000000004</v>
      </c>
    </row>
    <row r="90" spans="1:28" ht="14.25" x14ac:dyDescent="0.2">
      <c r="A90" s="61">
        <v>13</v>
      </c>
      <c r="B90" s="61" t="str">
        <f>Source!E40</f>
        <v>6,1</v>
      </c>
      <c r="C90" s="61" t="str">
        <f>Source!F40</f>
        <v>101-1705</v>
      </c>
      <c r="D90" s="61" t="str">
        <f>Source!G40</f>
        <v>Пакля пропитанная</v>
      </c>
      <c r="E90" s="63" t="str">
        <f>Source!H40</f>
        <v>кг</v>
      </c>
      <c r="F90" s="62">
        <f>Source!I40</f>
        <v>-2.66</v>
      </c>
      <c r="G90" s="64">
        <f>Source!AK40</f>
        <v>9.0399999999999991</v>
      </c>
      <c r="H90" s="65" t="s">
        <v>3</v>
      </c>
      <c r="I90" s="64">
        <f>ROUND(Source!AC40*Source!I40, 2)+ROUND((((Source!ET40)-(Source!EU40))+Source!AE40)*Source!I40, 2)+ROUND(Source!AF40*Source!I40, 2)</f>
        <v>-24.05</v>
      </c>
      <c r="J90" s="63"/>
      <c r="K90" s="63">
        <f>IF(Source!BC40&lt;&gt; 0, Source!BC40, 1)</f>
        <v>10.31</v>
      </c>
      <c r="L90" s="64">
        <f>Source!O40</f>
        <v>-247.92</v>
      </c>
      <c r="M90" s="64"/>
      <c r="S90">
        <f>ROUND((Source!FX40/100)*((ROUND(Source!AF40*Source!I40, 2)+ROUND(Source!AE40*Source!I40, 2))), 2)</f>
        <v>0</v>
      </c>
      <c r="T90">
        <f>Source!X40</f>
        <v>0</v>
      </c>
      <c r="U90">
        <f>ROUND((Source!FY40/100)*((ROUND(Source!AF40*Source!I40, 2)+ROUND(Source!AE40*Source!I40, 2))), 2)</f>
        <v>0</v>
      </c>
      <c r="V90">
        <f>Source!Y40</f>
        <v>0</v>
      </c>
      <c r="Y90">
        <f>IF(Source!BI40=3,I90, 0)</f>
        <v>0</v>
      </c>
      <c r="AA90">
        <f>ROUND(Source!AC40*Source!I40, 2)+ROUND((((Source!ET40)-(Source!EU40))+Source!AE40)*Source!I40, 2)+ROUND(Source!AF40*Source!I40, 2)</f>
        <v>-24.05</v>
      </c>
      <c r="AB90">
        <f>Source!O40</f>
        <v>-247.92</v>
      </c>
    </row>
    <row r="91" spans="1:28" ht="14.25" x14ac:dyDescent="0.2">
      <c r="A91" s="61">
        <v>14</v>
      </c>
      <c r="B91" s="61" t="str">
        <f>Source!E41</f>
        <v>6,2</v>
      </c>
      <c r="C91" s="61" t="str">
        <f>Source!F41</f>
        <v>101-1847</v>
      </c>
      <c r="D91" s="61" t="str">
        <f>Source!G41</f>
        <v>Замазка защитная</v>
      </c>
      <c r="E91" s="63" t="str">
        <f>Source!H41</f>
        <v>кг</v>
      </c>
      <c r="F91" s="62">
        <f>Source!I41</f>
        <v>-5.46</v>
      </c>
      <c r="G91" s="64">
        <f>Source!AK41</f>
        <v>9.61</v>
      </c>
      <c r="H91" s="65" t="s">
        <v>3</v>
      </c>
      <c r="I91" s="64">
        <f>ROUND(Source!AC41*Source!I41, 2)+ROUND((((Source!ET41)-(Source!EU41))+Source!AE41)*Source!I41, 2)+ROUND(Source!AF41*Source!I41, 2)</f>
        <v>-52.47</v>
      </c>
      <c r="J91" s="63"/>
      <c r="K91" s="63">
        <f>IF(Source!BC41&lt;&gt; 0, Source!BC41, 1)</f>
        <v>8.5299999999999994</v>
      </c>
      <c r="L91" s="64">
        <f>Source!O41</f>
        <v>-447.57</v>
      </c>
      <c r="M91" s="64"/>
      <c r="S91">
        <f>ROUND((Source!FX41/100)*((ROUND(Source!AF41*Source!I41, 2)+ROUND(Source!AE41*Source!I41, 2))), 2)</f>
        <v>0</v>
      </c>
      <c r="T91">
        <f>Source!X41</f>
        <v>0</v>
      </c>
      <c r="U91">
        <f>ROUND((Source!FY41/100)*((ROUND(Source!AF41*Source!I41, 2)+ROUND(Source!AE41*Source!I41, 2))), 2)</f>
        <v>0</v>
      </c>
      <c r="V91">
        <f>Source!Y41</f>
        <v>0</v>
      </c>
      <c r="Y91">
        <f>IF(Source!BI41=3,I91, 0)</f>
        <v>0</v>
      </c>
      <c r="AA91">
        <f>ROUND(Source!AC41*Source!I41, 2)+ROUND((((Source!ET41)-(Source!EU41))+Source!AE41)*Source!I41, 2)+ROUND(Source!AF41*Source!I41, 2)</f>
        <v>-52.47</v>
      </c>
      <c r="AB91">
        <f>Source!O41</f>
        <v>-447.57</v>
      </c>
    </row>
    <row r="92" spans="1:28" ht="42.75" x14ac:dyDescent="0.2">
      <c r="A92" s="61">
        <v>15</v>
      </c>
      <c r="B92" s="61" t="str">
        <f>Source!E42</f>
        <v>6,3</v>
      </c>
      <c r="C92" s="61" t="str">
        <f>Source!F42</f>
        <v>101-2260</v>
      </c>
      <c r="D92" s="61" t="str">
        <f>Source!G42</f>
        <v>Трубы хризотилцементные безнапорные БНТ, диаметр условного прохода 100 мм</v>
      </c>
      <c r="E92" s="63" t="str">
        <f>Source!H42</f>
        <v>м</v>
      </c>
      <c r="F92" s="62">
        <f>Source!I42</f>
        <v>-84</v>
      </c>
      <c r="G92" s="64">
        <f>Source!AK42</f>
        <v>14.5</v>
      </c>
      <c r="H92" s="65" t="s">
        <v>3</v>
      </c>
      <c r="I92" s="64">
        <f>ROUND(Source!AC42*Source!I42, 2)+ROUND((((Source!ET42)-(Source!EU42))+Source!AE42)*Source!I42, 2)+ROUND(Source!AF42*Source!I42, 2)</f>
        <v>-1218</v>
      </c>
      <c r="J92" s="63"/>
      <c r="K92" s="63">
        <f>IF(Source!BC42&lt;&gt; 0, Source!BC42, 1)</f>
        <v>11.63</v>
      </c>
      <c r="L92" s="64">
        <f>Source!O42</f>
        <v>-14165.34</v>
      </c>
      <c r="M92" s="64"/>
      <c r="S92">
        <f>ROUND((Source!FX42/100)*((ROUND(Source!AF42*Source!I42, 2)+ROUND(Source!AE42*Source!I42, 2))), 2)</f>
        <v>0</v>
      </c>
      <c r="T92">
        <f>Source!X42</f>
        <v>0</v>
      </c>
      <c r="U92">
        <f>ROUND((Source!FY42/100)*((ROUND(Source!AF42*Source!I42, 2)+ROUND(Source!AE42*Source!I42, 2))), 2)</f>
        <v>0</v>
      </c>
      <c r="V92">
        <f>Source!Y42</f>
        <v>0</v>
      </c>
      <c r="Y92">
        <f>IF(Source!BI42=3,I92, 0)</f>
        <v>0</v>
      </c>
      <c r="AA92">
        <f>ROUND(Source!AC42*Source!I42, 2)+ROUND((((Source!ET42)-(Source!EU42))+Source!AE42)*Source!I42, 2)+ROUND(Source!AF42*Source!I42, 2)</f>
        <v>-1218</v>
      </c>
      <c r="AB92">
        <f>Source!O42</f>
        <v>-14165.34</v>
      </c>
    </row>
    <row r="93" spans="1:28" ht="28.5" x14ac:dyDescent="0.2">
      <c r="A93" s="61">
        <v>16</v>
      </c>
      <c r="B93" s="61" t="str">
        <f>Source!E43</f>
        <v>6,4</v>
      </c>
      <c r="C93" s="61" t="str">
        <f>Source!F43</f>
        <v>102-0243</v>
      </c>
      <c r="D93" s="61" t="str">
        <f>Source!G43</f>
        <v>Дрова разделанные длиной 1,5-2 м сосна, ольха</v>
      </c>
      <c r="E93" s="63" t="str">
        <f>Source!H43</f>
        <v>м3</v>
      </c>
      <c r="F93" s="62">
        <f>Source!I43</f>
        <v>-2.8000000000000001E-2</v>
      </c>
      <c r="G93" s="64">
        <f>Source!AK43</f>
        <v>210.54</v>
      </c>
      <c r="H93" s="65" t="s">
        <v>3</v>
      </c>
      <c r="I93" s="64">
        <f>ROUND(Source!AC43*Source!I43, 2)+ROUND((((Source!ET43)-(Source!EU43))+Source!AE43)*Source!I43, 2)+ROUND(Source!AF43*Source!I43, 2)</f>
        <v>-5.9</v>
      </c>
      <c r="J93" s="63"/>
      <c r="K93" s="63">
        <f>IF(Source!BC43&lt;&gt; 0, Source!BC43, 1)</f>
        <v>12.06</v>
      </c>
      <c r="L93" s="64">
        <f>Source!O43</f>
        <v>-71.099999999999994</v>
      </c>
      <c r="M93" s="64"/>
      <c r="S93">
        <f>ROUND((Source!FX43/100)*((ROUND(Source!AF43*Source!I43, 2)+ROUND(Source!AE43*Source!I43, 2))), 2)</f>
        <v>0</v>
      </c>
      <c r="T93">
        <f>Source!X43</f>
        <v>0</v>
      </c>
      <c r="U93">
        <f>ROUND((Source!FY43/100)*((ROUND(Source!AF43*Source!I43, 2)+ROUND(Source!AE43*Source!I43, 2))), 2)</f>
        <v>0</v>
      </c>
      <c r="V93">
        <f>Source!Y43</f>
        <v>0</v>
      </c>
      <c r="Y93">
        <f>IF(Source!BI43=3,I93, 0)</f>
        <v>0</v>
      </c>
      <c r="AA93">
        <f>ROUND(Source!AC43*Source!I43, 2)+ROUND((((Source!ET43)-(Source!EU43))+Source!AE43)*Source!I43, 2)+ROUND(Source!AF43*Source!I43, 2)</f>
        <v>-5.9</v>
      </c>
      <c r="AB93">
        <f>Source!O43</f>
        <v>-71.099999999999994</v>
      </c>
    </row>
    <row r="94" spans="1:28" ht="28.5" x14ac:dyDescent="0.2">
      <c r="A94" s="61">
        <v>17</v>
      </c>
      <c r="B94" s="61" t="str">
        <f>Source!E44</f>
        <v>6,5</v>
      </c>
      <c r="C94" s="61" t="str">
        <f>Source!F44</f>
        <v>507-2623</v>
      </c>
      <c r="D94" s="61" t="str">
        <f>Source!G44</f>
        <v>Муфты полиэтиленовые МПТ-1 для труб 100 мм</v>
      </c>
      <c r="E94" s="63" t="str">
        <f>Source!H44</f>
        <v>10 шт.</v>
      </c>
      <c r="F94" s="62">
        <f>Source!I44</f>
        <v>-2.8000000000000003</v>
      </c>
      <c r="G94" s="64">
        <f>Source!AK44</f>
        <v>44.71</v>
      </c>
      <c r="H94" s="65" t="s">
        <v>3</v>
      </c>
      <c r="I94" s="64">
        <f>ROUND(Source!AC44*Source!I44, 2)+ROUND((((Source!ET44)-(Source!EU44))+Source!AE44)*Source!I44, 2)+ROUND(Source!AF44*Source!I44, 2)</f>
        <v>-125.19</v>
      </c>
      <c r="J94" s="63"/>
      <c r="K94" s="63">
        <f>IF(Source!BC44&lt;&gt; 0, Source!BC44, 1)</f>
        <v>5.45</v>
      </c>
      <c r="L94" s="64">
        <f>Source!O44</f>
        <v>-682.27</v>
      </c>
      <c r="M94" s="64"/>
      <c r="S94">
        <f>ROUND((Source!FX44/100)*((ROUND(Source!AF44*Source!I44, 2)+ROUND(Source!AE44*Source!I44, 2))), 2)</f>
        <v>0</v>
      </c>
      <c r="T94">
        <f>Source!X44</f>
        <v>0</v>
      </c>
      <c r="U94">
        <f>ROUND((Source!FY44/100)*((ROUND(Source!AF44*Source!I44, 2)+ROUND(Source!AE44*Source!I44, 2))), 2)</f>
        <v>0</v>
      </c>
      <c r="V94">
        <f>Source!Y44</f>
        <v>0</v>
      </c>
      <c r="Y94">
        <f>IF(Source!BI44=3,I94, 0)</f>
        <v>0</v>
      </c>
      <c r="AA94">
        <f>ROUND(Source!AC44*Source!I44, 2)+ROUND((((Source!ET44)-(Source!EU44))+Source!AE44)*Source!I44, 2)+ROUND(Source!AF44*Source!I44, 2)</f>
        <v>-125.19</v>
      </c>
      <c r="AB94">
        <f>Source!O44</f>
        <v>-682.27</v>
      </c>
    </row>
    <row r="95" spans="1:28" ht="28.5" x14ac:dyDescent="0.2">
      <c r="A95" s="66">
        <v>18</v>
      </c>
      <c r="B95" s="66" t="str">
        <f>Source!E45</f>
        <v>6,6</v>
      </c>
      <c r="C95" s="66" t="str">
        <f>Source!F45</f>
        <v>509-0818</v>
      </c>
      <c r="D95" s="66" t="str">
        <f>Source!G45</f>
        <v>Пробки кабельные полиэтиленовые ПКП-1 для труб 100 мм</v>
      </c>
      <c r="E95" s="67" t="str">
        <f>Source!H45</f>
        <v>шт.</v>
      </c>
      <c r="F95" s="68">
        <f>Source!I45</f>
        <v>-14</v>
      </c>
      <c r="G95" s="69">
        <f>Source!AK45</f>
        <v>4.17</v>
      </c>
      <c r="H95" s="70" t="s">
        <v>3</v>
      </c>
      <c r="I95" s="69">
        <f>ROUND(Source!AC45*Source!I45, 2)+ROUND((((Source!ET45)-(Source!EU45))+Source!AE45)*Source!I45, 2)+ROUND(Source!AF45*Source!I45, 2)</f>
        <v>-58.38</v>
      </c>
      <c r="J95" s="67"/>
      <c r="K95" s="67">
        <f>IF(Source!BC45&lt;&gt; 0, Source!BC45, 1)</f>
        <v>5.68</v>
      </c>
      <c r="L95" s="69">
        <f>Source!O45</f>
        <v>-331.6</v>
      </c>
      <c r="M95" s="69"/>
      <c r="S95">
        <f>ROUND((Source!FX45/100)*((ROUND(Source!AF45*Source!I45, 2)+ROUND(Source!AE45*Source!I45, 2))), 2)</f>
        <v>0</v>
      </c>
      <c r="T95">
        <f>Source!X45</f>
        <v>0</v>
      </c>
      <c r="U95">
        <f>ROUND((Source!FY45/100)*((ROUND(Source!AF45*Source!I45, 2)+ROUND(Source!AE45*Source!I45, 2))), 2)</f>
        <v>0</v>
      </c>
      <c r="V95">
        <f>Source!Y45</f>
        <v>0</v>
      </c>
      <c r="Y95">
        <f>IF(Source!BI45=3,I95, 0)</f>
        <v>0</v>
      </c>
      <c r="AA95">
        <f>ROUND(Source!AC45*Source!I45, 2)+ROUND((((Source!ET45)-(Source!EU45))+Source!AE45)*Source!I45, 2)+ROUND(Source!AF45*Source!I45, 2)</f>
        <v>-58.38</v>
      </c>
      <c r="AB95">
        <f>Source!O45</f>
        <v>-331.6</v>
      </c>
    </row>
    <row r="96" spans="1:28" ht="15" x14ac:dyDescent="0.25">
      <c r="H96" s="48">
        <f>ROUND(Source!AC39*Source!I39, 2)+ROUND(Source!AF39*Source!I39, 2)+ROUND((((Source!ET39)-(Source!EU39))+Source!AE39)*Source!I39, 2)+SUM(I87:I88)+SUM(AA90:AA95)</f>
        <v>12445.510000000002</v>
      </c>
      <c r="I96" s="48"/>
      <c r="K96" s="48">
        <f>Source!O39+SUM(L87:L88)+SUM(AB90:AB95)</f>
        <v>139332.17000000001</v>
      </c>
      <c r="L96" s="48"/>
      <c r="M96" s="49">
        <f>Source!U39</f>
        <v>62.160000000000004</v>
      </c>
      <c r="O96" s="47">
        <f>H96</f>
        <v>12445.510000000002</v>
      </c>
      <c r="P96" s="47">
        <f>K96</f>
        <v>139332.17000000001</v>
      </c>
      <c r="Q96" s="47">
        <f>M96</f>
        <v>62.160000000000004</v>
      </c>
      <c r="W96">
        <f>IF(Source!BI39&lt;=1,H96, 0)</f>
        <v>12445.510000000002</v>
      </c>
      <c r="X96">
        <f>IF(Source!BI39=2,H96, 0)</f>
        <v>0</v>
      </c>
      <c r="Y96">
        <f>IF(Source!BI39=3,H96, 0)</f>
        <v>0</v>
      </c>
      <c r="Z96">
        <f>IF(Source!BI39=4,H96, 0)</f>
        <v>0</v>
      </c>
    </row>
    <row r="97" spans="1:28" ht="42.75" x14ac:dyDescent="0.2">
      <c r="A97" s="37">
        <v>19</v>
      </c>
      <c r="B97" s="37" t="str">
        <f>Source!E46</f>
        <v>7</v>
      </c>
      <c r="C97" s="38" t="str">
        <f>Source!F46</f>
        <v>34-02-017-3</v>
      </c>
      <c r="D97" s="34" t="str">
        <f>Source!G46</f>
        <v>Устройство переходов подземных методом горизонтального прокола последующими трубами до 10 м</v>
      </c>
      <c r="E97" s="39" t="str">
        <f>Source!H46</f>
        <v>1 переход</v>
      </c>
      <c r="F97" s="10">
        <f>Source!I46</f>
        <v>3</v>
      </c>
      <c r="G97" s="41">
        <f>IF(Source!AK46&lt;&gt; 0, Source!AK46,Source!AL46 + Source!AM46 + Source!AO46)</f>
        <v>1868.75</v>
      </c>
      <c r="H97" s="40"/>
      <c r="I97" s="41"/>
      <c r="J97" s="40" t="str">
        <f>Source!BO46</f>
        <v>34-02-017-3</v>
      </c>
      <c r="K97" s="40"/>
      <c r="L97" s="41"/>
      <c r="M97" s="42"/>
      <c r="S97">
        <f>ROUND((Source!FX46/100)*((ROUND(Source!AF46*Source!I46, 2)+ROUND(Source!AE46*Source!I46, 2))), 2)</f>
        <v>482.51</v>
      </c>
      <c r="T97">
        <f>Source!X46</f>
        <v>17240.189999999999</v>
      </c>
      <c r="U97">
        <f>ROUND((Source!FY46/100)*((ROUND(Source!AF46*Source!I46, 2)+ROUND(Source!AE46*Source!I46, 2))), 2)</f>
        <v>285.57</v>
      </c>
      <c r="V97">
        <f>Source!Y46</f>
        <v>10203.379999999999</v>
      </c>
    </row>
    <row r="98" spans="1:28" ht="14.25" x14ac:dyDescent="0.2">
      <c r="A98" s="37"/>
      <c r="B98" s="37"/>
      <c r="C98" s="38"/>
      <c r="D98" s="34" t="s">
        <v>827</v>
      </c>
      <c r="E98" s="39"/>
      <c r="F98" s="10"/>
      <c r="G98" s="41">
        <f>Source!AO46</f>
        <v>99.51</v>
      </c>
      <c r="H98" s="40" t="str">
        <f>Source!DG46</f>
        <v/>
      </c>
      <c r="I98" s="41">
        <f>ROUND(Source!AF46*Source!I46, 2)</f>
        <v>298.52999999999997</v>
      </c>
      <c r="J98" s="40"/>
      <c r="K98" s="40">
        <f>IF(Source!BA46&lt;&gt; 0, Source!BA46, 1)</f>
        <v>35.729999999999997</v>
      </c>
      <c r="L98" s="41">
        <f>Source!S46</f>
        <v>10666.48</v>
      </c>
      <c r="M98" s="42"/>
      <c r="R98">
        <f>I98</f>
        <v>298.52999999999997</v>
      </c>
    </row>
    <row r="99" spans="1:28" ht="14.25" x14ac:dyDescent="0.2">
      <c r="A99" s="37"/>
      <c r="B99" s="37"/>
      <c r="C99" s="38"/>
      <c r="D99" s="34" t="s">
        <v>244</v>
      </c>
      <c r="E99" s="39"/>
      <c r="F99" s="10"/>
      <c r="G99" s="41">
        <f>Source!AM46</f>
        <v>1576.42</v>
      </c>
      <c r="H99" s="40" t="str">
        <f>Source!DE46</f>
        <v/>
      </c>
      <c r="I99" s="41">
        <f>ROUND((((Source!ET46)-(Source!EU46))+Source!AE46)*Source!I46, 2)</f>
        <v>4729.26</v>
      </c>
      <c r="J99" s="40"/>
      <c r="K99" s="40">
        <f>IF(Source!BB46&lt;&gt; 0, Source!BB46, 1)</f>
        <v>5.94</v>
      </c>
      <c r="L99" s="41">
        <f>Source!Q46</f>
        <v>28091.8</v>
      </c>
      <c r="M99" s="42"/>
    </row>
    <row r="100" spans="1:28" ht="14.25" x14ac:dyDescent="0.2">
      <c r="A100" s="37"/>
      <c r="B100" s="37"/>
      <c r="C100" s="38"/>
      <c r="D100" s="34" t="s">
        <v>833</v>
      </c>
      <c r="E100" s="39"/>
      <c r="F100" s="10"/>
      <c r="G100" s="41">
        <f>Source!AN46</f>
        <v>64.61</v>
      </c>
      <c r="H100" s="40" t="str">
        <f>Source!DF46</f>
        <v/>
      </c>
      <c r="I100" s="41">
        <f>ROUND(Source!AE46*Source!I46, 2)</f>
        <v>193.83</v>
      </c>
      <c r="J100" s="40"/>
      <c r="K100" s="40">
        <f>IF(Source!BS46&lt;&gt; 0, Source!BS46, 1)</f>
        <v>35.729999999999997</v>
      </c>
      <c r="L100" s="41">
        <f>Source!R46</f>
        <v>6925.55</v>
      </c>
      <c r="M100" s="42"/>
      <c r="R100">
        <f>I100</f>
        <v>193.83</v>
      </c>
    </row>
    <row r="101" spans="1:28" ht="14.25" x14ac:dyDescent="0.2">
      <c r="A101" s="37"/>
      <c r="B101" s="37"/>
      <c r="C101" s="38"/>
      <c r="D101" s="34" t="s">
        <v>834</v>
      </c>
      <c r="E101" s="39"/>
      <c r="F101" s="10"/>
      <c r="G101" s="41">
        <f>Source!AL46</f>
        <v>192.82</v>
      </c>
      <c r="H101" s="40" t="str">
        <f>Source!DD46</f>
        <v/>
      </c>
      <c r="I101" s="41">
        <f>ROUND(Source!AC46*Source!I46, 2)</f>
        <v>578.46</v>
      </c>
      <c r="J101" s="40"/>
      <c r="K101" s="40">
        <f>IF(Source!BC46&lt;&gt; 0, Source!BC46, 1)</f>
        <v>10.8</v>
      </c>
      <c r="L101" s="41">
        <f>Source!P46</f>
        <v>6247.37</v>
      </c>
      <c r="M101" s="42"/>
    </row>
    <row r="102" spans="1:28" ht="14.25" x14ac:dyDescent="0.2">
      <c r="A102" s="37"/>
      <c r="B102" s="37"/>
      <c r="C102" s="38"/>
      <c r="D102" s="34" t="s">
        <v>828</v>
      </c>
      <c r="E102" s="39" t="s">
        <v>829</v>
      </c>
      <c r="F102" s="10">
        <f>Source!BZ46</f>
        <v>98</v>
      </c>
      <c r="G102" s="44"/>
      <c r="H102" s="40"/>
      <c r="I102" s="41">
        <f>SUM(S97:S110)</f>
        <v>482.51</v>
      </c>
      <c r="J102" s="45"/>
      <c r="K102" s="34">
        <f>Source!AT46</f>
        <v>98</v>
      </c>
      <c r="L102" s="41">
        <f>SUM(T97:T110)</f>
        <v>17240.189999999999</v>
      </c>
      <c r="M102" s="42"/>
    </row>
    <row r="103" spans="1:28" ht="14.25" x14ac:dyDescent="0.2">
      <c r="A103" s="37"/>
      <c r="B103" s="37"/>
      <c r="C103" s="38"/>
      <c r="D103" s="34" t="s">
        <v>830</v>
      </c>
      <c r="E103" s="39" t="s">
        <v>829</v>
      </c>
      <c r="F103" s="10">
        <f>Source!CA46</f>
        <v>58</v>
      </c>
      <c r="G103" s="44"/>
      <c r="H103" s="40"/>
      <c r="I103" s="41">
        <f>SUM(U97:U110)</f>
        <v>285.57</v>
      </c>
      <c r="J103" s="45"/>
      <c r="K103" s="34">
        <f>Source!AU46</f>
        <v>58</v>
      </c>
      <c r="L103" s="41">
        <f>SUM(V97:V110)</f>
        <v>10203.379999999999</v>
      </c>
      <c r="M103" s="42"/>
    </row>
    <row r="104" spans="1:28" ht="14.25" x14ac:dyDescent="0.2">
      <c r="A104" s="37"/>
      <c r="B104" s="37"/>
      <c r="C104" s="38"/>
      <c r="D104" s="34" t="s">
        <v>831</v>
      </c>
      <c r="E104" s="39" t="s">
        <v>832</v>
      </c>
      <c r="F104" s="10">
        <f>Source!AQ46</f>
        <v>10.28</v>
      </c>
      <c r="G104" s="41"/>
      <c r="H104" s="40" t="str">
        <f>Source!DI46</f>
        <v/>
      </c>
      <c r="I104" s="41"/>
      <c r="J104" s="40"/>
      <c r="K104" s="40"/>
      <c r="L104" s="41"/>
      <c r="M104" s="46">
        <f>Source!U46</f>
        <v>30.839999999999996</v>
      </c>
    </row>
    <row r="105" spans="1:28" ht="14.25" x14ac:dyDescent="0.2">
      <c r="A105" s="61">
        <v>20</v>
      </c>
      <c r="B105" s="61" t="str">
        <f>Source!E47</f>
        <v>7,1</v>
      </c>
      <c r="C105" s="61" t="str">
        <f>Source!F47</f>
        <v>101-1705</v>
      </c>
      <c r="D105" s="61" t="str">
        <f>Source!G47</f>
        <v>Пакля пропитанная</v>
      </c>
      <c r="E105" s="63" t="str">
        <f>Source!H47</f>
        <v>кг</v>
      </c>
      <c r="F105" s="62">
        <f>Source!I47</f>
        <v>-1.1400000000000001</v>
      </c>
      <c r="G105" s="64">
        <f>Source!AK47</f>
        <v>9.0399999999999991</v>
      </c>
      <c r="H105" s="65" t="s">
        <v>3</v>
      </c>
      <c r="I105" s="64">
        <f>ROUND(Source!AC47*Source!I47, 2)+ROUND((((Source!ET47)-(Source!EU47))+Source!AE47)*Source!I47, 2)+ROUND(Source!AF47*Source!I47, 2)</f>
        <v>-10.31</v>
      </c>
      <c r="J105" s="63"/>
      <c r="K105" s="63">
        <f>IF(Source!BC47&lt;&gt; 0, Source!BC47, 1)</f>
        <v>10.31</v>
      </c>
      <c r="L105" s="64">
        <f>Source!O47</f>
        <v>-106.25</v>
      </c>
      <c r="M105" s="64"/>
      <c r="S105">
        <f>ROUND((Source!FX47/100)*((ROUND(Source!AF47*Source!I47, 2)+ROUND(Source!AE47*Source!I47, 2))), 2)</f>
        <v>0</v>
      </c>
      <c r="T105">
        <f>Source!X47</f>
        <v>0</v>
      </c>
      <c r="U105">
        <f>ROUND((Source!FY47/100)*((ROUND(Source!AF47*Source!I47, 2)+ROUND(Source!AE47*Source!I47, 2))), 2)</f>
        <v>0</v>
      </c>
      <c r="V105">
        <f>Source!Y47</f>
        <v>0</v>
      </c>
      <c r="Y105">
        <f>IF(Source!BI47=3,I105, 0)</f>
        <v>0</v>
      </c>
      <c r="AA105">
        <f>ROUND(Source!AC47*Source!I47, 2)+ROUND((((Source!ET47)-(Source!EU47))+Source!AE47)*Source!I47, 2)+ROUND(Source!AF47*Source!I47, 2)</f>
        <v>-10.31</v>
      </c>
      <c r="AB105">
        <f>Source!O47</f>
        <v>-106.25</v>
      </c>
    </row>
    <row r="106" spans="1:28" ht="14.25" x14ac:dyDescent="0.2">
      <c r="A106" s="61">
        <v>21</v>
      </c>
      <c r="B106" s="61" t="str">
        <f>Source!E48</f>
        <v>7,2</v>
      </c>
      <c r="C106" s="61" t="str">
        <f>Source!F48</f>
        <v>101-1847</v>
      </c>
      <c r="D106" s="61" t="str">
        <f>Source!G48</f>
        <v>Замазка защитная</v>
      </c>
      <c r="E106" s="63" t="str">
        <f>Source!H48</f>
        <v>кг</v>
      </c>
      <c r="F106" s="62">
        <f>Source!I48</f>
        <v>-2.34</v>
      </c>
      <c r="G106" s="64">
        <f>Source!AK48</f>
        <v>9.61</v>
      </c>
      <c r="H106" s="65" t="s">
        <v>3</v>
      </c>
      <c r="I106" s="64">
        <f>ROUND(Source!AC48*Source!I48, 2)+ROUND((((Source!ET48)-(Source!EU48))+Source!AE48)*Source!I48, 2)+ROUND(Source!AF48*Source!I48, 2)</f>
        <v>-22.49</v>
      </c>
      <c r="J106" s="63"/>
      <c r="K106" s="63">
        <f>IF(Source!BC48&lt;&gt; 0, Source!BC48, 1)</f>
        <v>8.5299999999999994</v>
      </c>
      <c r="L106" s="64">
        <f>Source!O48</f>
        <v>-191.82</v>
      </c>
      <c r="M106" s="64"/>
      <c r="S106">
        <f>ROUND((Source!FX48/100)*((ROUND(Source!AF48*Source!I48, 2)+ROUND(Source!AE48*Source!I48, 2))), 2)</f>
        <v>0</v>
      </c>
      <c r="T106">
        <f>Source!X48</f>
        <v>0</v>
      </c>
      <c r="U106">
        <f>ROUND((Source!FY48/100)*((ROUND(Source!AF48*Source!I48, 2)+ROUND(Source!AE48*Source!I48, 2))), 2)</f>
        <v>0</v>
      </c>
      <c r="V106">
        <f>Source!Y48</f>
        <v>0</v>
      </c>
      <c r="Y106">
        <f>IF(Source!BI48=3,I106, 0)</f>
        <v>0</v>
      </c>
      <c r="AA106">
        <f>ROUND(Source!AC48*Source!I48, 2)+ROUND((((Source!ET48)-(Source!EU48))+Source!AE48)*Source!I48, 2)+ROUND(Source!AF48*Source!I48, 2)</f>
        <v>-22.49</v>
      </c>
      <c r="AB106">
        <f>Source!O48</f>
        <v>-191.82</v>
      </c>
    </row>
    <row r="107" spans="1:28" ht="42.75" x14ac:dyDescent="0.2">
      <c r="A107" s="61">
        <v>22</v>
      </c>
      <c r="B107" s="61" t="str">
        <f>Source!E49</f>
        <v>7,3</v>
      </c>
      <c r="C107" s="61" t="str">
        <f>Source!F49</f>
        <v>101-2260</v>
      </c>
      <c r="D107" s="61" t="str">
        <f>Source!G49</f>
        <v>Трубы хризотилцементные безнапорные БНТ, диаметр условного прохода 100 мм</v>
      </c>
      <c r="E107" s="63" t="str">
        <f>Source!H49</f>
        <v>м</v>
      </c>
      <c r="F107" s="62">
        <f>Source!I49</f>
        <v>-33</v>
      </c>
      <c r="G107" s="64">
        <f>Source!AK49</f>
        <v>14.5</v>
      </c>
      <c r="H107" s="65" t="s">
        <v>3</v>
      </c>
      <c r="I107" s="64">
        <f>ROUND(Source!AC49*Source!I49, 2)+ROUND((((Source!ET49)-(Source!EU49))+Source!AE49)*Source!I49, 2)+ROUND(Source!AF49*Source!I49, 2)</f>
        <v>-478.5</v>
      </c>
      <c r="J107" s="63"/>
      <c r="K107" s="63">
        <f>IF(Source!BC49&lt;&gt; 0, Source!BC49, 1)</f>
        <v>11.63</v>
      </c>
      <c r="L107" s="64">
        <f>Source!O49</f>
        <v>-5564.96</v>
      </c>
      <c r="M107" s="64"/>
      <c r="S107">
        <f>ROUND((Source!FX49/100)*((ROUND(Source!AF49*Source!I49, 2)+ROUND(Source!AE49*Source!I49, 2))), 2)</f>
        <v>0</v>
      </c>
      <c r="T107">
        <f>Source!X49</f>
        <v>0</v>
      </c>
      <c r="U107">
        <f>ROUND((Source!FY49/100)*((ROUND(Source!AF49*Source!I49, 2)+ROUND(Source!AE49*Source!I49, 2))), 2)</f>
        <v>0</v>
      </c>
      <c r="V107">
        <f>Source!Y49</f>
        <v>0</v>
      </c>
      <c r="Y107">
        <f>IF(Source!BI49=3,I107, 0)</f>
        <v>0</v>
      </c>
      <c r="AA107">
        <f>ROUND(Source!AC49*Source!I49, 2)+ROUND((((Source!ET49)-(Source!EU49))+Source!AE49)*Source!I49, 2)+ROUND(Source!AF49*Source!I49, 2)</f>
        <v>-478.5</v>
      </c>
      <c r="AB107">
        <f>Source!O49</f>
        <v>-5564.96</v>
      </c>
    </row>
    <row r="108" spans="1:28" ht="28.5" x14ac:dyDescent="0.2">
      <c r="A108" s="61">
        <v>23</v>
      </c>
      <c r="B108" s="61" t="str">
        <f>Source!E50</f>
        <v>7,4</v>
      </c>
      <c r="C108" s="61" t="str">
        <f>Source!F50</f>
        <v>102-0243</v>
      </c>
      <c r="D108" s="61" t="str">
        <f>Source!G50</f>
        <v>Дрова разделанные длиной 1,5-2 м сосна, ольха</v>
      </c>
      <c r="E108" s="63" t="str">
        <f>Source!H50</f>
        <v>м3</v>
      </c>
      <c r="F108" s="62">
        <f>Source!I50</f>
        <v>-9.0000000000000011E-3</v>
      </c>
      <c r="G108" s="64">
        <f>Source!AK50</f>
        <v>210.54</v>
      </c>
      <c r="H108" s="65" t="s">
        <v>3</v>
      </c>
      <c r="I108" s="64">
        <f>ROUND(Source!AC50*Source!I50, 2)+ROUND((((Source!ET50)-(Source!EU50))+Source!AE50)*Source!I50, 2)+ROUND(Source!AF50*Source!I50, 2)</f>
        <v>-1.89</v>
      </c>
      <c r="J108" s="63"/>
      <c r="K108" s="63">
        <f>IF(Source!BC50&lt;&gt; 0, Source!BC50, 1)</f>
        <v>12.06</v>
      </c>
      <c r="L108" s="64">
        <f>Source!O50</f>
        <v>-22.85</v>
      </c>
      <c r="M108" s="64"/>
      <c r="S108">
        <f>ROUND((Source!FX50/100)*((ROUND(Source!AF50*Source!I50, 2)+ROUND(Source!AE50*Source!I50, 2))), 2)</f>
        <v>0</v>
      </c>
      <c r="T108">
        <f>Source!X50</f>
        <v>0</v>
      </c>
      <c r="U108">
        <f>ROUND((Source!FY50/100)*((ROUND(Source!AF50*Source!I50, 2)+ROUND(Source!AE50*Source!I50, 2))), 2)</f>
        <v>0</v>
      </c>
      <c r="V108">
        <f>Source!Y50</f>
        <v>0</v>
      </c>
      <c r="Y108">
        <f>IF(Source!BI50=3,I108, 0)</f>
        <v>0</v>
      </c>
      <c r="AA108">
        <f>ROUND(Source!AC50*Source!I50, 2)+ROUND((((Source!ET50)-(Source!EU50))+Source!AE50)*Source!I50, 2)+ROUND(Source!AF50*Source!I50, 2)</f>
        <v>-1.89</v>
      </c>
      <c r="AB108">
        <f>Source!O50</f>
        <v>-22.85</v>
      </c>
    </row>
    <row r="109" spans="1:28" ht="28.5" x14ac:dyDescent="0.2">
      <c r="A109" s="61">
        <v>24</v>
      </c>
      <c r="B109" s="61" t="str">
        <f>Source!E51</f>
        <v>7,5</v>
      </c>
      <c r="C109" s="61" t="str">
        <f>Source!F51</f>
        <v>507-2623</v>
      </c>
      <c r="D109" s="61" t="str">
        <f>Source!G51</f>
        <v>Муфты полиэтиленовые МПТ-1 для труб 100 мм</v>
      </c>
      <c r="E109" s="63" t="str">
        <f>Source!H51</f>
        <v>10 шт.</v>
      </c>
      <c r="F109" s="62">
        <f>Source!I51</f>
        <v>-0.89999999999999991</v>
      </c>
      <c r="G109" s="64">
        <f>Source!AK51</f>
        <v>44.71</v>
      </c>
      <c r="H109" s="65" t="s">
        <v>3</v>
      </c>
      <c r="I109" s="64">
        <f>ROUND(Source!AC51*Source!I51, 2)+ROUND((((Source!ET51)-(Source!EU51))+Source!AE51)*Source!I51, 2)+ROUND(Source!AF51*Source!I51, 2)</f>
        <v>-40.24</v>
      </c>
      <c r="J109" s="63"/>
      <c r="K109" s="63">
        <f>IF(Source!BC51&lt;&gt; 0, Source!BC51, 1)</f>
        <v>5.45</v>
      </c>
      <c r="L109" s="64">
        <f>Source!O51</f>
        <v>-219.3</v>
      </c>
      <c r="M109" s="64"/>
      <c r="S109">
        <f>ROUND((Source!FX51/100)*((ROUND(Source!AF51*Source!I51, 2)+ROUND(Source!AE51*Source!I51, 2))), 2)</f>
        <v>0</v>
      </c>
      <c r="T109">
        <f>Source!X51</f>
        <v>0</v>
      </c>
      <c r="U109">
        <f>ROUND((Source!FY51/100)*((ROUND(Source!AF51*Source!I51, 2)+ROUND(Source!AE51*Source!I51, 2))), 2)</f>
        <v>0</v>
      </c>
      <c r="V109">
        <f>Source!Y51</f>
        <v>0</v>
      </c>
      <c r="Y109">
        <f>IF(Source!BI51=3,I109, 0)</f>
        <v>0</v>
      </c>
      <c r="AA109">
        <f>ROUND(Source!AC51*Source!I51, 2)+ROUND((((Source!ET51)-(Source!EU51))+Source!AE51)*Source!I51, 2)+ROUND(Source!AF51*Source!I51, 2)</f>
        <v>-40.24</v>
      </c>
      <c r="AB109">
        <f>Source!O51</f>
        <v>-219.3</v>
      </c>
    </row>
    <row r="110" spans="1:28" ht="28.5" x14ac:dyDescent="0.2">
      <c r="A110" s="66">
        <v>25</v>
      </c>
      <c r="B110" s="66" t="str">
        <f>Source!E52</f>
        <v>7,6</v>
      </c>
      <c r="C110" s="66" t="str">
        <f>Source!F52</f>
        <v>509-0818</v>
      </c>
      <c r="D110" s="66" t="str">
        <f>Source!G52</f>
        <v>Пробки кабельные полиэтиленовые ПКП-1 для труб 100 мм</v>
      </c>
      <c r="E110" s="67" t="str">
        <f>Source!H52</f>
        <v>шт.</v>
      </c>
      <c r="F110" s="68">
        <f>Source!I52</f>
        <v>-6</v>
      </c>
      <c r="G110" s="69">
        <f>Source!AK52</f>
        <v>4.17</v>
      </c>
      <c r="H110" s="70" t="s">
        <v>3</v>
      </c>
      <c r="I110" s="69">
        <f>ROUND(Source!AC52*Source!I52, 2)+ROUND((((Source!ET52)-(Source!EU52))+Source!AE52)*Source!I52, 2)+ROUND(Source!AF52*Source!I52, 2)</f>
        <v>-25.02</v>
      </c>
      <c r="J110" s="67"/>
      <c r="K110" s="67">
        <f>IF(Source!BC52&lt;&gt; 0, Source!BC52, 1)</f>
        <v>5.68</v>
      </c>
      <c r="L110" s="69">
        <f>Source!O52</f>
        <v>-142.11000000000001</v>
      </c>
      <c r="M110" s="69"/>
      <c r="S110">
        <f>ROUND((Source!FX52/100)*((ROUND(Source!AF52*Source!I52, 2)+ROUND(Source!AE52*Source!I52, 2))), 2)</f>
        <v>0</v>
      </c>
      <c r="T110">
        <f>Source!X52</f>
        <v>0</v>
      </c>
      <c r="U110">
        <f>ROUND((Source!FY52/100)*((ROUND(Source!AF52*Source!I52, 2)+ROUND(Source!AE52*Source!I52, 2))), 2)</f>
        <v>0</v>
      </c>
      <c r="V110">
        <f>Source!Y52</f>
        <v>0</v>
      </c>
      <c r="Y110">
        <f>IF(Source!BI52=3,I110, 0)</f>
        <v>0</v>
      </c>
      <c r="AA110">
        <f>ROUND(Source!AC52*Source!I52, 2)+ROUND((((Source!ET52)-(Source!EU52))+Source!AE52)*Source!I52, 2)+ROUND(Source!AF52*Source!I52, 2)</f>
        <v>-25.02</v>
      </c>
      <c r="AB110">
        <f>Source!O52</f>
        <v>-142.11000000000001</v>
      </c>
    </row>
    <row r="111" spans="1:28" ht="15" x14ac:dyDescent="0.25">
      <c r="H111" s="48">
        <f>ROUND(Source!AC46*Source!I46, 2)+ROUND(Source!AF46*Source!I46, 2)+ROUND((((Source!ET46)-(Source!EU46))+Source!AE46)*Source!I46, 2)+SUM(I102:I103)+SUM(AA105:AA110)</f>
        <v>5795.88</v>
      </c>
      <c r="I111" s="48"/>
      <c r="K111" s="48">
        <f>Source!O46+SUM(L102:L103)+SUM(AB105:AB110)</f>
        <v>66201.930000000008</v>
      </c>
      <c r="L111" s="48"/>
      <c r="M111" s="49">
        <f>Source!U46</f>
        <v>30.839999999999996</v>
      </c>
      <c r="O111" s="47">
        <f>H111</f>
        <v>5795.88</v>
      </c>
      <c r="P111" s="47">
        <f>K111</f>
        <v>66201.930000000008</v>
      </c>
      <c r="Q111" s="47">
        <f>M111</f>
        <v>30.839999999999996</v>
      </c>
      <c r="W111">
        <f>IF(Source!BI46&lt;=1,H111, 0)</f>
        <v>5795.88</v>
      </c>
      <c r="X111">
        <f>IF(Source!BI46=2,H111, 0)</f>
        <v>0</v>
      </c>
      <c r="Y111">
        <f>IF(Source!BI46=3,H111, 0)</f>
        <v>0</v>
      </c>
      <c r="Z111">
        <f>IF(Source!BI46=4,H111, 0)</f>
        <v>0</v>
      </c>
    </row>
    <row r="112" spans="1:28" ht="42.75" x14ac:dyDescent="0.2">
      <c r="A112" s="37">
        <v>26</v>
      </c>
      <c r="B112" s="37" t="str">
        <f>Source!E53</f>
        <v>8</v>
      </c>
      <c r="C112" s="38" t="str">
        <f>Source!F53</f>
        <v>34-02-017-3</v>
      </c>
      <c r="D112" s="34" t="str">
        <f>Source!G53</f>
        <v>Устройство переходов подземных методом горизонтального прокола последующими трубами до 10 м</v>
      </c>
      <c r="E112" s="39" t="str">
        <f>Source!H53</f>
        <v>1 переход</v>
      </c>
      <c r="F112" s="10">
        <f>Source!I53</f>
        <v>14</v>
      </c>
      <c r="G112" s="41">
        <f>IF(Source!AK53&lt;&gt; 0, Source!AK53,Source!AL53 + Source!AM53 + Source!AO53)</f>
        <v>1868.75</v>
      </c>
      <c r="H112" s="40"/>
      <c r="I112" s="41"/>
      <c r="J112" s="40" t="str">
        <f>Source!BO53</f>
        <v>34-02-017-3</v>
      </c>
      <c r="K112" s="40"/>
      <c r="L112" s="41"/>
      <c r="M112" s="42"/>
      <c r="S112">
        <f>ROUND((Source!FX53/100)*((ROUND(Source!AF53*Source!I53, 2)+ROUND(Source!AE53*Source!I53, 2))), 2)</f>
        <v>2251.73</v>
      </c>
      <c r="T112">
        <f>Source!X53</f>
        <v>80454.179999999993</v>
      </c>
      <c r="U112">
        <f>ROUND((Source!FY53/100)*((ROUND(Source!AF53*Source!I53, 2)+ROUND(Source!AE53*Source!I53, 2))), 2)</f>
        <v>1332.65</v>
      </c>
      <c r="V112">
        <f>Source!Y53</f>
        <v>47615.74</v>
      </c>
    </row>
    <row r="113" spans="1:28" ht="14.25" x14ac:dyDescent="0.2">
      <c r="A113" s="37"/>
      <c r="B113" s="37"/>
      <c r="C113" s="38"/>
      <c r="D113" s="34" t="s">
        <v>827</v>
      </c>
      <c r="E113" s="39"/>
      <c r="F113" s="10"/>
      <c r="G113" s="41">
        <f>Source!AO53</f>
        <v>99.51</v>
      </c>
      <c r="H113" s="40" t="str">
        <f>Source!DG53</f>
        <v/>
      </c>
      <c r="I113" s="41">
        <f>ROUND(Source!AF53*Source!I53, 2)</f>
        <v>1393.14</v>
      </c>
      <c r="J113" s="40"/>
      <c r="K113" s="40">
        <f>IF(Source!BA53&lt;&gt; 0, Source!BA53, 1)</f>
        <v>35.729999999999997</v>
      </c>
      <c r="L113" s="41">
        <f>Source!S53</f>
        <v>49776.89</v>
      </c>
      <c r="M113" s="42"/>
      <c r="R113">
        <f>I113</f>
        <v>1393.14</v>
      </c>
    </row>
    <row r="114" spans="1:28" ht="14.25" x14ac:dyDescent="0.2">
      <c r="A114" s="37"/>
      <c r="B114" s="37"/>
      <c r="C114" s="38"/>
      <c r="D114" s="34" t="s">
        <v>244</v>
      </c>
      <c r="E114" s="39"/>
      <c r="F114" s="10"/>
      <c r="G114" s="41">
        <f>Source!AM53</f>
        <v>1576.42</v>
      </c>
      <c r="H114" s="40" t="str">
        <f>Source!DE53</f>
        <v/>
      </c>
      <c r="I114" s="41">
        <f>ROUND((((Source!ET53)-(Source!EU53))+Source!AE53)*Source!I53, 2)</f>
        <v>22069.88</v>
      </c>
      <c r="J114" s="40"/>
      <c r="K114" s="40">
        <f>IF(Source!BB53&lt;&gt; 0, Source!BB53, 1)</f>
        <v>5.94</v>
      </c>
      <c r="L114" s="41">
        <f>Source!Q53</f>
        <v>131095.09</v>
      </c>
      <c r="M114" s="42"/>
    </row>
    <row r="115" spans="1:28" ht="14.25" x14ac:dyDescent="0.2">
      <c r="A115" s="37"/>
      <c r="B115" s="37"/>
      <c r="C115" s="38"/>
      <c r="D115" s="34" t="s">
        <v>833</v>
      </c>
      <c r="E115" s="39"/>
      <c r="F115" s="10"/>
      <c r="G115" s="41">
        <f>Source!AN53</f>
        <v>64.61</v>
      </c>
      <c r="H115" s="40" t="str">
        <f>Source!DF53</f>
        <v/>
      </c>
      <c r="I115" s="41">
        <f>ROUND(Source!AE53*Source!I53, 2)</f>
        <v>904.54</v>
      </c>
      <c r="J115" s="40"/>
      <c r="K115" s="40">
        <f>IF(Source!BS53&lt;&gt; 0, Source!BS53, 1)</f>
        <v>35.729999999999997</v>
      </c>
      <c r="L115" s="41">
        <f>Source!R53</f>
        <v>32319.21</v>
      </c>
      <c r="M115" s="42"/>
      <c r="R115">
        <f>I115</f>
        <v>904.54</v>
      </c>
    </row>
    <row r="116" spans="1:28" ht="14.25" x14ac:dyDescent="0.2">
      <c r="A116" s="37"/>
      <c r="B116" s="37"/>
      <c r="C116" s="38"/>
      <c r="D116" s="34" t="s">
        <v>834</v>
      </c>
      <c r="E116" s="39"/>
      <c r="F116" s="10"/>
      <c r="G116" s="41">
        <f>Source!AL53</f>
        <v>192.82</v>
      </c>
      <c r="H116" s="40" t="str">
        <f>Source!DD53</f>
        <v/>
      </c>
      <c r="I116" s="41">
        <f>ROUND(Source!AC53*Source!I53, 2)</f>
        <v>2699.48</v>
      </c>
      <c r="J116" s="40"/>
      <c r="K116" s="40">
        <f>IF(Source!BC53&lt;&gt; 0, Source!BC53, 1)</f>
        <v>10.8</v>
      </c>
      <c r="L116" s="41">
        <f>Source!P53</f>
        <v>29154.38</v>
      </c>
      <c r="M116" s="42"/>
    </row>
    <row r="117" spans="1:28" ht="14.25" x14ac:dyDescent="0.2">
      <c r="A117" s="37"/>
      <c r="B117" s="37"/>
      <c r="C117" s="38"/>
      <c r="D117" s="34" t="s">
        <v>828</v>
      </c>
      <c r="E117" s="39" t="s">
        <v>829</v>
      </c>
      <c r="F117" s="10">
        <f>Source!BZ53</f>
        <v>98</v>
      </c>
      <c r="G117" s="44"/>
      <c r="H117" s="40"/>
      <c r="I117" s="41">
        <f>SUM(S112:S125)</f>
        <v>2251.73</v>
      </c>
      <c r="J117" s="45"/>
      <c r="K117" s="34">
        <f>Source!AT53</f>
        <v>98</v>
      </c>
      <c r="L117" s="41">
        <f>SUM(T112:T125)</f>
        <v>80454.179999999993</v>
      </c>
      <c r="M117" s="42"/>
    </row>
    <row r="118" spans="1:28" ht="14.25" x14ac:dyDescent="0.2">
      <c r="A118" s="37"/>
      <c r="B118" s="37"/>
      <c r="C118" s="38"/>
      <c r="D118" s="34" t="s">
        <v>830</v>
      </c>
      <c r="E118" s="39" t="s">
        <v>829</v>
      </c>
      <c r="F118" s="10">
        <f>Source!CA53</f>
        <v>58</v>
      </c>
      <c r="G118" s="44"/>
      <c r="H118" s="40"/>
      <c r="I118" s="41">
        <f>SUM(U112:U125)</f>
        <v>1332.65</v>
      </c>
      <c r="J118" s="45"/>
      <c r="K118" s="34">
        <f>Source!AU53</f>
        <v>58</v>
      </c>
      <c r="L118" s="41">
        <f>SUM(V112:V125)</f>
        <v>47615.74</v>
      </c>
      <c r="M118" s="42"/>
    </row>
    <row r="119" spans="1:28" ht="14.25" x14ac:dyDescent="0.2">
      <c r="A119" s="37"/>
      <c r="B119" s="37"/>
      <c r="C119" s="38"/>
      <c r="D119" s="34" t="s">
        <v>831</v>
      </c>
      <c r="E119" s="39" t="s">
        <v>832</v>
      </c>
      <c r="F119" s="10">
        <f>Source!AQ53</f>
        <v>10.28</v>
      </c>
      <c r="G119" s="41"/>
      <c r="H119" s="40" t="str">
        <f>Source!DI53</f>
        <v/>
      </c>
      <c r="I119" s="41"/>
      <c r="J119" s="40"/>
      <c r="K119" s="40"/>
      <c r="L119" s="41"/>
      <c r="M119" s="46">
        <f>Source!U53</f>
        <v>143.91999999999999</v>
      </c>
    </row>
    <row r="120" spans="1:28" ht="14.25" x14ac:dyDescent="0.2">
      <c r="A120" s="61">
        <v>27</v>
      </c>
      <c r="B120" s="61" t="str">
        <f>Source!E54</f>
        <v>8,1</v>
      </c>
      <c r="C120" s="61" t="str">
        <f>Source!F54</f>
        <v>101-1705</v>
      </c>
      <c r="D120" s="61" t="str">
        <f>Source!G54</f>
        <v>Пакля пропитанная</v>
      </c>
      <c r="E120" s="63" t="str">
        <f>Source!H54</f>
        <v>кг</v>
      </c>
      <c r="F120" s="62">
        <f>Source!I54</f>
        <v>-5.32</v>
      </c>
      <c r="G120" s="64">
        <f>Source!AK54</f>
        <v>9.0399999999999991</v>
      </c>
      <c r="H120" s="65" t="s">
        <v>3</v>
      </c>
      <c r="I120" s="64">
        <f>ROUND(Source!AC54*Source!I54, 2)+ROUND((((Source!ET54)-(Source!EU54))+Source!AE54)*Source!I54, 2)+ROUND(Source!AF54*Source!I54, 2)</f>
        <v>-48.09</v>
      </c>
      <c r="J120" s="63"/>
      <c r="K120" s="63">
        <f>IF(Source!BC54&lt;&gt; 0, Source!BC54, 1)</f>
        <v>10.31</v>
      </c>
      <c r="L120" s="64">
        <f>Source!O54</f>
        <v>-495.84</v>
      </c>
      <c r="M120" s="64"/>
      <c r="S120">
        <f>ROUND((Source!FX54/100)*((ROUND(Source!AF54*Source!I54, 2)+ROUND(Source!AE54*Source!I54, 2))), 2)</f>
        <v>0</v>
      </c>
      <c r="T120">
        <f>Source!X54</f>
        <v>0</v>
      </c>
      <c r="U120">
        <f>ROUND((Source!FY54/100)*((ROUND(Source!AF54*Source!I54, 2)+ROUND(Source!AE54*Source!I54, 2))), 2)</f>
        <v>0</v>
      </c>
      <c r="V120">
        <f>Source!Y54</f>
        <v>0</v>
      </c>
      <c r="Y120">
        <f>IF(Source!BI54=3,I120, 0)</f>
        <v>0</v>
      </c>
      <c r="AA120">
        <f>ROUND(Source!AC54*Source!I54, 2)+ROUND((((Source!ET54)-(Source!EU54))+Source!AE54)*Source!I54, 2)+ROUND(Source!AF54*Source!I54, 2)</f>
        <v>-48.09</v>
      </c>
      <c r="AB120">
        <f>Source!O54</f>
        <v>-495.84</v>
      </c>
    </row>
    <row r="121" spans="1:28" ht="14.25" x14ac:dyDescent="0.2">
      <c r="A121" s="61">
        <v>28</v>
      </c>
      <c r="B121" s="61" t="str">
        <f>Source!E55</f>
        <v>8,2</v>
      </c>
      <c r="C121" s="61" t="str">
        <f>Source!F55</f>
        <v>101-1847</v>
      </c>
      <c r="D121" s="61" t="str">
        <f>Source!G55</f>
        <v>Замазка защитная</v>
      </c>
      <c r="E121" s="63" t="str">
        <f>Source!H55</f>
        <v>кг</v>
      </c>
      <c r="F121" s="62">
        <f>Source!I55</f>
        <v>-10.92</v>
      </c>
      <c r="G121" s="64">
        <f>Source!AK55</f>
        <v>9.61</v>
      </c>
      <c r="H121" s="65" t="s">
        <v>3</v>
      </c>
      <c r="I121" s="64">
        <f>ROUND(Source!AC55*Source!I55, 2)+ROUND((((Source!ET55)-(Source!EU55))+Source!AE55)*Source!I55, 2)+ROUND(Source!AF55*Source!I55, 2)</f>
        <v>-104.94</v>
      </c>
      <c r="J121" s="63"/>
      <c r="K121" s="63">
        <f>IF(Source!BC55&lt;&gt; 0, Source!BC55, 1)</f>
        <v>8.5299999999999994</v>
      </c>
      <c r="L121" s="64">
        <f>Source!O55</f>
        <v>-895.15</v>
      </c>
      <c r="M121" s="64"/>
      <c r="S121">
        <f>ROUND((Source!FX55/100)*((ROUND(Source!AF55*Source!I55, 2)+ROUND(Source!AE55*Source!I55, 2))), 2)</f>
        <v>0</v>
      </c>
      <c r="T121">
        <f>Source!X55</f>
        <v>0</v>
      </c>
      <c r="U121">
        <f>ROUND((Source!FY55/100)*((ROUND(Source!AF55*Source!I55, 2)+ROUND(Source!AE55*Source!I55, 2))), 2)</f>
        <v>0</v>
      </c>
      <c r="V121">
        <f>Source!Y55</f>
        <v>0</v>
      </c>
      <c r="Y121">
        <f>IF(Source!BI55=3,I121, 0)</f>
        <v>0</v>
      </c>
      <c r="AA121">
        <f>ROUND(Source!AC55*Source!I55, 2)+ROUND((((Source!ET55)-(Source!EU55))+Source!AE55)*Source!I55, 2)+ROUND(Source!AF55*Source!I55, 2)</f>
        <v>-104.94</v>
      </c>
      <c r="AB121">
        <f>Source!O55</f>
        <v>-895.15</v>
      </c>
    </row>
    <row r="122" spans="1:28" ht="42.75" x14ac:dyDescent="0.2">
      <c r="A122" s="61">
        <v>29</v>
      </c>
      <c r="B122" s="61" t="str">
        <f>Source!E56</f>
        <v>8,3</v>
      </c>
      <c r="C122" s="61" t="str">
        <f>Source!F56</f>
        <v>101-2260</v>
      </c>
      <c r="D122" s="61" t="str">
        <f>Source!G56</f>
        <v>Трубы хризотилцементные безнапорные БНТ, диаметр условного прохода 100 мм</v>
      </c>
      <c r="E122" s="63" t="str">
        <f>Source!H56</f>
        <v>м</v>
      </c>
      <c r="F122" s="62">
        <f>Source!I56</f>
        <v>-154</v>
      </c>
      <c r="G122" s="64">
        <f>Source!AK56</f>
        <v>14.5</v>
      </c>
      <c r="H122" s="65" t="s">
        <v>3</v>
      </c>
      <c r="I122" s="64">
        <f>ROUND(Source!AC56*Source!I56, 2)+ROUND((((Source!ET56)-(Source!EU56))+Source!AE56)*Source!I56, 2)+ROUND(Source!AF56*Source!I56, 2)</f>
        <v>-2233</v>
      </c>
      <c r="J122" s="63"/>
      <c r="K122" s="63">
        <f>IF(Source!BC56&lt;&gt; 0, Source!BC56, 1)</f>
        <v>11.63</v>
      </c>
      <c r="L122" s="64">
        <f>Source!O56</f>
        <v>-25969.79</v>
      </c>
      <c r="M122" s="64"/>
      <c r="S122">
        <f>ROUND((Source!FX56/100)*((ROUND(Source!AF56*Source!I56, 2)+ROUND(Source!AE56*Source!I56, 2))), 2)</f>
        <v>0</v>
      </c>
      <c r="T122">
        <f>Source!X56</f>
        <v>0</v>
      </c>
      <c r="U122">
        <f>ROUND((Source!FY56/100)*((ROUND(Source!AF56*Source!I56, 2)+ROUND(Source!AE56*Source!I56, 2))), 2)</f>
        <v>0</v>
      </c>
      <c r="V122">
        <f>Source!Y56</f>
        <v>0</v>
      </c>
      <c r="Y122">
        <f>IF(Source!BI56=3,I122, 0)</f>
        <v>0</v>
      </c>
      <c r="AA122">
        <f>ROUND(Source!AC56*Source!I56, 2)+ROUND((((Source!ET56)-(Source!EU56))+Source!AE56)*Source!I56, 2)+ROUND(Source!AF56*Source!I56, 2)</f>
        <v>-2233</v>
      </c>
      <c r="AB122">
        <f>Source!O56</f>
        <v>-25969.79</v>
      </c>
    </row>
    <row r="123" spans="1:28" ht="28.5" x14ac:dyDescent="0.2">
      <c r="A123" s="61">
        <v>30</v>
      </c>
      <c r="B123" s="61" t="str">
        <f>Source!E57</f>
        <v>8,4</v>
      </c>
      <c r="C123" s="61" t="str">
        <f>Source!F57</f>
        <v>102-0243</v>
      </c>
      <c r="D123" s="61" t="str">
        <f>Source!G57</f>
        <v>Дрова разделанные длиной 1,5-2 м сосна, ольха</v>
      </c>
      <c r="E123" s="63" t="str">
        <f>Source!H57</f>
        <v>м3</v>
      </c>
      <c r="F123" s="62">
        <f>Source!I57</f>
        <v>-4.2000000000000003E-2</v>
      </c>
      <c r="G123" s="64">
        <f>Source!AK57</f>
        <v>210.54</v>
      </c>
      <c r="H123" s="65" t="s">
        <v>3</v>
      </c>
      <c r="I123" s="64">
        <f>ROUND(Source!AC57*Source!I57, 2)+ROUND((((Source!ET57)-(Source!EU57))+Source!AE57)*Source!I57, 2)+ROUND(Source!AF57*Source!I57, 2)</f>
        <v>-8.84</v>
      </c>
      <c r="J123" s="63"/>
      <c r="K123" s="63">
        <f>IF(Source!BC57&lt;&gt; 0, Source!BC57, 1)</f>
        <v>12.06</v>
      </c>
      <c r="L123" s="64">
        <f>Source!O57</f>
        <v>-106.64</v>
      </c>
      <c r="M123" s="64"/>
      <c r="S123">
        <f>ROUND((Source!FX57/100)*((ROUND(Source!AF57*Source!I57, 2)+ROUND(Source!AE57*Source!I57, 2))), 2)</f>
        <v>0</v>
      </c>
      <c r="T123">
        <f>Source!X57</f>
        <v>0</v>
      </c>
      <c r="U123">
        <f>ROUND((Source!FY57/100)*((ROUND(Source!AF57*Source!I57, 2)+ROUND(Source!AE57*Source!I57, 2))), 2)</f>
        <v>0</v>
      </c>
      <c r="V123">
        <f>Source!Y57</f>
        <v>0</v>
      </c>
      <c r="Y123">
        <f>IF(Source!BI57=3,I123, 0)</f>
        <v>0</v>
      </c>
      <c r="AA123">
        <f>ROUND(Source!AC57*Source!I57, 2)+ROUND((((Source!ET57)-(Source!EU57))+Source!AE57)*Source!I57, 2)+ROUND(Source!AF57*Source!I57, 2)</f>
        <v>-8.84</v>
      </c>
      <c r="AB123">
        <f>Source!O57</f>
        <v>-106.64</v>
      </c>
    </row>
    <row r="124" spans="1:28" ht="28.5" x14ac:dyDescent="0.2">
      <c r="A124" s="61">
        <v>31</v>
      </c>
      <c r="B124" s="61" t="str">
        <f>Source!E58</f>
        <v>8,5</v>
      </c>
      <c r="C124" s="61" t="str">
        <f>Source!F58</f>
        <v>507-2623</v>
      </c>
      <c r="D124" s="61" t="str">
        <f>Source!G58</f>
        <v>Муфты полиэтиленовые МПТ-1 для труб 100 мм</v>
      </c>
      <c r="E124" s="63" t="str">
        <f>Source!H58</f>
        <v>10 шт.</v>
      </c>
      <c r="F124" s="62">
        <f>Source!I58</f>
        <v>-4.2</v>
      </c>
      <c r="G124" s="64">
        <f>Source!AK58</f>
        <v>44.71</v>
      </c>
      <c r="H124" s="65" t="s">
        <v>3</v>
      </c>
      <c r="I124" s="64">
        <f>ROUND(Source!AC58*Source!I58, 2)+ROUND((((Source!ET58)-(Source!EU58))+Source!AE58)*Source!I58, 2)+ROUND(Source!AF58*Source!I58, 2)</f>
        <v>-187.78</v>
      </c>
      <c r="J124" s="63"/>
      <c r="K124" s="63">
        <f>IF(Source!BC58&lt;&gt; 0, Source!BC58, 1)</f>
        <v>5.45</v>
      </c>
      <c r="L124" s="64">
        <f>Source!O58</f>
        <v>-1023.41</v>
      </c>
      <c r="M124" s="64"/>
      <c r="S124">
        <f>ROUND((Source!FX58/100)*((ROUND(Source!AF58*Source!I58, 2)+ROUND(Source!AE58*Source!I58, 2))), 2)</f>
        <v>0</v>
      </c>
      <c r="T124">
        <f>Source!X58</f>
        <v>0</v>
      </c>
      <c r="U124">
        <f>ROUND((Source!FY58/100)*((ROUND(Source!AF58*Source!I58, 2)+ROUND(Source!AE58*Source!I58, 2))), 2)</f>
        <v>0</v>
      </c>
      <c r="V124">
        <f>Source!Y58</f>
        <v>0</v>
      </c>
      <c r="Y124">
        <f>IF(Source!BI58=3,I124, 0)</f>
        <v>0</v>
      </c>
      <c r="AA124">
        <f>ROUND(Source!AC58*Source!I58, 2)+ROUND((((Source!ET58)-(Source!EU58))+Source!AE58)*Source!I58, 2)+ROUND(Source!AF58*Source!I58, 2)</f>
        <v>-187.78</v>
      </c>
      <c r="AB124">
        <f>Source!O58</f>
        <v>-1023.41</v>
      </c>
    </row>
    <row r="125" spans="1:28" ht="28.5" x14ac:dyDescent="0.2">
      <c r="A125" s="66">
        <v>32</v>
      </c>
      <c r="B125" s="66" t="str">
        <f>Source!E59</f>
        <v>8,6</v>
      </c>
      <c r="C125" s="66" t="str">
        <f>Source!F59</f>
        <v>509-0818</v>
      </c>
      <c r="D125" s="66" t="str">
        <f>Source!G59</f>
        <v>Пробки кабельные полиэтиленовые ПКП-1 для труб 100 мм</v>
      </c>
      <c r="E125" s="67" t="str">
        <f>Source!H59</f>
        <v>шт.</v>
      </c>
      <c r="F125" s="68">
        <f>Source!I59</f>
        <v>-28</v>
      </c>
      <c r="G125" s="69">
        <f>Source!AK59</f>
        <v>4.17</v>
      </c>
      <c r="H125" s="70" t="s">
        <v>3</v>
      </c>
      <c r="I125" s="69">
        <f>ROUND(Source!AC59*Source!I59, 2)+ROUND((((Source!ET59)-(Source!EU59))+Source!AE59)*Source!I59, 2)+ROUND(Source!AF59*Source!I59, 2)</f>
        <v>-116.76</v>
      </c>
      <c r="J125" s="67"/>
      <c r="K125" s="67">
        <f>IF(Source!BC59&lt;&gt; 0, Source!BC59, 1)</f>
        <v>5.68</v>
      </c>
      <c r="L125" s="69">
        <f>Source!O59</f>
        <v>-663.2</v>
      </c>
      <c r="M125" s="69"/>
      <c r="S125">
        <f>ROUND((Source!FX59/100)*((ROUND(Source!AF59*Source!I59, 2)+ROUND(Source!AE59*Source!I59, 2))), 2)</f>
        <v>0</v>
      </c>
      <c r="T125">
        <f>Source!X59</f>
        <v>0</v>
      </c>
      <c r="U125">
        <f>ROUND((Source!FY59/100)*((ROUND(Source!AF59*Source!I59, 2)+ROUND(Source!AE59*Source!I59, 2))), 2)</f>
        <v>0</v>
      </c>
      <c r="V125">
        <f>Source!Y59</f>
        <v>0</v>
      </c>
      <c r="Y125">
        <f>IF(Source!BI59=3,I125, 0)</f>
        <v>0</v>
      </c>
      <c r="AA125">
        <f>ROUND(Source!AC59*Source!I59, 2)+ROUND((((Source!ET59)-(Source!EU59))+Source!AE59)*Source!I59, 2)+ROUND(Source!AF59*Source!I59, 2)</f>
        <v>-116.76</v>
      </c>
      <c r="AB125">
        <f>Source!O59</f>
        <v>-663.2</v>
      </c>
    </row>
    <row r="126" spans="1:28" ht="15" x14ac:dyDescent="0.25">
      <c r="H126" s="48">
        <f>ROUND(Source!AC53*Source!I53, 2)+ROUND(Source!AF53*Source!I53, 2)+ROUND((((Source!ET53)-(Source!EU53))+Source!AE53)*Source!I53, 2)+SUM(I117:I118)+SUM(AA120:AA125)</f>
        <v>27047.47</v>
      </c>
      <c r="I126" s="48"/>
      <c r="K126" s="48">
        <f>Source!O53+SUM(L117:L118)+SUM(AB120:AB125)</f>
        <v>308942.24999999994</v>
      </c>
      <c r="L126" s="48"/>
      <c r="M126" s="49">
        <f>Source!U53</f>
        <v>143.91999999999999</v>
      </c>
      <c r="O126" s="47">
        <f>H126</f>
        <v>27047.47</v>
      </c>
      <c r="P126" s="47">
        <f>K126</f>
        <v>308942.24999999994</v>
      </c>
      <c r="Q126" s="47">
        <f>M126</f>
        <v>143.91999999999999</v>
      </c>
      <c r="W126">
        <f>IF(Source!BI53&lt;=1,H126, 0)</f>
        <v>27047.47</v>
      </c>
      <c r="X126">
        <f>IF(Source!BI53=2,H126, 0)</f>
        <v>0</v>
      </c>
      <c r="Y126">
        <f>IF(Source!BI53=3,H126, 0)</f>
        <v>0</v>
      </c>
      <c r="Z126">
        <f>IF(Source!BI53=4,H126, 0)</f>
        <v>0</v>
      </c>
    </row>
    <row r="127" spans="1:28" ht="28.5" x14ac:dyDescent="0.2">
      <c r="A127" s="37">
        <v>33</v>
      </c>
      <c r="B127" s="37" t="str">
        <f>Source!E60</f>
        <v>9</v>
      </c>
      <c r="C127" s="38" t="str">
        <f>Source!F60</f>
        <v>м08-02-142-1</v>
      </c>
      <c r="D127" s="34" t="str">
        <f>Source!G60</f>
        <v>Устройство постели при одном кабеле в траншее</v>
      </c>
      <c r="E127" s="39" t="str">
        <f>Source!H60</f>
        <v>100 М КАБЕЛЯ</v>
      </c>
      <c r="F127" s="10">
        <f>Source!I60</f>
        <v>0.45</v>
      </c>
      <c r="G127" s="41">
        <f>IF(Source!AK60&lt;&gt; 0, Source!AK60,Source!AL60 + Source!AM60 + Source!AO60)</f>
        <v>406.46</v>
      </c>
      <c r="H127" s="40"/>
      <c r="I127" s="41"/>
      <c r="J127" s="40" t="str">
        <f>Source!BO60</f>
        <v>м08-02-142-1</v>
      </c>
      <c r="K127" s="40"/>
      <c r="L127" s="41"/>
      <c r="M127" s="42"/>
      <c r="S127">
        <f>ROUND((Source!FX60/100)*((ROUND(Source!AF60*Source!I60, 2)+ROUND(Source!AE60*Source!I60, 2))), 2)</f>
        <v>20.8</v>
      </c>
      <c r="T127">
        <f>Source!X60</f>
        <v>743.16</v>
      </c>
      <c r="U127">
        <f>ROUND((Source!FY60/100)*((ROUND(Source!AF60*Source!I60, 2)+ROUND(Source!AE60*Source!I60, 2))), 2)</f>
        <v>10.93</v>
      </c>
      <c r="V127">
        <f>Source!Y60</f>
        <v>390.73</v>
      </c>
    </row>
    <row r="128" spans="1:28" x14ac:dyDescent="0.2">
      <c r="D128" s="43" t="str">
        <f>"Объем: "&amp;Source!I60&amp;"=45/"&amp;"100"</f>
        <v>Объем: 0,45=45/100</v>
      </c>
    </row>
    <row r="129" spans="1:26" ht="14.25" x14ac:dyDescent="0.2">
      <c r="A129" s="37"/>
      <c r="B129" s="37"/>
      <c r="C129" s="38"/>
      <c r="D129" s="34" t="s">
        <v>827</v>
      </c>
      <c r="E129" s="39"/>
      <c r="F129" s="10"/>
      <c r="G129" s="41">
        <f>Source!AO60</f>
        <v>47.65</v>
      </c>
      <c r="H129" s="40" t="str">
        <f>Source!DG60</f>
        <v/>
      </c>
      <c r="I129" s="41">
        <f>ROUND(Source!AF60*Source!I60, 2)</f>
        <v>21.44</v>
      </c>
      <c r="J129" s="40"/>
      <c r="K129" s="40">
        <f>IF(Source!BA60&lt;&gt; 0, Source!BA60, 1)</f>
        <v>35.729999999999997</v>
      </c>
      <c r="L129" s="41">
        <f>Source!S60</f>
        <v>766.14</v>
      </c>
      <c r="M129" s="42"/>
      <c r="R129">
        <f>I129</f>
        <v>21.44</v>
      </c>
    </row>
    <row r="130" spans="1:26" ht="14.25" x14ac:dyDescent="0.2">
      <c r="A130" s="37"/>
      <c r="B130" s="37"/>
      <c r="C130" s="38"/>
      <c r="D130" s="34" t="s">
        <v>244</v>
      </c>
      <c r="E130" s="39"/>
      <c r="F130" s="10"/>
      <c r="G130" s="41">
        <f>Source!AM60</f>
        <v>357.86</v>
      </c>
      <c r="H130" s="40" t="str">
        <f>Source!DE60</f>
        <v/>
      </c>
      <c r="I130" s="41">
        <f>ROUND((((Source!ET60)-(Source!EU60))+Source!AE60)*Source!I60, 2)</f>
        <v>161.04</v>
      </c>
      <c r="J130" s="40"/>
      <c r="K130" s="40">
        <f>IF(Source!BB60&lt;&gt; 0, Source!BB60, 1)</f>
        <v>14.46</v>
      </c>
      <c r="L130" s="41">
        <f>Source!Q60</f>
        <v>2328.6</v>
      </c>
      <c r="M130" s="42"/>
    </row>
    <row r="131" spans="1:26" ht="14.25" x14ac:dyDescent="0.2">
      <c r="A131" s="37"/>
      <c r="B131" s="37"/>
      <c r="C131" s="38"/>
      <c r="D131" s="34" t="s">
        <v>834</v>
      </c>
      <c r="E131" s="39"/>
      <c r="F131" s="10"/>
      <c r="G131" s="41">
        <f>Source!AL60</f>
        <v>0.95</v>
      </c>
      <c r="H131" s="40" t="str">
        <f>Source!DD60</f>
        <v/>
      </c>
      <c r="I131" s="41">
        <f>ROUND(Source!AC60*Source!I60, 2)</f>
        <v>0.43</v>
      </c>
      <c r="J131" s="40"/>
      <c r="K131" s="40">
        <f>IF(Source!BC60&lt;&gt; 0, Source!BC60, 1)</f>
        <v>35.840000000000003</v>
      </c>
      <c r="L131" s="41">
        <f>Source!P60</f>
        <v>15.32</v>
      </c>
      <c r="M131" s="42"/>
    </row>
    <row r="132" spans="1:26" ht="14.25" x14ac:dyDescent="0.2">
      <c r="A132" s="37"/>
      <c r="B132" s="37"/>
      <c r="C132" s="38"/>
      <c r="D132" s="34" t="s">
        <v>828</v>
      </c>
      <c r="E132" s="39" t="s">
        <v>829</v>
      </c>
      <c r="F132" s="10">
        <f>Source!BZ60</f>
        <v>97</v>
      </c>
      <c r="G132" s="44"/>
      <c r="H132" s="40"/>
      <c r="I132" s="41">
        <f>SUM(S127:S134)</f>
        <v>20.8</v>
      </c>
      <c r="J132" s="45"/>
      <c r="K132" s="34">
        <f>Source!AT60</f>
        <v>97</v>
      </c>
      <c r="L132" s="41">
        <f>SUM(T127:T134)</f>
        <v>743.16</v>
      </c>
      <c r="M132" s="42"/>
    </row>
    <row r="133" spans="1:26" ht="14.25" x14ac:dyDescent="0.2">
      <c r="A133" s="37"/>
      <c r="B133" s="37"/>
      <c r="C133" s="38"/>
      <c r="D133" s="34" t="s">
        <v>830</v>
      </c>
      <c r="E133" s="39" t="s">
        <v>829</v>
      </c>
      <c r="F133" s="10">
        <f>Source!CA60</f>
        <v>51</v>
      </c>
      <c r="G133" s="44"/>
      <c r="H133" s="40"/>
      <c r="I133" s="41">
        <f>SUM(U127:U134)</f>
        <v>10.93</v>
      </c>
      <c r="J133" s="45"/>
      <c r="K133" s="34">
        <f>Source!AU60</f>
        <v>51</v>
      </c>
      <c r="L133" s="41">
        <f>SUM(V127:V134)</f>
        <v>390.73</v>
      </c>
      <c r="M133" s="42"/>
    </row>
    <row r="134" spans="1:26" ht="14.25" x14ac:dyDescent="0.2">
      <c r="A134" s="50"/>
      <c r="B134" s="50"/>
      <c r="C134" s="51"/>
      <c r="D134" s="52" t="s">
        <v>831</v>
      </c>
      <c r="E134" s="53" t="s">
        <v>832</v>
      </c>
      <c r="F134" s="54">
        <f>Source!AQ60</f>
        <v>5.3</v>
      </c>
      <c r="G134" s="55"/>
      <c r="H134" s="56" t="str">
        <f>Source!DI60</f>
        <v/>
      </c>
      <c r="I134" s="55"/>
      <c r="J134" s="56"/>
      <c r="K134" s="56"/>
      <c r="L134" s="55"/>
      <c r="M134" s="57">
        <f>Source!U60</f>
        <v>2.3849999999999998</v>
      </c>
    </row>
    <row r="135" spans="1:26" ht="15" x14ac:dyDescent="0.25">
      <c r="H135" s="48">
        <f>ROUND(Source!AC60*Source!I60, 2)+ROUND(Source!AF60*Source!I60, 2)+ROUND((((Source!ET60)-(Source!EU60))+Source!AE60)*Source!I60, 2)+SUM(I132:I133)</f>
        <v>214.64</v>
      </c>
      <c r="I135" s="48"/>
      <c r="K135" s="48">
        <f>Source!O60+SUM(L132:L133)</f>
        <v>4243.95</v>
      </c>
      <c r="L135" s="48"/>
      <c r="M135" s="49">
        <f>Source!U60</f>
        <v>2.3849999999999998</v>
      </c>
      <c r="O135" s="47">
        <f>H135</f>
        <v>214.64</v>
      </c>
      <c r="P135" s="47">
        <f>K135</f>
        <v>4243.95</v>
      </c>
      <c r="Q135" s="47">
        <f>M135</f>
        <v>2.3849999999999998</v>
      </c>
      <c r="W135">
        <f>IF(Source!BI60&lt;=1,H135, 0)</f>
        <v>0</v>
      </c>
      <c r="X135">
        <f>IF(Source!BI60=2,H135, 0)</f>
        <v>214.64</v>
      </c>
      <c r="Y135">
        <f>IF(Source!BI60=3,H135, 0)</f>
        <v>0</v>
      </c>
      <c r="Z135">
        <f>IF(Source!BI60=4,H135, 0)</f>
        <v>0</v>
      </c>
    </row>
    <row r="136" spans="1:26" ht="28.5" x14ac:dyDescent="0.2">
      <c r="A136" s="37">
        <v>34</v>
      </c>
      <c r="B136" s="37" t="str">
        <f>Source!E61</f>
        <v>10</v>
      </c>
      <c r="C136" s="38" t="str">
        <f>Source!F61</f>
        <v>м08-02-142-2</v>
      </c>
      <c r="D136" s="34" t="str">
        <f>Source!G61</f>
        <v>На каждый последующий кабель добавлять к расценке 08-02-142-01</v>
      </c>
      <c r="E136" s="39" t="str">
        <f>Source!H61</f>
        <v>100 М КАБЕЛЯ</v>
      </c>
      <c r="F136" s="10">
        <f>Source!I61</f>
        <v>0.45</v>
      </c>
      <c r="G136" s="41">
        <f>IF(Source!AK61&lt;&gt; 0, Source!AK61,Source!AL61 + Source!AM61 + Source!AO61)</f>
        <v>25.59</v>
      </c>
      <c r="H136" s="40"/>
      <c r="I136" s="41"/>
      <c r="J136" s="40" t="str">
        <f>Source!BO61</f>
        <v>м08-02-142-2</v>
      </c>
      <c r="K136" s="40"/>
      <c r="L136" s="41"/>
      <c r="M136" s="42"/>
      <c r="S136">
        <f>ROUND((Source!FX61/100)*((ROUND(Source!AF61*Source!I61, 2)+ROUND(Source!AE61*Source!I61, 2))), 2)</f>
        <v>7.81</v>
      </c>
      <c r="T136">
        <f>Source!X61</f>
        <v>279.01</v>
      </c>
      <c r="U136">
        <f>ROUND((Source!FY61/100)*((ROUND(Source!AF61*Source!I61, 2)+ROUND(Source!AE61*Source!I61, 2))), 2)</f>
        <v>4.1100000000000003</v>
      </c>
      <c r="V136">
        <f>Source!Y61</f>
        <v>146.69999999999999</v>
      </c>
    </row>
    <row r="137" spans="1:26" x14ac:dyDescent="0.2">
      <c r="D137" s="43" t="str">
        <f>"Объем: "&amp;Source!I61&amp;"=45/"&amp;"100"</f>
        <v>Объем: 0,45=45/100</v>
      </c>
    </row>
    <row r="138" spans="1:26" ht="14.25" x14ac:dyDescent="0.2">
      <c r="A138" s="37"/>
      <c r="B138" s="37"/>
      <c r="C138" s="38"/>
      <c r="D138" s="34" t="s">
        <v>827</v>
      </c>
      <c r="E138" s="39"/>
      <c r="F138" s="10"/>
      <c r="G138" s="41">
        <f>Source!AO61</f>
        <v>17.89</v>
      </c>
      <c r="H138" s="40" t="str">
        <f>Source!DG61</f>
        <v/>
      </c>
      <c r="I138" s="41">
        <f>ROUND(Source!AF61*Source!I61, 2)</f>
        <v>8.0500000000000007</v>
      </c>
      <c r="J138" s="40"/>
      <c r="K138" s="40">
        <f>IF(Source!BA61&lt;&gt; 0, Source!BA61, 1)</f>
        <v>35.729999999999997</v>
      </c>
      <c r="L138" s="41">
        <f>Source!S61</f>
        <v>287.64</v>
      </c>
      <c r="M138" s="42"/>
      <c r="R138">
        <f>I138</f>
        <v>8.0500000000000007</v>
      </c>
    </row>
    <row r="139" spans="1:26" ht="14.25" x14ac:dyDescent="0.2">
      <c r="A139" s="37"/>
      <c r="B139" s="37"/>
      <c r="C139" s="38"/>
      <c r="D139" s="34" t="s">
        <v>244</v>
      </c>
      <c r="E139" s="39"/>
      <c r="F139" s="10"/>
      <c r="G139" s="41">
        <f>Source!AM61</f>
        <v>7.34</v>
      </c>
      <c r="H139" s="40" t="str">
        <f>Source!DE61</f>
        <v/>
      </c>
      <c r="I139" s="41">
        <f>ROUND((((Source!ET61)-(Source!EU61))+Source!AE61)*Source!I61, 2)</f>
        <v>3.3</v>
      </c>
      <c r="J139" s="40"/>
      <c r="K139" s="40">
        <f>IF(Source!BB61&lt;&gt; 0, Source!BB61, 1)</f>
        <v>14.46</v>
      </c>
      <c r="L139" s="41">
        <f>Source!Q61</f>
        <v>47.76</v>
      </c>
      <c r="M139" s="42"/>
    </row>
    <row r="140" spans="1:26" ht="14.25" x14ac:dyDescent="0.2">
      <c r="A140" s="37"/>
      <c r="B140" s="37"/>
      <c r="C140" s="38"/>
      <c r="D140" s="34" t="s">
        <v>834</v>
      </c>
      <c r="E140" s="39"/>
      <c r="F140" s="10"/>
      <c r="G140" s="41">
        <f>Source!AL61</f>
        <v>0.36</v>
      </c>
      <c r="H140" s="40" t="str">
        <f>Source!DD61</f>
        <v/>
      </c>
      <c r="I140" s="41">
        <f>ROUND(Source!AC61*Source!I61, 2)</f>
        <v>0.16</v>
      </c>
      <c r="J140" s="40"/>
      <c r="K140" s="40">
        <f>IF(Source!BC61&lt;&gt; 0, Source!BC61, 1)</f>
        <v>35.53</v>
      </c>
      <c r="L140" s="41">
        <f>Source!P61</f>
        <v>5.76</v>
      </c>
      <c r="M140" s="42"/>
    </row>
    <row r="141" spans="1:26" ht="14.25" x14ac:dyDescent="0.2">
      <c r="A141" s="37"/>
      <c r="B141" s="37"/>
      <c r="C141" s="38"/>
      <c r="D141" s="34" t="s">
        <v>828</v>
      </c>
      <c r="E141" s="39" t="s">
        <v>829</v>
      </c>
      <c r="F141" s="10">
        <f>Source!BZ61</f>
        <v>97</v>
      </c>
      <c r="G141" s="44"/>
      <c r="H141" s="40"/>
      <c r="I141" s="41">
        <f>SUM(S136:S143)</f>
        <v>7.81</v>
      </c>
      <c r="J141" s="45"/>
      <c r="K141" s="34">
        <f>Source!AT61</f>
        <v>97</v>
      </c>
      <c r="L141" s="41">
        <f>SUM(T136:T143)</f>
        <v>279.01</v>
      </c>
      <c r="M141" s="42"/>
    </row>
    <row r="142" spans="1:26" ht="14.25" x14ac:dyDescent="0.2">
      <c r="A142" s="37"/>
      <c r="B142" s="37"/>
      <c r="C142" s="38"/>
      <c r="D142" s="34" t="s">
        <v>830</v>
      </c>
      <c r="E142" s="39" t="s">
        <v>829</v>
      </c>
      <c r="F142" s="10">
        <f>Source!CA61</f>
        <v>51</v>
      </c>
      <c r="G142" s="44"/>
      <c r="H142" s="40"/>
      <c r="I142" s="41">
        <f>SUM(U136:U143)</f>
        <v>4.1100000000000003</v>
      </c>
      <c r="J142" s="45"/>
      <c r="K142" s="34">
        <f>Source!AU61</f>
        <v>51</v>
      </c>
      <c r="L142" s="41">
        <f>SUM(V136:V143)</f>
        <v>146.69999999999999</v>
      </c>
      <c r="M142" s="42"/>
    </row>
    <row r="143" spans="1:26" ht="14.25" x14ac:dyDescent="0.2">
      <c r="A143" s="50"/>
      <c r="B143" s="50"/>
      <c r="C143" s="51"/>
      <c r="D143" s="52" t="s">
        <v>831</v>
      </c>
      <c r="E143" s="53" t="s">
        <v>832</v>
      </c>
      <c r="F143" s="54">
        <f>Source!AQ61</f>
        <v>1.99</v>
      </c>
      <c r="G143" s="55"/>
      <c r="H143" s="56" t="str">
        <f>Source!DI61</f>
        <v/>
      </c>
      <c r="I143" s="55"/>
      <c r="J143" s="56"/>
      <c r="K143" s="56"/>
      <c r="L143" s="55"/>
      <c r="M143" s="57">
        <f>Source!U61</f>
        <v>0.89549999999999996</v>
      </c>
    </row>
    <row r="144" spans="1:26" ht="15" x14ac:dyDescent="0.25">
      <c r="H144" s="48">
        <f>ROUND(Source!AC61*Source!I61, 2)+ROUND(Source!AF61*Source!I61, 2)+ROUND((((Source!ET61)-(Source!EU61))+Source!AE61)*Source!I61, 2)+SUM(I141:I142)</f>
        <v>23.43</v>
      </c>
      <c r="I144" s="48"/>
      <c r="K144" s="48">
        <f>Source!O61+SUM(L141:L142)</f>
        <v>766.87</v>
      </c>
      <c r="L144" s="48"/>
      <c r="M144" s="49">
        <f>Source!U61</f>
        <v>0.89549999999999996</v>
      </c>
      <c r="O144" s="47">
        <f>H144</f>
        <v>23.43</v>
      </c>
      <c r="P144" s="47">
        <f>K144</f>
        <v>766.87</v>
      </c>
      <c r="Q144" s="47">
        <f>M144</f>
        <v>0.89549999999999996</v>
      </c>
      <c r="W144">
        <f>IF(Source!BI61&lt;=1,H144, 0)</f>
        <v>0</v>
      </c>
      <c r="X144">
        <f>IF(Source!BI61=2,H144, 0)</f>
        <v>23.43</v>
      </c>
      <c r="Y144">
        <f>IF(Source!BI61=3,H144, 0)</f>
        <v>0</v>
      </c>
      <c r="Z144">
        <f>IF(Source!BI61=4,H144, 0)</f>
        <v>0</v>
      </c>
    </row>
    <row r="145" spans="1:28" ht="71.25" x14ac:dyDescent="0.2">
      <c r="A145" s="37">
        <v>35</v>
      </c>
      <c r="B145" s="37" t="str">
        <f>Source!E62</f>
        <v>11</v>
      </c>
      <c r="C145" s="38" t="str">
        <f>Source!F62</f>
        <v>34-02-003-1</v>
      </c>
      <c r="D145" s="34" t="str">
        <f>Source!G62</f>
        <v>Устройство трубопроводов из полиэтиленовых труб до 2 отверстий</v>
      </c>
      <c r="E145" s="39" t="str">
        <f>Source!H62</f>
        <v>1 канало-километр трубопровода</v>
      </c>
      <c r="F145" s="10">
        <f>Source!I62</f>
        <v>7.8E-2</v>
      </c>
      <c r="G145" s="41">
        <f>IF(Source!AK62&lt;&gt; 0, Source!AK62,Source!AL62 + Source!AM62 + Source!AO62)</f>
        <v>33416.46</v>
      </c>
      <c r="H145" s="40"/>
      <c r="I145" s="41"/>
      <c r="J145" s="40" t="str">
        <f>Source!BO62</f>
        <v>34-02-003-1</v>
      </c>
      <c r="K145" s="40"/>
      <c r="L145" s="41"/>
      <c r="M145" s="42"/>
      <c r="S145">
        <f>ROUND((Source!FX62/100)*((ROUND(Source!AF62*Source!I62, 2)+ROUND(Source!AE62*Source!I62, 2))), 2)</f>
        <v>80.31</v>
      </c>
      <c r="T145">
        <f>Source!X62</f>
        <v>2869.68</v>
      </c>
      <c r="U145">
        <f>ROUND((Source!FY62/100)*((ROUND(Source!AF62*Source!I62, 2)+ROUND(Source!AE62*Source!I62, 2))), 2)</f>
        <v>47.53</v>
      </c>
      <c r="V145">
        <f>Source!Y62</f>
        <v>1698.38</v>
      </c>
    </row>
    <row r="146" spans="1:28" ht="14.25" x14ac:dyDescent="0.2">
      <c r="A146" s="37"/>
      <c r="B146" s="37"/>
      <c r="C146" s="38"/>
      <c r="D146" s="34" t="s">
        <v>827</v>
      </c>
      <c r="E146" s="39"/>
      <c r="F146" s="10"/>
      <c r="G146" s="41">
        <f>Source!AO62</f>
        <v>1050.7</v>
      </c>
      <c r="H146" s="40" t="str">
        <f>Source!DG62</f>
        <v/>
      </c>
      <c r="I146" s="41">
        <f>ROUND(Source!AF62*Source!I62, 2)</f>
        <v>81.95</v>
      </c>
      <c r="J146" s="40"/>
      <c r="K146" s="40">
        <f>IF(Source!BA62&lt;&gt; 0, Source!BA62, 1)</f>
        <v>35.729999999999997</v>
      </c>
      <c r="L146" s="41">
        <f>Source!S62</f>
        <v>2928.24</v>
      </c>
      <c r="M146" s="42"/>
      <c r="R146">
        <f>I146</f>
        <v>81.95</v>
      </c>
    </row>
    <row r="147" spans="1:28" ht="14.25" x14ac:dyDescent="0.2">
      <c r="A147" s="37"/>
      <c r="B147" s="37"/>
      <c r="C147" s="38"/>
      <c r="D147" s="34" t="s">
        <v>834</v>
      </c>
      <c r="E147" s="39"/>
      <c r="F147" s="10"/>
      <c r="G147" s="41">
        <f>Source!AL62</f>
        <v>32365.759999999998</v>
      </c>
      <c r="H147" s="40" t="str">
        <f>Source!DD62</f>
        <v/>
      </c>
      <c r="I147" s="41">
        <f>ROUND(Source!AC62*Source!I62, 2)</f>
        <v>2524.5300000000002</v>
      </c>
      <c r="J147" s="40"/>
      <c r="K147" s="40">
        <f>IF(Source!BC62&lt;&gt; 0, Source!BC62, 1)</f>
        <v>10.69</v>
      </c>
      <c r="L147" s="41">
        <f>Source!P62</f>
        <v>26987.22</v>
      </c>
      <c r="M147" s="42"/>
    </row>
    <row r="148" spans="1:28" ht="14.25" x14ac:dyDescent="0.2">
      <c r="A148" s="37"/>
      <c r="B148" s="37"/>
      <c r="C148" s="38"/>
      <c r="D148" s="34" t="s">
        <v>828</v>
      </c>
      <c r="E148" s="39" t="s">
        <v>829</v>
      </c>
      <c r="F148" s="10">
        <f>Source!BZ62</f>
        <v>98</v>
      </c>
      <c r="G148" s="44"/>
      <c r="H148" s="40"/>
      <c r="I148" s="41">
        <f>SUM(S145:S151)</f>
        <v>80.31</v>
      </c>
      <c r="J148" s="45"/>
      <c r="K148" s="34">
        <f>Source!AT62</f>
        <v>98</v>
      </c>
      <c r="L148" s="41">
        <f>SUM(T145:T151)</f>
        <v>2869.68</v>
      </c>
      <c r="M148" s="42"/>
    </row>
    <row r="149" spans="1:28" ht="14.25" x14ac:dyDescent="0.2">
      <c r="A149" s="37"/>
      <c r="B149" s="37"/>
      <c r="C149" s="38"/>
      <c r="D149" s="34" t="s">
        <v>830</v>
      </c>
      <c r="E149" s="39" t="s">
        <v>829</v>
      </c>
      <c r="F149" s="10">
        <f>Source!CA62</f>
        <v>58</v>
      </c>
      <c r="G149" s="44"/>
      <c r="H149" s="40"/>
      <c r="I149" s="41">
        <f>SUM(U145:U151)</f>
        <v>47.53</v>
      </c>
      <c r="J149" s="45"/>
      <c r="K149" s="34">
        <f>Source!AU62</f>
        <v>58</v>
      </c>
      <c r="L149" s="41">
        <f>SUM(V145:V151)</f>
        <v>1698.38</v>
      </c>
      <c r="M149" s="42"/>
    </row>
    <row r="150" spans="1:28" ht="14.25" x14ac:dyDescent="0.2">
      <c r="A150" s="37"/>
      <c r="B150" s="37"/>
      <c r="C150" s="38"/>
      <c r="D150" s="34" t="s">
        <v>831</v>
      </c>
      <c r="E150" s="39" t="s">
        <v>832</v>
      </c>
      <c r="F150" s="10">
        <f>Source!AQ62</f>
        <v>133</v>
      </c>
      <c r="G150" s="41"/>
      <c r="H150" s="40" t="str">
        <f>Source!DI62</f>
        <v/>
      </c>
      <c r="I150" s="41"/>
      <c r="J150" s="40"/>
      <c r="K150" s="40"/>
      <c r="L150" s="41"/>
      <c r="M150" s="46">
        <f>Source!U62</f>
        <v>10.374000000000001</v>
      </c>
    </row>
    <row r="151" spans="1:28" ht="42.75" x14ac:dyDescent="0.2">
      <c r="A151" s="66">
        <v>36</v>
      </c>
      <c r="B151" s="66" t="str">
        <f>Source!E63</f>
        <v>11,1</v>
      </c>
      <c r="C151" s="66" t="str">
        <f>Source!F63</f>
        <v>507-0546</v>
      </c>
      <c r="D151" s="66" t="str">
        <f>Source!G63</f>
        <v>Трубы полиэтиленовые низкого давления (ПНД) с наружным диаметром 110 мм</v>
      </c>
      <c r="E151" s="67" t="str">
        <f>Source!H63</f>
        <v>м</v>
      </c>
      <c r="F151" s="68">
        <f>Source!I63</f>
        <v>-78</v>
      </c>
      <c r="G151" s="69">
        <f>Source!AK63</f>
        <v>32.299999999999997</v>
      </c>
      <c r="H151" s="70" t="s">
        <v>3</v>
      </c>
      <c r="I151" s="69">
        <f>ROUND(Source!AC63*Source!I63, 2)+ROUND((((Source!ET63)-(Source!EU63))+Source!AE63)*Source!I63, 2)+ROUND(Source!AF63*Source!I63, 2)</f>
        <v>-2519.4</v>
      </c>
      <c r="J151" s="67"/>
      <c r="K151" s="67">
        <f>IF(Source!BC63&lt;&gt; 0, Source!BC63, 1)</f>
        <v>10.69</v>
      </c>
      <c r="L151" s="69">
        <f>Source!O63</f>
        <v>-26932.39</v>
      </c>
      <c r="M151" s="69"/>
      <c r="S151">
        <f>ROUND((Source!FX63/100)*((ROUND(Source!AF63*Source!I63, 2)+ROUND(Source!AE63*Source!I63, 2))), 2)</f>
        <v>0</v>
      </c>
      <c r="T151">
        <f>Source!X63</f>
        <v>0</v>
      </c>
      <c r="U151">
        <f>ROUND((Source!FY63/100)*((ROUND(Source!AF63*Source!I63, 2)+ROUND(Source!AE63*Source!I63, 2))), 2)</f>
        <v>0</v>
      </c>
      <c r="V151">
        <f>Source!Y63</f>
        <v>0</v>
      </c>
      <c r="Y151">
        <f>IF(Source!BI63=3,I151, 0)</f>
        <v>0</v>
      </c>
      <c r="AA151">
        <f>ROUND(Source!AC63*Source!I63, 2)+ROUND((((Source!ET63)-(Source!EU63))+Source!AE63)*Source!I63, 2)+ROUND(Source!AF63*Source!I63, 2)</f>
        <v>-2519.4</v>
      </c>
      <c r="AB151">
        <f>Source!O63</f>
        <v>-26932.39</v>
      </c>
    </row>
    <row r="152" spans="1:28" ht="15" x14ac:dyDescent="0.25">
      <c r="H152" s="48">
        <f>ROUND(Source!AC62*Source!I62, 2)+ROUND(Source!AF62*Source!I62, 2)+ROUND((((Source!ET62)-(Source!EU62))+Source!AE62)*Source!I62, 2)+SUM(I148:I149)+SUM(AA151:AA151)</f>
        <v>214.92000000000007</v>
      </c>
      <c r="I152" s="48"/>
      <c r="K152" s="48">
        <f>Source!O62+SUM(L148:L149)+SUM(AB151:AB151)</f>
        <v>7551.1299999999974</v>
      </c>
      <c r="L152" s="48"/>
      <c r="M152" s="49">
        <f>Source!U62</f>
        <v>10.374000000000001</v>
      </c>
      <c r="O152" s="47">
        <f>H152</f>
        <v>214.92000000000007</v>
      </c>
      <c r="P152" s="47">
        <f>K152</f>
        <v>7551.1299999999974</v>
      </c>
      <c r="Q152" s="47">
        <f>M152</f>
        <v>10.374000000000001</v>
      </c>
      <c r="W152">
        <f>IF(Source!BI62&lt;=1,H152, 0)</f>
        <v>214.92000000000007</v>
      </c>
      <c r="X152">
        <f>IF(Source!BI62=2,H152, 0)</f>
        <v>0</v>
      </c>
      <c r="Y152">
        <f>IF(Source!BI62=3,H152, 0)</f>
        <v>0</v>
      </c>
      <c r="Z152">
        <f>IF(Source!BI62=4,H152, 0)</f>
        <v>0</v>
      </c>
    </row>
    <row r="153" spans="1:28" ht="71.25" x14ac:dyDescent="0.2">
      <c r="A153" s="37">
        <v>37</v>
      </c>
      <c r="B153" s="37" t="str">
        <f>Source!E64</f>
        <v>12</v>
      </c>
      <c r="C153" s="38" t="str">
        <f>Source!F64</f>
        <v>34-02-001-1</v>
      </c>
      <c r="D153" s="34" t="str">
        <f>Source!G64</f>
        <v>Устройство трубопроводов из хризотилцементных труб с соединением стальными манжетами до 2 отверстий</v>
      </c>
      <c r="E153" s="39" t="str">
        <f>Source!H64</f>
        <v>1 канало-километр трубопровода</v>
      </c>
      <c r="F153" s="10">
        <f>Source!I64</f>
        <v>1.2E-2</v>
      </c>
      <c r="G153" s="41">
        <f>IF(Source!AK64&lt;&gt; 0, Source!AK64,Source!AL64 + Source!AM64 + Source!AO64)</f>
        <v>17126.22</v>
      </c>
      <c r="H153" s="40"/>
      <c r="I153" s="41"/>
      <c r="J153" s="40" t="str">
        <f>Source!BO64</f>
        <v>34-02-001-1</v>
      </c>
      <c r="K153" s="40"/>
      <c r="L153" s="41"/>
      <c r="M153" s="42"/>
      <c r="S153">
        <f>ROUND((Source!FX64/100)*((ROUND(Source!AF64*Source!I64, 2)+ROUND(Source!AE64*Source!I64, 2))), 2)</f>
        <v>16.260000000000002</v>
      </c>
      <c r="T153">
        <f>Source!X64</f>
        <v>580.9</v>
      </c>
      <c r="U153">
        <f>ROUND((Source!FY64/100)*((ROUND(Source!AF64*Source!I64, 2)+ROUND(Source!AE64*Source!I64, 2))), 2)</f>
        <v>9.6199999999999992</v>
      </c>
      <c r="V153">
        <f>Source!Y64</f>
        <v>343.8</v>
      </c>
    </row>
    <row r="154" spans="1:28" ht="14.25" x14ac:dyDescent="0.2">
      <c r="A154" s="37"/>
      <c r="B154" s="37"/>
      <c r="C154" s="38"/>
      <c r="D154" s="34" t="s">
        <v>827</v>
      </c>
      <c r="E154" s="39"/>
      <c r="F154" s="10"/>
      <c r="G154" s="41">
        <f>Source!AO64</f>
        <v>1382.5</v>
      </c>
      <c r="H154" s="40" t="str">
        <f>Source!DG64</f>
        <v/>
      </c>
      <c r="I154" s="41">
        <f>ROUND(Source!AF64*Source!I64, 2)</f>
        <v>16.59</v>
      </c>
      <c r="J154" s="40"/>
      <c r="K154" s="40">
        <f>IF(Source!BA64&lt;&gt; 0, Source!BA64, 1)</f>
        <v>35.729999999999997</v>
      </c>
      <c r="L154" s="41">
        <f>Source!S64</f>
        <v>592.76</v>
      </c>
      <c r="M154" s="42"/>
      <c r="R154">
        <f>I154</f>
        <v>16.59</v>
      </c>
    </row>
    <row r="155" spans="1:28" ht="14.25" x14ac:dyDescent="0.2">
      <c r="A155" s="37"/>
      <c r="B155" s="37"/>
      <c r="C155" s="38"/>
      <c r="D155" s="34" t="s">
        <v>834</v>
      </c>
      <c r="E155" s="39"/>
      <c r="F155" s="10"/>
      <c r="G155" s="41">
        <f>Source!AL64</f>
        <v>15743.72</v>
      </c>
      <c r="H155" s="40" t="str">
        <f>Source!DD64</f>
        <v/>
      </c>
      <c r="I155" s="41">
        <f>ROUND(Source!AC64*Source!I64, 2)</f>
        <v>188.92</v>
      </c>
      <c r="J155" s="40"/>
      <c r="K155" s="40">
        <f>IF(Source!BC64&lt;&gt; 0, Source!BC64, 1)</f>
        <v>11.74</v>
      </c>
      <c r="L155" s="41">
        <f>Source!P64</f>
        <v>2217.98</v>
      </c>
      <c r="M155" s="42"/>
    </row>
    <row r="156" spans="1:28" ht="14.25" x14ac:dyDescent="0.2">
      <c r="A156" s="37"/>
      <c r="B156" s="37"/>
      <c r="C156" s="38"/>
      <c r="D156" s="34" t="s">
        <v>828</v>
      </c>
      <c r="E156" s="39" t="s">
        <v>829</v>
      </c>
      <c r="F156" s="10">
        <f>Source!BZ64</f>
        <v>98</v>
      </c>
      <c r="G156" s="44"/>
      <c r="H156" s="40"/>
      <c r="I156" s="41">
        <f>SUM(S153:S159)</f>
        <v>16.260000000000002</v>
      </c>
      <c r="J156" s="45"/>
      <c r="K156" s="34">
        <f>Source!AT64</f>
        <v>98</v>
      </c>
      <c r="L156" s="41">
        <f>SUM(T153:T159)</f>
        <v>580.9</v>
      </c>
      <c r="M156" s="42"/>
    </row>
    <row r="157" spans="1:28" ht="14.25" x14ac:dyDescent="0.2">
      <c r="A157" s="37"/>
      <c r="B157" s="37"/>
      <c r="C157" s="38"/>
      <c r="D157" s="34" t="s">
        <v>830</v>
      </c>
      <c r="E157" s="39" t="s">
        <v>829</v>
      </c>
      <c r="F157" s="10">
        <f>Source!CA64</f>
        <v>58</v>
      </c>
      <c r="G157" s="44"/>
      <c r="H157" s="40"/>
      <c r="I157" s="41">
        <f>SUM(U153:U159)</f>
        <v>9.6199999999999992</v>
      </c>
      <c r="J157" s="45"/>
      <c r="K157" s="34">
        <f>Source!AU64</f>
        <v>58</v>
      </c>
      <c r="L157" s="41">
        <f>SUM(V153:V159)</f>
        <v>343.8</v>
      </c>
      <c r="M157" s="42"/>
    </row>
    <row r="158" spans="1:28" ht="14.25" x14ac:dyDescent="0.2">
      <c r="A158" s="37"/>
      <c r="B158" s="37"/>
      <c r="C158" s="38"/>
      <c r="D158" s="34" t="s">
        <v>831</v>
      </c>
      <c r="E158" s="39" t="s">
        <v>832</v>
      </c>
      <c r="F158" s="10">
        <f>Source!AQ64</f>
        <v>175</v>
      </c>
      <c r="G158" s="41"/>
      <c r="H158" s="40" t="str">
        <f>Source!DI64</f>
        <v/>
      </c>
      <c r="I158" s="41"/>
      <c r="J158" s="40"/>
      <c r="K158" s="40"/>
      <c r="L158" s="41"/>
      <c r="M158" s="46">
        <f>Source!U64</f>
        <v>2.1</v>
      </c>
    </row>
    <row r="159" spans="1:28" ht="14.25" x14ac:dyDescent="0.2">
      <c r="A159" s="66">
        <v>38</v>
      </c>
      <c r="B159" s="66" t="str">
        <f>Source!E65</f>
        <v>12,1</v>
      </c>
      <c r="C159" s="66" t="str">
        <f>Source!F65</f>
        <v>101-1564</v>
      </c>
      <c r="D159" s="66" t="str">
        <f>Source!G65</f>
        <v>Гидроизол</v>
      </c>
      <c r="E159" s="67" t="str">
        <f>Source!H65</f>
        <v>м2</v>
      </c>
      <c r="F159" s="68">
        <f>Source!I65</f>
        <v>-0.18</v>
      </c>
      <c r="G159" s="69">
        <f>Source!AK65</f>
        <v>15.4</v>
      </c>
      <c r="H159" s="70" t="s">
        <v>3</v>
      </c>
      <c r="I159" s="69">
        <f>ROUND(Source!AC65*Source!I65, 2)+ROUND((((Source!ET65)-(Source!EU65))+Source!AE65)*Source!I65, 2)+ROUND(Source!AF65*Source!I65, 2)</f>
        <v>-2.77</v>
      </c>
      <c r="J159" s="67"/>
      <c r="K159" s="67">
        <f>IF(Source!BC65&lt;&gt; 0, Source!BC65, 1)</f>
        <v>4.05</v>
      </c>
      <c r="L159" s="69">
        <f>Source!O65</f>
        <v>-11.23</v>
      </c>
      <c r="M159" s="69"/>
      <c r="S159">
        <f>ROUND((Source!FX65/100)*((ROUND(Source!AF65*Source!I65, 2)+ROUND(Source!AE65*Source!I65, 2))), 2)</f>
        <v>0</v>
      </c>
      <c r="T159">
        <f>Source!X65</f>
        <v>0</v>
      </c>
      <c r="U159">
        <f>ROUND((Source!FY65/100)*((ROUND(Source!AF65*Source!I65, 2)+ROUND(Source!AE65*Source!I65, 2))), 2)</f>
        <v>0</v>
      </c>
      <c r="V159">
        <f>Source!Y65</f>
        <v>0</v>
      </c>
      <c r="Y159">
        <f>IF(Source!BI65=3,I159, 0)</f>
        <v>0</v>
      </c>
      <c r="AA159">
        <f>ROUND(Source!AC65*Source!I65, 2)+ROUND((((Source!ET65)-(Source!EU65))+Source!AE65)*Source!I65, 2)+ROUND(Source!AF65*Source!I65, 2)</f>
        <v>-2.77</v>
      </c>
      <c r="AB159">
        <f>Source!O65</f>
        <v>-11.23</v>
      </c>
    </row>
    <row r="160" spans="1:28" ht="15" x14ac:dyDescent="0.25">
      <c r="H160" s="48">
        <f>ROUND(Source!AC64*Source!I64, 2)+ROUND(Source!AF64*Source!I64, 2)+ROUND((((Source!ET64)-(Source!EU64))+Source!AE64)*Source!I64, 2)+SUM(I156:I157)+SUM(AA159:AA159)</f>
        <v>228.61999999999998</v>
      </c>
      <c r="I160" s="48"/>
      <c r="K160" s="48">
        <f>Source!O64+SUM(L156:L157)+SUM(AB159:AB159)</f>
        <v>3724.2099999999996</v>
      </c>
      <c r="L160" s="48"/>
      <c r="M160" s="49">
        <f>Source!U64</f>
        <v>2.1</v>
      </c>
      <c r="O160" s="47">
        <f>H160</f>
        <v>228.61999999999998</v>
      </c>
      <c r="P160" s="47">
        <f>K160</f>
        <v>3724.2099999999996</v>
      </c>
      <c r="Q160" s="47">
        <f>M160</f>
        <v>2.1</v>
      </c>
      <c r="W160">
        <f>IF(Source!BI64&lt;=1,H160, 0)</f>
        <v>228.61999999999998</v>
      </c>
      <c r="X160">
        <f>IF(Source!BI64=2,H160, 0)</f>
        <v>0</v>
      </c>
      <c r="Y160">
        <f>IF(Source!BI64=3,H160, 0)</f>
        <v>0</v>
      </c>
      <c r="Z160">
        <f>IF(Source!BI64=4,H160, 0)</f>
        <v>0</v>
      </c>
    </row>
    <row r="161" spans="1:26" ht="42.75" x14ac:dyDescent="0.2">
      <c r="A161" s="37">
        <v>39</v>
      </c>
      <c r="B161" s="37" t="str">
        <f>Source!E66</f>
        <v>13</v>
      </c>
      <c r="C161" s="38" t="str">
        <f>Source!F66</f>
        <v>м08-02-148-3</v>
      </c>
      <c r="D161" s="34" t="str">
        <f>Source!G66</f>
        <v>Кабель до 35 кВ в проложенных трубах, блоках и коробах, масса 1 м кабеля до 3 кг</v>
      </c>
      <c r="E161" s="39" t="str">
        <f>Source!H66</f>
        <v>100 М КАБЕЛЯ</v>
      </c>
      <c r="F161" s="10">
        <f>Source!I66</f>
        <v>2.82</v>
      </c>
      <c r="G161" s="41">
        <f>IF(Source!AK66&lt;&gt; 0, Source!AK66,Source!AL66 + Source!AM66 + Source!AO66)</f>
        <v>275.02999999999997</v>
      </c>
      <c r="H161" s="40"/>
      <c r="I161" s="41"/>
      <c r="J161" s="40" t="str">
        <f>Source!BO66</f>
        <v>м08-02-148-3</v>
      </c>
      <c r="K161" s="40"/>
      <c r="L161" s="41"/>
      <c r="M161" s="42"/>
      <c r="S161">
        <f>ROUND((Source!FX66/100)*((ROUND(Source!AF66*Source!I66, 2)+ROUND(Source!AE66*Source!I66, 2))), 2)</f>
        <v>463.02</v>
      </c>
      <c r="T161">
        <f>Source!X66</f>
        <v>16543.75</v>
      </c>
      <c r="U161">
        <f>ROUND((Source!FY66/100)*((ROUND(Source!AF66*Source!I66, 2)+ROUND(Source!AE66*Source!I66, 2))), 2)</f>
        <v>243.44</v>
      </c>
      <c r="V161">
        <f>Source!Y66</f>
        <v>8698.26</v>
      </c>
    </row>
    <row r="162" spans="1:26" x14ac:dyDescent="0.2">
      <c r="D162" s="43" t="str">
        <f>"Объем: "&amp;Source!I66&amp;"=282/"&amp;"100"</f>
        <v>Объем: 2,82=282/100</v>
      </c>
    </row>
    <row r="163" spans="1:26" ht="14.25" x14ac:dyDescent="0.2">
      <c r="A163" s="37"/>
      <c r="B163" s="37"/>
      <c r="C163" s="38"/>
      <c r="D163" s="34" t="s">
        <v>827</v>
      </c>
      <c r="E163" s="39"/>
      <c r="F163" s="10"/>
      <c r="G163" s="41">
        <f>Source!AO66</f>
        <v>166.85</v>
      </c>
      <c r="H163" s="40" t="str">
        <f>Source!DG66</f>
        <v/>
      </c>
      <c r="I163" s="41">
        <f>ROUND(Source!AF66*Source!I66, 2)</f>
        <v>470.52</v>
      </c>
      <c r="J163" s="40"/>
      <c r="K163" s="40">
        <f>IF(Source!BA66&lt;&gt; 0, Source!BA66, 1)</f>
        <v>35.729999999999997</v>
      </c>
      <c r="L163" s="41">
        <f>Source!S66</f>
        <v>16811.57</v>
      </c>
      <c r="M163" s="42"/>
      <c r="R163">
        <f>I163</f>
        <v>470.52</v>
      </c>
    </row>
    <row r="164" spans="1:26" ht="14.25" x14ac:dyDescent="0.2">
      <c r="A164" s="37"/>
      <c r="B164" s="37"/>
      <c r="C164" s="38"/>
      <c r="D164" s="34" t="s">
        <v>244</v>
      </c>
      <c r="E164" s="39"/>
      <c r="F164" s="10"/>
      <c r="G164" s="41">
        <f>Source!AM66</f>
        <v>67.37</v>
      </c>
      <c r="H164" s="40" t="str">
        <f>Source!DE66</f>
        <v/>
      </c>
      <c r="I164" s="41">
        <f>ROUND((((Source!ET66)-(Source!EU66))+Source!AE66)*Source!I66, 2)</f>
        <v>189.98</v>
      </c>
      <c r="J164" s="40"/>
      <c r="K164" s="40">
        <f>IF(Source!BB66&lt;&gt; 0, Source!BB66, 1)</f>
        <v>10.210000000000001</v>
      </c>
      <c r="L164" s="41">
        <f>Source!Q66</f>
        <v>1939.73</v>
      </c>
      <c r="M164" s="42"/>
    </row>
    <row r="165" spans="1:26" ht="14.25" x14ac:dyDescent="0.2">
      <c r="A165" s="37"/>
      <c r="B165" s="37"/>
      <c r="C165" s="38"/>
      <c r="D165" s="34" t="s">
        <v>833</v>
      </c>
      <c r="E165" s="39"/>
      <c r="F165" s="10"/>
      <c r="G165" s="41">
        <f>Source!AN66</f>
        <v>2.42</v>
      </c>
      <c r="H165" s="40" t="str">
        <f>Source!DF66</f>
        <v/>
      </c>
      <c r="I165" s="41">
        <f>ROUND(Source!AE66*Source!I66, 2)</f>
        <v>6.82</v>
      </c>
      <c r="J165" s="40"/>
      <c r="K165" s="40">
        <f>IF(Source!BS66&lt;&gt; 0, Source!BS66, 1)</f>
        <v>35.729999999999997</v>
      </c>
      <c r="L165" s="41">
        <f>Source!R66</f>
        <v>243.84</v>
      </c>
      <c r="M165" s="42"/>
      <c r="R165">
        <f>I165</f>
        <v>6.82</v>
      </c>
    </row>
    <row r="166" spans="1:26" ht="14.25" x14ac:dyDescent="0.2">
      <c r="A166" s="37"/>
      <c r="B166" s="37"/>
      <c r="C166" s="38"/>
      <c r="D166" s="34" t="s">
        <v>834</v>
      </c>
      <c r="E166" s="39"/>
      <c r="F166" s="10"/>
      <c r="G166" s="41">
        <f>Source!AL66</f>
        <v>40.81</v>
      </c>
      <c r="H166" s="40" t="str">
        <f>Source!DD66</f>
        <v/>
      </c>
      <c r="I166" s="41">
        <f>ROUND(Source!AC66*Source!I66, 2)</f>
        <v>115.08</v>
      </c>
      <c r="J166" s="40"/>
      <c r="K166" s="40">
        <f>IF(Source!BC66&lt;&gt; 0, Source!BC66, 1)</f>
        <v>18.84</v>
      </c>
      <c r="L166" s="41">
        <f>Source!P66</f>
        <v>2168.19</v>
      </c>
      <c r="M166" s="42"/>
    </row>
    <row r="167" spans="1:26" ht="14.25" x14ac:dyDescent="0.2">
      <c r="A167" s="37"/>
      <c r="B167" s="37"/>
      <c r="C167" s="38"/>
      <c r="D167" s="34" t="s">
        <v>828</v>
      </c>
      <c r="E167" s="39" t="s">
        <v>829</v>
      </c>
      <c r="F167" s="10">
        <f>Source!BZ66</f>
        <v>97</v>
      </c>
      <c r="G167" s="44"/>
      <c r="H167" s="40"/>
      <c r="I167" s="41">
        <f>SUM(S161:S169)</f>
        <v>463.02</v>
      </c>
      <c r="J167" s="45"/>
      <c r="K167" s="34">
        <f>Source!AT66</f>
        <v>97</v>
      </c>
      <c r="L167" s="41">
        <f>SUM(T161:T169)</f>
        <v>16543.75</v>
      </c>
      <c r="M167" s="42"/>
    </row>
    <row r="168" spans="1:26" ht="14.25" x14ac:dyDescent="0.2">
      <c r="A168" s="37"/>
      <c r="B168" s="37"/>
      <c r="C168" s="38"/>
      <c r="D168" s="34" t="s">
        <v>830</v>
      </c>
      <c r="E168" s="39" t="s">
        <v>829</v>
      </c>
      <c r="F168" s="10">
        <f>Source!CA66</f>
        <v>51</v>
      </c>
      <c r="G168" s="44"/>
      <c r="H168" s="40"/>
      <c r="I168" s="41">
        <f>SUM(U161:U169)</f>
        <v>243.44</v>
      </c>
      <c r="J168" s="45"/>
      <c r="K168" s="34">
        <f>Source!AU66</f>
        <v>51</v>
      </c>
      <c r="L168" s="41">
        <f>SUM(V161:V169)</f>
        <v>8698.26</v>
      </c>
      <c r="M168" s="42"/>
    </row>
    <row r="169" spans="1:26" ht="14.25" x14ac:dyDescent="0.2">
      <c r="A169" s="50"/>
      <c r="B169" s="50"/>
      <c r="C169" s="51"/>
      <c r="D169" s="52" t="s">
        <v>831</v>
      </c>
      <c r="E169" s="53" t="s">
        <v>832</v>
      </c>
      <c r="F169" s="54">
        <f>Source!AQ66</f>
        <v>18.559999999999999</v>
      </c>
      <c r="G169" s="55"/>
      <c r="H169" s="56" t="str">
        <f>Source!DI66</f>
        <v/>
      </c>
      <c r="I169" s="55"/>
      <c r="J169" s="56"/>
      <c r="K169" s="56"/>
      <c r="L169" s="55"/>
      <c r="M169" s="57">
        <f>Source!U66</f>
        <v>52.339199999999991</v>
      </c>
    </row>
    <row r="170" spans="1:26" ht="15" x14ac:dyDescent="0.25">
      <c r="H170" s="48">
        <f>ROUND(Source!AC66*Source!I66, 2)+ROUND(Source!AF66*Source!I66, 2)+ROUND((((Source!ET66)-(Source!EU66))+Source!AE66)*Source!I66, 2)+SUM(I167:I168)</f>
        <v>1482.04</v>
      </c>
      <c r="I170" s="48"/>
      <c r="K170" s="48">
        <f>Source!O66+SUM(L167:L168)</f>
        <v>46161.5</v>
      </c>
      <c r="L170" s="48"/>
      <c r="M170" s="49">
        <f>Source!U66</f>
        <v>52.339199999999991</v>
      </c>
      <c r="O170" s="47">
        <f>H170</f>
        <v>1482.04</v>
      </c>
      <c r="P170" s="47">
        <f>K170</f>
        <v>46161.5</v>
      </c>
      <c r="Q170" s="47">
        <f>M170</f>
        <v>52.339199999999991</v>
      </c>
      <c r="W170">
        <f>IF(Source!BI66&lt;=1,H170, 0)</f>
        <v>0</v>
      </c>
      <c r="X170">
        <f>IF(Source!BI66=2,H170, 0)</f>
        <v>1482.04</v>
      </c>
      <c r="Y170">
        <f>IF(Source!BI66=3,H170, 0)</f>
        <v>0</v>
      </c>
      <c r="Z170">
        <f>IF(Source!BI66=4,H170, 0)</f>
        <v>0</v>
      </c>
    </row>
    <row r="171" spans="1:26" ht="42.75" x14ac:dyDescent="0.2">
      <c r="A171" s="37">
        <v>40</v>
      </c>
      <c r="B171" s="37" t="str">
        <f>Source!E67</f>
        <v>14</v>
      </c>
      <c r="C171" s="38" t="str">
        <f>Source!F67</f>
        <v>м08-02-145-3</v>
      </c>
      <c r="D171" s="34" t="str">
        <f>Source!G67</f>
        <v>Кабель до 35 кВ, прокладываемый по дну канала без креплений, масса 1 м кабеля до 3 кг</v>
      </c>
      <c r="E171" s="39" t="str">
        <f>Source!H67</f>
        <v>100 М КАБЕЛЯ</v>
      </c>
      <c r="F171" s="10">
        <f>Source!I67</f>
        <v>0.4</v>
      </c>
      <c r="G171" s="41">
        <f>IF(Source!AK67&lt;&gt; 0, Source!AK67,Source!AL67 + Source!AM67 + Source!AO67)</f>
        <v>170.51</v>
      </c>
      <c r="H171" s="40"/>
      <c r="I171" s="41"/>
      <c r="J171" s="40" t="str">
        <f>Source!BO67</f>
        <v>м08-02-145-3</v>
      </c>
      <c r="K171" s="40"/>
      <c r="L171" s="41"/>
      <c r="M171" s="42"/>
      <c r="S171">
        <f>ROUND((Source!FX67/100)*((ROUND(Source!AF67*Source!I67, 2)+ROUND(Source!AE67*Source!I67, 2))), 2)</f>
        <v>26.9</v>
      </c>
      <c r="T171">
        <f>Source!X67</f>
        <v>960.86</v>
      </c>
      <c r="U171">
        <f>ROUND((Source!FY67/100)*((ROUND(Source!AF67*Source!I67, 2)+ROUND(Source!AE67*Source!I67, 2))), 2)</f>
        <v>14.14</v>
      </c>
      <c r="V171">
        <f>Source!Y67</f>
        <v>505.2</v>
      </c>
    </row>
    <row r="172" spans="1:26" x14ac:dyDescent="0.2">
      <c r="D172" s="43" t="str">
        <f>"Объем: "&amp;Source!I67&amp;"=40/"&amp;"100"</f>
        <v>Объем: 0,4=40/100</v>
      </c>
    </row>
    <row r="173" spans="1:26" ht="14.25" x14ac:dyDescent="0.2">
      <c r="A173" s="37"/>
      <c r="B173" s="37"/>
      <c r="C173" s="38"/>
      <c r="D173" s="34" t="s">
        <v>827</v>
      </c>
      <c r="E173" s="39"/>
      <c r="F173" s="10"/>
      <c r="G173" s="41">
        <f>Source!AO67</f>
        <v>66.89</v>
      </c>
      <c r="H173" s="40" t="str">
        <f>Source!DG67</f>
        <v/>
      </c>
      <c r="I173" s="41">
        <f>ROUND(Source!AF67*Source!I67, 2)</f>
        <v>26.76</v>
      </c>
      <c r="J173" s="40"/>
      <c r="K173" s="40">
        <f>IF(Source!BA67&lt;&gt; 0, Source!BA67, 1)</f>
        <v>35.729999999999997</v>
      </c>
      <c r="L173" s="41">
        <f>Source!S67</f>
        <v>955.99</v>
      </c>
      <c r="M173" s="42"/>
      <c r="R173">
        <f>I173</f>
        <v>26.76</v>
      </c>
    </row>
    <row r="174" spans="1:26" ht="14.25" x14ac:dyDescent="0.2">
      <c r="A174" s="37"/>
      <c r="B174" s="37"/>
      <c r="C174" s="38"/>
      <c r="D174" s="34" t="s">
        <v>244</v>
      </c>
      <c r="E174" s="39"/>
      <c r="F174" s="10"/>
      <c r="G174" s="41">
        <f>Source!AM67</f>
        <v>54.29</v>
      </c>
      <c r="H174" s="40" t="str">
        <f>Source!DE67</f>
        <v/>
      </c>
      <c r="I174" s="41">
        <f>ROUND((((Source!ET67)-(Source!EU67))+Source!AE67)*Source!I67, 2)</f>
        <v>21.72</v>
      </c>
      <c r="J174" s="40"/>
      <c r="K174" s="40">
        <f>IF(Source!BB67&lt;&gt; 0, Source!BB67, 1)</f>
        <v>11.24</v>
      </c>
      <c r="L174" s="41">
        <f>Source!Q67</f>
        <v>244.09</v>
      </c>
      <c r="M174" s="42"/>
    </row>
    <row r="175" spans="1:26" ht="14.25" x14ac:dyDescent="0.2">
      <c r="A175" s="37"/>
      <c r="B175" s="37"/>
      <c r="C175" s="38"/>
      <c r="D175" s="34" t="s">
        <v>833</v>
      </c>
      <c r="E175" s="39"/>
      <c r="F175" s="10"/>
      <c r="G175" s="41">
        <f>Source!AN67</f>
        <v>2.42</v>
      </c>
      <c r="H175" s="40" t="str">
        <f>Source!DF67</f>
        <v/>
      </c>
      <c r="I175" s="41">
        <f>ROUND(Source!AE67*Source!I67, 2)</f>
        <v>0.97</v>
      </c>
      <c r="J175" s="40"/>
      <c r="K175" s="40">
        <f>IF(Source!BS67&lt;&gt; 0, Source!BS67, 1)</f>
        <v>35.729999999999997</v>
      </c>
      <c r="L175" s="41">
        <f>Source!R67</f>
        <v>34.590000000000003</v>
      </c>
      <c r="M175" s="42"/>
      <c r="R175">
        <f>I175</f>
        <v>0.97</v>
      </c>
    </row>
    <row r="176" spans="1:26" ht="14.25" x14ac:dyDescent="0.2">
      <c r="A176" s="37"/>
      <c r="B176" s="37"/>
      <c r="C176" s="38"/>
      <c r="D176" s="34" t="s">
        <v>834</v>
      </c>
      <c r="E176" s="39"/>
      <c r="F176" s="10"/>
      <c r="G176" s="41">
        <f>Source!AL67</f>
        <v>49.33</v>
      </c>
      <c r="H176" s="40" t="str">
        <f>Source!DD67</f>
        <v/>
      </c>
      <c r="I176" s="41">
        <f>ROUND(Source!AC67*Source!I67, 2)</f>
        <v>19.73</v>
      </c>
      <c r="J176" s="40"/>
      <c r="K176" s="40">
        <f>IF(Source!BC67&lt;&gt; 0, Source!BC67, 1)</f>
        <v>15.49</v>
      </c>
      <c r="L176" s="41">
        <f>Source!P67</f>
        <v>305.64999999999998</v>
      </c>
      <c r="M176" s="42"/>
    </row>
    <row r="177" spans="1:26" ht="14.25" x14ac:dyDescent="0.2">
      <c r="A177" s="37"/>
      <c r="B177" s="37"/>
      <c r="C177" s="38"/>
      <c r="D177" s="34" t="s">
        <v>828</v>
      </c>
      <c r="E177" s="39" t="s">
        <v>829</v>
      </c>
      <c r="F177" s="10">
        <f>Source!BZ67</f>
        <v>97</v>
      </c>
      <c r="G177" s="44"/>
      <c r="H177" s="40"/>
      <c r="I177" s="41">
        <f>SUM(S171:S179)</f>
        <v>26.9</v>
      </c>
      <c r="J177" s="45"/>
      <c r="K177" s="34">
        <f>Source!AT67</f>
        <v>97</v>
      </c>
      <c r="L177" s="41">
        <f>SUM(T171:T179)</f>
        <v>960.86</v>
      </c>
      <c r="M177" s="42"/>
    </row>
    <row r="178" spans="1:26" ht="14.25" x14ac:dyDescent="0.2">
      <c r="A178" s="37"/>
      <c r="B178" s="37"/>
      <c r="C178" s="38"/>
      <c r="D178" s="34" t="s">
        <v>830</v>
      </c>
      <c r="E178" s="39" t="s">
        <v>829</v>
      </c>
      <c r="F178" s="10">
        <f>Source!CA67</f>
        <v>51</v>
      </c>
      <c r="G178" s="44"/>
      <c r="H178" s="40"/>
      <c r="I178" s="41">
        <f>SUM(U171:U179)</f>
        <v>14.14</v>
      </c>
      <c r="J178" s="45"/>
      <c r="K178" s="34">
        <f>Source!AU67</f>
        <v>51</v>
      </c>
      <c r="L178" s="41">
        <f>SUM(V171:V179)</f>
        <v>505.2</v>
      </c>
      <c r="M178" s="42"/>
    </row>
    <row r="179" spans="1:26" ht="14.25" x14ac:dyDescent="0.2">
      <c r="A179" s="50"/>
      <c r="B179" s="50"/>
      <c r="C179" s="51"/>
      <c r="D179" s="52" t="s">
        <v>831</v>
      </c>
      <c r="E179" s="53" t="s">
        <v>832</v>
      </c>
      <c r="F179" s="54">
        <f>Source!AQ67</f>
        <v>7.44</v>
      </c>
      <c r="G179" s="55"/>
      <c r="H179" s="56" t="str">
        <f>Source!DI67</f>
        <v/>
      </c>
      <c r="I179" s="55"/>
      <c r="J179" s="56"/>
      <c r="K179" s="56"/>
      <c r="L179" s="55"/>
      <c r="M179" s="57">
        <f>Source!U67</f>
        <v>2.9760000000000004</v>
      </c>
    </row>
    <row r="180" spans="1:26" ht="15" x14ac:dyDescent="0.25">
      <c r="H180" s="48">
        <f>ROUND(Source!AC67*Source!I67, 2)+ROUND(Source!AF67*Source!I67, 2)+ROUND((((Source!ET67)-(Source!EU67))+Source!AE67)*Source!I67, 2)+SUM(I177:I178)</f>
        <v>109.25</v>
      </c>
      <c r="I180" s="48"/>
      <c r="K180" s="48">
        <f>Source!O67+SUM(L177:L178)</f>
        <v>2971.79</v>
      </c>
      <c r="L180" s="48"/>
      <c r="M180" s="49">
        <f>Source!U67</f>
        <v>2.9760000000000004</v>
      </c>
      <c r="O180" s="47">
        <f>H180</f>
        <v>109.25</v>
      </c>
      <c r="P180" s="47">
        <f>K180</f>
        <v>2971.79</v>
      </c>
      <c r="Q180" s="47">
        <f>M180</f>
        <v>2.9760000000000004</v>
      </c>
      <c r="W180">
        <f>IF(Source!BI67&lt;=1,H180, 0)</f>
        <v>0</v>
      </c>
      <c r="X180">
        <f>IF(Source!BI67=2,H180, 0)</f>
        <v>109.25</v>
      </c>
      <c r="Y180">
        <f>IF(Source!BI67=3,H180, 0)</f>
        <v>0</v>
      </c>
      <c r="Z180">
        <f>IF(Source!BI67=4,H180, 0)</f>
        <v>0</v>
      </c>
    </row>
    <row r="181" spans="1:26" ht="42.75" x14ac:dyDescent="0.2">
      <c r="A181" s="37">
        <v>41</v>
      </c>
      <c r="B181" s="37" t="str">
        <f>Source!E68</f>
        <v>15</v>
      </c>
      <c r="C181" s="38" t="str">
        <f>Source!F68</f>
        <v>м08-02-160-4</v>
      </c>
      <c r="D181" s="34" t="str">
        <f>Source!G68</f>
        <v>Заделка концевая эпоксидная для 3-4-жильного кабеля напряжением до 10 кВ, сечение одной жилы до 185 мм2</v>
      </c>
      <c r="E181" s="39" t="str">
        <f>Source!H68</f>
        <v>1  ШТ.</v>
      </c>
      <c r="F181" s="10">
        <f>Source!I68</f>
        <v>4</v>
      </c>
      <c r="G181" s="41">
        <f>IF(Source!AK68&lt;&gt; 0, Source!AK68,Source!AL68 + Source!AM68 + Source!AO68)</f>
        <v>30.46</v>
      </c>
      <c r="H181" s="40"/>
      <c r="I181" s="41"/>
      <c r="J181" s="40" t="str">
        <f>Source!BO68</f>
        <v>м08-02-160-4</v>
      </c>
      <c r="K181" s="40"/>
      <c r="L181" s="41"/>
      <c r="M181" s="42"/>
      <c r="S181">
        <f>ROUND((Source!FX68/100)*((ROUND(Source!AF68*Source!I68, 2)+ROUND(Source!AE68*Source!I68, 2))), 2)</f>
        <v>96.96</v>
      </c>
      <c r="T181">
        <f>Source!X68</f>
        <v>3464.42</v>
      </c>
      <c r="U181">
        <f>ROUND((Source!FY68/100)*((ROUND(Source!AF68*Source!I68, 2)+ROUND(Source!AE68*Source!I68, 2))), 2)</f>
        <v>50.98</v>
      </c>
      <c r="V181">
        <f>Source!Y68</f>
        <v>1821.5</v>
      </c>
    </row>
    <row r="182" spans="1:26" ht="14.25" x14ac:dyDescent="0.2">
      <c r="A182" s="37"/>
      <c r="B182" s="37"/>
      <c r="C182" s="38"/>
      <c r="D182" s="34" t="s">
        <v>827</v>
      </c>
      <c r="E182" s="39"/>
      <c r="F182" s="10"/>
      <c r="G182" s="41">
        <f>Source!AO68</f>
        <v>24.99</v>
      </c>
      <c r="H182" s="40" t="str">
        <f>Source!DG68</f>
        <v/>
      </c>
      <c r="I182" s="41">
        <f>ROUND(Source!AF68*Source!I68, 2)</f>
        <v>99.96</v>
      </c>
      <c r="J182" s="40"/>
      <c r="K182" s="40">
        <f>IF(Source!BA68&lt;&gt; 0, Source!BA68, 1)</f>
        <v>35.729999999999997</v>
      </c>
      <c r="L182" s="41">
        <f>Source!S68</f>
        <v>3571.57</v>
      </c>
      <c r="M182" s="42"/>
      <c r="R182">
        <f>I182</f>
        <v>99.96</v>
      </c>
    </row>
    <row r="183" spans="1:26" ht="14.25" x14ac:dyDescent="0.2">
      <c r="A183" s="37"/>
      <c r="B183" s="37"/>
      <c r="C183" s="38"/>
      <c r="D183" s="34" t="s">
        <v>834</v>
      </c>
      <c r="E183" s="39"/>
      <c r="F183" s="10"/>
      <c r="G183" s="41">
        <f>Source!AL68</f>
        <v>5.47</v>
      </c>
      <c r="H183" s="40" t="str">
        <f>Source!DD68</f>
        <v/>
      </c>
      <c r="I183" s="41">
        <f>ROUND(Source!AC68*Source!I68, 2)</f>
        <v>21.88</v>
      </c>
      <c r="J183" s="40"/>
      <c r="K183" s="40">
        <f>IF(Source!BC68&lt;&gt; 0, Source!BC68, 1)</f>
        <v>26.39</v>
      </c>
      <c r="L183" s="41">
        <f>Source!P68</f>
        <v>577.41</v>
      </c>
      <c r="M183" s="42"/>
    </row>
    <row r="184" spans="1:26" ht="14.25" x14ac:dyDescent="0.2">
      <c r="A184" s="37"/>
      <c r="B184" s="37"/>
      <c r="C184" s="38"/>
      <c r="D184" s="34" t="s">
        <v>828</v>
      </c>
      <c r="E184" s="39" t="s">
        <v>829</v>
      </c>
      <c r="F184" s="10">
        <f>Source!BZ68</f>
        <v>97</v>
      </c>
      <c r="G184" s="44"/>
      <c r="H184" s="40"/>
      <c r="I184" s="41">
        <f>SUM(S181:S186)</f>
        <v>96.96</v>
      </c>
      <c r="J184" s="45"/>
      <c r="K184" s="34">
        <f>Source!AT68</f>
        <v>97</v>
      </c>
      <c r="L184" s="41">
        <f>SUM(T181:T186)</f>
        <v>3464.42</v>
      </c>
      <c r="M184" s="42"/>
    </row>
    <row r="185" spans="1:26" ht="14.25" x14ac:dyDescent="0.2">
      <c r="A185" s="37"/>
      <c r="B185" s="37"/>
      <c r="C185" s="38"/>
      <c r="D185" s="34" t="s">
        <v>830</v>
      </c>
      <c r="E185" s="39" t="s">
        <v>829</v>
      </c>
      <c r="F185" s="10">
        <f>Source!CA68</f>
        <v>51</v>
      </c>
      <c r="G185" s="44"/>
      <c r="H185" s="40"/>
      <c r="I185" s="41">
        <f>SUM(U181:U186)</f>
        <v>50.98</v>
      </c>
      <c r="J185" s="45"/>
      <c r="K185" s="34">
        <f>Source!AU68</f>
        <v>51</v>
      </c>
      <c r="L185" s="41">
        <f>SUM(V181:V186)</f>
        <v>1821.5</v>
      </c>
      <c r="M185" s="42"/>
    </row>
    <row r="186" spans="1:26" ht="14.25" x14ac:dyDescent="0.2">
      <c r="A186" s="50"/>
      <c r="B186" s="50"/>
      <c r="C186" s="51"/>
      <c r="D186" s="52" t="s">
        <v>831</v>
      </c>
      <c r="E186" s="53" t="s">
        <v>832</v>
      </c>
      <c r="F186" s="54">
        <f>Source!AQ68</f>
        <v>2.78</v>
      </c>
      <c r="G186" s="55"/>
      <c r="H186" s="56" t="str">
        <f>Source!DI68</f>
        <v/>
      </c>
      <c r="I186" s="55"/>
      <c r="J186" s="56"/>
      <c r="K186" s="56"/>
      <c r="L186" s="55"/>
      <c r="M186" s="57">
        <f>Source!U68</f>
        <v>11.12</v>
      </c>
    </row>
    <row r="187" spans="1:26" ht="15" x14ac:dyDescent="0.25">
      <c r="H187" s="48">
        <f>ROUND(Source!AC68*Source!I68, 2)+ROUND(Source!AF68*Source!I68, 2)+ROUND((((Source!ET68)-(Source!EU68))+Source!AE68)*Source!I68, 2)+SUM(I184:I185)</f>
        <v>269.77999999999997</v>
      </c>
      <c r="I187" s="48"/>
      <c r="K187" s="48">
        <f>Source!O68+SUM(L184:L185)</f>
        <v>9434.9</v>
      </c>
      <c r="L187" s="48"/>
      <c r="M187" s="49">
        <f>Source!U68</f>
        <v>11.12</v>
      </c>
      <c r="O187" s="47">
        <f>H187</f>
        <v>269.77999999999997</v>
      </c>
      <c r="P187" s="47">
        <f>K187</f>
        <v>9434.9</v>
      </c>
      <c r="Q187" s="47">
        <f>M187</f>
        <v>11.12</v>
      </c>
      <c r="W187">
        <f>IF(Source!BI68&lt;=1,H187, 0)</f>
        <v>0</v>
      </c>
      <c r="X187">
        <f>IF(Source!BI68=2,H187, 0)</f>
        <v>269.77999999999997</v>
      </c>
      <c r="Y187">
        <f>IF(Source!BI68=3,H187, 0)</f>
        <v>0</v>
      </c>
      <c r="Z187">
        <f>IF(Source!BI68=4,H187, 0)</f>
        <v>0</v>
      </c>
    </row>
    <row r="188" spans="1:26" ht="42.75" x14ac:dyDescent="0.2">
      <c r="A188" s="37">
        <v>42</v>
      </c>
      <c r="B188" s="37" t="str">
        <f>Source!E69</f>
        <v>16</v>
      </c>
      <c r="C188" s="38" t="str">
        <f>Source!F69</f>
        <v>м08-02-144-6</v>
      </c>
      <c r="D188" s="34" t="str">
        <f>Source!G69</f>
        <v>Присоединение к зажимам жил проводов или кабелей сечением до 150 мм2</v>
      </c>
      <c r="E188" s="39" t="str">
        <f>Source!H69</f>
        <v>100 шт.</v>
      </c>
      <c r="F188" s="10">
        <f>Source!I69</f>
        <v>0.12</v>
      </c>
      <c r="G188" s="41">
        <f>IF(Source!AK69&lt;&gt; 0, Source!AK69,Source!AL69 + Source!AM69 + Source!AO69)</f>
        <v>208.34</v>
      </c>
      <c r="H188" s="40"/>
      <c r="I188" s="41"/>
      <c r="J188" s="40" t="str">
        <f>Source!BO69</f>
        <v>м08-02-144-6</v>
      </c>
      <c r="K188" s="40"/>
      <c r="L188" s="41"/>
      <c r="M188" s="42"/>
      <c r="S188">
        <f>ROUND((Source!FX69/100)*((ROUND(Source!AF69*Source!I69, 2)+ROUND(Source!AE69*Source!I69, 2))), 2)</f>
        <v>23.77</v>
      </c>
      <c r="T188">
        <f>Source!X69</f>
        <v>849.47</v>
      </c>
      <c r="U188">
        <f>ROUND((Source!FY69/100)*((ROUND(Source!AF69*Source!I69, 2)+ROUND(Source!AE69*Source!I69, 2))), 2)</f>
        <v>12.5</v>
      </c>
      <c r="V188">
        <f>Source!Y69</f>
        <v>446.63</v>
      </c>
    </row>
    <row r="189" spans="1:26" x14ac:dyDescent="0.2">
      <c r="D189" s="43" t="str">
        <f>"Объем: "&amp;Source!I69&amp;"=12/"&amp;"100"</f>
        <v>Объем: 0,12=12/100</v>
      </c>
    </row>
    <row r="190" spans="1:26" ht="14.25" x14ac:dyDescent="0.2">
      <c r="A190" s="37"/>
      <c r="B190" s="37"/>
      <c r="C190" s="38"/>
      <c r="D190" s="34" t="s">
        <v>827</v>
      </c>
      <c r="E190" s="39"/>
      <c r="F190" s="10"/>
      <c r="G190" s="41">
        <f>Source!AO69</f>
        <v>204.25</v>
      </c>
      <c r="H190" s="40" t="str">
        <f>Source!DG69</f>
        <v/>
      </c>
      <c r="I190" s="41">
        <f>ROUND(Source!AF69*Source!I69, 2)</f>
        <v>24.51</v>
      </c>
      <c r="J190" s="40"/>
      <c r="K190" s="40">
        <f>IF(Source!BA69&lt;&gt; 0, Source!BA69, 1)</f>
        <v>35.729999999999997</v>
      </c>
      <c r="L190" s="41">
        <f>Source!S69</f>
        <v>875.74</v>
      </c>
      <c r="M190" s="42"/>
      <c r="R190">
        <f>I190</f>
        <v>24.51</v>
      </c>
    </row>
    <row r="191" spans="1:26" ht="14.25" x14ac:dyDescent="0.2">
      <c r="A191" s="37"/>
      <c r="B191" s="37"/>
      <c r="C191" s="38"/>
      <c r="D191" s="34" t="s">
        <v>834</v>
      </c>
      <c r="E191" s="39"/>
      <c r="F191" s="10"/>
      <c r="G191" s="41">
        <f>Source!AL69</f>
        <v>4.09</v>
      </c>
      <c r="H191" s="40" t="str">
        <f>Source!DD69</f>
        <v/>
      </c>
      <c r="I191" s="41">
        <f>ROUND(Source!AC69*Source!I69, 2)</f>
        <v>0.49</v>
      </c>
      <c r="J191" s="40"/>
      <c r="K191" s="40">
        <f>IF(Source!BC69&lt;&gt; 0, Source!BC69, 1)</f>
        <v>35.69</v>
      </c>
      <c r="L191" s="41">
        <f>Source!P69</f>
        <v>17.52</v>
      </c>
      <c r="M191" s="42"/>
    </row>
    <row r="192" spans="1:26" ht="14.25" x14ac:dyDescent="0.2">
      <c r="A192" s="37"/>
      <c r="B192" s="37"/>
      <c r="C192" s="38"/>
      <c r="D192" s="34" t="s">
        <v>828</v>
      </c>
      <c r="E192" s="39" t="s">
        <v>829</v>
      </c>
      <c r="F192" s="10">
        <f>Source!BZ69</f>
        <v>97</v>
      </c>
      <c r="G192" s="44"/>
      <c r="H192" s="40"/>
      <c r="I192" s="41">
        <f>SUM(S188:S194)</f>
        <v>23.77</v>
      </c>
      <c r="J192" s="45"/>
      <c r="K192" s="34">
        <f>Source!AT69</f>
        <v>97</v>
      </c>
      <c r="L192" s="41">
        <f>SUM(T188:T194)</f>
        <v>849.47</v>
      </c>
      <c r="M192" s="42"/>
    </row>
    <row r="193" spans="1:26" ht="14.25" x14ac:dyDescent="0.2">
      <c r="A193" s="37"/>
      <c r="B193" s="37"/>
      <c r="C193" s="38"/>
      <c r="D193" s="34" t="s">
        <v>830</v>
      </c>
      <c r="E193" s="39" t="s">
        <v>829</v>
      </c>
      <c r="F193" s="10">
        <f>Source!CA69</f>
        <v>51</v>
      </c>
      <c r="G193" s="44"/>
      <c r="H193" s="40"/>
      <c r="I193" s="41">
        <f>SUM(U188:U194)</f>
        <v>12.5</v>
      </c>
      <c r="J193" s="45"/>
      <c r="K193" s="34">
        <f>Source!AU69</f>
        <v>51</v>
      </c>
      <c r="L193" s="41">
        <f>SUM(V188:V194)</f>
        <v>446.63</v>
      </c>
      <c r="M193" s="42"/>
    </row>
    <row r="194" spans="1:26" ht="14.25" x14ac:dyDescent="0.2">
      <c r="A194" s="50"/>
      <c r="B194" s="50"/>
      <c r="C194" s="51"/>
      <c r="D194" s="52" t="s">
        <v>831</v>
      </c>
      <c r="E194" s="53" t="s">
        <v>832</v>
      </c>
      <c r="F194" s="54">
        <f>Source!AQ69</f>
        <v>22.72</v>
      </c>
      <c r="G194" s="55"/>
      <c r="H194" s="56" t="str">
        <f>Source!DI69</f>
        <v/>
      </c>
      <c r="I194" s="55"/>
      <c r="J194" s="56"/>
      <c r="K194" s="56"/>
      <c r="L194" s="55"/>
      <c r="M194" s="57">
        <f>Source!U69</f>
        <v>2.7263999999999999</v>
      </c>
    </row>
    <row r="195" spans="1:26" ht="15" x14ac:dyDescent="0.25">
      <c r="H195" s="48">
        <f>ROUND(Source!AC69*Source!I69, 2)+ROUND(Source!AF69*Source!I69, 2)+ROUND((((Source!ET69)-(Source!EU69))+Source!AE69)*Source!I69, 2)+SUM(I192:I193)</f>
        <v>61.269999999999996</v>
      </c>
      <c r="I195" s="48"/>
      <c r="K195" s="48">
        <f>Source!O69+SUM(L192:L193)</f>
        <v>2189.3599999999997</v>
      </c>
      <c r="L195" s="48"/>
      <c r="M195" s="49">
        <f>Source!U69</f>
        <v>2.7263999999999999</v>
      </c>
      <c r="O195" s="47">
        <f>H195</f>
        <v>61.269999999999996</v>
      </c>
      <c r="P195" s="47">
        <f>K195</f>
        <v>2189.3599999999997</v>
      </c>
      <c r="Q195" s="47">
        <f>M195</f>
        <v>2.7263999999999999</v>
      </c>
      <c r="W195">
        <f>IF(Source!BI69&lt;=1,H195, 0)</f>
        <v>0</v>
      </c>
      <c r="X195">
        <f>IF(Source!BI69=2,H195, 0)</f>
        <v>61.269999999999996</v>
      </c>
      <c r="Y195">
        <f>IF(Source!BI69=3,H195, 0)</f>
        <v>0</v>
      </c>
      <c r="Z195">
        <f>IF(Source!BI69=4,H195, 0)</f>
        <v>0</v>
      </c>
    </row>
    <row r="196" spans="1:26" ht="42.75" x14ac:dyDescent="0.2">
      <c r="A196" s="37">
        <v>43</v>
      </c>
      <c r="B196" s="37" t="str">
        <f>Source!E70</f>
        <v>17</v>
      </c>
      <c r="C196" s="38" t="str">
        <f>Source!F70</f>
        <v>м08-02-155-1</v>
      </c>
      <c r="D196" s="34" t="str">
        <f>Source!G70</f>
        <v>Герметизация проходов при вводе кабелей во взрывоопасные помещения уплотнительной массой</v>
      </c>
      <c r="E196" s="39" t="str">
        <f>Source!H70</f>
        <v>1 проход кабеля</v>
      </c>
      <c r="F196" s="10">
        <f>Source!I70</f>
        <v>12</v>
      </c>
      <c r="G196" s="41">
        <f>IF(Source!AK70&lt;&gt; 0, Source!AK70,Source!AL70 + Source!AM70 + Source!AO70)</f>
        <v>18.68</v>
      </c>
      <c r="H196" s="40"/>
      <c r="I196" s="41"/>
      <c r="J196" s="40" t="str">
        <f>Source!BO70</f>
        <v>м08-02-155-1</v>
      </c>
      <c r="K196" s="40"/>
      <c r="L196" s="41"/>
      <c r="M196" s="42"/>
      <c r="S196">
        <f>ROUND((Source!FX70/100)*((ROUND(Source!AF70*Source!I70, 2)+ROUND(Source!AE70*Source!I70, 2))), 2)</f>
        <v>39.81</v>
      </c>
      <c r="T196">
        <f>Source!X70</f>
        <v>1422.37</v>
      </c>
      <c r="U196">
        <f>ROUND((Source!FY70/100)*((ROUND(Source!AF70*Source!I70, 2)+ROUND(Source!AE70*Source!I70, 2))), 2)</f>
        <v>20.93</v>
      </c>
      <c r="V196">
        <f>Source!Y70</f>
        <v>747.84</v>
      </c>
    </row>
    <row r="197" spans="1:26" ht="14.25" x14ac:dyDescent="0.2">
      <c r="A197" s="37"/>
      <c r="B197" s="37"/>
      <c r="C197" s="38"/>
      <c r="D197" s="34" t="s">
        <v>827</v>
      </c>
      <c r="E197" s="39"/>
      <c r="F197" s="10"/>
      <c r="G197" s="41">
        <f>Source!AO70</f>
        <v>3.42</v>
      </c>
      <c r="H197" s="40" t="str">
        <f>Source!DG70</f>
        <v/>
      </c>
      <c r="I197" s="41">
        <f>ROUND(Source!AF70*Source!I70, 2)</f>
        <v>41.04</v>
      </c>
      <c r="J197" s="40"/>
      <c r="K197" s="40">
        <f>IF(Source!BA70&lt;&gt; 0, Source!BA70, 1)</f>
        <v>35.729999999999997</v>
      </c>
      <c r="L197" s="41">
        <f>Source!S70</f>
        <v>1466.36</v>
      </c>
      <c r="M197" s="42"/>
      <c r="R197">
        <f>I197</f>
        <v>41.04</v>
      </c>
    </row>
    <row r="198" spans="1:26" ht="14.25" x14ac:dyDescent="0.2">
      <c r="A198" s="37"/>
      <c r="B198" s="37"/>
      <c r="C198" s="38"/>
      <c r="D198" s="34" t="s">
        <v>834</v>
      </c>
      <c r="E198" s="39"/>
      <c r="F198" s="10"/>
      <c r="G198" s="41">
        <f>Source!AL70</f>
        <v>15.26</v>
      </c>
      <c r="H198" s="40" t="str">
        <f>Source!DD70</f>
        <v/>
      </c>
      <c r="I198" s="41">
        <f>ROUND(Source!AC70*Source!I70, 2)</f>
        <v>183.12</v>
      </c>
      <c r="J198" s="40"/>
      <c r="K198" s="40">
        <f>IF(Source!BC70&lt;&gt; 0, Source!BC70, 1)</f>
        <v>7.51</v>
      </c>
      <c r="L198" s="41">
        <f>Source!P70</f>
        <v>1375.23</v>
      </c>
      <c r="M198" s="42"/>
    </row>
    <row r="199" spans="1:26" ht="14.25" x14ac:dyDescent="0.2">
      <c r="A199" s="37"/>
      <c r="B199" s="37"/>
      <c r="C199" s="38"/>
      <c r="D199" s="34" t="s">
        <v>828</v>
      </c>
      <c r="E199" s="39" t="s">
        <v>829</v>
      </c>
      <c r="F199" s="10">
        <f>Source!BZ70</f>
        <v>97</v>
      </c>
      <c r="G199" s="44"/>
      <c r="H199" s="40"/>
      <c r="I199" s="41">
        <f>SUM(S196:S201)</f>
        <v>39.81</v>
      </c>
      <c r="J199" s="45"/>
      <c r="K199" s="34">
        <f>Source!AT70</f>
        <v>97</v>
      </c>
      <c r="L199" s="41">
        <f>SUM(T196:T201)</f>
        <v>1422.37</v>
      </c>
      <c r="M199" s="42"/>
    </row>
    <row r="200" spans="1:26" ht="14.25" x14ac:dyDescent="0.2">
      <c r="A200" s="37"/>
      <c r="B200" s="37"/>
      <c r="C200" s="38"/>
      <c r="D200" s="34" t="s">
        <v>830</v>
      </c>
      <c r="E200" s="39" t="s">
        <v>829</v>
      </c>
      <c r="F200" s="10">
        <f>Source!CA70</f>
        <v>51</v>
      </c>
      <c r="G200" s="44"/>
      <c r="H200" s="40"/>
      <c r="I200" s="41">
        <f>SUM(U196:U201)</f>
        <v>20.93</v>
      </c>
      <c r="J200" s="45"/>
      <c r="K200" s="34">
        <f>Source!AU70</f>
        <v>51</v>
      </c>
      <c r="L200" s="41">
        <f>SUM(V196:V201)</f>
        <v>747.84</v>
      </c>
      <c r="M200" s="42"/>
    </row>
    <row r="201" spans="1:26" ht="14.25" x14ac:dyDescent="0.2">
      <c r="A201" s="50"/>
      <c r="B201" s="50"/>
      <c r="C201" s="51"/>
      <c r="D201" s="52" t="s">
        <v>831</v>
      </c>
      <c r="E201" s="53" t="s">
        <v>832</v>
      </c>
      <c r="F201" s="54">
        <f>Source!AQ70</f>
        <v>0.38</v>
      </c>
      <c r="G201" s="55"/>
      <c r="H201" s="56" t="str">
        <f>Source!DI70</f>
        <v/>
      </c>
      <c r="I201" s="55"/>
      <c r="J201" s="56"/>
      <c r="K201" s="56"/>
      <c r="L201" s="55"/>
      <c r="M201" s="57">
        <f>Source!U70</f>
        <v>4.5600000000000005</v>
      </c>
    </row>
    <row r="202" spans="1:26" ht="15" x14ac:dyDescent="0.25">
      <c r="H202" s="48">
        <f>ROUND(Source!AC70*Source!I70, 2)+ROUND(Source!AF70*Source!I70, 2)+ROUND((((Source!ET70)-(Source!EU70))+Source!AE70)*Source!I70, 2)+SUM(I199:I200)</f>
        <v>284.89999999999998</v>
      </c>
      <c r="I202" s="48"/>
      <c r="K202" s="48">
        <f>Source!O70+SUM(L199:L200)</f>
        <v>5011.8</v>
      </c>
      <c r="L202" s="48"/>
      <c r="M202" s="49">
        <f>Source!U70</f>
        <v>4.5600000000000005</v>
      </c>
      <c r="O202" s="47">
        <f>H202</f>
        <v>284.89999999999998</v>
      </c>
      <c r="P202" s="47">
        <f>K202</f>
        <v>5011.8</v>
      </c>
      <c r="Q202" s="47">
        <f>M202</f>
        <v>4.5600000000000005</v>
      </c>
      <c r="W202">
        <f>IF(Source!BI70&lt;=1,H202, 0)</f>
        <v>0</v>
      </c>
      <c r="X202">
        <f>IF(Source!BI70=2,H202, 0)</f>
        <v>284.89999999999998</v>
      </c>
      <c r="Y202">
        <f>IF(Source!BI70=3,H202, 0)</f>
        <v>0</v>
      </c>
      <c r="Z202">
        <f>IF(Source!BI70=4,H202, 0)</f>
        <v>0</v>
      </c>
    </row>
    <row r="203" spans="1:26" ht="28.5" x14ac:dyDescent="0.2">
      <c r="A203" s="37">
        <v>44</v>
      </c>
      <c r="B203" s="37" t="str">
        <f>Source!E71</f>
        <v>18</v>
      </c>
      <c r="C203" s="38" t="str">
        <f>Source!F71</f>
        <v>28-03-027-1</v>
      </c>
      <c r="D203" s="34" t="str">
        <f>Source!G71</f>
        <v>Установка указателей кабельных трасс</v>
      </c>
      <c r="E203" s="39" t="str">
        <f>Source!H71</f>
        <v>100 шт.</v>
      </c>
      <c r="F203" s="10">
        <f>Source!I71</f>
        <v>0.03</v>
      </c>
      <c r="G203" s="41">
        <f>IF(Source!AK71&lt;&gt; 0, Source!AK71,Source!AL71 + Source!AM71 + Source!AO71)</f>
        <v>924.36</v>
      </c>
      <c r="H203" s="40"/>
      <c r="I203" s="41"/>
      <c r="J203" s="40" t="str">
        <f>Source!BO71</f>
        <v>28-03-027-1</v>
      </c>
      <c r="K203" s="40"/>
      <c r="L203" s="41"/>
      <c r="M203" s="42"/>
      <c r="S203">
        <f>ROUND((Source!FX71/100)*((ROUND(Source!AF71*Source!I71, 2)+ROUND(Source!AE71*Source!I71, 2))), 2)</f>
        <v>19.829999999999998</v>
      </c>
      <c r="T203">
        <f>Source!X71</f>
        <v>708.42</v>
      </c>
      <c r="U203">
        <f>ROUND((Source!FY71/100)*((ROUND(Source!AF71*Source!I71, 2)+ROUND(Source!AE71*Source!I71, 2))), 2)</f>
        <v>11.82</v>
      </c>
      <c r="V203">
        <f>Source!Y71</f>
        <v>422.45</v>
      </c>
    </row>
    <row r="204" spans="1:26" x14ac:dyDescent="0.2">
      <c r="D204" s="43" t="str">
        <f>"Объем: "&amp;Source!I71&amp;"=3/"&amp;"100"</f>
        <v>Объем: 0,03=3/100</v>
      </c>
    </row>
    <row r="205" spans="1:26" ht="14.25" x14ac:dyDescent="0.2">
      <c r="A205" s="37"/>
      <c r="B205" s="37"/>
      <c r="C205" s="38"/>
      <c r="D205" s="34" t="s">
        <v>827</v>
      </c>
      <c r="E205" s="39"/>
      <c r="F205" s="10"/>
      <c r="G205" s="41">
        <f>Source!AO71</f>
        <v>587.22</v>
      </c>
      <c r="H205" s="40" t="str">
        <f>Source!DG71</f>
        <v/>
      </c>
      <c r="I205" s="41">
        <f>ROUND(Source!AF71*Source!I71, 2)</f>
        <v>17.62</v>
      </c>
      <c r="J205" s="40"/>
      <c r="K205" s="40">
        <f>IF(Source!BA71&lt;&gt; 0, Source!BA71, 1)</f>
        <v>35.729999999999997</v>
      </c>
      <c r="L205" s="41">
        <f>Source!S71</f>
        <v>629.44000000000005</v>
      </c>
      <c r="M205" s="42"/>
      <c r="R205">
        <f>I205</f>
        <v>17.62</v>
      </c>
    </row>
    <row r="206" spans="1:26" ht="14.25" x14ac:dyDescent="0.2">
      <c r="A206" s="37"/>
      <c r="B206" s="37"/>
      <c r="C206" s="38"/>
      <c r="D206" s="34" t="s">
        <v>244</v>
      </c>
      <c r="E206" s="39"/>
      <c r="F206" s="10"/>
      <c r="G206" s="41">
        <f>Source!AM71</f>
        <v>239.28</v>
      </c>
      <c r="H206" s="40" t="str">
        <f>Source!DE71</f>
        <v/>
      </c>
      <c r="I206" s="41">
        <f>ROUND((((Source!ET71)-(Source!EU71))+Source!AE71)*Source!I71, 2)</f>
        <v>7.18</v>
      </c>
      <c r="J206" s="40"/>
      <c r="K206" s="40">
        <f>IF(Source!BB71&lt;&gt; 0, Source!BB71, 1)</f>
        <v>9.56</v>
      </c>
      <c r="L206" s="41">
        <f>Source!Q71</f>
        <v>68.63</v>
      </c>
      <c r="M206" s="42"/>
    </row>
    <row r="207" spans="1:26" ht="14.25" x14ac:dyDescent="0.2">
      <c r="A207" s="37"/>
      <c r="B207" s="37"/>
      <c r="C207" s="38"/>
      <c r="D207" s="34" t="s">
        <v>833</v>
      </c>
      <c r="E207" s="39"/>
      <c r="F207" s="10"/>
      <c r="G207" s="41">
        <f>Source!AN71</f>
        <v>19.12</v>
      </c>
      <c r="H207" s="40" t="str">
        <f>Source!DF71</f>
        <v/>
      </c>
      <c r="I207" s="41">
        <f>ROUND(Source!AE71*Source!I71, 2)</f>
        <v>0.56999999999999995</v>
      </c>
      <c r="J207" s="40"/>
      <c r="K207" s="40">
        <f>IF(Source!BS71&lt;&gt; 0, Source!BS71, 1)</f>
        <v>35.729999999999997</v>
      </c>
      <c r="L207" s="41">
        <f>Source!R71</f>
        <v>20.49</v>
      </c>
      <c r="M207" s="42"/>
      <c r="R207">
        <f>I207</f>
        <v>0.56999999999999995</v>
      </c>
    </row>
    <row r="208" spans="1:26" ht="14.25" x14ac:dyDescent="0.2">
      <c r="A208" s="37"/>
      <c r="B208" s="37"/>
      <c r="C208" s="38"/>
      <c r="D208" s="34" t="s">
        <v>834</v>
      </c>
      <c r="E208" s="39"/>
      <c r="F208" s="10"/>
      <c r="G208" s="41">
        <f>Source!AL71</f>
        <v>97.86</v>
      </c>
      <c r="H208" s="40" t="str">
        <f>Source!DD71</f>
        <v/>
      </c>
      <c r="I208" s="41">
        <f>ROUND(Source!AC71*Source!I71, 2)</f>
        <v>2.94</v>
      </c>
      <c r="J208" s="40"/>
      <c r="K208" s="40">
        <f>IF(Source!BC71&lt;&gt; 0, Source!BC71, 1)</f>
        <v>24.5</v>
      </c>
      <c r="L208" s="41">
        <f>Source!P71</f>
        <v>71.930000000000007</v>
      </c>
      <c r="M208" s="42"/>
    </row>
    <row r="209" spans="1:28" ht="14.25" x14ac:dyDescent="0.2">
      <c r="A209" s="37"/>
      <c r="B209" s="37"/>
      <c r="C209" s="38"/>
      <c r="D209" s="34" t="s">
        <v>828</v>
      </c>
      <c r="E209" s="39" t="s">
        <v>829</v>
      </c>
      <c r="F209" s="10">
        <f>Source!BZ71</f>
        <v>109</v>
      </c>
      <c r="G209" s="44"/>
      <c r="H209" s="40"/>
      <c r="I209" s="41">
        <f>SUM(S203:S212)</f>
        <v>19.829999999999998</v>
      </c>
      <c r="J209" s="45"/>
      <c r="K209" s="34">
        <f>Source!AT71</f>
        <v>109</v>
      </c>
      <c r="L209" s="41">
        <f>SUM(T203:T212)</f>
        <v>708.42</v>
      </c>
      <c r="M209" s="42"/>
    </row>
    <row r="210" spans="1:28" ht="14.25" x14ac:dyDescent="0.2">
      <c r="A210" s="37"/>
      <c r="B210" s="37"/>
      <c r="C210" s="38"/>
      <c r="D210" s="34" t="s">
        <v>830</v>
      </c>
      <c r="E210" s="39" t="s">
        <v>829</v>
      </c>
      <c r="F210" s="10">
        <f>Source!CA71</f>
        <v>65</v>
      </c>
      <c r="G210" s="44"/>
      <c r="H210" s="40"/>
      <c r="I210" s="41">
        <f>SUM(U203:U212)</f>
        <v>11.82</v>
      </c>
      <c r="J210" s="45"/>
      <c r="K210" s="34">
        <f>Source!AU71</f>
        <v>65</v>
      </c>
      <c r="L210" s="41">
        <f>SUM(V203:V212)</f>
        <v>422.45</v>
      </c>
      <c r="M210" s="42"/>
    </row>
    <row r="211" spans="1:28" ht="14.25" x14ac:dyDescent="0.2">
      <c r="A211" s="37"/>
      <c r="B211" s="37"/>
      <c r="C211" s="38"/>
      <c r="D211" s="34" t="s">
        <v>831</v>
      </c>
      <c r="E211" s="39" t="s">
        <v>832</v>
      </c>
      <c r="F211" s="10">
        <f>Source!AQ71</f>
        <v>78.400000000000006</v>
      </c>
      <c r="G211" s="41"/>
      <c r="H211" s="40" t="str">
        <f>Source!DI71</f>
        <v/>
      </c>
      <c r="I211" s="41"/>
      <c r="J211" s="40"/>
      <c r="K211" s="40"/>
      <c r="L211" s="41"/>
      <c r="M211" s="46">
        <f>Source!U71</f>
        <v>2.3519999999999999</v>
      </c>
    </row>
    <row r="212" spans="1:28" ht="28.5" x14ac:dyDescent="0.2">
      <c r="A212" s="66">
        <v>45</v>
      </c>
      <c r="B212" s="66" t="str">
        <f>Source!E73</f>
        <v>18,2</v>
      </c>
      <c r="C212" s="66" t="str">
        <f>Source!F73</f>
        <v>101-0073</v>
      </c>
      <c r="D212" s="66" t="str">
        <f>Source!G73</f>
        <v>Битумы нефтяные строительные марки БН-90/10</v>
      </c>
      <c r="E212" s="67" t="str">
        <f>Source!H73</f>
        <v>т</v>
      </c>
      <c r="F212" s="68">
        <f>Source!I73</f>
        <v>-1.8E-3</v>
      </c>
      <c r="G212" s="69">
        <f>Source!AK73</f>
        <v>1631</v>
      </c>
      <c r="H212" s="70" t="s">
        <v>3</v>
      </c>
      <c r="I212" s="69">
        <f>ROUND(Source!AC73*Source!I73, 2)+ROUND((((Source!ET73)-(Source!EU73))+Source!AE73)*Source!I73, 2)+ROUND(Source!AF73*Source!I73, 2)</f>
        <v>-2.94</v>
      </c>
      <c r="J212" s="67"/>
      <c r="K212" s="67">
        <f>IF(Source!BC73&lt;&gt; 0, Source!BC73, 1)</f>
        <v>24.5</v>
      </c>
      <c r="L212" s="69">
        <f>Source!O73</f>
        <v>-71.930000000000007</v>
      </c>
      <c r="M212" s="69"/>
      <c r="S212">
        <f>ROUND((Source!FX73/100)*((ROUND(Source!AF73*Source!I73, 2)+ROUND(Source!AE73*Source!I73, 2))), 2)</f>
        <v>0</v>
      </c>
      <c r="T212">
        <f>Source!X73</f>
        <v>0</v>
      </c>
      <c r="U212">
        <f>ROUND((Source!FY73/100)*((ROUND(Source!AF73*Source!I73, 2)+ROUND(Source!AE73*Source!I73, 2))), 2)</f>
        <v>0</v>
      </c>
      <c r="V212">
        <f>Source!Y73</f>
        <v>0</v>
      </c>
      <c r="Y212">
        <f>IF(Source!BI73=3,I212, 0)</f>
        <v>0</v>
      </c>
      <c r="AA212">
        <f>ROUND(Source!AC73*Source!I73, 2)+ROUND((((Source!ET73)-(Source!EU73))+Source!AE73)*Source!I73, 2)+ROUND(Source!AF73*Source!I73, 2)</f>
        <v>-2.94</v>
      </c>
      <c r="AB212">
        <f>Source!O73</f>
        <v>-71.930000000000007</v>
      </c>
    </row>
    <row r="213" spans="1:28" ht="15" x14ac:dyDescent="0.25">
      <c r="H213" s="48">
        <f>ROUND(Source!AC71*Source!I71, 2)+ROUND(Source!AF71*Source!I71, 2)+ROUND((((Source!ET71)-(Source!EU71))+Source!AE71)*Source!I71, 2)+SUM(I209:I210)+SUM(AA212:AA212)</f>
        <v>56.45</v>
      </c>
      <c r="I213" s="48"/>
      <c r="K213" s="48">
        <f>Source!O71+SUM(L209:L210)+SUM(AB212:AB212)</f>
        <v>1828.9399999999998</v>
      </c>
      <c r="L213" s="48"/>
      <c r="M213" s="49">
        <f>Source!U71</f>
        <v>2.3519999999999999</v>
      </c>
      <c r="O213" s="47">
        <f>H213</f>
        <v>56.45</v>
      </c>
      <c r="P213" s="47">
        <f>K213</f>
        <v>1828.9399999999998</v>
      </c>
      <c r="Q213" s="47">
        <f>M213</f>
        <v>2.3519999999999999</v>
      </c>
      <c r="W213">
        <f>IF(Source!BI71&lt;=1,H213, 0)</f>
        <v>56.45</v>
      </c>
      <c r="X213">
        <f>IF(Source!BI71=2,H213, 0)</f>
        <v>0</v>
      </c>
      <c r="Y213">
        <f>IF(Source!BI71=3,H213, 0)</f>
        <v>0</v>
      </c>
      <c r="Z213">
        <f>IF(Source!BI71=4,H213, 0)</f>
        <v>0</v>
      </c>
    </row>
    <row r="214" spans="1:28" ht="42.75" x14ac:dyDescent="0.2">
      <c r="A214" s="37">
        <v>46</v>
      </c>
      <c r="B214" s="37" t="str">
        <f>Source!E74</f>
        <v>19</v>
      </c>
      <c r="C214" s="38" t="str">
        <f>Source!F74</f>
        <v>п01-12-027-1</v>
      </c>
      <c r="D214" s="34" t="str">
        <f>Source!G74</f>
        <v>Испытание кабеля силового длиной до 500 м напряжением до 10 кВ</v>
      </c>
      <c r="E214" s="39" t="str">
        <f>Source!H74</f>
        <v>1 испытание</v>
      </c>
      <c r="F214" s="10">
        <f>Source!I74</f>
        <v>2</v>
      </c>
      <c r="G214" s="41">
        <f>IF(Source!AK74&lt;&gt; 0, Source!AK74,Source!AL74 + Source!AM74 + Source!AO74)</f>
        <v>52.07</v>
      </c>
      <c r="H214" s="40"/>
      <c r="I214" s="41"/>
      <c r="J214" s="40" t="str">
        <f>Source!BO74</f>
        <v/>
      </c>
      <c r="K214" s="40"/>
      <c r="L214" s="41"/>
      <c r="M214" s="42"/>
      <c r="S214">
        <f>ROUND((Source!FX74/100)*((ROUND(Source!AF74*Source!I74, 2)+ROUND(Source!AE74*Source!I74, 2))), 2)</f>
        <v>77.06</v>
      </c>
      <c r="T214">
        <f>Source!X74</f>
        <v>2753.48</v>
      </c>
      <c r="U214">
        <f>ROUND((Source!FY74/100)*((ROUND(Source!AF74*Source!I74, 2)+ROUND(Source!AE74*Source!I74, 2))), 2)</f>
        <v>37.49</v>
      </c>
      <c r="V214">
        <f>Source!Y74</f>
        <v>1339.53</v>
      </c>
    </row>
    <row r="215" spans="1:28" ht="14.25" x14ac:dyDescent="0.2">
      <c r="A215" s="37"/>
      <c r="B215" s="37"/>
      <c r="C215" s="38"/>
      <c r="D215" s="34" t="s">
        <v>827</v>
      </c>
      <c r="E215" s="39"/>
      <c r="F215" s="10"/>
      <c r="G215" s="41">
        <f>Source!AO74</f>
        <v>52.07</v>
      </c>
      <c r="H215" s="40" t="str">
        <f>Source!DG74</f>
        <v/>
      </c>
      <c r="I215" s="41">
        <f>ROUND(Source!AF74*Source!I74, 2)</f>
        <v>104.14</v>
      </c>
      <c r="J215" s="40"/>
      <c r="K215" s="40">
        <f>IF(Source!BA74&lt;&gt; 0, Source!BA74, 1)</f>
        <v>35.729999999999997</v>
      </c>
      <c r="L215" s="41">
        <f>Source!S74</f>
        <v>3720.92</v>
      </c>
      <c r="M215" s="42"/>
      <c r="R215">
        <f>I215</f>
        <v>104.14</v>
      </c>
    </row>
    <row r="216" spans="1:28" ht="14.25" x14ac:dyDescent="0.2">
      <c r="A216" s="37"/>
      <c r="B216" s="37"/>
      <c r="C216" s="38"/>
      <c r="D216" s="34" t="s">
        <v>828</v>
      </c>
      <c r="E216" s="39" t="s">
        <v>829</v>
      </c>
      <c r="F216" s="10">
        <f>Source!BZ74</f>
        <v>74</v>
      </c>
      <c r="G216" s="44"/>
      <c r="H216" s="40"/>
      <c r="I216" s="41">
        <f>SUM(S214:S218)</f>
        <v>77.06</v>
      </c>
      <c r="J216" s="45"/>
      <c r="K216" s="34">
        <f>Source!AT74</f>
        <v>74</v>
      </c>
      <c r="L216" s="41">
        <f>SUM(T214:T218)</f>
        <v>2753.48</v>
      </c>
      <c r="M216" s="42"/>
    </row>
    <row r="217" spans="1:28" ht="14.25" x14ac:dyDescent="0.2">
      <c r="A217" s="37"/>
      <c r="B217" s="37"/>
      <c r="C217" s="38"/>
      <c r="D217" s="34" t="s">
        <v>830</v>
      </c>
      <c r="E217" s="39" t="s">
        <v>829</v>
      </c>
      <c r="F217" s="10">
        <f>Source!CA74</f>
        <v>36</v>
      </c>
      <c r="G217" s="44"/>
      <c r="H217" s="40"/>
      <c r="I217" s="41">
        <f>SUM(U214:U218)</f>
        <v>37.49</v>
      </c>
      <c r="J217" s="45"/>
      <c r="K217" s="34">
        <f>Source!AU74</f>
        <v>36</v>
      </c>
      <c r="L217" s="41">
        <f>SUM(V214:V218)</f>
        <v>1339.53</v>
      </c>
      <c r="M217" s="42"/>
    </row>
    <row r="218" spans="1:28" ht="14.25" x14ac:dyDescent="0.2">
      <c r="A218" s="50"/>
      <c r="B218" s="50"/>
      <c r="C218" s="51"/>
      <c r="D218" s="52" t="s">
        <v>831</v>
      </c>
      <c r="E218" s="53" t="s">
        <v>832</v>
      </c>
      <c r="F218" s="54">
        <f>Source!AQ74</f>
        <v>4.8600000000000003</v>
      </c>
      <c r="G218" s="55"/>
      <c r="H218" s="56" t="str">
        <f>Source!DI74</f>
        <v/>
      </c>
      <c r="I218" s="55"/>
      <c r="J218" s="56"/>
      <c r="K218" s="56"/>
      <c r="L218" s="55"/>
      <c r="M218" s="57">
        <f>Source!U74</f>
        <v>9.7200000000000006</v>
      </c>
    </row>
    <row r="219" spans="1:28" ht="15" x14ac:dyDescent="0.25">
      <c r="H219" s="48">
        <f>ROUND(Source!AC74*Source!I74, 2)+ROUND(Source!AF74*Source!I74, 2)+ROUND((((Source!ET74)-(Source!EU74))+Source!AE74)*Source!I74, 2)+SUM(I216:I217)</f>
        <v>218.69</v>
      </c>
      <c r="I219" s="48"/>
      <c r="K219" s="48">
        <f>Source!O74+SUM(L216:L217)</f>
        <v>7813.93</v>
      </c>
      <c r="L219" s="48"/>
      <c r="M219" s="49">
        <f>Source!U74</f>
        <v>9.7200000000000006</v>
      </c>
      <c r="O219" s="47">
        <f>H219</f>
        <v>218.69</v>
      </c>
      <c r="P219" s="47">
        <f>K219</f>
        <v>7813.93</v>
      </c>
      <c r="Q219" s="47">
        <f>M219</f>
        <v>9.7200000000000006</v>
      </c>
      <c r="W219">
        <f>IF(Source!BI74&lt;=1,H219, 0)</f>
        <v>0</v>
      </c>
      <c r="X219">
        <f>IF(Source!BI74=2,H219, 0)</f>
        <v>0</v>
      </c>
      <c r="Y219">
        <f>IF(Source!BI74=3,H219, 0)</f>
        <v>0</v>
      </c>
      <c r="Z219">
        <f>IF(Source!BI74=4,H219, 0)</f>
        <v>218.69</v>
      </c>
    </row>
    <row r="220" spans="1:28" ht="42.75" x14ac:dyDescent="0.2">
      <c r="A220" s="37">
        <v>47</v>
      </c>
      <c r="B220" s="37" t="str">
        <f>Source!E75</f>
        <v>20</v>
      </c>
      <c r="C220" s="38" t="str">
        <f>Source!F75</f>
        <v>п01-11-024-2</v>
      </c>
      <c r="D220" s="34" t="str">
        <f>Source!G75</f>
        <v>Фазировка электрической линии или трансформатора с сетью напряжением свыше 1 кВ</v>
      </c>
      <c r="E220" s="39" t="str">
        <f>Source!H75</f>
        <v>1 фазировка</v>
      </c>
      <c r="F220" s="10">
        <f>Source!I75</f>
        <v>2</v>
      </c>
      <c r="G220" s="41">
        <f>IF(Source!AK75&lt;&gt; 0, Source!AK75,Source!AL75 + Source!AM75 + Source!AO75)</f>
        <v>19.39</v>
      </c>
      <c r="H220" s="40"/>
      <c r="I220" s="41"/>
      <c r="J220" s="40" t="str">
        <f>Source!BO75</f>
        <v/>
      </c>
      <c r="K220" s="40"/>
      <c r="L220" s="41"/>
      <c r="M220" s="42"/>
      <c r="S220">
        <f>ROUND((Source!FX75/100)*((ROUND(Source!AF75*Source!I75, 2)+ROUND(Source!AE75*Source!I75, 2))), 2)</f>
        <v>28.7</v>
      </c>
      <c r="T220">
        <f>Source!X75</f>
        <v>1025.3499999999999</v>
      </c>
      <c r="U220">
        <f>ROUND((Source!FY75/100)*((ROUND(Source!AF75*Source!I75, 2)+ROUND(Source!AE75*Source!I75, 2))), 2)</f>
        <v>13.96</v>
      </c>
      <c r="V220">
        <f>Source!Y75</f>
        <v>498.82</v>
      </c>
    </row>
    <row r="221" spans="1:28" ht="14.25" x14ac:dyDescent="0.2">
      <c r="A221" s="37"/>
      <c r="B221" s="37"/>
      <c r="C221" s="38"/>
      <c r="D221" s="34" t="s">
        <v>827</v>
      </c>
      <c r="E221" s="39"/>
      <c r="F221" s="10"/>
      <c r="G221" s="41">
        <f>Source!AO75</f>
        <v>19.39</v>
      </c>
      <c r="H221" s="40" t="str">
        <f>Source!DG75</f>
        <v/>
      </c>
      <c r="I221" s="41">
        <f>ROUND(Source!AF75*Source!I75, 2)</f>
        <v>38.78</v>
      </c>
      <c r="J221" s="40"/>
      <c r="K221" s="40">
        <f>IF(Source!BA75&lt;&gt; 0, Source!BA75, 1)</f>
        <v>35.729999999999997</v>
      </c>
      <c r="L221" s="41">
        <f>Source!S75</f>
        <v>1385.61</v>
      </c>
      <c r="M221" s="42"/>
      <c r="R221">
        <f>I221</f>
        <v>38.78</v>
      </c>
    </row>
    <row r="222" spans="1:28" ht="14.25" x14ac:dyDescent="0.2">
      <c r="A222" s="37"/>
      <c r="B222" s="37"/>
      <c r="C222" s="38"/>
      <c r="D222" s="34" t="s">
        <v>828</v>
      </c>
      <c r="E222" s="39" t="s">
        <v>829</v>
      </c>
      <c r="F222" s="10">
        <f>Source!BZ75</f>
        <v>74</v>
      </c>
      <c r="G222" s="44"/>
      <c r="H222" s="40"/>
      <c r="I222" s="41">
        <f>SUM(S220:S224)</f>
        <v>28.7</v>
      </c>
      <c r="J222" s="45"/>
      <c r="K222" s="34">
        <f>Source!AT75</f>
        <v>74</v>
      </c>
      <c r="L222" s="41">
        <f>SUM(T220:T224)</f>
        <v>1025.3499999999999</v>
      </c>
      <c r="M222" s="42"/>
    </row>
    <row r="223" spans="1:28" ht="14.25" x14ac:dyDescent="0.2">
      <c r="A223" s="37"/>
      <c r="B223" s="37"/>
      <c r="C223" s="38"/>
      <c r="D223" s="34" t="s">
        <v>830</v>
      </c>
      <c r="E223" s="39" t="s">
        <v>829</v>
      </c>
      <c r="F223" s="10">
        <f>Source!CA75</f>
        <v>36</v>
      </c>
      <c r="G223" s="44"/>
      <c r="H223" s="40"/>
      <c r="I223" s="41">
        <f>SUM(U220:U224)</f>
        <v>13.96</v>
      </c>
      <c r="J223" s="45"/>
      <c r="K223" s="34">
        <f>Source!AU75</f>
        <v>36</v>
      </c>
      <c r="L223" s="41">
        <f>SUM(V220:V224)</f>
        <v>498.82</v>
      </c>
      <c r="M223" s="42"/>
    </row>
    <row r="224" spans="1:28" ht="14.25" x14ac:dyDescent="0.2">
      <c r="A224" s="50"/>
      <c r="B224" s="50"/>
      <c r="C224" s="51"/>
      <c r="D224" s="52" t="s">
        <v>831</v>
      </c>
      <c r="E224" s="53" t="s">
        <v>832</v>
      </c>
      <c r="F224" s="54">
        <f>Source!AQ75</f>
        <v>1.62</v>
      </c>
      <c r="G224" s="55"/>
      <c r="H224" s="56" t="str">
        <f>Source!DI75</f>
        <v/>
      </c>
      <c r="I224" s="55"/>
      <c r="J224" s="56"/>
      <c r="K224" s="56"/>
      <c r="L224" s="55"/>
      <c r="M224" s="57">
        <f>Source!U75</f>
        <v>3.24</v>
      </c>
    </row>
    <row r="225" spans="1:26" ht="15" x14ac:dyDescent="0.25">
      <c r="H225" s="48">
        <f>ROUND(Source!AC75*Source!I75, 2)+ROUND(Source!AF75*Source!I75, 2)+ROUND((((Source!ET75)-(Source!EU75))+Source!AE75)*Source!I75, 2)+SUM(I222:I223)</f>
        <v>81.44</v>
      </c>
      <c r="I225" s="48"/>
      <c r="K225" s="48">
        <f>Source!O75+SUM(L222:L223)</f>
        <v>2909.7799999999997</v>
      </c>
      <c r="L225" s="48"/>
      <c r="M225" s="49">
        <f>Source!U75</f>
        <v>3.24</v>
      </c>
      <c r="O225" s="47">
        <f>H225</f>
        <v>81.44</v>
      </c>
      <c r="P225" s="47">
        <f>K225</f>
        <v>2909.7799999999997</v>
      </c>
      <c r="Q225" s="47">
        <f>M225</f>
        <v>3.24</v>
      </c>
      <c r="W225">
        <f>IF(Source!BI75&lt;=1,H225, 0)</f>
        <v>0</v>
      </c>
      <c r="X225">
        <f>IF(Source!BI75=2,H225, 0)</f>
        <v>0</v>
      </c>
      <c r="Y225">
        <f>IF(Source!BI75=3,H225, 0)</f>
        <v>0</v>
      </c>
      <c r="Z225">
        <f>IF(Source!BI75=4,H225, 0)</f>
        <v>81.44</v>
      </c>
    </row>
    <row r="226" spans="1:26" ht="27" x14ac:dyDescent="0.2">
      <c r="A226" s="37">
        <v>48</v>
      </c>
      <c r="B226" s="37" t="str">
        <f>Source!E76</f>
        <v>21</v>
      </c>
      <c r="C226" s="38" t="str">
        <f>Source!F76</f>
        <v>ЕКС</v>
      </c>
      <c r="D226" s="34" t="s">
        <v>835</v>
      </c>
      <c r="E226" s="39" t="str">
        <f>Source!H76</f>
        <v>м</v>
      </c>
      <c r="F226" s="10">
        <f>Source!I76</f>
        <v>328</v>
      </c>
      <c r="G226" s="41">
        <f>IF(Source!AK76&lt;&gt; 0, Source!AK76,Source!AL76 + Source!AM76 + Source!AO76)</f>
        <v>1063.33</v>
      </c>
      <c r="H226" s="40"/>
      <c r="I226" s="41"/>
      <c r="J226" s="40" t="str">
        <f>Source!BO76</f>
        <v/>
      </c>
      <c r="K226" s="40"/>
      <c r="L226" s="41"/>
      <c r="M226" s="42"/>
      <c r="S226">
        <f>ROUND((Source!FX76/100)*((ROUND(Source!AF76*Source!I76, 2)+ROUND(Source!AE76*Source!I76, 2))), 2)</f>
        <v>0</v>
      </c>
      <c r="T226">
        <f>Source!X76</f>
        <v>0</v>
      </c>
      <c r="U226">
        <f>ROUND((Source!FY76/100)*((ROUND(Source!AF76*Source!I76, 2)+ROUND(Source!AE76*Source!I76, 2))), 2)</f>
        <v>0</v>
      </c>
      <c r="V226">
        <f>Source!Y76</f>
        <v>0</v>
      </c>
    </row>
    <row r="227" spans="1:26" ht="14.25" x14ac:dyDescent="0.2">
      <c r="A227" s="50"/>
      <c r="B227" s="50"/>
      <c r="C227" s="51"/>
      <c r="D227" s="52" t="s">
        <v>834</v>
      </c>
      <c r="E227" s="53"/>
      <c r="F227" s="54"/>
      <c r="G227" s="55">
        <f>Source!AL76</f>
        <v>1063.33</v>
      </c>
      <c r="H227" s="56" t="str">
        <f>Source!DD76</f>
        <v/>
      </c>
      <c r="I227" s="55">
        <f>ROUND(Source!AC76*Source!I76, 2)</f>
        <v>348772.24</v>
      </c>
      <c r="J227" s="56"/>
      <c r="K227" s="56">
        <f>IF(Source!BC76&lt;&gt; 0, Source!BC76, 1)</f>
        <v>1</v>
      </c>
      <c r="L227" s="55">
        <f>Source!P76</f>
        <v>348772.24</v>
      </c>
      <c r="M227" s="60"/>
    </row>
    <row r="228" spans="1:26" ht="15" x14ac:dyDescent="0.25">
      <c r="H228" s="48">
        <f>ROUND(Source!AC76*Source!I76, 2)+ROUND(Source!AF76*Source!I76, 2)+ROUND((((Source!ET76)-(Source!EU76))+Source!AE76)*Source!I76, 2)</f>
        <v>348772.24</v>
      </c>
      <c r="I228" s="48"/>
      <c r="K228" s="48">
        <f>Source!O76</f>
        <v>348772.24</v>
      </c>
      <c r="L228" s="48"/>
      <c r="M228" s="49">
        <f>Source!U76</f>
        <v>0</v>
      </c>
      <c r="O228" s="47">
        <f>H228</f>
        <v>348772.24</v>
      </c>
      <c r="P228" s="47">
        <f>K228</f>
        <v>348772.24</v>
      </c>
      <c r="Q228" s="47">
        <f>M228</f>
        <v>0</v>
      </c>
      <c r="W228">
        <f>IF(Source!BI76&lt;=1,H228, 0)</f>
        <v>348772.24</v>
      </c>
      <c r="X228">
        <f>IF(Source!BI76=2,H228, 0)</f>
        <v>0</v>
      </c>
      <c r="Y228">
        <f>IF(Source!BI76=3,H228, 0)</f>
        <v>0</v>
      </c>
      <c r="Z228">
        <f>IF(Source!BI76=4,H228, 0)</f>
        <v>0</v>
      </c>
    </row>
    <row r="229" spans="1:26" ht="27" x14ac:dyDescent="0.2">
      <c r="A229" s="37">
        <v>49</v>
      </c>
      <c r="B229" s="37" t="str">
        <f>Source!E77</f>
        <v>22</v>
      </c>
      <c r="C229" s="38" t="str">
        <f>Source!F77</f>
        <v>Стандарт</v>
      </c>
      <c r="D229" s="34" t="s">
        <v>836</v>
      </c>
      <c r="E229" s="39" t="str">
        <f>Source!H77</f>
        <v>ШТ</v>
      </c>
      <c r="F229" s="10">
        <f>Source!I77</f>
        <v>4</v>
      </c>
      <c r="G229" s="41">
        <f>IF(Source!AK77&lt;&gt; 0, Source!AK77,Source!AL77 + Source!AM77 + Source!AO77)</f>
        <v>2240.17</v>
      </c>
      <c r="H229" s="40"/>
      <c r="I229" s="41"/>
      <c r="J229" s="40" t="str">
        <f>Source!BO77</f>
        <v/>
      </c>
      <c r="K229" s="40"/>
      <c r="L229" s="41"/>
      <c r="M229" s="42"/>
      <c r="S229">
        <f>ROUND((Source!FX77/100)*((ROUND(Source!AF77*Source!I77, 2)+ROUND(Source!AE77*Source!I77, 2))), 2)</f>
        <v>0</v>
      </c>
      <c r="T229">
        <f>Source!X77</f>
        <v>0</v>
      </c>
      <c r="U229">
        <f>ROUND((Source!FY77/100)*((ROUND(Source!AF77*Source!I77, 2)+ROUND(Source!AE77*Source!I77, 2))), 2)</f>
        <v>0</v>
      </c>
      <c r="V229">
        <f>Source!Y77</f>
        <v>0</v>
      </c>
    </row>
    <row r="230" spans="1:26" ht="14.25" x14ac:dyDescent="0.2">
      <c r="A230" s="50"/>
      <c r="B230" s="50"/>
      <c r="C230" s="51"/>
      <c r="D230" s="52" t="s">
        <v>834</v>
      </c>
      <c r="E230" s="53"/>
      <c r="F230" s="54"/>
      <c r="G230" s="55">
        <f>Source!AL77</f>
        <v>2240.17</v>
      </c>
      <c r="H230" s="56" t="str">
        <f>Source!DD77</f>
        <v/>
      </c>
      <c r="I230" s="55">
        <f>ROUND(Source!AC77*Source!I77, 2)</f>
        <v>8960.68</v>
      </c>
      <c r="J230" s="56"/>
      <c r="K230" s="56">
        <f>IF(Source!BC77&lt;&gt; 0, Source!BC77, 1)</f>
        <v>1</v>
      </c>
      <c r="L230" s="55">
        <f>Source!P77</f>
        <v>8960.68</v>
      </c>
      <c r="M230" s="60"/>
    </row>
    <row r="231" spans="1:26" ht="15" x14ac:dyDescent="0.25">
      <c r="H231" s="48">
        <f>ROUND(Source!AC77*Source!I77, 2)+ROUND(Source!AF77*Source!I77, 2)+ROUND((((Source!ET77)-(Source!EU77))+Source!AE77)*Source!I77, 2)</f>
        <v>8960.68</v>
      </c>
      <c r="I231" s="48"/>
      <c r="K231" s="48">
        <f>Source!O77</f>
        <v>8960.68</v>
      </c>
      <c r="L231" s="48"/>
      <c r="M231" s="49">
        <f>Source!U77</f>
        <v>0</v>
      </c>
      <c r="O231" s="47">
        <f>H231</f>
        <v>8960.68</v>
      </c>
      <c r="P231" s="47">
        <f>K231</f>
        <v>8960.68</v>
      </c>
      <c r="Q231" s="47">
        <f>M231</f>
        <v>0</v>
      </c>
      <c r="W231">
        <f>IF(Source!BI77&lt;=1,H231, 0)</f>
        <v>8960.68</v>
      </c>
      <c r="X231">
        <f>IF(Source!BI77=2,H231, 0)</f>
        <v>0</v>
      </c>
      <c r="Y231">
        <f>IF(Source!BI77=3,H231, 0)</f>
        <v>0</v>
      </c>
      <c r="Z231">
        <f>IF(Source!BI77=4,H231, 0)</f>
        <v>0</v>
      </c>
    </row>
    <row r="232" spans="1:26" ht="41.25" x14ac:dyDescent="0.2">
      <c r="A232" s="37">
        <v>50</v>
      </c>
      <c r="B232" s="37" t="str">
        <f>Source!E78</f>
        <v>23</v>
      </c>
      <c r="C232" s="38" t="str">
        <f>Source!F78</f>
        <v>Миртрубпласт</v>
      </c>
      <c r="D232" s="34" t="s">
        <v>837</v>
      </c>
      <c r="E232" s="39" t="str">
        <f>Source!H78</f>
        <v>м</v>
      </c>
      <c r="F232" s="10">
        <f>Source!I78</f>
        <v>282</v>
      </c>
      <c r="G232" s="41">
        <f>IF(Source!AK78&lt;&gt; 0, Source!AK78,Source!AL78 + Source!AM78 + Source!AO78)</f>
        <v>450</v>
      </c>
      <c r="H232" s="40"/>
      <c r="I232" s="41"/>
      <c r="J232" s="40" t="str">
        <f>Source!BO78</f>
        <v/>
      </c>
      <c r="K232" s="40"/>
      <c r="L232" s="41"/>
      <c r="M232" s="42"/>
      <c r="S232">
        <f>ROUND((Source!FX78/100)*((ROUND(Source!AF78*Source!I78, 2)+ROUND(Source!AE78*Source!I78, 2))), 2)</f>
        <v>0</v>
      </c>
      <c r="T232">
        <f>Source!X78</f>
        <v>0</v>
      </c>
      <c r="U232">
        <f>ROUND((Source!FY78/100)*((ROUND(Source!AF78*Source!I78, 2)+ROUND(Source!AE78*Source!I78, 2))), 2)</f>
        <v>0</v>
      </c>
      <c r="V232">
        <f>Source!Y78</f>
        <v>0</v>
      </c>
    </row>
    <row r="233" spans="1:26" ht="14.25" x14ac:dyDescent="0.2">
      <c r="A233" s="50"/>
      <c r="B233" s="50"/>
      <c r="C233" s="51"/>
      <c r="D233" s="52" t="s">
        <v>834</v>
      </c>
      <c r="E233" s="53"/>
      <c r="F233" s="54"/>
      <c r="G233" s="55">
        <f>Source!AL78</f>
        <v>450</v>
      </c>
      <c r="H233" s="56" t="str">
        <f>Source!DD78</f>
        <v/>
      </c>
      <c r="I233" s="55">
        <f>ROUND(Source!AC78*Source!I78, 2)</f>
        <v>126900</v>
      </c>
      <c r="J233" s="56"/>
      <c r="K233" s="56">
        <f>IF(Source!BC78&lt;&gt; 0, Source!BC78, 1)</f>
        <v>1</v>
      </c>
      <c r="L233" s="55">
        <f>Source!P78</f>
        <v>126900</v>
      </c>
      <c r="M233" s="60"/>
    </row>
    <row r="234" spans="1:26" ht="15" x14ac:dyDescent="0.25">
      <c r="H234" s="48">
        <f>ROUND(Source!AC78*Source!I78, 2)+ROUND(Source!AF78*Source!I78, 2)+ROUND((((Source!ET78)-(Source!EU78))+Source!AE78)*Source!I78, 2)</f>
        <v>126900</v>
      </c>
      <c r="I234" s="48"/>
      <c r="K234" s="48">
        <f>Source!O78</f>
        <v>126900</v>
      </c>
      <c r="L234" s="48"/>
      <c r="M234" s="49">
        <f>Source!U78</f>
        <v>0</v>
      </c>
      <c r="O234" s="47">
        <f>H234</f>
        <v>126900</v>
      </c>
      <c r="P234" s="47">
        <f>K234</f>
        <v>126900</v>
      </c>
      <c r="Q234" s="47">
        <f>M234</f>
        <v>0</v>
      </c>
      <c r="W234">
        <f>IF(Source!BI78&lt;=1,H234, 0)</f>
        <v>126900</v>
      </c>
      <c r="X234">
        <f>IF(Source!BI78=2,H234, 0)</f>
        <v>0</v>
      </c>
      <c r="Y234">
        <f>IF(Source!BI78=3,H234, 0)</f>
        <v>0</v>
      </c>
      <c r="Z234">
        <f>IF(Source!BI78=4,H234, 0)</f>
        <v>0</v>
      </c>
    </row>
    <row r="235" spans="1:26" ht="41.25" x14ac:dyDescent="0.2">
      <c r="A235" s="37">
        <v>51</v>
      </c>
      <c r="B235" s="37" t="str">
        <f>Source!E79</f>
        <v>24</v>
      </c>
      <c r="C235" s="38" t="str">
        <f>Source!F79</f>
        <v>Прайс</v>
      </c>
      <c r="D235" s="34" t="s">
        <v>838</v>
      </c>
      <c r="E235" s="39" t="str">
        <f>Source!H79</f>
        <v>ШТ</v>
      </c>
      <c r="F235" s="10">
        <f>Source!I79</f>
        <v>4</v>
      </c>
      <c r="G235" s="41">
        <f>IF(Source!AK79&lt;&gt; 0, Source!AK79,Source!AL79 + Source!AM79 + Source!AO79)</f>
        <v>333.33</v>
      </c>
      <c r="H235" s="40"/>
      <c r="I235" s="41"/>
      <c r="J235" s="40" t="str">
        <f>Source!BO79</f>
        <v/>
      </c>
      <c r="K235" s="40"/>
      <c r="L235" s="41"/>
      <c r="M235" s="42"/>
      <c r="S235">
        <f>ROUND((Source!FX79/100)*((ROUND(Source!AF79*Source!I79, 2)+ROUND(Source!AE79*Source!I79, 2))), 2)</f>
        <v>0</v>
      </c>
      <c r="T235">
        <f>Source!X79</f>
        <v>0</v>
      </c>
      <c r="U235">
        <f>ROUND((Source!FY79/100)*((ROUND(Source!AF79*Source!I79, 2)+ROUND(Source!AE79*Source!I79, 2))), 2)</f>
        <v>0</v>
      </c>
      <c r="V235">
        <f>Source!Y79</f>
        <v>0</v>
      </c>
    </row>
    <row r="236" spans="1:26" ht="14.25" x14ac:dyDescent="0.2">
      <c r="A236" s="50"/>
      <c r="B236" s="50"/>
      <c r="C236" s="51"/>
      <c r="D236" s="52" t="s">
        <v>834</v>
      </c>
      <c r="E236" s="53"/>
      <c r="F236" s="54"/>
      <c r="G236" s="55">
        <f>Source!AL79</f>
        <v>333.33</v>
      </c>
      <c r="H236" s="56" t="str">
        <f>Source!DD79</f>
        <v/>
      </c>
      <c r="I236" s="55">
        <f>ROUND(Source!AC79*Source!I79, 2)</f>
        <v>1333.32</v>
      </c>
      <c r="J236" s="56"/>
      <c r="K236" s="56">
        <f>IF(Source!BC79&lt;&gt; 0, Source!BC79, 1)</f>
        <v>1</v>
      </c>
      <c r="L236" s="55">
        <f>Source!P79</f>
        <v>1333.32</v>
      </c>
      <c r="M236" s="60"/>
    </row>
    <row r="237" spans="1:26" ht="15" x14ac:dyDescent="0.25">
      <c r="H237" s="48">
        <f>ROUND(Source!AC79*Source!I79, 2)+ROUND(Source!AF79*Source!I79, 2)+ROUND((((Source!ET79)-(Source!EU79))+Source!AE79)*Source!I79, 2)</f>
        <v>1333.32</v>
      </c>
      <c r="I237" s="48"/>
      <c r="K237" s="48">
        <f>Source!O79</f>
        <v>1333.32</v>
      </c>
      <c r="L237" s="48"/>
      <c r="M237" s="49">
        <f>Source!U79</f>
        <v>0</v>
      </c>
      <c r="O237" s="47">
        <f>H237</f>
        <v>1333.32</v>
      </c>
      <c r="P237" s="47">
        <f>K237</f>
        <v>1333.32</v>
      </c>
      <c r="Q237" s="47">
        <f>M237</f>
        <v>0</v>
      </c>
      <c r="W237">
        <f>IF(Source!BI79&lt;=1,H237, 0)</f>
        <v>1333.32</v>
      </c>
      <c r="X237">
        <f>IF(Source!BI79=2,H237, 0)</f>
        <v>0</v>
      </c>
      <c r="Y237">
        <f>IF(Source!BI79=3,H237, 0)</f>
        <v>0</v>
      </c>
      <c r="Z237">
        <f>IF(Source!BI79=4,H237, 0)</f>
        <v>0</v>
      </c>
    </row>
    <row r="238" spans="1:26" ht="27" x14ac:dyDescent="0.2">
      <c r="A238" s="37">
        <v>52</v>
      </c>
      <c r="B238" s="37" t="str">
        <f>Source!E80</f>
        <v>25</v>
      </c>
      <c r="C238" s="38" t="str">
        <f>Source!F80</f>
        <v>Прайс</v>
      </c>
      <c r="D238" s="34" t="s">
        <v>839</v>
      </c>
      <c r="E238" s="39" t="str">
        <f>Source!H80</f>
        <v>ТН</v>
      </c>
      <c r="F238" s="10">
        <f>Source!I80</f>
        <v>8</v>
      </c>
      <c r="G238" s="41">
        <f>IF(Source!AK80&lt;&gt; 0, Source!AK80,Source!AL80 + Source!AM80 + Source!AO80)</f>
        <v>566.66999999999996</v>
      </c>
      <c r="H238" s="40"/>
      <c r="I238" s="41"/>
      <c r="J238" s="40" t="str">
        <f>Source!BO80</f>
        <v/>
      </c>
      <c r="K238" s="40"/>
      <c r="L238" s="41"/>
      <c r="M238" s="42"/>
      <c r="S238">
        <f>ROUND((Source!FX80/100)*((ROUND(Source!AF80*Source!I80, 2)+ROUND(Source!AE80*Source!I80, 2))), 2)</f>
        <v>0</v>
      </c>
      <c r="T238">
        <f>Source!X80</f>
        <v>0</v>
      </c>
      <c r="U238">
        <f>ROUND((Source!FY80/100)*((ROUND(Source!AF80*Source!I80, 2)+ROUND(Source!AE80*Source!I80, 2))), 2)</f>
        <v>0</v>
      </c>
      <c r="V238">
        <f>Source!Y80</f>
        <v>0</v>
      </c>
    </row>
    <row r="239" spans="1:26" ht="14.25" x14ac:dyDescent="0.2">
      <c r="A239" s="50"/>
      <c r="B239" s="50"/>
      <c r="C239" s="51"/>
      <c r="D239" s="52" t="s">
        <v>834</v>
      </c>
      <c r="E239" s="53"/>
      <c r="F239" s="54"/>
      <c r="G239" s="55">
        <f>Source!AL80</f>
        <v>566.66999999999996</v>
      </c>
      <c r="H239" s="56" t="str">
        <f>Source!DD80</f>
        <v/>
      </c>
      <c r="I239" s="55">
        <f>ROUND(Source!AC80*Source!I80, 2)</f>
        <v>4533.3599999999997</v>
      </c>
      <c r="J239" s="56"/>
      <c r="K239" s="56">
        <f>IF(Source!BC80&lt;&gt; 0, Source!BC80, 1)</f>
        <v>1</v>
      </c>
      <c r="L239" s="55">
        <f>Source!P80</f>
        <v>4533.3599999999997</v>
      </c>
      <c r="M239" s="60"/>
    </row>
    <row r="240" spans="1:26" ht="15" x14ac:dyDescent="0.25">
      <c r="H240" s="48">
        <f>ROUND(Source!AC80*Source!I80, 2)+ROUND(Source!AF80*Source!I80, 2)+ROUND((((Source!ET80)-(Source!EU80))+Source!AE80)*Source!I80, 2)</f>
        <v>4533.3599999999997</v>
      </c>
      <c r="I240" s="48"/>
      <c r="K240" s="48">
        <f>Source!O80</f>
        <v>4533.3599999999997</v>
      </c>
      <c r="L240" s="48"/>
      <c r="M240" s="49">
        <f>Source!U80</f>
        <v>0</v>
      </c>
      <c r="O240" s="47">
        <f>H240</f>
        <v>4533.3599999999997</v>
      </c>
      <c r="P240" s="47">
        <f>K240</f>
        <v>4533.3599999999997</v>
      </c>
      <c r="Q240" s="47">
        <f>M240</f>
        <v>0</v>
      </c>
      <c r="W240">
        <f>IF(Source!BI80&lt;=1,H240, 0)</f>
        <v>4533.3599999999997</v>
      </c>
      <c r="X240">
        <f>IF(Source!BI80=2,H240, 0)</f>
        <v>0</v>
      </c>
      <c r="Y240">
        <f>IF(Source!BI80=3,H240, 0)</f>
        <v>0</v>
      </c>
      <c r="Z240">
        <f>IF(Source!BI80=4,H240, 0)</f>
        <v>0</v>
      </c>
    </row>
    <row r="241" spans="1:39" ht="27" x14ac:dyDescent="0.2">
      <c r="A241" s="37">
        <v>53</v>
      </c>
      <c r="B241" s="37" t="str">
        <f>Source!E81</f>
        <v>26</v>
      </c>
      <c r="C241" s="38" t="str">
        <f>Source!F81</f>
        <v>Прайс</v>
      </c>
      <c r="D241" s="34" t="s">
        <v>840</v>
      </c>
      <c r="E241" s="39" t="str">
        <f>Source!H81</f>
        <v>ШТ</v>
      </c>
      <c r="F241" s="10">
        <f>Source!I81</f>
        <v>2</v>
      </c>
      <c r="G241" s="41">
        <f>IF(Source!AK81&lt;&gt; 0, Source!AK81,Source!AL81 + Source!AM81 + Source!AO81)</f>
        <v>400.84</v>
      </c>
      <c r="H241" s="40"/>
      <c r="I241" s="41"/>
      <c r="J241" s="40" t="str">
        <f>Source!BO81</f>
        <v/>
      </c>
      <c r="K241" s="40"/>
      <c r="L241" s="41"/>
      <c r="M241" s="42"/>
      <c r="S241">
        <f>ROUND((Source!FX81/100)*((ROUND(Source!AF81*Source!I81, 2)+ROUND(Source!AE81*Source!I81, 2))), 2)</f>
        <v>0</v>
      </c>
      <c r="T241">
        <f>Source!X81</f>
        <v>0</v>
      </c>
      <c r="U241">
        <f>ROUND((Source!FY81/100)*((ROUND(Source!AF81*Source!I81, 2)+ROUND(Source!AE81*Source!I81, 2))), 2)</f>
        <v>0</v>
      </c>
      <c r="V241">
        <f>Source!Y81</f>
        <v>0</v>
      </c>
    </row>
    <row r="242" spans="1:39" ht="14.25" x14ac:dyDescent="0.2">
      <c r="A242" s="50"/>
      <c r="B242" s="50"/>
      <c r="C242" s="51"/>
      <c r="D242" s="52" t="s">
        <v>834</v>
      </c>
      <c r="E242" s="53"/>
      <c r="F242" s="54"/>
      <c r="G242" s="55">
        <f>Source!AL81</f>
        <v>400.84</v>
      </c>
      <c r="H242" s="56" t="str">
        <f>Source!DD81</f>
        <v/>
      </c>
      <c r="I242" s="55">
        <f>ROUND(Source!AC81*Source!I81, 2)</f>
        <v>801.68</v>
      </c>
      <c r="J242" s="56"/>
      <c r="K242" s="56">
        <f>IF(Source!BC81&lt;&gt; 0, Source!BC81, 1)</f>
        <v>1</v>
      </c>
      <c r="L242" s="55">
        <f>Source!P81</f>
        <v>801.68</v>
      </c>
      <c r="M242" s="60"/>
    </row>
    <row r="243" spans="1:39" ht="15" x14ac:dyDescent="0.25">
      <c r="H243" s="48">
        <f>ROUND(Source!AC81*Source!I81, 2)+ROUND(Source!AF81*Source!I81, 2)+ROUND((((Source!ET81)-(Source!EU81))+Source!AE81)*Source!I81, 2)</f>
        <v>801.68</v>
      </c>
      <c r="I243" s="48"/>
      <c r="K243" s="48">
        <f>Source!O81</f>
        <v>801.68</v>
      </c>
      <c r="L243" s="48"/>
      <c r="M243" s="49">
        <f>Source!U81</f>
        <v>0</v>
      </c>
      <c r="O243" s="47">
        <f>H243</f>
        <v>801.68</v>
      </c>
      <c r="P243" s="47">
        <f>K243</f>
        <v>801.68</v>
      </c>
      <c r="Q243" s="47">
        <f>M243</f>
        <v>0</v>
      </c>
      <c r="W243">
        <f>IF(Source!BI81&lt;=1,H243, 0)</f>
        <v>801.68</v>
      </c>
      <c r="X243">
        <f>IF(Source!BI81=2,H243, 0)</f>
        <v>0</v>
      </c>
      <c r="Y243">
        <f>IF(Source!BI81=3,H243, 0)</f>
        <v>0</v>
      </c>
      <c r="Z243">
        <f>IF(Source!BI81=4,H243, 0)</f>
        <v>0</v>
      </c>
    </row>
    <row r="245" spans="1:39" ht="15" x14ac:dyDescent="0.25">
      <c r="A245" s="72" t="str">
        <f>CONCATENATE("Итого по разделу: ", Source!G83)</f>
        <v>Итого по разделу: Строительство 2КЛ-10 кВ</v>
      </c>
      <c r="B245" s="72"/>
      <c r="C245" s="72"/>
      <c r="D245" s="72"/>
      <c r="E245" s="72"/>
      <c r="F245" s="72"/>
      <c r="G245" s="72"/>
      <c r="H245" s="48">
        <f>SUM(O36:O244)</f>
        <v>546844.32999999996</v>
      </c>
      <c r="I245" s="25"/>
      <c r="J245" s="71"/>
      <c r="K245" s="48">
        <f>SUM(P36:P244)</f>
        <v>1182672.76</v>
      </c>
      <c r="L245" s="25"/>
      <c r="M245" s="49">
        <f>SUM(Q36:Q244)</f>
        <v>383.44607250000013</v>
      </c>
      <c r="AG245" s="73" t="str">
        <f>CONCATENATE("Итого по разделу: ", Source!G83)</f>
        <v>Итого по разделу: Строительство 2КЛ-10 кВ</v>
      </c>
    </row>
    <row r="247" spans="1:39" ht="14.25" x14ac:dyDescent="0.2">
      <c r="D247" s="34" t="str">
        <f>Source!H112</f>
        <v>ОЗП</v>
      </c>
      <c r="K247" s="26">
        <f>Source!F112</f>
        <v>129910.67</v>
      </c>
      <c r="L247" s="26"/>
    </row>
    <row r="248" spans="1:39" ht="14.25" x14ac:dyDescent="0.2">
      <c r="D248" s="34" t="str">
        <f>Source!H113</f>
        <v>ЭММ, в т.ч. ЗПМ</v>
      </c>
      <c r="K248" s="26">
        <f>Source!F113</f>
        <v>258529.52</v>
      </c>
      <c r="L248" s="26"/>
    </row>
    <row r="249" spans="1:39" ht="14.25" x14ac:dyDescent="0.2">
      <c r="D249" s="34" t="str">
        <f>Source!H114</f>
        <v>Стоимость материалов</v>
      </c>
      <c r="K249" s="26">
        <f>Source!F114</f>
        <v>498020.81</v>
      </c>
      <c r="L249" s="26"/>
    </row>
    <row r="250" spans="1:39" ht="14.25" x14ac:dyDescent="0.2">
      <c r="D250" s="34" t="str">
        <f>Source!H115</f>
        <v>НР</v>
      </c>
      <c r="K250" s="26">
        <f>Source!F115</f>
        <v>0</v>
      </c>
      <c r="L250" s="26"/>
    </row>
    <row r="251" spans="1:39" ht="14.25" x14ac:dyDescent="0.2">
      <c r="D251" s="34" t="str">
        <f>Source!H116</f>
        <v>СП</v>
      </c>
      <c r="K251" s="26">
        <f>Source!F116</f>
        <v>0</v>
      </c>
      <c r="L251" s="26"/>
    </row>
    <row r="252" spans="1:39" ht="14.25" x14ac:dyDescent="0.2">
      <c r="D252" s="34" t="str">
        <f>Source!H117</f>
        <v>Всего</v>
      </c>
      <c r="E252" s="74" t="str">
        <f>"="&amp;Source!F112&amp;"+"&amp;""&amp;Source!F113&amp;"+"&amp;""&amp;Source!F114&amp;"+"&amp;""&amp;Source!F115&amp;"+"&amp;""&amp;Source!F116&amp;""</f>
        <v>=129910,67+258529,52+498020,81+0+0</v>
      </c>
      <c r="F252" s="24"/>
      <c r="G252" s="24"/>
      <c r="H252" s="24"/>
      <c r="I252" s="24"/>
      <c r="J252" s="24"/>
      <c r="K252" s="26">
        <f>Source!F117</f>
        <v>886461</v>
      </c>
      <c r="L252" s="26"/>
      <c r="AM252" s="75" t="str">
        <f>"="&amp;Source!F112&amp;"+"&amp;""&amp;Source!F113&amp;"+"&amp;""&amp;Source!F114&amp;"+"&amp;""&amp;Source!F115&amp;"+"&amp;""&amp;Source!F116&amp;""</f>
        <v>=129910,67+258529,52+498020,81+0+0</v>
      </c>
    </row>
    <row r="253" spans="1:39" ht="14.25" x14ac:dyDescent="0.2">
      <c r="D253" s="34" t="str">
        <f>Source!H118</f>
        <v>НДС 20%</v>
      </c>
      <c r="E253" s="74" t="str">
        <f>"="&amp;Source!F117&amp;"*"&amp;"0,2"</f>
        <v>=886461*0,2</v>
      </c>
      <c r="F253" s="24"/>
      <c r="G253" s="24"/>
      <c r="H253" s="24"/>
      <c r="I253" s="24"/>
      <c r="J253" s="24"/>
      <c r="K253" s="26">
        <f>Source!F118</f>
        <v>177292.2</v>
      </c>
      <c r="L253" s="26"/>
      <c r="AM253" s="75" t="str">
        <f>"="&amp;Source!F117&amp;"*"&amp;"0,2"</f>
        <v>=886461*0,2</v>
      </c>
    </row>
    <row r="254" spans="1:39" ht="14.25" x14ac:dyDescent="0.2">
      <c r="D254" s="34" t="str">
        <f>Source!H119</f>
        <v>Итого с НДС</v>
      </c>
      <c r="E254" s="74" t="str">
        <f>"="&amp;Source!F117&amp;"+"&amp;""&amp;Source!F118&amp;""</f>
        <v>=886461+177292,2</v>
      </c>
      <c r="F254" s="24"/>
      <c r="G254" s="24"/>
      <c r="H254" s="24"/>
      <c r="I254" s="24"/>
      <c r="J254" s="24"/>
      <c r="K254" s="26">
        <f>Source!F119</f>
        <v>1063753.2</v>
      </c>
      <c r="L254" s="26"/>
      <c r="AM254" s="75" t="str">
        <f>"="&amp;Source!F117&amp;"+"&amp;""&amp;Source!F118&amp;""</f>
        <v>=886461+177292,2</v>
      </c>
    </row>
    <row r="257" spans="1:31" ht="16.5" x14ac:dyDescent="0.25">
      <c r="A257" s="35" t="str">
        <f>CONCATENATE("Раздел: ", Source!G121)</f>
        <v>Раздел: Строительство БКТП-2*630/10/0,4 кВ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AE257" s="36" t="str">
        <f>CONCATENATE("Раздел: ", Source!G121)</f>
        <v>Раздел: Строительство БКТП-2*630/10/0,4 кВ</v>
      </c>
    </row>
    <row r="258" spans="1:31" ht="42.75" x14ac:dyDescent="0.2">
      <c r="A258" s="37">
        <v>54</v>
      </c>
      <c r="B258" s="37" t="str">
        <f>Source!E125</f>
        <v>27</v>
      </c>
      <c r="C258" s="38" t="str">
        <f>Source!F125</f>
        <v>01-02-057-2</v>
      </c>
      <c r="D258" s="34" t="str">
        <f>Source!G125</f>
        <v>Разработка грунта вручную в траншеях глубиной до 2 м без креплений с откосами, группа грунтов 2</v>
      </c>
      <c r="E258" s="39" t="str">
        <f>Source!H125</f>
        <v>100 м3 грунта</v>
      </c>
      <c r="F258" s="10">
        <f>Source!I125</f>
        <v>0.15</v>
      </c>
      <c r="G258" s="41">
        <f>IF(Source!AK125&lt;&gt; 0, Source!AK125,Source!AL125 + Source!AM125 + Source!AO125)</f>
        <v>1122.6600000000001</v>
      </c>
      <c r="H258" s="40"/>
      <c r="I258" s="41"/>
      <c r="J258" s="40" t="str">
        <f>Source!BO125</f>
        <v>01-02-057-2</v>
      </c>
      <c r="K258" s="40"/>
      <c r="L258" s="41"/>
      <c r="M258" s="42"/>
      <c r="S258">
        <f>ROUND((Source!FX125/100)*((ROUND(Source!AF125*Source!I125, 2)+ROUND(Source!AE125*Source!I125, 2))), 2)</f>
        <v>149.88</v>
      </c>
      <c r="T258">
        <f>Source!X125</f>
        <v>5355.04</v>
      </c>
      <c r="U258">
        <f>ROUND((Source!FY125/100)*((ROUND(Source!AF125*Source!I125, 2)+ROUND(Source!AE125*Source!I125, 2))), 2)</f>
        <v>67.36</v>
      </c>
      <c r="V258">
        <f>Source!Y125</f>
        <v>2406.7600000000002</v>
      </c>
    </row>
    <row r="259" spans="1:31" x14ac:dyDescent="0.2">
      <c r="D259" s="43" t="str">
        <f>"Объем: "&amp;Source!I125&amp;"=15/"&amp;"100"</f>
        <v>Объем: 0,15=15/100</v>
      </c>
    </row>
    <row r="260" spans="1:31" ht="14.25" x14ac:dyDescent="0.2">
      <c r="A260" s="37"/>
      <c r="B260" s="37"/>
      <c r="C260" s="38"/>
      <c r="D260" s="34" t="s">
        <v>827</v>
      </c>
      <c r="E260" s="39"/>
      <c r="F260" s="10"/>
      <c r="G260" s="41">
        <f>Source!AO125</f>
        <v>1122.6600000000001</v>
      </c>
      <c r="H260" s="40" t="str">
        <f>Source!DG125</f>
        <v/>
      </c>
      <c r="I260" s="41">
        <f>ROUND(Source!AF125*Source!I125, 2)</f>
        <v>168.4</v>
      </c>
      <c r="J260" s="40"/>
      <c r="K260" s="40">
        <f>IF(Source!BA125&lt;&gt; 0, Source!BA125, 1)</f>
        <v>35.729999999999997</v>
      </c>
      <c r="L260" s="41">
        <f>Source!S125</f>
        <v>6016.9</v>
      </c>
      <c r="M260" s="42"/>
      <c r="R260">
        <f>I260</f>
        <v>168.4</v>
      </c>
    </row>
    <row r="261" spans="1:31" ht="14.25" x14ac:dyDescent="0.2">
      <c r="A261" s="37"/>
      <c r="B261" s="37"/>
      <c r="C261" s="38"/>
      <c r="D261" s="34" t="s">
        <v>828</v>
      </c>
      <c r="E261" s="39" t="s">
        <v>829</v>
      </c>
      <c r="F261" s="10">
        <f>Source!BZ125</f>
        <v>89</v>
      </c>
      <c r="G261" s="44"/>
      <c r="H261" s="40"/>
      <c r="I261" s="41">
        <f>SUM(S258:S263)</f>
        <v>149.88</v>
      </c>
      <c r="J261" s="45"/>
      <c r="K261" s="34">
        <f>Source!AT125</f>
        <v>89</v>
      </c>
      <c r="L261" s="41">
        <f>SUM(T258:T263)</f>
        <v>5355.04</v>
      </c>
      <c r="M261" s="42"/>
    </row>
    <row r="262" spans="1:31" ht="14.25" x14ac:dyDescent="0.2">
      <c r="A262" s="37"/>
      <c r="B262" s="37"/>
      <c r="C262" s="38"/>
      <c r="D262" s="34" t="s">
        <v>830</v>
      </c>
      <c r="E262" s="39" t="s">
        <v>829</v>
      </c>
      <c r="F262" s="10">
        <f>Source!CA125</f>
        <v>40</v>
      </c>
      <c r="G262" s="44"/>
      <c r="H262" s="40"/>
      <c r="I262" s="41">
        <f>SUM(U258:U263)</f>
        <v>67.36</v>
      </c>
      <c r="J262" s="45"/>
      <c r="K262" s="34">
        <f>Source!AU125</f>
        <v>40</v>
      </c>
      <c r="L262" s="41">
        <f>SUM(V258:V263)</f>
        <v>2406.7600000000002</v>
      </c>
      <c r="M262" s="42"/>
    </row>
    <row r="263" spans="1:31" ht="14.25" x14ac:dyDescent="0.2">
      <c r="A263" s="50"/>
      <c r="B263" s="50"/>
      <c r="C263" s="51"/>
      <c r="D263" s="52" t="s">
        <v>831</v>
      </c>
      <c r="E263" s="53" t="s">
        <v>832</v>
      </c>
      <c r="F263" s="54">
        <f>Source!AQ125</f>
        <v>154</v>
      </c>
      <c r="G263" s="55"/>
      <c r="H263" s="56" t="str">
        <f>Source!DI125</f>
        <v/>
      </c>
      <c r="I263" s="55"/>
      <c r="J263" s="56"/>
      <c r="K263" s="56"/>
      <c r="L263" s="55"/>
      <c r="M263" s="57">
        <f>Source!U125</f>
        <v>23.099999999999998</v>
      </c>
    </row>
    <row r="264" spans="1:31" ht="15" x14ac:dyDescent="0.25">
      <c r="H264" s="48">
        <f>ROUND(Source!AC125*Source!I125, 2)+ROUND(Source!AF125*Source!I125, 2)+ROUND((((Source!ET125)-(Source!EU125))+Source!AE125)*Source!I125, 2)+SUM(I261:I262)</f>
        <v>385.64</v>
      </c>
      <c r="I264" s="48"/>
      <c r="K264" s="48">
        <f>Source!O125+SUM(L261:L262)</f>
        <v>13778.7</v>
      </c>
      <c r="L264" s="48"/>
      <c r="M264" s="49">
        <f>Source!U125</f>
        <v>23.099999999999998</v>
      </c>
      <c r="O264" s="47">
        <f>H264</f>
        <v>385.64</v>
      </c>
      <c r="P264" s="47">
        <f>K264</f>
        <v>13778.7</v>
      </c>
      <c r="Q264" s="47">
        <f>M264</f>
        <v>23.099999999999998</v>
      </c>
      <c r="W264">
        <f>IF(Source!BI125&lt;=1,H264, 0)</f>
        <v>385.64</v>
      </c>
      <c r="X264">
        <f>IF(Source!BI125=2,H264, 0)</f>
        <v>0</v>
      </c>
      <c r="Y264">
        <f>IF(Source!BI125=3,H264, 0)</f>
        <v>0</v>
      </c>
      <c r="Z264">
        <f>IF(Source!BI125=4,H264, 0)</f>
        <v>0</v>
      </c>
    </row>
    <row r="265" spans="1:31" ht="71.25" x14ac:dyDescent="0.2">
      <c r="A265" s="37">
        <v>55</v>
      </c>
      <c r="B265" s="37" t="str">
        <f>Source!E126</f>
        <v>28</v>
      </c>
      <c r="C265" s="38" t="str">
        <f>Source!F126</f>
        <v>01-01-002-2</v>
      </c>
      <c r="D265" s="34" t="str">
        <f>Source!G126</f>
        <v>Разработка грунта в отвал экскаваторами «драглайн» или «обратная лопата» с ковшом вместимостью 2,5 (1,5-3) м3, группа грунтов 2</v>
      </c>
      <c r="E265" s="39" t="str">
        <f>Source!H126</f>
        <v>1000 м3 грунта</v>
      </c>
      <c r="F265" s="10">
        <f>Source!I126</f>
        <v>0.13500000000000001</v>
      </c>
      <c r="G265" s="41">
        <f>IF(Source!AK126&lt;&gt; 0, Source!AK126,Source!AL126 + Source!AM126 + Source!AO126)</f>
        <v>2151.1799999999998</v>
      </c>
      <c r="H265" s="40"/>
      <c r="I265" s="41"/>
      <c r="J265" s="40" t="str">
        <f>Source!BO126</f>
        <v>01-01-002-2</v>
      </c>
      <c r="K265" s="40"/>
      <c r="L265" s="41"/>
      <c r="M265" s="42"/>
      <c r="S265">
        <f>ROUND((Source!FX126/100)*((ROUND(Source!AF126*Source!I126, 2)+ROUND(Source!AE126*Source!I126, 2))), 2)</f>
        <v>31.68</v>
      </c>
      <c r="T265">
        <f>Source!X126</f>
        <v>1131.6099999999999</v>
      </c>
      <c r="U265">
        <f>ROUND((Source!FY126/100)*((ROUND(Source!AF126*Source!I126, 2)+ROUND(Source!AE126*Source!I126, 2))), 2)</f>
        <v>15.84</v>
      </c>
      <c r="V265">
        <f>Source!Y126</f>
        <v>565.79999999999995</v>
      </c>
    </row>
    <row r="266" spans="1:31" x14ac:dyDescent="0.2">
      <c r="D266" s="43" t="str">
        <f>"Объем: "&amp;Source!I126&amp;"=135/"&amp;"1000"</f>
        <v>Объем: 0,135=135/1000</v>
      </c>
    </row>
    <row r="267" spans="1:31" ht="14.25" x14ac:dyDescent="0.2">
      <c r="A267" s="37"/>
      <c r="B267" s="37"/>
      <c r="C267" s="38"/>
      <c r="D267" s="34" t="s">
        <v>827</v>
      </c>
      <c r="E267" s="39"/>
      <c r="F267" s="10"/>
      <c r="G267" s="41">
        <f>Source!AO126</f>
        <v>50.51</v>
      </c>
      <c r="H267" s="40" t="str">
        <f>Source!DG126</f>
        <v/>
      </c>
      <c r="I267" s="41">
        <f>ROUND(Source!AF126*Source!I126, 2)</f>
        <v>6.82</v>
      </c>
      <c r="J267" s="40"/>
      <c r="K267" s="40">
        <f>IF(Source!BA126&lt;&gt; 0, Source!BA126, 1)</f>
        <v>35.729999999999997</v>
      </c>
      <c r="L267" s="41">
        <f>Source!S126</f>
        <v>243.64</v>
      </c>
      <c r="M267" s="42"/>
      <c r="R267">
        <f>I267</f>
        <v>6.82</v>
      </c>
    </row>
    <row r="268" spans="1:31" ht="14.25" x14ac:dyDescent="0.2">
      <c r="A268" s="37"/>
      <c r="B268" s="37"/>
      <c r="C268" s="38"/>
      <c r="D268" s="34" t="s">
        <v>244</v>
      </c>
      <c r="E268" s="39"/>
      <c r="F268" s="10"/>
      <c r="G268" s="41">
        <f>Source!AM126</f>
        <v>2100.67</v>
      </c>
      <c r="H268" s="40" t="str">
        <f>Source!DE126</f>
        <v/>
      </c>
      <c r="I268" s="41">
        <f>ROUND((((Source!ET126)-(Source!EU126))+Source!AE126)*Source!I126, 2)</f>
        <v>283.58999999999997</v>
      </c>
      <c r="J268" s="40"/>
      <c r="K268" s="40">
        <f>IF(Source!BB126&lt;&gt; 0, Source!BB126, 1)</f>
        <v>10.26</v>
      </c>
      <c r="L268" s="41">
        <f>Source!Q126</f>
        <v>2909.64</v>
      </c>
      <c r="M268" s="42"/>
    </row>
    <row r="269" spans="1:31" ht="14.25" x14ac:dyDescent="0.2">
      <c r="A269" s="37"/>
      <c r="B269" s="37"/>
      <c r="C269" s="38"/>
      <c r="D269" s="34" t="s">
        <v>833</v>
      </c>
      <c r="E269" s="39"/>
      <c r="F269" s="10"/>
      <c r="G269" s="41">
        <f>Source!AN126</f>
        <v>204.49</v>
      </c>
      <c r="H269" s="40" t="str">
        <f>Source!DF126</f>
        <v/>
      </c>
      <c r="I269" s="41">
        <f>ROUND(Source!AE126*Source!I126, 2)</f>
        <v>27.61</v>
      </c>
      <c r="J269" s="40"/>
      <c r="K269" s="40">
        <f>IF(Source!BS126&lt;&gt; 0, Source!BS126, 1)</f>
        <v>35.729999999999997</v>
      </c>
      <c r="L269" s="41">
        <f>Source!R126</f>
        <v>986.37</v>
      </c>
      <c r="M269" s="42"/>
      <c r="R269">
        <f>I269</f>
        <v>27.61</v>
      </c>
    </row>
    <row r="270" spans="1:31" ht="14.25" x14ac:dyDescent="0.2">
      <c r="A270" s="37"/>
      <c r="B270" s="37"/>
      <c r="C270" s="38"/>
      <c r="D270" s="34" t="s">
        <v>828</v>
      </c>
      <c r="E270" s="39" t="s">
        <v>829</v>
      </c>
      <c r="F270" s="10">
        <f>Source!BZ126</f>
        <v>92</v>
      </c>
      <c r="G270" s="44"/>
      <c r="H270" s="40"/>
      <c r="I270" s="41">
        <f>SUM(S265:S272)</f>
        <v>31.68</v>
      </c>
      <c r="J270" s="45"/>
      <c r="K270" s="34">
        <f>Source!AT126</f>
        <v>92</v>
      </c>
      <c r="L270" s="41">
        <f>SUM(T265:T272)</f>
        <v>1131.6099999999999</v>
      </c>
      <c r="M270" s="42"/>
    </row>
    <row r="271" spans="1:31" ht="14.25" x14ac:dyDescent="0.2">
      <c r="A271" s="37"/>
      <c r="B271" s="37"/>
      <c r="C271" s="38"/>
      <c r="D271" s="34" t="s">
        <v>830</v>
      </c>
      <c r="E271" s="39" t="s">
        <v>829</v>
      </c>
      <c r="F271" s="10">
        <f>Source!CA126</f>
        <v>46</v>
      </c>
      <c r="G271" s="44"/>
      <c r="H271" s="40"/>
      <c r="I271" s="41">
        <f>SUM(U265:U272)</f>
        <v>15.84</v>
      </c>
      <c r="J271" s="45"/>
      <c r="K271" s="34">
        <f>Source!AU126</f>
        <v>46</v>
      </c>
      <c r="L271" s="41">
        <f>SUM(V265:V272)</f>
        <v>565.79999999999995</v>
      </c>
      <c r="M271" s="42"/>
    </row>
    <row r="272" spans="1:31" ht="14.25" x14ac:dyDescent="0.2">
      <c r="A272" s="50"/>
      <c r="B272" s="50"/>
      <c r="C272" s="51"/>
      <c r="D272" s="52" t="s">
        <v>831</v>
      </c>
      <c r="E272" s="53" t="s">
        <v>832</v>
      </c>
      <c r="F272" s="54">
        <f>Source!AQ126</f>
        <v>6.1</v>
      </c>
      <c r="G272" s="55"/>
      <c r="H272" s="56" t="str">
        <f>Source!DI126</f>
        <v/>
      </c>
      <c r="I272" s="55"/>
      <c r="J272" s="56"/>
      <c r="K272" s="56"/>
      <c r="L272" s="55"/>
      <c r="M272" s="57">
        <f>Source!U126</f>
        <v>0.82350000000000001</v>
      </c>
    </row>
    <row r="273" spans="1:26" ht="15" x14ac:dyDescent="0.25">
      <c r="H273" s="48">
        <f>ROUND(Source!AC126*Source!I126, 2)+ROUND(Source!AF126*Source!I126, 2)+ROUND((((Source!ET126)-(Source!EU126))+Source!AE126)*Source!I126, 2)+SUM(I270:I271)</f>
        <v>337.92999999999995</v>
      </c>
      <c r="I273" s="48"/>
      <c r="K273" s="48">
        <f>Source!O126+SUM(L270:L271)</f>
        <v>4850.6900000000005</v>
      </c>
      <c r="L273" s="48"/>
      <c r="M273" s="49">
        <f>Source!U126</f>
        <v>0.82350000000000001</v>
      </c>
      <c r="O273" s="47">
        <f>H273</f>
        <v>337.92999999999995</v>
      </c>
      <c r="P273" s="47">
        <f>K273</f>
        <v>4850.6900000000005</v>
      </c>
      <c r="Q273" s="47">
        <f>M273</f>
        <v>0.82350000000000001</v>
      </c>
      <c r="W273">
        <f>IF(Source!BI126&lt;=1,H273, 0)</f>
        <v>337.92999999999995</v>
      </c>
      <c r="X273">
        <f>IF(Source!BI126=2,H273, 0)</f>
        <v>0</v>
      </c>
      <c r="Y273">
        <f>IF(Source!BI126=3,H273, 0)</f>
        <v>0</v>
      </c>
      <c r="Z273">
        <f>IF(Source!BI126=4,H273, 0)</f>
        <v>0</v>
      </c>
    </row>
    <row r="274" spans="1:26" ht="28.5" x14ac:dyDescent="0.2">
      <c r="A274" s="37">
        <v>56</v>
      </c>
      <c r="B274" s="37" t="str">
        <f>Source!E127</f>
        <v>29</v>
      </c>
      <c r="C274" s="38" t="str">
        <f>Source!F127</f>
        <v>01-02-061-2</v>
      </c>
      <c r="D274" s="34" t="str">
        <f>Source!G127</f>
        <v>Засыпка вручную траншей, пазух котлованов и ям, группа грунтов 2</v>
      </c>
      <c r="E274" s="39" t="str">
        <f>Source!H127</f>
        <v>100 м3 грунта</v>
      </c>
      <c r="F274" s="10">
        <f>Source!I127</f>
        <v>5.0999999999999997E-2</v>
      </c>
      <c r="G274" s="41">
        <f>IF(Source!AK127&lt;&gt; 0, Source!AK127,Source!AL127 + Source!AM127 + Source!AO127)</f>
        <v>681.37</v>
      </c>
      <c r="H274" s="40"/>
      <c r="I274" s="41"/>
      <c r="J274" s="40" t="str">
        <f>Source!BO127</f>
        <v>01-02-061-2</v>
      </c>
      <c r="K274" s="40"/>
      <c r="L274" s="41"/>
      <c r="M274" s="42"/>
      <c r="S274">
        <f>ROUND((Source!FX127/100)*((ROUND(Source!AF127*Source!I127, 2)+ROUND(Source!AE127*Source!I127, 2))), 2)</f>
        <v>30.93</v>
      </c>
      <c r="T274">
        <f>Source!X127</f>
        <v>1105.03</v>
      </c>
      <c r="U274">
        <f>ROUND((Source!FY127/100)*((ROUND(Source!AF127*Source!I127, 2)+ROUND(Source!AE127*Source!I127, 2))), 2)</f>
        <v>13.9</v>
      </c>
      <c r="V274">
        <f>Source!Y127</f>
        <v>496.64</v>
      </c>
    </row>
    <row r="275" spans="1:26" x14ac:dyDescent="0.2">
      <c r="D275" s="43" t="str">
        <f>"Объем: "&amp;Source!I127&amp;"=5,1/"&amp;"100"</f>
        <v>Объем: 0,051=5,1/100</v>
      </c>
    </row>
    <row r="276" spans="1:26" ht="14.25" x14ac:dyDescent="0.2">
      <c r="A276" s="37"/>
      <c r="B276" s="37"/>
      <c r="C276" s="38"/>
      <c r="D276" s="34" t="s">
        <v>827</v>
      </c>
      <c r="E276" s="39"/>
      <c r="F276" s="10"/>
      <c r="G276" s="41">
        <f>Source!AO127</f>
        <v>681.37</v>
      </c>
      <c r="H276" s="40" t="str">
        <f>Source!DG127</f>
        <v/>
      </c>
      <c r="I276" s="41">
        <f>ROUND(Source!AF127*Source!I127, 2)</f>
        <v>34.75</v>
      </c>
      <c r="J276" s="40"/>
      <c r="K276" s="40">
        <f>IF(Source!BA127&lt;&gt; 0, Source!BA127, 1)</f>
        <v>35.729999999999997</v>
      </c>
      <c r="L276" s="41">
        <f>Source!S127</f>
        <v>1241.6099999999999</v>
      </c>
      <c r="M276" s="42"/>
      <c r="R276">
        <f>I276</f>
        <v>34.75</v>
      </c>
    </row>
    <row r="277" spans="1:26" ht="14.25" x14ac:dyDescent="0.2">
      <c r="A277" s="37"/>
      <c r="B277" s="37"/>
      <c r="C277" s="38"/>
      <c r="D277" s="34" t="s">
        <v>828</v>
      </c>
      <c r="E277" s="39" t="s">
        <v>829</v>
      </c>
      <c r="F277" s="10">
        <f>Source!BZ127</f>
        <v>89</v>
      </c>
      <c r="G277" s="44"/>
      <c r="H277" s="40"/>
      <c r="I277" s="41">
        <f>SUM(S274:S279)</f>
        <v>30.93</v>
      </c>
      <c r="J277" s="45"/>
      <c r="K277" s="34">
        <f>Source!AT127</f>
        <v>89</v>
      </c>
      <c r="L277" s="41">
        <f>SUM(T274:T279)</f>
        <v>1105.03</v>
      </c>
      <c r="M277" s="42"/>
    </row>
    <row r="278" spans="1:26" ht="14.25" x14ac:dyDescent="0.2">
      <c r="A278" s="37"/>
      <c r="B278" s="37"/>
      <c r="C278" s="38"/>
      <c r="D278" s="34" t="s">
        <v>830</v>
      </c>
      <c r="E278" s="39" t="s">
        <v>829</v>
      </c>
      <c r="F278" s="10">
        <f>Source!CA127</f>
        <v>40</v>
      </c>
      <c r="G278" s="44"/>
      <c r="H278" s="40"/>
      <c r="I278" s="41">
        <f>SUM(U274:U279)</f>
        <v>13.9</v>
      </c>
      <c r="J278" s="45"/>
      <c r="K278" s="34">
        <f>Source!AU127</f>
        <v>40</v>
      </c>
      <c r="L278" s="41">
        <f>SUM(V274:V279)</f>
        <v>496.64</v>
      </c>
      <c r="M278" s="42"/>
    </row>
    <row r="279" spans="1:26" ht="14.25" x14ac:dyDescent="0.2">
      <c r="A279" s="50"/>
      <c r="B279" s="50"/>
      <c r="C279" s="51"/>
      <c r="D279" s="52" t="s">
        <v>831</v>
      </c>
      <c r="E279" s="53" t="s">
        <v>832</v>
      </c>
      <c r="F279" s="54">
        <f>Source!AQ127</f>
        <v>97.2</v>
      </c>
      <c r="G279" s="55"/>
      <c r="H279" s="56" t="str">
        <f>Source!DI127</f>
        <v/>
      </c>
      <c r="I279" s="55"/>
      <c r="J279" s="56"/>
      <c r="K279" s="56"/>
      <c r="L279" s="55"/>
      <c r="M279" s="57">
        <f>Source!U127</f>
        <v>4.9571999999999994</v>
      </c>
    </row>
    <row r="280" spans="1:26" ht="15" x14ac:dyDescent="0.25">
      <c r="H280" s="48">
        <f>ROUND(Source!AC127*Source!I127, 2)+ROUND(Source!AF127*Source!I127, 2)+ROUND((((Source!ET127)-(Source!EU127))+Source!AE127)*Source!I127, 2)+SUM(I277:I278)</f>
        <v>79.58</v>
      </c>
      <c r="I280" s="48"/>
      <c r="K280" s="48">
        <f>Source!O127+SUM(L277:L278)</f>
        <v>2843.2799999999997</v>
      </c>
      <c r="L280" s="48"/>
      <c r="M280" s="49">
        <f>Source!U127</f>
        <v>4.9571999999999994</v>
      </c>
      <c r="O280" s="47">
        <f>H280</f>
        <v>79.58</v>
      </c>
      <c r="P280" s="47">
        <f>K280</f>
        <v>2843.2799999999997</v>
      </c>
      <c r="Q280" s="47">
        <f>M280</f>
        <v>4.9571999999999994</v>
      </c>
      <c r="W280">
        <f>IF(Source!BI127&lt;=1,H280, 0)</f>
        <v>79.58</v>
      </c>
      <c r="X280">
        <f>IF(Source!BI127=2,H280, 0)</f>
        <v>0</v>
      </c>
      <c r="Y280">
        <f>IF(Source!BI127=3,H280, 0)</f>
        <v>0</v>
      </c>
      <c r="Z280">
        <f>IF(Source!BI127=4,H280, 0)</f>
        <v>0</v>
      </c>
    </row>
    <row r="281" spans="1:26" ht="57" x14ac:dyDescent="0.2">
      <c r="A281" s="37">
        <v>57</v>
      </c>
      <c r="B281" s="37" t="str">
        <f>Source!E128</f>
        <v>30</v>
      </c>
      <c r="C281" s="38" t="str">
        <f>Source!F128</f>
        <v>01-01-033-5</v>
      </c>
      <c r="D281" s="34" t="str">
        <f>Source!G128</f>
        <v>Засыпка траншей и котлованов с перемещением грунта до 5 м бульдозерами мощностью 79 кВт (108 л.с.), группа грунтов 2</v>
      </c>
      <c r="E281" s="39" t="str">
        <f>Source!H128</f>
        <v>1000 м3 грунта</v>
      </c>
      <c r="F281" s="10">
        <f>Source!I128</f>
        <v>4.5900000000000003E-2</v>
      </c>
      <c r="G281" s="41">
        <f>IF(Source!AK128&lt;&gt; 0, Source!AK128,Source!AL128 + Source!AM128 + Source!AO128)</f>
        <v>452.99</v>
      </c>
      <c r="H281" s="40"/>
      <c r="I281" s="41"/>
      <c r="J281" s="40" t="str">
        <f>Source!BO128</f>
        <v>01-01-033-5</v>
      </c>
      <c r="K281" s="40"/>
      <c r="L281" s="41"/>
      <c r="M281" s="42"/>
      <c r="S281">
        <f>ROUND((Source!FX128/100)*((ROUND(Source!AF128*Source!I128, 2)+ROUND(Source!AE128*Source!I128, 2))), 2)</f>
        <v>2.13</v>
      </c>
      <c r="T281">
        <f>Source!X128</f>
        <v>76.31</v>
      </c>
      <c r="U281">
        <f>ROUND((Source!FY128/100)*((ROUND(Source!AF128*Source!I128, 2)+ROUND(Source!AE128*Source!I128, 2))), 2)</f>
        <v>1.07</v>
      </c>
      <c r="V281">
        <f>Source!Y128</f>
        <v>38.159999999999997</v>
      </c>
    </row>
    <row r="282" spans="1:26" x14ac:dyDescent="0.2">
      <c r="D282" s="43" t="str">
        <f>"Объем: "&amp;Source!I128&amp;"=45,9/"&amp;"1000"</f>
        <v>Объем: 0,0459=45,9/1000</v>
      </c>
    </row>
    <row r="283" spans="1:26" ht="14.25" x14ac:dyDescent="0.2">
      <c r="A283" s="37"/>
      <c r="B283" s="37"/>
      <c r="C283" s="38"/>
      <c r="D283" s="34" t="s">
        <v>244</v>
      </c>
      <c r="E283" s="39"/>
      <c r="F283" s="10"/>
      <c r="G283" s="41">
        <f>Source!AM128</f>
        <v>452.99</v>
      </c>
      <c r="H283" s="40" t="str">
        <f>Source!DE128</f>
        <v/>
      </c>
      <c r="I283" s="41">
        <f>ROUND((((Source!ET128)-(Source!EU128))+Source!AE128)*Source!I128, 2)</f>
        <v>20.79</v>
      </c>
      <c r="J283" s="40"/>
      <c r="K283" s="40">
        <f>IF(Source!BB128&lt;&gt; 0, Source!BB128, 1)</f>
        <v>16.72</v>
      </c>
      <c r="L283" s="41">
        <f>Source!Q128</f>
        <v>347.65</v>
      </c>
      <c r="M283" s="42"/>
    </row>
    <row r="284" spans="1:26" ht="14.25" x14ac:dyDescent="0.2">
      <c r="A284" s="37"/>
      <c r="B284" s="37"/>
      <c r="C284" s="38"/>
      <c r="D284" s="34" t="s">
        <v>833</v>
      </c>
      <c r="E284" s="39"/>
      <c r="F284" s="10"/>
      <c r="G284" s="41">
        <f>Source!AN128</f>
        <v>50.58</v>
      </c>
      <c r="H284" s="40" t="str">
        <f>Source!DF128</f>
        <v/>
      </c>
      <c r="I284" s="41">
        <f>ROUND(Source!AE128*Source!I128, 2)</f>
        <v>2.3199999999999998</v>
      </c>
      <c r="J284" s="40"/>
      <c r="K284" s="40">
        <f>IF(Source!BS128&lt;&gt; 0, Source!BS128, 1)</f>
        <v>35.729999999999997</v>
      </c>
      <c r="L284" s="41">
        <f>Source!R128</f>
        <v>82.95</v>
      </c>
      <c r="M284" s="42"/>
      <c r="R284">
        <f>I284</f>
        <v>2.3199999999999998</v>
      </c>
    </row>
    <row r="285" spans="1:26" ht="14.25" x14ac:dyDescent="0.2">
      <c r="A285" s="37"/>
      <c r="B285" s="37"/>
      <c r="C285" s="38"/>
      <c r="D285" s="34" t="s">
        <v>828</v>
      </c>
      <c r="E285" s="39" t="s">
        <v>829</v>
      </c>
      <c r="F285" s="10">
        <f>Source!BZ128</f>
        <v>92</v>
      </c>
      <c r="G285" s="44"/>
      <c r="H285" s="40"/>
      <c r="I285" s="41">
        <f>SUM(S281:S286)</f>
        <v>2.13</v>
      </c>
      <c r="J285" s="45"/>
      <c r="K285" s="34">
        <f>Source!AT128</f>
        <v>92</v>
      </c>
      <c r="L285" s="41">
        <f>SUM(T281:T286)</f>
        <v>76.31</v>
      </c>
      <c r="M285" s="42"/>
    </row>
    <row r="286" spans="1:26" ht="14.25" x14ac:dyDescent="0.2">
      <c r="A286" s="50"/>
      <c r="B286" s="50"/>
      <c r="C286" s="51"/>
      <c r="D286" s="52" t="s">
        <v>830</v>
      </c>
      <c r="E286" s="53" t="s">
        <v>829</v>
      </c>
      <c r="F286" s="54">
        <f>Source!CA128</f>
        <v>46</v>
      </c>
      <c r="G286" s="58"/>
      <c r="H286" s="56"/>
      <c r="I286" s="55">
        <f>SUM(U281:U286)</f>
        <v>1.07</v>
      </c>
      <c r="J286" s="59"/>
      <c r="K286" s="52">
        <f>Source!AU128</f>
        <v>46</v>
      </c>
      <c r="L286" s="55">
        <f>SUM(V281:V286)</f>
        <v>38.159999999999997</v>
      </c>
      <c r="M286" s="60"/>
    </row>
    <row r="287" spans="1:26" ht="15" x14ac:dyDescent="0.25">
      <c r="H287" s="48">
        <f>ROUND(Source!AC128*Source!I128, 2)+ROUND(Source!AF128*Source!I128, 2)+ROUND((((Source!ET128)-(Source!EU128))+Source!AE128)*Source!I128, 2)+SUM(I285:I286)</f>
        <v>23.99</v>
      </c>
      <c r="I287" s="48"/>
      <c r="K287" s="48">
        <f>Source!O128+SUM(L285:L286)</f>
        <v>462.12</v>
      </c>
      <c r="L287" s="48"/>
      <c r="M287" s="49">
        <f>Source!U128</f>
        <v>0</v>
      </c>
      <c r="O287" s="47">
        <f>H287</f>
        <v>23.99</v>
      </c>
      <c r="P287" s="47">
        <f>K287</f>
        <v>462.12</v>
      </c>
      <c r="Q287" s="47">
        <f>M287</f>
        <v>0</v>
      </c>
      <c r="W287">
        <f>IF(Source!BI128&lt;=1,H287, 0)</f>
        <v>23.99</v>
      </c>
      <c r="X287">
        <f>IF(Source!BI128=2,H287, 0)</f>
        <v>0</v>
      </c>
      <c r="Y287">
        <f>IF(Source!BI128=3,H287, 0)</f>
        <v>0</v>
      </c>
      <c r="Z287">
        <f>IF(Source!BI128=4,H287, 0)</f>
        <v>0</v>
      </c>
    </row>
    <row r="288" spans="1:26" ht="99.75" x14ac:dyDescent="0.2">
      <c r="A288" s="37">
        <v>58</v>
      </c>
      <c r="B288" s="37" t="str">
        <f>Source!E129</f>
        <v>31</v>
      </c>
      <c r="C288" s="38" t="str">
        <f>Source!F129</f>
        <v>27-04-001-2</v>
      </c>
      <c r="D288" s="34" t="str">
        <f>Source!G129</f>
        <v>Устройство подстилающих и выравнивающих слоев оснований из песчано-гравийной смеси, дресвы</v>
      </c>
      <c r="E288" s="39" t="str">
        <f>Source!H129</f>
        <v>100 м3 материала основания (в плотном теле)</v>
      </c>
      <c r="F288" s="10">
        <f>Source!I129</f>
        <v>0.15</v>
      </c>
      <c r="G288" s="41">
        <f>IF(Source!AK129&lt;&gt; 0, Source!AK129,Source!AL129 + Source!AM129 + Source!AO129)</f>
        <v>2462.6999999999998</v>
      </c>
      <c r="H288" s="40"/>
      <c r="I288" s="41"/>
      <c r="J288" s="40" t="str">
        <f>Source!BO129</f>
        <v>27-04-001-2</v>
      </c>
      <c r="K288" s="40"/>
      <c r="L288" s="41"/>
      <c r="M288" s="42"/>
      <c r="S288">
        <f>ROUND((Source!FX129/100)*((ROUND(Source!AF129*Source!I129, 2)+ROUND(Source!AE129*Source!I129, 2))), 2)</f>
        <v>63.06</v>
      </c>
      <c r="T288">
        <f>Source!X129</f>
        <v>2253.08</v>
      </c>
      <c r="U288">
        <f>ROUND((Source!FY129/100)*((ROUND(Source!AF129*Source!I129, 2)+ROUND(Source!AE129*Source!I129, 2))), 2)</f>
        <v>57.49</v>
      </c>
      <c r="V288">
        <f>Source!Y129</f>
        <v>2053.83</v>
      </c>
    </row>
    <row r="289" spans="1:26" x14ac:dyDescent="0.2">
      <c r="D289" s="43" t="str">
        <f>"Объем: "&amp;Source!I129&amp;"=15/"&amp;"100"</f>
        <v>Объем: 0,15=15/100</v>
      </c>
    </row>
    <row r="290" spans="1:26" ht="14.25" x14ac:dyDescent="0.2">
      <c r="A290" s="37"/>
      <c r="B290" s="37"/>
      <c r="C290" s="38"/>
      <c r="D290" s="34" t="s">
        <v>827</v>
      </c>
      <c r="E290" s="39"/>
      <c r="F290" s="10"/>
      <c r="G290" s="41">
        <f>Source!AO129</f>
        <v>117.74</v>
      </c>
      <c r="H290" s="40" t="str">
        <f>Source!DG129</f>
        <v/>
      </c>
      <c r="I290" s="41">
        <f>ROUND(Source!AF129*Source!I129, 2)</f>
        <v>17.66</v>
      </c>
      <c r="J290" s="40"/>
      <c r="K290" s="40">
        <f>IF(Source!BA129&lt;&gt; 0, Source!BA129, 1)</f>
        <v>35.729999999999997</v>
      </c>
      <c r="L290" s="41">
        <f>Source!S129</f>
        <v>631.03</v>
      </c>
      <c r="M290" s="42"/>
      <c r="R290">
        <f>I290</f>
        <v>17.66</v>
      </c>
    </row>
    <row r="291" spans="1:26" ht="14.25" x14ac:dyDescent="0.2">
      <c r="A291" s="37"/>
      <c r="B291" s="37"/>
      <c r="C291" s="38"/>
      <c r="D291" s="34" t="s">
        <v>244</v>
      </c>
      <c r="E291" s="39"/>
      <c r="F291" s="10"/>
      <c r="G291" s="41">
        <f>Source!AM129</f>
        <v>2327.67</v>
      </c>
      <c r="H291" s="40" t="str">
        <f>Source!DE129</f>
        <v/>
      </c>
      <c r="I291" s="41">
        <f>ROUND((((Source!ET129)-(Source!EU129))+Source!AE129)*Source!I129, 2)</f>
        <v>349.15</v>
      </c>
      <c r="J291" s="40"/>
      <c r="K291" s="40">
        <f>IF(Source!BB129&lt;&gt; 0, Source!BB129, 1)</f>
        <v>16.649999999999999</v>
      </c>
      <c r="L291" s="41">
        <f>Source!Q129</f>
        <v>5813.36</v>
      </c>
      <c r="M291" s="42"/>
    </row>
    <row r="292" spans="1:26" ht="14.25" x14ac:dyDescent="0.2">
      <c r="A292" s="37"/>
      <c r="B292" s="37"/>
      <c r="C292" s="38"/>
      <c r="D292" s="34" t="s">
        <v>833</v>
      </c>
      <c r="E292" s="39"/>
      <c r="F292" s="10"/>
      <c r="G292" s="41">
        <f>Source!AN129</f>
        <v>168.24</v>
      </c>
      <c r="H292" s="40" t="str">
        <f>Source!DF129</f>
        <v/>
      </c>
      <c r="I292" s="41">
        <f>ROUND(Source!AE129*Source!I129, 2)</f>
        <v>25.24</v>
      </c>
      <c r="J292" s="40"/>
      <c r="K292" s="40">
        <f>IF(Source!BS129&lt;&gt; 0, Source!BS129, 1)</f>
        <v>35.729999999999997</v>
      </c>
      <c r="L292" s="41">
        <f>Source!R129</f>
        <v>901.68</v>
      </c>
      <c r="M292" s="42"/>
      <c r="R292">
        <f>I292</f>
        <v>25.24</v>
      </c>
    </row>
    <row r="293" spans="1:26" ht="14.25" x14ac:dyDescent="0.2">
      <c r="A293" s="37"/>
      <c r="B293" s="37"/>
      <c r="C293" s="38"/>
      <c r="D293" s="34" t="s">
        <v>834</v>
      </c>
      <c r="E293" s="39"/>
      <c r="F293" s="10"/>
      <c r="G293" s="41">
        <f>Source!AL129</f>
        <v>17.29</v>
      </c>
      <c r="H293" s="40" t="str">
        <f>Source!DD129</f>
        <v/>
      </c>
      <c r="I293" s="41">
        <f>ROUND(Source!AC129*Source!I129, 2)</f>
        <v>2.59</v>
      </c>
      <c r="J293" s="40"/>
      <c r="K293" s="40">
        <f>IF(Source!BC129&lt;&gt; 0, Source!BC129, 1)</f>
        <v>8.8699999999999992</v>
      </c>
      <c r="L293" s="41">
        <f>Source!P129</f>
        <v>23</v>
      </c>
      <c r="M293" s="42"/>
    </row>
    <row r="294" spans="1:26" ht="14.25" x14ac:dyDescent="0.2">
      <c r="A294" s="37"/>
      <c r="B294" s="37"/>
      <c r="C294" s="38"/>
      <c r="D294" s="34" t="s">
        <v>828</v>
      </c>
      <c r="E294" s="39" t="s">
        <v>829</v>
      </c>
      <c r="F294" s="10">
        <f>Source!BZ129</f>
        <v>147</v>
      </c>
      <c r="G294" s="44"/>
      <c r="H294" s="40"/>
      <c r="I294" s="41">
        <f>SUM(S288:S296)</f>
        <v>63.06</v>
      </c>
      <c r="J294" s="45"/>
      <c r="K294" s="34">
        <f>Source!AT129</f>
        <v>147</v>
      </c>
      <c r="L294" s="41">
        <f>SUM(T288:T296)</f>
        <v>2253.08</v>
      </c>
      <c r="M294" s="42"/>
    </row>
    <row r="295" spans="1:26" ht="14.25" x14ac:dyDescent="0.2">
      <c r="A295" s="37"/>
      <c r="B295" s="37"/>
      <c r="C295" s="38"/>
      <c r="D295" s="34" t="s">
        <v>830</v>
      </c>
      <c r="E295" s="39" t="s">
        <v>829</v>
      </c>
      <c r="F295" s="10">
        <f>Source!CA129</f>
        <v>134</v>
      </c>
      <c r="G295" s="44"/>
      <c r="H295" s="40"/>
      <c r="I295" s="41">
        <f>SUM(U288:U296)</f>
        <v>57.49</v>
      </c>
      <c r="J295" s="45"/>
      <c r="K295" s="34">
        <f>Source!AU129</f>
        <v>134</v>
      </c>
      <c r="L295" s="41">
        <f>SUM(V288:V296)</f>
        <v>2053.83</v>
      </c>
      <c r="M295" s="42"/>
    </row>
    <row r="296" spans="1:26" ht="14.25" x14ac:dyDescent="0.2">
      <c r="A296" s="50"/>
      <c r="B296" s="50"/>
      <c r="C296" s="51"/>
      <c r="D296" s="52" t="s">
        <v>831</v>
      </c>
      <c r="E296" s="53" t="s">
        <v>832</v>
      </c>
      <c r="F296" s="54">
        <f>Source!AQ129</f>
        <v>15.72</v>
      </c>
      <c r="G296" s="55"/>
      <c r="H296" s="56" t="str">
        <f>Source!DI129</f>
        <v/>
      </c>
      <c r="I296" s="55"/>
      <c r="J296" s="56"/>
      <c r="K296" s="56"/>
      <c r="L296" s="55"/>
      <c r="M296" s="57">
        <f>Source!U129</f>
        <v>2.3580000000000001</v>
      </c>
    </row>
    <row r="297" spans="1:26" ht="15" x14ac:dyDescent="0.25">
      <c r="H297" s="48">
        <f>ROUND(Source!AC129*Source!I129, 2)+ROUND(Source!AF129*Source!I129, 2)+ROUND((((Source!ET129)-(Source!EU129))+Source!AE129)*Source!I129, 2)+SUM(I294:I295)</f>
        <v>489.95</v>
      </c>
      <c r="I297" s="48"/>
      <c r="K297" s="48">
        <f>Source!O129+SUM(L294:L295)</f>
        <v>10774.3</v>
      </c>
      <c r="L297" s="48"/>
      <c r="M297" s="49">
        <f>Source!U129</f>
        <v>2.3580000000000001</v>
      </c>
      <c r="O297" s="47">
        <f>H297</f>
        <v>489.95</v>
      </c>
      <c r="P297" s="47">
        <f>K297</f>
        <v>10774.3</v>
      </c>
      <c r="Q297" s="47">
        <f>M297</f>
        <v>2.3580000000000001</v>
      </c>
      <c r="W297">
        <f>IF(Source!BI129&lt;=1,H297, 0)</f>
        <v>489.95</v>
      </c>
      <c r="X297">
        <f>IF(Source!BI129=2,H297, 0)</f>
        <v>0</v>
      </c>
      <c r="Y297">
        <f>IF(Source!BI129=3,H297, 0)</f>
        <v>0</v>
      </c>
      <c r="Z297">
        <f>IF(Source!BI129=4,H297, 0)</f>
        <v>0</v>
      </c>
    </row>
    <row r="298" spans="1:26" ht="99.75" x14ac:dyDescent="0.2">
      <c r="A298" s="37">
        <v>59</v>
      </c>
      <c r="B298" s="37" t="str">
        <f>Source!E131</f>
        <v>32</v>
      </c>
      <c r="C298" s="38" t="str">
        <f>Source!F131</f>
        <v>06-01-001-16</v>
      </c>
      <c r="D298" s="34" t="str">
        <f>Source!G131</f>
        <v>Устройство фундаментных плит железобетонных плоских</v>
      </c>
      <c r="E298" s="39" t="str">
        <f>Source!H131</f>
        <v>100 м3 бетона, бутобетона и железобетона в деле</v>
      </c>
      <c r="F298" s="10">
        <f>Source!I131</f>
        <v>0.14000000000000001</v>
      </c>
      <c r="G298" s="41">
        <f>IF(Source!AK131&lt;&gt; 0, Source!AK131,Source!AL131 + Source!AM131 + Source!AO131)</f>
        <v>116173.63</v>
      </c>
      <c r="H298" s="40"/>
      <c r="I298" s="41"/>
      <c r="J298" s="40" t="str">
        <f>Source!BO131</f>
        <v>06-01-001-16</v>
      </c>
      <c r="K298" s="40"/>
      <c r="L298" s="41"/>
      <c r="M298" s="42"/>
      <c r="S298">
        <f>ROUND((Source!FX131/100)*((ROUND(Source!AF131*Source!I131, 2)+ROUND(Source!AE131*Source!I131, 2))), 2)</f>
        <v>298.20999999999998</v>
      </c>
      <c r="T298">
        <f>Source!X131</f>
        <v>10654.97</v>
      </c>
      <c r="U298">
        <f>ROUND((Source!FY131/100)*((ROUND(Source!AF131*Source!I131, 2)+ROUND(Source!AE131*Source!I131, 2))), 2)</f>
        <v>169.57</v>
      </c>
      <c r="V298">
        <f>Source!Y131</f>
        <v>6058.71</v>
      </c>
    </row>
    <row r="299" spans="1:26" x14ac:dyDescent="0.2">
      <c r="D299" s="43" t="str">
        <f>"Объем: "&amp;Source!I131&amp;"=14/"&amp;"100"</f>
        <v>Объем: 0,14=14/100</v>
      </c>
    </row>
    <row r="300" spans="1:26" ht="14.25" x14ac:dyDescent="0.2">
      <c r="A300" s="37"/>
      <c r="B300" s="37"/>
      <c r="C300" s="38"/>
      <c r="D300" s="34" t="s">
        <v>827</v>
      </c>
      <c r="E300" s="39"/>
      <c r="F300" s="10"/>
      <c r="G300" s="41">
        <f>Source!AO131</f>
        <v>1758.66</v>
      </c>
      <c r="H300" s="40" t="str">
        <f>Source!DG131</f>
        <v/>
      </c>
      <c r="I300" s="41">
        <f>ROUND(Source!AF131*Source!I131, 2)</f>
        <v>246.21</v>
      </c>
      <c r="J300" s="40"/>
      <c r="K300" s="40">
        <f>IF(Source!BA131&lt;&gt; 0, Source!BA131, 1)</f>
        <v>35.729999999999997</v>
      </c>
      <c r="L300" s="41">
        <f>Source!S131</f>
        <v>8797.17</v>
      </c>
      <c r="M300" s="42"/>
      <c r="R300">
        <f>I300</f>
        <v>246.21</v>
      </c>
    </row>
    <row r="301" spans="1:26" ht="14.25" x14ac:dyDescent="0.2">
      <c r="A301" s="37"/>
      <c r="B301" s="37"/>
      <c r="C301" s="38"/>
      <c r="D301" s="34" t="s">
        <v>244</v>
      </c>
      <c r="E301" s="39"/>
      <c r="F301" s="10"/>
      <c r="G301" s="41">
        <f>Source!AM131</f>
        <v>3038.44</v>
      </c>
      <c r="H301" s="40" t="str">
        <f>Source!DE131</f>
        <v/>
      </c>
      <c r="I301" s="41">
        <f>ROUND((((Source!ET131)-(Source!EU131))+Source!AE131)*Source!I131, 2)</f>
        <v>425.38</v>
      </c>
      <c r="J301" s="40"/>
      <c r="K301" s="40">
        <f>IF(Source!BB131&lt;&gt; 0, Source!BB131, 1)</f>
        <v>12.24</v>
      </c>
      <c r="L301" s="41">
        <f>Source!Q131</f>
        <v>5206.67</v>
      </c>
      <c r="M301" s="42"/>
    </row>
    <row r="302" spans="1:26" ht="14.25" x14ac:dyDescent="0.2">
      <c r="A302" s="37"/>
      <c r="B302" s="37"/>
      <c r="C302" s="38"/>
      <c r="D302" s="34" t="s">
        <v>833</v>
      </c>
      <c r="E302" s="39"/>
      <c r="F302" s="10"/>
      <c r="G302" s="41">
        <f>Source!AN131</f>
        <v>329.63</v>
      </c>
      <c r="H302" s="40" t="str">
        <f>Source!DF131</f>
        <v/>
      </c>
      <c r="I302" s="41">
        <f>ROUND(Source!AE131*Source!I131, 2)</f>
        <v>46.15</v>
      </c>
      <c r="J302" s="40"/>
      <c r="K302" s="40">
        <f>IF(Source!BS131&lt;&gt; 0, Source!BS131, 1)</f>
        <v>35.729999999999997</v>
      </c>
      <c r="L302" s="41">
        <f>Source!R131</f>
        <v>1648.88</v>
      </c>
      <c r="M302" s="42"/>
      <c r="R302">
        <f>I302</f>
        <v>46.15</v>
      </c>
    </row>
    <row r="303" spans="1:26" ht="14.25" x14ac:dyDescent="0.2">
      <c r="A303" s="37"/>
      <c r="B303" s="37"/>
      <c r="C303" s="38"/>
      <c r="D303" s="34" t="s">
        <v>834</v>
      </c>
      <c r="E303" s="39"/>
      <c r="F303" s="10"/>
      <c r="G303" s="41">
        <f>Source!AL131</f>
        <v>111376.53</v>
      </c>
      <c r="H303" s="40" t="str">
        <f>Source!DD131</f>
        <v/>
      </c>
      <c r="I303" s="41">
        <f>ROUND(Source!AC131*Source!I131, 2)</f>
        <v>15592.71</v>
      </c>
      <c r="J303" s="40"/>
      <c r="K303" s="40">
        <f>IF(Source!BC131&lt;&gt; 0, Source!BC131, 1)</f>
        <v>12.19</v>
      </c>
      <c r="L303" s="41">
        <f>Source!P131</f>
        <v>190075.19</v>
      </c>
      <c r="M303" s="42"/>
    </row>
    <row r="304" spans="1:26" ht="14.25" x14ac:dyDescent="0.2">
      <c r="A304" s="37"/>
      <c r="B304" s="37"/>
      <c r="C304" s="38"/>
      <c r="D304" s="34" t="s">
        <v>828</v>
      </c>
      <c r="E304" s="39" t="s">
        <v>829</v>
      </c>
      <c r="F304" s="10">
        <f>Source!BZ131</f>
        <v>102</v>
      </c>
      <c r="G304" s="44"/>
      <c r="H304" s="40"/>
      <c r="I304" s="41">
        <f>SUM(S298:S309)</f>
        <v>298.20999999999998</v>
      </c>
      <c r="J304" s="45"/>
      <c r="K304" s="34">
        <f>Source!AT131</f>
        <v>102</v>
      </c>
      <c r="L304" s="41">
        <f>SUM(T298:T309)</f>
        <v>10654.97</v>
      </c>
      <c r="M304" s="42"/>
    </row>
    <row r="305" spans="1:28" ht="14.25" x14ac:dyDescent="0.2">
      <c r="A305" s="37"/>
      <c r="B305" s="37"/>
      <c r="C305" s="38"/>
      <c r="D305" s="34" t="s">
        <v>830</v>
      </c>
      <c r="E305" s="39" t="s">
        <v>829</v>
      </c>
      <c r="F305" s="10">
        <f>Source!CA131</f>
        <v>58</v>
      </c>
      <c r="G305" s="44"/>
      <c r="H305" s="40"/>
      <c r="I305" s="41">
        <f>SUM(U298:U309)</f>
        <v>169.57</v>
      </c>
      <c r="J305" s="45"/>
      <c r="K305" s="34">
        <f>Source!AU131</f>
        <v>58</v>
      </c>
      <c r="L305" s="41">
        <f>SUM(V298:V309)</f>
        <v>6058.71</v>
      </c>
      <c r="M305" s="42"/>
    </row>
    <row r="306" spans="1:28" ht="14.25" x14ac:dyDescent="0.2">
      <c r="A306" s="37"/>
      <c r="B306" s="37"/>
      <c r="C306" s="38"/>
      <c r="D306" s="34" t="s">
        <v>831</v>
      </c>
      <c r="E306" s="39" t="s">
        <v>832</v>
      </c>
      <c r="F306" s="10">
        <f>Source!AQ131</f>
        <v>220.66</v>
      </c>
      <c r="G306" s="41"/>
      <c r="H306" s="40" t="str">
        <f>Source!DI131</f>
        <v/>
      </c>
      <c r="I306" s="41"/>
      <c r="J306" s="40"/>
      <c r="K306" s="40"/>
      <c r="L306" s="41"/>
      <c r="M306" s="46">
        <f>Source!U131</f>
        <v>30.892400000000002</v>
      </c>
    </row>
    <row r="307" spans="1:28" ht="28.5" x14ac:dyDescent="0.2">
      <c r="A307" s="61">
        <v>60</v>
      </c>
      <c r="B307" s="61" t="str">
        <f>Source!E132</f>
        <v>32,1</v>
      </c>
      <c r="C307" s="61" t="str">
        <f>Source!F132</f>
        <v>101-0797</v>
      </c>
      <c r="D307" s="61" t="str">
        <f>Source!G132</f>
        <v>Проволока горячекатаная в мотках, диаметром 6,3-6,5 мм</v>
      </c>
      <c r="E307" s="63" t="str">
        <f>Source!H132</f>
        <v>т</v>
      </c>
      <c r="F307" s="62">
        <f>Source!I132</f>
        <v>-1.4280000000000002E-3</v>
      </c>
      <c r="G307" s="64">
        <f>Source!AK132</f>
        <v>4455</v>
      </c>
      <c r="H307" s="65" t="s">
        <v>3</v>
      </c>
      <c r="I307" s="64">
        <f>ROUND(Source!AC132*Source!I132, 2)+ROUND((((Source!ET132)-(Source!EU132))+Source!AE132)*Source!I132, 2)+ROUND(Source!AF132*Source!I132, 2)</f>
        <v>-6.36</v>
      </c>
      <c r="J307" s="63"/>
      <c r="K307" s="63">
        <f>IF(Source!BC132&lt;&gt; 0, Source!BC132, 1)</f>
        <v>7.06</v>
      </c>
      <c r="L307" s="64">
        <f>Source!O132</f>
        <v>-44.91</v>
      </c>
      <c r="M307" s="64"/>
      <c r="S307">
        <f>ROUND((Source!FX132/100)*((ROUND(Source!AF132*Source!I132, 2)+ROUND(Source!AE132*Source!I132, 2))), 2)</f>
        <v>0</v>
      </c>
      <c r="T307">
        <f>Source!X132</f>
        <v>0</v>
      </c>
      <c r="U307">
        <f>ROUND((Source!FY132/100)*((ROUND(Source!AF132*Source!I132, 2)+ROUND(Source!AE132*Source!I132, 2))), 2)</f>
        <v>0</v>
      </c>
      <c r="V307">
        <f>Source!Y132</f>
        <v>0</v>
      </c>
      <c r="Y307">
        <f>IF(Source!BI132=3,I307, 0)</f>
        <v>0</v>
      </c>
      <c r="AA307">
        <f>ROUND(Source!AC132*Source!I132, 2)+ROUND((((Source!ET132)-(Source!EU132))+Source!AE132)*Source!I132, 2)+ROUND(Source!AF132*Source!I132, 2)</f>
        <v>-6.36</v>
      </c>
      <c r="AB307">
        <f>Source!O132</f>
        <v>-44.91</v>
      </c>
    </row>
    <row r="308" spans="1:28" ht="28.5" x14ac:dyDescent="0.2">
      <c r="A308" s="61">
        <v>61</v>
      </c>
      <c r="B308" s="61" t="str">
        <f>Source!E133</f>
        <v>32,2</v>
      </c>
      <c r="C308" s="61" t="str">
        <f>Source!F133</f>
        <v>204-0100</v>
      </c>
      <c r="D308" s="61" t="str">
        <f>Source!G133</f>
        <v>Горячекатаная арматурная сталь класса А-I, А-II, А-III</v>
      </c>
      <c r="E308" s="63" t="str">
        <f>Source!H133</f>
        <v>т</v>
      </c>
      <c r="F308" s="62">
        <f>Source!I133</f>
        <v>-1.1340000000000001</v>
      </c>
      <c r="G308" s="64">
        <f>Source!AK133</f>
        <v>5734.75</v>
      </c>
      <c r="H308" s="65" t="s">
        <v>3</v>
      </c>
      <c r="I308" s="64">
        <f>ROUND(Source!AC133*Source!I133, 2)+ROUND((((Source!ET133)-(Source!EU133))+Source!AE133)*Source!I133, 2)+ROUND(Source!AF133*Source!I133, 2)</f>
        <v>-6503.21</v>
      </c>
      <c r="J308" s="63"/>
      <c r="K308" s="63">
        <f>IF(Source!BC133&lt;&gt; 0, Source!BC133, 1)</f>
        <v>12.02</v>
      </c>
      <c r="L308" s="64">
        <f>Source!O133</f>
        <v>-78168.539999999994</v>
      </c>
      <c r="M308" s="64"/>
      <c r="S308">
        <f>ROUND((Source!FX133/100)*((ROUND(Source!AF133*Source!I133, 2)+ROUND(Source!AE133*Source!I133, 2))), 2)</f>
        <v>0</v>
      </c>
      <c r="T308">
        <f>Source!X133</f>
        <v>0</v>
      </c>
      <c r="U308">
        <f>ROUND((Source!FY133/100)*((ROUND(Source!AF133*Source!I133, 2)+ROUND(Source!AE133*Source!I133, 2))), 2)</f>
        <v>0</v>
      </c>
      <c r="V308">
        <f>Source!Y133</f>
        <v>0</v>
      </c>
      <c r="Y308">
        <f>IF(Source!BI133=3,I308, 0)</f>
        <v>0</v>
      </c>
      <c r="AA308">
        <f>ROUND(Source!AC133*Source!I133, 2)+ROUND((((Source!ET133)-(Source!EU133))+Source!AE133)*Source!I133, 2)+ROUND(Source!AF133*Source!I133, 2)</f>
        <v>-6503.21</v>
      </c>
      <c r="AB308">
        <f>Source!O133</f>
        <v>-78168.539999999994</v>
      </c>
    </row>
    <row r="309" spans="1:28" ht="28.5" x14ac:dyDescent="0.2">
      <c r="A309" s="66">
        <v>62</v>
      </c>
      <c r="B309" s="66" t="str">
        <f>Source!E134</f>
        <v>32,3</v>
      </c>
      <c r="C309" s="66" t="str">
        <f>Source!F134</f>
        <v>401-0066</v>
      </c>
      <c r="D309" s="66" t="str">
        <f>Source!G134</f>
        <v>Бетон тяжелый, крупность заполнителя 20 мм, класс В15 (М200)</v>
      </c>
      <c r="E309" s="67" t="str">
        <f>Source!H134</f>
        <v>м3</v>
      </c>
      <c r="F309" s="68">
        <f>Source!I134</f>
        <v>-14.21</v>
      </c>
      <c r="G309" s="69">
        <f>Source!AK134</f>
        <v>633</v>
      </c>
      <c r="H309" s="70" t="s">
        <v>3</v>
      </c>
      <c r="I309" s="69">
        <f>ROUND(Source!AC134*Source!I134, 2)+ROUND((((Source!ET134)-(Source!EU134))+Source!AE134)*Source!I134, 2)+ROUND(Source!AF134*Source!I134, 2)</f>
        <v>-8994.93</v>
      </c>
      <c r="J309" s="67"/>
      <c r="K309" s="67">
        <f>IF(Source!BC134&lt;&gt; 0, Source!BC134, 1)</f>
        <v>12.32</v>
      </c>
      <c r="L309" s="69">
        <f>Source!O134</f>
        <v>-110817.54</v>
      </c>
      <c r="M309" s="69"/>
      <c r="S309">
        <f>ROUND((Source!FX134/100)*((ROUND(Source!AF134*Source!I134, 2)+ROUND(Source!AE134*Source!I134, 2))), 2)</f>
        <v>0</v>
      </c>
      <c r="T309">
        <f>Source!X134</f>
        <v>0</v>
      </c>
      <c r="U309">
        <f>ROUND((Source!FY134/100)*((ROUND(Source!AF134*Source!I134, 2)+ROUND(Source!AE134*Source!I134, 2))), 2)</f>
        <v>0</v>
      </c>
      <c r="V309">
        <f>Source!Y134</f>
        <v>0</v>
      </c>
      <c r="Y309">
        <f>IF(Source!BI134=3,I309, 0)</f>
        <v>0</v>
      </c>
      <c r="AA309">
        <f>ROUND(Source!AC134*Source!I134, 2)+ROUND((((Source!ET134)-(Source!EU134))+Source!AE134)*Source!I134, 2)+ROUND(Source!AF134*Source!I134, 2)</f>
        <v>-8994.93</v>
      </c>
      <c r="AB309">
        <f>Source!O134</f>
        <v>-110817.54</v>
      </c>
    </row>
    <row r="310" spans="1:28" ht="15" x14ac:dyDescent="0.25">
      <c r="H310" s="48">
        <f>ROUND(Source!AC131*Source!I131, 2)+ROUND(Source!AF131*Source!I131, 2)+ROUND((((Source!ET131)-(Source!EU131))+Source!AE131)*Source!I131, 2)+SUM(I304:I305)+SUM(AA307:AA309)</f>
        <v>1227.5799999999981</v>
      </c>
      <c r="I310" s="48"/>
      <c r="K310" s="48">
        <f>Source!O131+SUM(L304:L305)+SUM(AB307:AB309)</f>
        <v>31761.72</v>
      </c>
      <c r="L310" s="48"/>
      <c r="M310" s="49">
        <f>Source!U131</f>
        <v>30.892400000000002</v>
      </c>
      <c r="O310" s="47">
        <f>H310</f>
        <v>1227.5799999999981</v>
      </c>
      <c r="P310" s="47">
        <f>K310</f>
        <v>31761.72</v>
      </c>
      <c r="Q310" s="47">
        <f>M310</f>
        <v>30.892400000000002</v>
      </c>
      <c r="W310">
        <f>IF(Source!BI131&lt;=1,H310, 0)</f>
        <v>1227.5799999999981</v>
      </c>
      <c r="X310">
        <f>IF(Source!BI131=2,H310, 0)</f>
        <v>0</v>
      </c>
      <c r="Y310">
        <f>IF(Source!BI131=3,H310, 0)</f>
        <v>0</v>
      </c>
      <c r="Z310">
        <f>IF(Source!BI131=4,H310, 0)</f>
        <v>0</v>
      </c>
    </row>
    <row r="311" spans="1:28" ht="57" x14ac:dyDescent="0.2">
      <c r="A311" s="37">
        <v>63</v>
      </c>
      <c r="B311" s="37" t="str">
        <f>Source!E135</f>
        <v>33</v>
      </c>
      <c r="C311" s="38" t="str">
        <f>Source!F135</f>
        <v>01-02-057-2</v>
      </c>
      <c r="D311" s="34" t="str">
        <f>Source!G135</f>
        <v>Разработка грунта вручную в траншеях глубиной до 2 м без креплений с откосами, группа грунтов 2 (зазаемление)</v>
      </c>
      <c r="E311" s="39" t="str">
        <f>Source!H135</f>
        <v>100 м3 грунта</v>
      </c>
      <c r="F311" s="10">
        <f>Source!I135</f>
        <v>0.114</v>
      </c>
      <c r="G311" s="41">
        <f>IF(Source!AK135&lt;&gt; 0, Source!AK135,Source!AL135 + Source!AM135 + Source!AO135)</f>
        <v>1122.6600000000001</v>
      </c>
      <c r="H311" s="40"/>
      <c r="I311" s="41"/>
      <c r="J311" s="40" t="str">
        <f>Source!BO135</f>
        <v>01-02-057-2</v>
      </c>
      <c r="K311" s="40"/>
      <c r="L311" s="41"/>
      <c r="M311" s="42"/>
      <c r="S311">
        <f>ROUND((Source!FX135/100)*((ROUND(Source!AF135*Source!I135, 2)+ROUND(Source!AE135*Source!I135, 2))), 2)</f>
        <v>113.9</v>
      </c>
      <c r="T311">
        <f>Source!X135</f>
        <v>4069.83</v>
      </c>
      <c r="U311">
        <f>ROUND((Source!FY135/100)*((ROUND(Source!AF135*Source!I135, 2)+ROUND(Source!AE135*Source!I135, 2))), 2)</f>
        <v>51.19</v>
      </c>
      <c r="V311">
        <f>Source!Y135</f>
        <v>1829.14</v>
      </c>
    </row>
    <row r="312" spans="1:28" x14ac:dyDescent="0.2">
      <c r="D312" s="43" t="str">
        <f>"Объем: "&amp;Source!I135&amp;"=11,4/"&amp;"100"</f>
        <v>Объем: 0,114=11,4/100</v>
      </c>
    </row>
    <row r="313" spans="1:28" ht="14.25" x14ac:dyDescent="0.2">
      <c r="A313" s="37"/>
      <c r="B313" s="37"/>
      <c r="C313" s="38"/>
      <c r="D313" s="34" t="s">
        <v>827</v>
      </c>
      <c r="E313" s="39"/>
      <c r="F313" s="10"/>
      <c r="G313" s="41">
        <f>Source!AO135</f>
        <v>1122.6600000000001</v>
      </c>
      <c r="H313" s="40" t="str">
        <f>Source!DG135</f>
        <v/>
      </c>
      <c r="I313" s="41">
        <f>ROUND(Source!AF135*Source!I135, 2)</f>
        <v>127.98</v>
      </c>
      <c r="J313" s="40"/>
      <c r="K313" s="40">
        <f>IF(Source!BA135&lt;&gt; 0, Source!BA135, 1)</f>
        <v>35.729999999999997</v>
      </c>
      <c r="L313" s="41">
        <f>Source!S135</f>
        <v>4572.84</v>
      </c>
      <c r="M313" s="42"/>
      <c r="R313">
        <f>I313</f>
        <v>127.98</v>
      </c>
    </row>
    <row r="314" spans="1:28" ht="14.25" x14ac:dyDescent="0.2">
      <c r="A314" s="37"/>
      <c r="B314" s="37"/>
      <c r="C314" s="38"/>
      <c r="D314" s="34" t="s">
        <v>828</v>
      </c>
      <c r="E314" s="39" t="s">
        <v>829</v>
      </c>
      <c r="F314" s="10">
        <f>Source!BZ135</f>
        <v>89</v>
      </c>
      <c r="G314" s="44"/>
      <c r="H314" s="40"/>
      <c r="I314" s="41">
        <f>SUM(S311:S316)</f>
        <v>113.9</v>
      </c>
      <c r="J314" s="45"/>
      <c r="K314" s="34">
        <f>Source!AT135</f>
        <v>89</v>
      </c>
      <c r="L314" s="41">
        <f>SUM(T311:T316)</f>
        <v>4069.83</v>
      </c>
      <c r="M314" s="42"/>
    </row>
    <row r="315" spans="1:28" ht="14.25" x14ac:dyDescent="0.2">
      <c r="A315" s="37"/>
      <c r="B315" s="37"/>
      <c r="C315" s="38"/>
      <c r="D315" s="34" t="s">
        <v>830</v>
      </c>
      <c r="E315" s="39" t="s">
        <v>829</v>
      </c>
      <c r="F315" s="10">
        <f>Source!CA135</f>
        <v>40</v>
      </c>
      <c r="G315" s="44"/>
      <c r="H315" s="40"/>
      <c r="I315" s="41">
        <f>SUM(U311:U316)</f>
        <v>51.19</v>
      </c>
      <c r="J315" s="45"/>
      <c r="K315" s="34">
        <f>Source!AU135</f>
        <v>40</v>
      </c>
      <c r="L315" s="41">
        <f>SUM(V311:V316)</f>
        <v>1829.14</v>
      </c>
      <c r="M315" s="42"/>
    </row>
    <row r="316" spans="1:28" ht="14.25" x14ac:dyDescent="0.2">
      <c r="A316" s="50"/>
      <c r="B316" s="50"/>
      <c r="C316" s="51"/>
      <c r="D316" s="52" t="s">
        <v>831</v>
      </c>
      <c r="E316" s="53" t="s">
        <v>832</v>
      </c>
      <c r="F316" s="54">
        <f>Source!AQ135</f>
        <v>154</v>
      </c>
      <c r="G316" s="55"/>
      <c r="H316" s="56" t="str">
        <f>Source!DI135</f>
        <v/>
      </c>
      <c r="I316" s="55"/>
      <c r="J316" s="56"/>
      <c r="K316" s="56"/>
      <c r="L316" s="55"/>
      <c r="M316" s="57">
        <f>Source!U135</f>
        <v>17.556000000000001</v>
      </c>
    </row>
    <row r="317" spans="1:28" ht="15" x14ac:dyDescent="0.25">
      <c r="H317" s="48">
        <f>ROUND(Source!AC135*Source!I135, 2)+ROUND(Source!AF135*Source!I135, 2)+ROUND((((Source!ET135)-(Source!EU135))+Source!AE135)*Source!I135, 2)+SUM(I314:I315)</f>
        <v>293.07</v>
      </c>
      <c r="I317" s="48"/>
      <c r="K317" s="48">
        <f>Source!O135+SUM(L314:L315)</f>
        <v>10471.810000000001</v>
      </c>
      <c r="L317" s="48"/>
      <c r="M317" s="49">
        <f>Source!U135</f>
        <v>17.556000000000001</v>
      </c>
      <c r="O317" s="47">
        <f>H317</f>
        <v>293.07</v>
      </c>
      <c r="P317" s="47">
        <f>K317</f>
        <v>10471.810000000001</v>
      </c>
      <c r="Q317" s="47">
        <f>M317</f>
        <v>17.556000000000001</v>
      </c>
      <c r="W317">
        <f>IF(Source!BI135&lt;=1,H317, 0)</f>
        <v>293.07</v>
      </c>
      <c r="X317">
        <f>IF(Source!BI135=2,H317, 0)</f>
        <v>0</v>
      </c>
      <c r="Y317">
        <f>IF(Source!BI135=3,H317, 0)</f>
        <v>0</v>
      </c>
      <c r="Z317">
        <f>IF(Source!BI135=4,H317, 0)</f>
        <v>0</v>
      </c>
    </row>
    <row r="318" spans="1:28" ht="42.75" x14ac:dyDescent="0.2">
      <c r="A318" s="37">
        <v>64</v>
      </c>
      <c r="B318" s="37" t="str">
        <f>Source!E136</f>
        <v>34</v>
      </c>
      <c r="C318" s="38" t="str">
        <f>Source!F136</f>
        <v>01-02-061-2</v>
      </c>
      <c r="D318" s="34" t="str">
        <f>Source!G136</f>
        <v>Засыпка вручную траншей, пазух котлованов и ям, группа грунтов 2 (заземление)</v>
      </c>
      <c r="E318" s="39" t="str">
        <f>Source!H136</f>
        <v>100 м3 грунта</v>
      </c>
      <c r="F318" s="10">
        <f>Source!I136</f>
        <v>0.114</v>
      </c>
      <c r="G318" s="41">
        <f>IF(Source!AK136&lt;&gt; 0, Source!AK136,Source!AL136 + Source!AM136 + Source!AO136)</f>
        <v>681.37</v>
      </c>
      <c r="H318" s="40"/>
      <c r="I318" s="41"/>
      <c r="J318" s="40" t="str">
        <f>Source!BO136</f>
        <v>01-02-061-2</v>
      </c>
      <c r="K318" s="40"/>
      <c r="L318" s="41"/>
      <c r="M318" s="42"/>
      <c r="S318">
        <f>ROUND((Source!FX136/100)*((ROUND(Source!AF136*Source!I136, 2)+ROUND(Source!AE136*Source!I136, 2))), 2)</f>
        <v>69.14</v>
      </c>
      <c r="T318">
        <f>Source!X136</f>
        <v>2470.08</v>
      </c>
      <c r="U318">
        <f>ROUND((Source!FY136/100)*((ROUND(Source!AF136*Source!I136, 2)+ROUND(Source!AE136*Source!I136, 2))), 2)</f>
        <v>31.07</v>
      </c>
      <c r="V318">
        <f>Source!Y136</f>
        <v>1110.1500000000001</v>
      </c>
    </row>
    <row r="319" spans="1:28" x14ac:dyDescent="0.2">
      <c r="D319" s="43" t="str">
        <f>"Объем: "&amp;Source!I136&amp;"=11,4/"&amp;"100"</f>
        <v>Объем: 0,114=11,4/100</v>
      </c>
    </row>
    <row r="320" spans="1:28" ht="14.25" x14ac:dyDescent="0.2">
      <c r="A320" s="37"/>
      <c r="B320" s="37"/>
      <c r="C320" s="38"/>
      <c r="D320" s="34" t="s">
        <v>827</v>
      </c>
      <c r="E320" s="39"/>
      <c r="F320" s="10"/>
      <c r="G320" s="41">
        <f>Source!AO136</f>
        <v>681.37</v>
      </c>
      <c r="H320" s="40" t="str">
        <f>Source!DG136</f>
        <v/>
      </c>
      <c r="I320" s="41">
        <f>ROUND(Source!AF136*Source!I136, 2)</f>
        <v>77.680000000000007</v>
      </c>
      <c r="J320" s="40"/>
      <c r="K320" s="40">
        <f>IF(Source!BA136&lt;&gt; 0, Source!BA136, 1)</f>
        <v>35.729999999999997</v>
      </c>
      <c r="L320" s="41">
        <f>Source!S136</f>
        <v>2775.37</v>
      </c>
      <c r="M320" s="42"/>
      <c r="R320">
        <f>I320</f>
        <v>77.680000000000007</v>
      </c>
    </row>
    <row r="321" spans="1:28" ht="14.25" x14ac:dyDescent="0.2">
      <c r="A321" s="37"/>
      <c r="B321" s="37"/>
      <c r="C321" s="38"/>
      <c r="D321" s="34" t="s">
        <v>828</v>
      </c>
      <c r="E321" s="39" t="s">
        <v>829</v>
      </c>
      <c r="F321" s="10">
        <f>Source!BZ136</f>
        <v>89</v>
      </c>
      <c r="G321" s="44"/>
      <c r="H321" s="40"/>
      <c r="I321" s="41">
        <f>SUM(S318:S323)</f>
        <v>69.14</v>
      </c>
      <c r="J321" s="45"/>
      <c r="K321" s="34">
        <f>Source!AT136</f>
        <v>89</v>
      </c>
      <c r="L321" s="41">
        <f>SUM(T318:T323)</f>
        <v>2470.08</v>
      </c>
      <c r="M321" s="42"/>
    </row>
    <row r="322" spans="1:28" ht="14.25" x14ac:dyDescent="0.2">
      <c r="A322" s="37"/>
      <c r="B322" s="37"/>
      <c r="C322" s="38"/>
      <c r="D322" s="34" t="s">
        <v>830</v>
      </c>
      <c r="E322" s="39" t="s">
        <v>829</v>
      </c>
      <c r="F322" s="10">
        <f>Source!CA136</f>
        <v>40</v>
      </c>
      <c r="G322" s="44"/>
      <c r="H322" s="40"/>
      <c r="I322" s="41">
        <f>SUM(U318:U323)</f>
        <v>31.07</v>
      </c>
      <c r="J322" s="45"/>
      <c r="K322" s="34">
        <f>Source!AU136</f>
        <v>40</v>
      </c>
      <c r="L322" s="41">
        <f>SUM(V318:V323)</f>
        <v>1110.1500000000001</v>
      </c>
      <c r="M322" s="42"/>
    </row>
    <row r="323" spans="1:28" ht="14.25" x14ac:dyDescent="0.2">
      <c r="A323" s="50"/>
      <c r="B323" s="50"/>
      <c r="C323" s="51"/>
      <c r="D323" s="52" t="s">
        <v>831</v>
      </c>
      <c r="E323" s="53" t="s">
        <v>832</v>
      </c>
      <c r="F323" s="54">
        <f>Source!AQ136</f>
        <v>97.2</v>
      </c>
      <c r="G323" s="55"/>
      <c r="H323" s="56" t="str">
        <f>Source!DI136</f>
        <v/>
      </c>
      <c r="I323" s="55"/>
      <c r="J323" s="56"/>
      <c r="K323" s="56"/>
      <c r="L323" s="55"/>
      <c r="M323" s="57">
        <f>Source!U136</f>
        <v>11.0808</v>
      </c>
    </row>
    <row r="324" spans="1:28" ht="15" x14ac:dyDescent="0.25">
      <c r="H324" s="48">
        <f>ROUND(Source!AC136*Source!I136, 2)+ROUND(Source!AF136*Source!I136, 2)+ROUND((((Source!ET136)-(Source!EU136))+Source!AE136)*Source!I136, 2)+SUM(I321:I322)</f>
        <v>177.89000000000001</v>
      </c>
      <c r="I324" s="48"/>
      <c r="K324" s="48">
        <f>Source!O136+SUM(L321:L322)</f>
        <v>6355.6</v>
      </c>
      <c r="L324" s="48"/>
      <c r="M324" s="49">
        <f>Source!U136</f>
        <v>11.0808</v>
      </c>
      <c r="O324" s="47">
        <f>H324</f>
        <v>177.89000000000001</v>
      </c>
      <c r="P324" s="47">
        <f>K324</f>
        <v>6355.6</v>
      </c>
      <c r="Q324" s="47">
        <f>M324</f>
        <v>11.0808</v>
      </c>
      <c r="W324">
        <f>IF(Source!BI136&lt;=1,H324, 0)</f>
        <v>177.89000000000001</v>
      </c>
      <c r="X324">
        <f>IF(Source!BI136=2,H324, 0)</f>
        <v>0</v>
      </c>
      <c r="Y324">
        <f>IF(Source!BI136=3,H324, 0)</f>
        <v>0</v>
      </c>
      <c r="Z324">
        <f>IF(Source!BI136=4,H324, 0)</f>
        <v>0</v>
      </c>
    </row>
    <row r="325" spans="1:28" ht="28.5" x14ac:dyDescent="0.2">
      <c r="A325" s="37">
        <v>65</v>
      </c>
      <c r="B325" s="37" t="str">
        <f>Source!E137</f>
        <v>35</v>
      </c>
      <c r="C325" s="38" t="str">
        <f>Source!F137</f>
        <v>м08-02-471-1</v>
      </c>
      <c r="D325" s="34" t="str">
        <f>Source!G137</f>
        <v>Заземлитель вертикальный из угловой стали размером 50х50х5 мм</v>
      </c>
      <c r="E325" s="39" t="str">
        <f>Source!H137</f>
        <v>10 шт.</v>
      </c>
      <c r="F325" s="10">
        <f>Source!I137</f>
        <v>0.8</v>
      </c>
      <c r="G325" s="41">
        <f>IF(Source!AK137&lt;&gt; 0, Source!AK137,Source!AL137 + Source!AM137 + Source!AO137)</f>
        <v>180.18</v>
      </c>
      <c r="H325" s="40"/>
      <c r="I325" s="41"/>
      <c r="J325" s="40" t="str">
        <f>Source!BO137</f>
        <v>м08-02-471-1</v>
      </c>
      <c r="K325" s="40"/>
      <c r="L325" s="41"/>
      <c r="M325" s="42"/>
      <c r="S325">
        <f>ROUND((Source!FX137/100)*((ROUND(Source!AF137*Source!I137, 2)+ROUND(Source!AE137*Source!I137, 2))), 2)</f>
        <v>74.77</v>
      </c>
      <c r="T325">
        <f>Source!X137</f>
        <v>2671.45</v>
      </c>
      <c r="U325">
        <f>ROUND((Source!FY137/100)*((ROUND(Source!AF137*Source!I137, 2)+ROUND(Source!AE137*Source!I137, 2))), 2)</f>
        <v>39.31</v>
      </c>
      <c r="V325">
        <f>Source!Y137</f>
        <v>1404.58</v>
      </c>
    </row>
    <row r="326" spans="1:28" x14ac:dyDescent="0.2">
      <c r="D326" s="43" t="str">
        <f>"Объем: "&amp;Source!I137&amp;"=8/"&amp;"10"</f>
        <v>Объем: 0,8=8/10</v>
      </c>
    </row>
    <row r="327" spans="1:28" ht="14.25" x14ac:dyDescent="0.2">
      <c r="A327" s="37"/>
      <c r="B327" s="37"/>
      <c r="C327" s="38"/>
      <c r="D327" s="34" t="s">
        <v>827</v>
      </c>
      <c r="E327" s="39"/>
      <c r="F327" s="10"/>
      <c r="G327" s="41">
        <f>Source!AO137</f>
        <v>94.05</v>
      </c>
      <c r="H327" s="40" t="str">
        <f>Source!DG137</f>
        <v/>
      </c>
      <c r="I327" s="41">
        <f>ROUND(Source!AF137*Source!I137, 2)</f>
        <v>75.239999999999995</v>
      </c>
      <c r="J327" s="40"/>
      <c r="K327" s="40">
        <f>IF(Source!BA137&lt;&gt; 0, Source!BA137, 1)</f>
        <v>35.729999999999997</v>
      </c>
      <c r="L327" s="41">
        <f>Source!S137</f>
        <v>2688.33</v>
      </c>
      <c r="M327" s="42"/>
      <c r="R327">
        <f>I327</f>
        <v>75.239999999999995</v>
      </c>
    </row>
    <row r="328" spans="1:28" ht="14.25" x14ac:dyDescent="0.2">
      <c r="A328" s="37"/>
      <c r="B328" s="37"/>
      <c r="C328" s="38"/>
      <c r="D328" s="34" t="s">
        <v>244</v>
      </c>
      <c r="E328" s="39"/>
      <c r="F328" s="10"/>
      <c r="G328" s="41">
        <f>Source!AM137</f>
        <v>56.97</v>
      </c>
      <c r="H328" s="40" t="str">
        <f>Source!DE137</f>
        <v/>
      </c>
      <c r="I328" s="41">
        <f>ROUND((((Source!ET137)-(Source!EU137))+Source!AE137)*Source!I137, 2)</f>
        <v>45.58</v>
      </c>
      <c r="J328" s="40"/>
      <c r="K328" s="40">
        <f>IF(Source!BB137&lt;&gt; 0, Source!BB137, 1)</f>
        <v>11.06</v>
      </c>
      <c r="L328" s="41">
        <f>Source!Q137</f>
        <v>504.07</v>
      </c>
      <c r="M328" s="42"/>
    </row>
    <row r="329" spans="1:28" ht="14.25" x14ac:dyDescent="0.2">
      <c r="A329" s="37"/>
      <c r="B329" s="37"/>
      <c r="C329" s="38"/>
      <c r="D329" s="34" t="s">
        <v>833</v>
      </c>
      <c r="E329" s="39"/>
      <c r="F329" s="10"/>
      <c r="G329" s="41">
        <f>Source!AN137</f>
        <v>2.2999999999999998</v>
      </c>
      <c r="H329" s="40" t="str">
        <f>Source!DF137</f>
        <v/>
      </c>
      <c r="I329" s="41">
        <f>ROUND(Source!AE137*Source!I137, 2)</f>
        <v>1.84</v>
      </c>
      <c r="J329" s="40"/>
      <c r="K329" s="40">
        <f>IF(Source!BS137&lt;&gt; 0, Source!BS137, 1)</f>
        <v>35.729999999999997</v>
      </c>
      <c r="L329" s="41">
        <f>Source!R137</f>
        <v>65.739999999999995</v>
      </c>
      <c r="M329" s="42"/>
      <c r="R329">
        <f>I329</f>
        <v>1.84</v>
      </c>
    </row>
    <row r="330" spans="1:28" ht="14.25" x14ac:dyDescent="0.2">
      <c r="A330" s="37"/>
      <c r="B330" s="37"/>
      <c r="C330" s="38"/>
      <c r="D330" s="34" t="s">
        <v>834</v>
      </c>
      <c r="E330" s="39"/>
      <c r="F330" s="10"/>
      <c r="G330" s="41">
        <f>Source!AL137</f>
        <v>29.16</v>
      </c>
      <c r="H330" s="40" t="str">
        <f>Source!DD137</f>
        <v/>
      </c>
      <c r="I330" s="41">
        <f>ROUND(Source!AC137*Source!I137, 2)</f>
        <v>23.33</v>
      </c>
      <c r="J330" s="40"/>
      <c r="K330" s="40">
        <f>IF(Source!BC137&lt;&gt; 0, Source!BC137, 1)</f>
        <v>10.34</v>
      </c>
      <c r="L330" s="41">
        <f>Source!P137</f>
        <v>241.21</v>
      </c>
      <c r="M330" s="42"/>
    </row>
    <row r="331" spans="1:28" ht="14.25" x14ac:dyDescent="0.2">
      <c r="A331" s="37"/>
      <c r="B331" s="37"/>
      <c r="C331" s="38"/>
      <c r="D331" s="34" t="s">
        <v>828</v>
      </c>
      <c r="E331" s="39" t="s">
        <v>829</v>
      </c>
      <c r="F331" s="10">
        <f>Source!BZ137</f>
        <v>97</v>
      </c>
      <c r="G331" s="44"/>
      <c r="H331" s="40"/>
      <c r="I331" s="41">
        <f>SUM(S325:S335)</f>
        <v>74.77</v>
      </c>
      <c r="J331" s="45"/>
      <c r="K331" s="34">
        <f>Source!AT137</f>
        <v>97</v>
      </c>
      <c r="L331" s="41">
        <f>SUM(T325:T335)</f>
        <v>2671.45</v>
      </c>
      <c r="M331" s="42"/>
    </row>
    <row r="332" spans="1:28" ht="14.25" x14ac:dyDescent="0.2">
      <c r="A332" s="37"/>
      <c r="B332" s="37"/>
      <c r="C332" s="38"/>
      <c r="D332" s="34" t="s">
        <v>830</v>
      </c>
      <c r="E332" s="39" t="s">
        <v>829</v>
      </c>
      <c r="F332" s="10">
        <f>Source!CA137</f>
        <v>51</v>
      </c>
      <c r="G332" s="44"/>
      <c r="H332" s="40"/>
      <c r="I332" s="41">
        <f>SUM(U325:U335)</f>
        <v>39.31</v>
      </c>
      <c r="J332" s="45"/>
      <c r="K332" s="34">
        <f>Source!AU137</f>
        <v>51</v>
      </c>
      <c r="L332" s="41">
        <f>SUM(V325:V335)</f>
        <v>1404.58</v>
      </c>
      <c r="M332" s="42"/>
    </row>
    <row r="333" spans="1:28" ht="14.25" x14ac:dyDescent="0.2">
      <c r="A333" s="37"/>
      <c r="B333" s="37"/>
      <c r="C333" s="38"/>
      <c r="D333" s="34" t="s">
        <v>831</v>
      </c>
      <c r="E333" s="39" t="s">
        <v>832</v>
      </c>
      <c r="F333" s="10">
        <f>Source!AQ137</f>
        <v>10.7</v>
      </c>
      <c r="G333" s="41"/>
      <c r="H333" s="40" t="str">
        <f>Source!DI137</f>
        <v/>
      </c>
      <c r="I333" s="41"/>
      <c r="J333" s="40"/>
      <c r="K333" s="40"/>
      <c r="L333" s="41"/>
      <c r="M333" s="46">
        <f>Source!U137</f>
        <v>8.56</v>
      </c>
    </row>
    <row r="334" spans="1:28" ht="14.25" x14ac:dyDescent="0.2">
      <c r="A334" s="61">
        <v>66</v>
      </c>
      <c r="B334" s="61" t="str">
        <f>Source!E138</f>
        <v>35,1</v>
      </c>
      <c r="C334" s="61" t="str">
        <f>Source!F138</f>
        <v>101-1924</v>
      </c>
      <c r="D334" s="61" t="str">
        <f>Source!G138</f>
        <v>Электроды диаметром 4 мм Э42А</v>
      </c>
      <c r="E334" s="63" t="str">
        <f>Source!H138</f>
        <v>кг</v>
      </c>
      <c r="F334" s="62">
        <f>Source!I138</f>
        <v>-0.52</v>
      </c>
      <c r="G334" s="64">
        <f>Source!AK138</f>
        <v>12.65</v>
      </c>
      <c r="H334" s="65" t="s">
        <v>3</v>
      </c>
      <c r="I334" s="64">
        <f>ROUND(Source!AC138*Source!I138, 2)+ROUND((((Source!ET138)-(Source!EU138))+Source!AE138)*Source!I138, 2)+ROUND(Source!AF138*Source!I138, 2)</f>
        <v>-6.58</v>
      </c>
      <c r="J334" s="63"/>
      <c r="K334" s="63">
        <f>IF(Source!BC138&lt;&gt; 0, Source!BC138, 1)</f>
        <v>9.6300000000000008</v>
      </c>
      <c r="L334" s="64">
        <f>Source!O138</f>
        <v>-63.35</v>
      </c>
      <c r="M334" s="64"/>
      <c r="S334">
        <f>ROUND((Source!FX138/100)*((ROUND(Source!AF138*Source!I138, 2)+ROUND(Source!AE138*Source!I138, 2))), 2)</f>
        <v>0</v>
      </c>
      <c r="T334">
        <f>Source!X138</f>
        <v>0</v>
      </c>
      <c r="U334">
        <f>ROUND((Source!FY138/100)*((ROUND(Source!AF138*Source!I138, 2)+ROUND(Source!AE138*Source!I138, 2))), 2)</f>
        <v>0</v>
      </c>
      <c r="V334">
        <f>Source!Y138</f>
        <v>0</v>
      </c>
      <c r="Y334">
        <f>IF(Source!BI138=3,I334, 0)</f>
        <v>0</v>
      </c>
      <c r="AA334">
        <f>ROUND(Source!AC138*Source!I138, 2)+ROUND((((Source!ET138)-(Source!EU138))+Source!AE138)*Source!I138, 2)+ROUND(Source!AF138*Source!I138, 2)</f>
        <v>-6.58</v>
      </c>
      <c r="AB334">
        <f>Source!O138</f>
        <v>-63.35</v>
      </c>
    </row>
    <row r="335" spans="1:28" ht="14.25" x14ac:dyDescent="0.2">
      <c r="A335" s="66">
        <v>67</v>
      </c>
      <c r="B335" s="66" t="str">
        <f>Source!E139</f>
        <v>35,2</v>
      </c>
      <c r="C335" s="66" t="str">
        <f>Source!F139</f>
        <v>113-1786</v>
      </c>
      <c r="D335" s="66" t="str">
        <f>Source!G139</f>
        <v>Лак битумный БТ-123</v>
      </c>
      <c r="E335" s="67" t="str">
        <f>Source!H139</f>
        <v>т</v>
      </c>
      <c r="F335" s="68">
        <f>Source!I139</f>
        <v>-1.6000000000000001E-3</v>
      </c>
      <c r="G335" s="69">
        <f>Source!AK139</f>
        <v>9528</v>
      </c>
      <c r="H335" s="70" t="s">
        <v>3</v>
      </c>
      <c r="I335" s="69">
        <f>ROUND(Source!AC139*Source!I139, 2)+ROUND((((Source!ET139)-(Source!EU139))+Source!AE139)*Source!I139, 2)+ROUND(Source!AF139*Source!I139, 2)</f>
        <v>-15.24</v>
      </c>
      <c r="J335" s="67"/>
      <c r="K335" s="67">
        <f>IF(Source!BC139&lt;&gt; 0, Source!BC139, 1)</f>
        <v>8.14</v>
      </c>
      <c r="L335" s="69">
        <f>Source!O139</f>
        <v>-124.09</v>
      </c>
      <c r="M335" s="69"/>
      <c r="S335">
        <f>ROUND((Source!FX139/100)*((ROUND(Source!AF139*Source!I139, 2)+ROUND(Source!AE139*Source!I139, 2))), 2)</f>
        <v>0</v>
      </c>
      <c r="T335">
        <f>Source!X139</f>
        <v>0</v>
      </c>
      <c r="U335">
        <f>ROUND((Source!FY139/100)*((ROUND(Source!AF139*Source!I139, 2)+ROUND(Source!AE139*Source!I139, 2))), 2)</f>
        <v>0</v>
      </c>
      <c r="V335">
        <f>Source!Y139</f>
        <v>0</v>
      </c>
      <c r="Y335">
        <f>IF(Source!BI139=3,I335, 0)</f>
        <v>0</v>
      </c>
      <c r="AA335">
        <f>ROUND(Source!AC139*Source!I139, 2)+ROUND((((Source!ET139)-(Source!EU139))+Source!AE139)*Source!I139, 2)+ROUND(Source!AF139*Source!I139, 2)</f>
        <v>-15.24</v>
      </c>
      <c r="AB335">
        <f>Source!O139</f>
        <v>-124.09</v>
      </c>
    </row>
    <row r="336" spans="1:28" ht="15" x14ac:dyDescent="0.25">
      <c r="H336" s="48">
        <f>ROUND(Source!AC137*Source!I137, 2)+ROUND(Source!AF137*Source!I137, 2)+ROUND((((Source!ET137)-(Source!EU137))+Source!AE137)*Source!I137, 2)+SUM(I331:I332)+SUM(AA334:AA335)</f>
        <v>236.40999999999997</v>
      </c>
      <c r="I336" s="48"/>
      <c r="K336" s="48">
        <f>Source!O137+SUM(L331:L332)+SUM(AB334:AB335)</f>
        <v>7322.2</v>
      </c>
      <c r="L336" s="48"/>
      <c r="M336" s="49">
        <f>Source!U137</f>
        <v>8.56</v>
      </c>
      <c r="O336" s="47">
        <f>H336</f>
        <v>236.40999999999997</v>
      </c>
      <c r="P336" s="47">
        <f>K336</f>
        <v>7322.2</v>
      </c>
      <c r="Q336" s="47">
        <f>M336</f>
        <v>8.56</v>
      </c>
      <c r="W336">
        <f>IF(Source!BI137&lt;=1,H336, 0)</f>
        <v>0</v>
      </c>
      <c r="X336">
        <f>IF(Source!BI137=2,H336, 0)</f>
        <v>236.40999999999997</v>
      </c>
      <c r="Y336">
        <f>IF(Source!BI137=3,H336, 0)</f>
        <v>0</v>
      </c>
      <c r="Z336">
        <f>IF(Source!BI137=4,H336, 0)</f>
        <v>0</v>
      </c>
    </row>
    <row r="337" spans="1:28" ht="28.5" x14ac:dyDescent="0.2">
      <c r="A337" s="37">
        <v>68</v>
      </c>
      <c r="B337" s="37" t="str">
        <f>Source!E140</f>
        <v>36</v>
      </c>
      <c r="C337" s="38" t="str">
        <f>Source!F140</f>
        <v>м08-02-472-2</v>
      </c>
      <c r="D337" s="34" t="str">
        <f>Source!G140</f>
        <v>Заземлитель горизонтальный из стали полосовой сечением 160 мм2</v>
      </c>
      <c r="E337" s="39" t="str">
        <f>Source!H140</f>
        <v>100 м</v>
      </c>
      <c r="F337" s="10">
        <f>Source!I140</f>
        <v>0.56000000000000005</v>
      </c>
      <c r="G337" s="41">
        <f>IF(Source!AK140&lt;&gt; 0, Source!AK140,Source!AL140 + Source!AM140 + Source!AO140)</f>
        <v>269.77</v>
      </c>
      <c r="H337" s="40"/>
      <c r="I337" s="41"/>
      <c r="J337" s="40" t="str">
        <f>Source!BO140</f>
        <v>м08-02-472-2</v>
      </c>
      <c r="K337" s="40"/>
      <c r="L337" s="41"/>
      <c r="M337" s="42"/>
      <c r="S337">
        <f>ROUND((Source!FX140/100)*((ROUND(Source!AF140*Source!I140, 2)+ROUND(Source!AE140*Source!I140, 2))), 2)</f>
        <v>80.7</v>
      </c>
      <c r="T337">
        <f>Source!X140</f>
        <v>2883.52</v>
      </c>
      <c r="U337">
        <f>ROUND((Source!FY140/100)*((ROUND(Source!AF140*Source!I140, 2)+ROUND(Source!AE140*Source!I140, 2))), 2)</f>
        <v>42.43</v>
      </c>
      <c r="V337">
        <f>Source!Y140</f>
        <v>1516.08</v>
      </c>
    </row>
    <row r="338" spans="1:28" x14ac:dyDescent="0.2">
      <c r="D338" s="43" t="str">
        <f>"Объем: "&amp;Source!I140&amp;"=56/"&amp;"100"</f>
        <v>Объем: 0,56=56/100</v>
      </c>
    </row>
    <row r="339" spans="1:28" ht="14.25" x14ac:dyDescent="0.2">
      <c r="A339" s="37"/>
      <c r="B339" s="37"/>
      <c r="C339" s="38"/>
      <c r="D339" s="34" t="s">
        <v>827</v>
      </c>
      <c r="E339" s="39"/>
      <c r="F339" s="10"/>
      <c r="G339" s="41">
        <f>Source!AO140</f>
        <v>145.91</v>
      </c>
      <c r="H339" s="40" t="str">
        <f>Source!DG140</f>
        <v/>
      </c>
      <c r="I339" s="41">
        <f>ROUND(Source!AF140*Source!I140, 2)</f>
        <v>81.709999999999994</v>
      </c>
      <c r="J339" s="40"/>
      <c r="K339" s="40">
        <f>IF(Source!BA140&lt;&gt; 0, Source!BA140, 1)</f>
        <v>35.729999999999997</v>
      </c>
      <c r="L339" s="41">
        <f>Source!S140</f>
        <v>2919.48</v>
      </c>
      <c r="M339" s="42"/>
      <c r="R339">
        <f>I339</f>
        <v>81.709999999999994</v>
      </c>
    </row>
    <row r="340" spans="1:28" ht="14.25" x14ac:dyDescent="0.2">
      <c r="A340" s="37"/>
      <c r="B340" s="37"/>
      <c r="C340" s="38"/>
      <c r="D340" s="34" t="s">
        <v>244</v>
      </c>
      <c r="E340" s="39"/>
      <c r="F340" s="10"/>
      <c r="G340" s="41">
        <f>Source!AM140</f>
        <v>74.3</v>
      </c>
      <c r="H340" s="40" t="str">
        <f>Source!DE140</f>
        <v/>
      </c>
      <c r="I340" s="41">
        <f>ROUND((((Source!ET140)-(Source!EU140))+Source!AE140)*Source!I140, 2)</f>
        <v>41.61</v>
      </c>
      <c r="J340" s="40"/>
      <c r="K340" s="40">
        <f>IF(Source!BB140&lt;&gt; 0, Source!BB140, 1)</f>
        <v>10.63</v>
      </c>
      <c r="L340" s="41">
        <f>Source!Q140</f>
        <v>442.29</v>
      </c>
      <c r="M340" s="42"/>
    </row>
    <row r="341" spans="1:28" ht="14.25" x14ac:dyDescent="0.2">
      <c r="A341" s="37"/>
      <c r="B341" s="37"/>
      <c r="C341" s="38"/>
      <c r="D341" s="34" t="s">
        <v>833</v>
      </c>
      <c r="E341" s="39"/>
      <c r="F341" s="10"/>
      <c r="G341" s="41">
        <f>Source!AN140</f>
        <v>2.66</v>
      </c>
      <c r="H341" s="40" t="str">
        <f>Source!DF140</f>
        <v/>
      </c>
      <c r="I341" s="41">
        <f>ROUND(Source!AE140*Source!I140, 2)</f>
        <v>1.49</v>
      </c>
      <c r="J341" s="40"/>
      <c r="K341" s="40">
        <f>IF(Source!BS140&lt;&gt; 0, Source!BS140, 1)</f>
        <v>35.729999999999997</v>
      </c>
      <c r="L341" s="41">
        <f>Source!R140</f>
        <v>53.22</v>
      </c>
      <c r="M341" s="42"/>
      <c r="R341">
        <f>I341</f>
        <v>1.49</v>
      </c>
    </row>
    <row r="342" spans="1:28" ht="14.25" x14ac:dyDescent="0.2">
      <c r="A342" s="37"/>
      <c r="B342" s="37"/>
      <c r="C342" s="38"/>
      <c r="D342" s="34" t="s">
        <v>834</v>
      </c>
      <c r="E342" s="39"/>
      <c r="F342" s="10"/>
      <c r="G342" s="41">
        <f>Source!AL140</f>
        <v>49.56</v>
      </c>
      <c r="H342" s="40" t="str">
        <f>Source!DD140</f>
        <v/>
      </c>
      <c r="I342" s="41">
        <f>ROUND(Source!AC140*Source!I140, 2)</f>
        <v>27.75</v>
      </c>
      <c r="J342" s="40"/>
      <c r="K342" s="40">
        <f>IF(Source!BC140&lt;&gt; 0, Source!BC140, 1)</f>
        <v>10.11</v>
      </c>
      <c r="L342" s="41">
        <f>Source!P140</f>
        <v>280.58999999999997</v>
      </c>
      <c r="M342" s="42"/>
    </row>
    <row r="343" spans="1:28" ht="14.25" x14ac:dyDescent="0.2">
      <c r="A343" s="37"/>
      <c r="B343" s="37"/>
      <c r="C343" s="38"/>
      <c r="D343" s="34" t="s">
        <v>828</v>
      </c>
      <c r="E343" s="39" t="s">
        <v>829</v>
      </c>
      <c r="F343" s="10">
        <f>Source!BZ140</f>
        <v>97</v>
      </c>
      <c r="G343" s="44"/>
      <c r="H343" s="40"/>
      <c r="I343" s="41">
        <f>SUM(S337:S347)</f>
        <v>80.7</v>
      </c>
      <c r="J343" s="45"/>
      <c r="K343" s="34">
        <f>Source!AT140</f>
        <v>97</v>
      </c>
      <c r="L343" s="41">
        <f>SUM(T337:T347)</f>
        <v>2883.52</v>
      </c>
      <c r="M343" s="42"/>
    </row>
    <row r="344" spans="1:28" ht="14.25" x14ac:dyDescent="0.2">
      <c r="A344" s="37"/>
      <c r="B344" s="37"/>
      <c r="C344" s="38"/>
      <c r="D344" s="34" t="s">
        <v>830</v>
      </c>
      <c r="E344" s="39" t="s">
        <v>829</v>
      </c>
      <c r="F344" s="10">
        <f>Source!CA140</f>
        <v>51</v>
      </c>
      <c r="G344" s="44"/>
      <c r="H344" s="40"/>
      <c r="I344" s="41">
        <f>SUM(U337:U347)</f>
        <v>42.43</v>
      </c>
      <c r="J344" s="45"/>
      <c r="K344" s="34">
        <f>Source!AU140</f>
        <v>51</v>
      </c>
      <c r="L344" s="41">
        <f>SUM(V337:V347)</f>
        <v>1516.08</v>
      </c>
      <c r="M344" s="42"/>
    </row>
    <row r="345" spans="1:28" ht="14.25" x14ac:dyDescent="0.2">
      <c r="A345" s="37"/>
      <c r="B345" s="37"/>
      <c r="C345" s="38"/>
      <c r="D345" s="34" t="s">
        <v>831</v>
      </c>
      <c r="E345" s="39" t="s">
        <v>832</v>
      </c>
      <c r="F345" s="10">
        <f>Source!AQ140</f>
        <v>16.600000000000001</v>
      </c>
      <c r="G345" s="41"/>
      <c r="H345" s="40" t="str">
        <f>Source!DI140</f>
        <v/>
      </c>
      <c r="I345" s="41"/>
      <c r="J345" s="40"/>
      <c r="K345" s="40"/>
      <c r="L345" s="41"/>
      <c r="M345" s="46">
        <f>Source!U140</f>
        <v>9.2960000000000012</v>
      </c>
    </row>
    <row r="346" spans="1:28" ht="14.25" x14ac:dyDescent="0.2">
      <c r="A346" s="61">
        <v>69</v>
      </c>
      <c r="B346" s="61" t="str">
        <f>Source!E141</f>
        <v>36,1</v>
      </c>
      <c r="C346" s="61" t="str">
        <f>Source!F141</f>
        <v>101-1924</v>
      </c>
      <c r="D346" s="61" t="str">
        <f>Source!G141</f>
        <v>Электроды диаметром 4 мм Э42А</v>
      </c>
      <c r="E346" s="63" t="str">
        <f>Source!H141</f>
        <v>кг</v>
      </c>
      <c r="F346" s="62">
        <f>Source!I141</f>
        <v>-0.50400000000000011</v>
      </c>
      <c r="G346" s="64">
        <f>Source!AK141</f>
        <v>12.65</v>
      </c>
      <c r="H346" s="65" t="s">
        <v>3</v>
      </c>
      <c r="I346" s="64">
        <f>ROUND(Source!AC141*Source!I141, 2)+ROUND((((Source!ET141)-(Source!EU141))+Source!AE141)*Source!I141, 2)+ROUND(Source!AF141*Source!I141, 2)</f>
        <v>-6.38</v>
      </c>
      <c r="J346" s="63"/>
      <c r="K346" s="63">
        <f>IF(Source!BC141&lt;&gt; 0, Source!BC141, 1)</f>
        <v>9.6300000000000008</v>
      </c>
      <c r="L346" s="64">
        <f>Source!O141</f>
        <v>-61.4</v>
      </c>
      <c r="M346" s="64"/>
      <c r="S346">
        <f>ROUND((Source!FX141/100)*((ROUND(Source!AF141*Source!I141, 2)+ROUND(Source!AE141*Source!I141, 2))), 2)</f>
        <v>0</v>
      </c>
      <c r="T346">
        <f>Source!X141</f>
        <v>0</v>
      </c>
      <c r="U346">
        <f>ROUND((Source!FY141/100)*((ROUND(Source!AF141*Source!I141, 2)+ROUND(Source!AE141*Source!I141, 2))), 2)</f>
        <v>0</v>
      </c>
      <c r="V346">
        <f>Source!Y141</f>
        <v>0</v>
      </c>
      <c r="Y346">
        <f>IF(Source!BI141=3,I346, 0)</f>
        <v>0</v>
      </c>
      <c r="AA346">
        <f>ROUND(Source!AC141*Source!I141, 2)+ROUND((((Source!ET141)-(Source!EU141))+Source!AE141)*Source!I141, 2)+ROUND(Source!AF141*Source!I141, 2)</f>
        <v>-6.38</v>
      </c>
      <c r="AB346">
        <f>Source!O141</f>
        <v>-61.4</v>
      </c>
    </row>
    <row r="347" spans="1:28" ht="14.25" x14ac:dyDescent="0.2">
      <c r="A347" s="66">
        <v>70</v>
      </c>
      <c r="B347" s="66" t="str">
        <f>Source!E142</f>
        <v>36,2</v>
      </c>
      <c r="C347" s="66" t="str">
        <f>Source!F142</f>
        <v>113-1786</v>
      </c>
      <c r="D347" s="66" t="str">
        <f>Source!G142</f>
        <v>Лак битумный БТ-123</v>
      </c>
      <c r="E347" s="67" t="str">
        <f>Source!H142</f>
        <v>т</v>
      </c>
      <c r="F347" s="68">
        <f>Source!I142</f>
        <v>-2.0720000000000005E-3</v>
      </c>
      <c r="G347" s="69">
        <f>Source!AK142</f>
        <v>9528</v>
      </c>
      <c r="H347" s="70" t="s">
        <v>3</v>
      </c>
      <c r="I347" s="69">
        <f>ROUND(Source!AC142*Source!I142, 2)+ROUND((((Source!ET142)-(Source!EU142))+Source!AE142)*Source!I142, 2)+ROUND(Source!AF142*Source!I142, 2)</f>
        <v>-19.739999999999998</v>
      </c>
      <c r="J347" s="67"/>
      <c r="K347" s="67">
        <f>IF(Source!BC142&lt;&gt; 0, Source!BC142, 1)</f>
        <v>8.14</v>
      </c>
      <c r="L347" s="69">
        <f>Source!O142</f>
        <v>-160.69999999999999</v>
      </c>
      <c r="M347" s="69"/>
      <c r="S347">
        <f>ROUND((Source!FX142/100)*((ROUND(Source!AF142*Source!I142, 2)+ROUND(Source!AE142*Source!I142, 2))), 2)</f>
        <v>0</v>
      </c>
      <c r="T347">
        <f>Source!X142</f>
        <v>0</v>
      </c>
      <c r="U347">
        <f>ROUND((Source!FY142/100)*((ROUND(Source!AF142*Source!I142, 2)+ROUND(Source!AE142*Source!I142, 2))), 2)</f>
        <v>0</v>
      </c>
      <c r="V347">
        <f>Source!Y142</f>
        <v>0</v>
      </c>
      <c r="Y347">
        <f>IF(Source!BI142=3,I347, 0)</f>
        <v>0</v>
      </c>
      <c r="AA347">
        <f>ROUND(Source!AC142*Source!I142, 2)+ROUND((((Source!ET142)-(Source!EU142))+Source!AE142)*Source!I142, 2)+ROUND(Source!AF142*Source!I142, 2)</f>
        <v>-19.739999999999998</v>
      </c>
      <c r="AB347">
        <f>Source!O142</f>
        <v>-160.69999999999999</v>
      </c>
    </row>
    <row r="348" spans="1:28" ht="15" x14ac:dyDescent="0.25">
      <c r="H348" s="48">
        <f>ROUND(Source!AC140*Source!I140, 2)+ROUND(Source!AF140*Source!I140, 2)+ROUND((((Source!ET140)-(Source!EU140))+Source!AE140)*Source!I140, 2)+SUM(I343:I344)+SUM(AA346:AA347)</f>
        <v>248.07999999999998</v>
      </c>
      <c r="I348" s="48"/>
      <c r="K348" s="48">
        <f>Source!O140+SUM(L343:L344)+SUM(AB346:AB347)</f>
        <v>7819.8600000000006</v>
      </c>
      <c r="L348" s="48"/>
      <c r="M348" s="49">
        <f>Source!U140</f>
        <v>9.2960000000000012</v>
      </c>
      <c r="O348" s="47">
        <f>H348</f>
        <v>248.07999999999998</v>
      </c>
      <c r="P348" s="47">
        <f>K348</f>
        <v>7819.8600000000006</v>
      </c>
      <c r="Q348" s="47">
        <f>M348</f>
        <v>9.2960000000000012</v>
      </c>
      <c r="W348">
        <f>IF(Source!BI140&lt;=1,H348, 0)</f>
        <v>0</v>
      </c>
      <c r="X348">
        <f>IF(Source!BI140=2,H348, 0)</f>
        <v>248.07999999999998</v>
      </c>
      <c r="Y348">
        <f>IF(Source!BI140=3,H348, 0)</f>
        <v>0</v>
      </c>
      <c r="Z348">
        <f>IF(Source!BI140=4,H348, 0)</f>
        <v>0</v>
      </c>
    </row>
    <row r="349" spans="1:28" ht="42.75" x14ac:dyDescent="0.2">
      <c r="A349" s="37">
        <v>71</v>
      </c>
      <c r="B349" s="37" t="str">
        <f>Source!E143</f>
        <v>37</v>
      </c>
      <c r="C349" s="38" t="str">
        <f>Source!F143</f>
        <v>м08-02-472-9</v>
      </c>
      <c r="D349" s="34" t="str">
        <f>Source!G143</f>
        <v>Проводник заземляющий открыто по строительным основаниям из круглой стали диаметром 12 мм</v>
      </c>
      <c r="E349" s="39" t="str">
        <f>Source!H143</f>
        <v>100 м</v>
      </c>
      <c r="F349" s="10">
        <f>Source!I143</f>
        <v>0.08</v>
      </c>
      <c r="G349" s="41">
        <f>IF(Source!AK143&lt;&gt; 0, Source!AK143,Source!AL143 + Source!AM143 + Source!AO143)</f>
        <v>365.48</v>
      </c>
      <c r="H349" s="40"/>
      <c r="I349" s="41"/>
      <c r="J349" s="40" t="str">
        <f>Source!BO143</f>
        <v>м08-02-472-9</v>
      </c>
      <c r="K349" s="40"/>
      <c r="L349" s="41"/>
      <c r="M349" s="42"/>
      <c r="S349">
        <f>ROUND((Source!FX143/100)*((ROUND(Source!AF143*Source!I143, 2)+ROUND(Source!AE143*Source!I143, 2))), 2)</f>
        <v>14.71</v>
      </c>
      <c r="T349">
        <f>Source!X143</f>
        <v>525.5</v>
      </c>
      <c r="U349">
        <f>ROUND((Source!FY143/100)*((ROUND(Source!AF143*Source!I143, 2)+ROUND(Source!AE143*Source!I143, 2))), 2)</f>
        <v>7.73</v>
      </c>
      <c r="V349">
        <f>Source!Y143</f>
        <v>276.29000000000002</v>
      </c>
    </row>
    <row r="350" spans="1:28" x14ac:dyDescent="0.2">
      <c r="D350" s="43" t="str">
        <f>"Объем: "&amp;Source!I143&amp;"=8/"&amp;"100"</f>
        <v>Объем: 0,08=8/100</v>
      </c>
    </row>
    <row r="351" spans="1:28" ht="14.25" x14ac:dyDescent="0.2">
      <c r="A351" s="37"/>
      <c r="B351" s="37"/>
      <c r="C351" s="38"/>
      <c r="D351" s="34" t="s">
        <v>827</v>
      </c>
      <c r="E351" s="39"/>
      <c r="F351" s="10"/>
      <c r="G351" s="41">
        <f>Source!AO143</f>
        <v>187.23</v>
      </c>
      <c r="H351" s="40" t="str">
        <f>Source!DG143</f>
        <v/>
      </c>
      <c r="I351" s="41">
        <f>ROUND(Source!AF143*Source!I143, 2)</f>
        <v>14.98</v>
      </c>
      <c r="J351" s="40"/>
      <c r="K351" s="40">
        <f>IF(Source!BA143&lt;&gt; 0, Source!BA143, 1)</f>
        <v>35.729999999999997</v>
      </c>
      <c r="L351" s="41">
        <f>Source!S143</f>
        <v>535.17999999999995</v>
      </c>
      <c r="M351" s="42"/>
      <c r="R351">
        <f>I351</f>
        <v>14.98</v>
      </c>
    </row>
    <row r="352" spans="1:28" ht="14.25" x14ac:dyDescent="0.2">
      <c r="A352" s="37"/>
      <c r="B352" s="37"/>
      <c r="C352" s="38"/>
      <c r="D352" s="34" t="s">
        <v>244</v>
      </c>
      <c r="E352" s="39"/>
      <c r="F352" s="10"/>
      <c r="G352" s="41">
        <f>Source!AM143</f>
        <v>69.13</v>
      </c>
      <c r="H352" s="40" t="str">
        <f>Source!DE143</f>
        <v/>
      </c>
      <c r="I352" s="41">
        <f>ROUND((((Source!ET143)-(Source!EU143))+Source!AE143)*Source!I143, 2)</f>
        <v>5.53</v>
      </c>
      <c r="J352" s="40"/>
      <c r="K352" s="40">
        <f>IF(Source!BB143&lt;&gt; 0, Source!BB143, 1)</f>
        <v>10.39</v>
      </c>
      <c r="L352" s="41">
        <f>Source!Q143</f>
        <v>57.46</v>
      </c>
      <c r="M352" s="42"/>
    </row>
    <row r="353" spans="1:28" ht="14.25" x14ac:dyDescent="0.2">
      <c r="A353" s="37"/>
      <c r="B353" s="37"/>
      <c r="C353" s="38"/>
      <c r="D353" s="34" t="s">
        <v>833</v>
      </c>
      <c r="E353" s="39"/>
      <c r="F353" s="10"/>
      <c r="G353" s="41">
        <f>Source!AN143</f>
        <v>2.2999999999999998</v>
      </c>
      <c r="H353" s="40" t="str">
        <f>Source!DF143</f>
        <v/>
      </c>
      <c r="I353" s="41">
        <f>ROUND(Source!AE143*Source!I143, 2)</f>
        <v>0.18</v>
      </c>
      <c r="J353" s="40"/>
      <c r="K353" s="40">
        <f>IF(Source!BS143&lt;&gt; 0, Source!BS143, 1)</f>
        <v>35.729999999999997</v>
      </c>
      <c r="L353" s="41">
        <f>Source!R143</f>
        <v>6.57</v>
      </c>
      <c r="M353" s="42"/>
      <c r="R353">
        <f>I353</f>
        <v>0.18</v>
      </c>
    </row>
    <row r="354" spans="1:28" ht="14.25" x14ac:dyDescent="0.2">
      <c r="A354" s="37"/>
      <c r="B354" s="37"/>
      <c r="C354" s="38"/>
      <c r="D354" s="34" t="s">
        <v>834</v>
      </c>
      <c r="E354" s="39"/>
      <c r="F354" s="10"/>
      <c r="G354" s="41">
        <f>Source!AL143</f>
        <v>109.12</v>
      </c>
      <c r="H354" s="40" t="str">
        <f>Source!DD143</f>
        <v/>
      </c>
      <c r="I354" s="41">
        <f>ROUND(Source!AC143*Source!I143, 2)</f>
        <v>8.73</v>
      </c>
      <c r="J354" s="40"/>
      <c r="K354" s="40">
        <f>IF(Source!BC143&lt;&gt; 0, Source!BC143, 1)</f>
        <v>8.27</v>
      </c>
      <c r="L354" s="41">
        <f>Source!P143</f>
        <v>72.19</v>
      </c>
      <c r="M354" s="42"/>
    </row>
    <row r="355" spans="1:28" ht="14.25" x14ac:dyDescent="0.2">
      <c r="A355" s="37"/>
      <c r="B355" s="37"/>
      <c r="C355" s="38"/>
      <c r="D355" s="34" t="s">
        <v>828</v>
      </c>
      <c r="E355" s="39" t="s">
        <v>829</v>
      </c>
      <c r="F355" s="10">
        <f>Source!BZ143</f>
        <v>97</v>
      </c>
      <c r="G355" s="44"/>
      <c r="H355" s="40"/>
      <c r="I355" s="41">
        <f>SUM(S349:S360)</f>
        <v>14.71</v>
      </c>
      <c r="J355" s="45"/>
      <c r="K355" s="34">
        <f>Source!AT143</f>
        <v>97</v>
      </c>
      <c r="L355" s="41">
        <f>SUM(T349:T360)</f>
        <v>525.5</v>
      </c>
      <c r="M355" s="42"/>
    </row>
    <row r="356" spans="1:28" ht="14.25" x14ac:dyDescent="0.2">
      <c r="A356" s="37"/>
      <c r="B356" s="37"/>
      <c r="C356" s="38"/>
      <c r="D356" s="34" t="s">
        <v>830</v>
      </c>
      <c r="E356" s="39" t="s">
        <v>829</v>
      </c>
      <c r="F356" s="10">
        <f>Source!CA143</f>
        <v>51</v>
      </c>
      <c r="G356" s="44"/>
      <c r="H356" s="40"/>
      <c r="I356" s="41">
        <f>SUM(U349:U360)</f>
        <v>7.73</v>
      </c>
      <c r="J356" s="45"/>
      <c r="K356" s="34">
        <f>Source!AU143</f>
        <v>51</v>
      </c>
      <c r="L356" s="41">
        <f>SUM(V349:V360)</f>
        <v>276.29000000000002</v>
      </c>
      <c r="M356" s="42"/>
    </row>
    <row r="357" spans="1:28" ht="14.25" x14ac:dyDescent="0.2">
      <c r="A357" s="37"/>
      <c r="B357" s="37"/>
      <c r="C357" s="38"/>
      <c r="D357" s="34" t="s">
        <v>831</v>
      </c>
      <c r="E357" s="39" t="s">
        <v>832</v>
      </c>
      <c r="F357" s="10">
        <f>Source!AQ143</f>
        <v>21.3</v>
      </c>
      <c r="G357" s="41"/>
      <c r="H357" s="40" t="str">
        <f>Source!DI143</f>
        <v/>
      </c>
      <c r="I357" s="41"/>
      <c r="J357" s="40"/>
      <c r="K357" s="40"/>
      <c r="L357" s="41"/>
      <c r="M357" s="46">
        <f>Source!U143</f>
        <v>1.7040000000000002</v>
      </c>
    </row>
    <row r="358" spans="1:28" ht="42.75" x14ac:dyDescent="0.2">
      <c r="A358" s="61">
        <v>72</v>
      </c>
      <c r="B358" s="61" t="str">
        <f>Source!E144</f>
        <v>37,1</v>
      </c>
      <c r="C358" s="61" t="str">
        <f>Source!F144</f>
        <v>101-1627</v>
      </c>
      <c r="D358" s="61" t="str">
        <f>Source!G144</f>
        <v>Сталь листовая углеродистая обыкновенного качества марки ВСт3пс5 толщиной 4-6 мм</v>
      </c>
      <c r="E358" s="63" t="str">
        <f>Source!H144</f>
        <v>т</v>
      </c>
      <c r="F358" s="62">
        <f>Source!I144</f>
        <v>-3.2000000000000003E-4</v>
      </c>
      <c r="G358" s="64">
        <f>Source!AK144</f>
        <v>6074</v>
      </c>
      <c r="H358" s="65" t="s">
        <v>3</v>
      </c>
      <c r="I358" s="64">
        <f>ROUND(Source!AC144*Source!I144, 2)+ROUND((((Source!ET144)-(Source!EU144))+Source!AE144)*Source!I144, 2)+ROUND(Source!AF144*Source!I144, 2)</f>
        <v>-1.94</v>
      </c>
      <c r="J358" s="63"/>
      <c r="K358" s="63">
        <f>IF(Source!BC144&lt;&gt; 0, Source!BC144, 1)</f>
        <v>13.57</v>
      </c>
      <c r="L358" s="64">
        <f>Source!O144</f>
        <v>-26.38</v>
      </c>
      <c r="M358" s="64"/>
      <c r="S358">
        <f>ROUND((Source!FX144/100)*((ROUND(Source!AF144*Source!I144, 2)+ROUND(Source!AE144*Source!I144, 2))), 2)</f>
        <v>0</v>
      </c>
      <c r="T358">
        <f>Source!X144</f>
        <v>0</v>
      </c>
      <c r="U358">
        <f>ROUND((Source!FY144/100)*((ROUND(Source!AF144*Source!I144, 2)+ROUND(Source!AE144*Source!I144, 2))), 2)</f>
        <v>0</v>
      </c>
      <c r="V358">
        <f>Source!Y144</f>
        <v>0</v>
      </c>
      <c r="Y358">
        <f>IF(Source!BI144=3,I358, 0)</f>
        <v>0</v>
      </c>
      <c r="AA358">
        <f>ROUND(Source!AC144*Source!I144, 2)+ROUND((((Source!ET144)-(Source!EU144))+Source!AE144)*Source!I144, 2)+ROUND(Source!AF144*Source!I144, 2)</f>
        <v>-1.94</v>
      </c>
      <c r="AB358">
        <f>Source!O144</f>
        <v>-26.38</v>
      </c>
    </row>
    <row r="359" spans="1:28" ht="14.25" x14ac:dyDescent="0.2">
      <c r="A359" s="61">
        <v>73</v>
      </c>
      <c r="B359" s="61" t="str">
        <f>Source!E145</f>
        <v>37,2</v>
      </c>
      <c r="C359" s="61" t="str">
        <f>Source!F145</f>
        <v>101-1924</v>
      </c>
      <c r="D359" s="61" t="str">
        <f>Source!G145</f>
        <v>Электроды диаметром 4 мм Э42А</v>
      </c>
      <c r="E359" s="63" t="str">
        <f>Source!H145</f>
        <v>кг</v>
      </c>
      <c r="F359" s="62">
        <f>Source!I145</f>
        <v>-7.2000000000000008E-2</v>
      </c>
      <c r="G359" s="64">
        <f>Source!AK145</f>
        <v>12.65</v>
      </c>
      <c r="H359" s="65" t="s">
        <v>3</v>
      </c>
      <c r="I359" s="64">
        <f>ROUND(Source!AC145*Source!I145, 2)+ROUND((((Source!ET145)-(Source!EU145))+Source!AE145)*Source!I145, 2)+ROUND(Source!AF145*Source!I145, 2)</f>
        <v>-0.91</v>
      </c>
      <c r="J359" s="63"/>
      <c r="K359" s="63">
        <f>IF(Source!BC145&lt;&gt; 0, Source!BC145, 1)</f>
        <v>9.6300000000000008</v>
      </c>
      <c r="L359" s="64">
        <f>Source!O145</f>
        <v>-8.77</v>
      </c>
      <c r="M359" s="64"/>
      <c r="S359">
        <f>ROUND((Source!FX145/100)*((ROUND(Source!AF145*Source!I145, 2)+ROUND(Source!AE145*Source!I145, 2))), 2)</f>
        <v>0</v>
      </c>
      <c r="T359">
        <f>Source!X145</f>
        <v>0</v>
      </c>
      <c r="U359">
        <f>ROUND((Source!FY145/100)*((ROUND(Source!AF145*Source!I145, 2)+ROUND(Source!AE145*Source!I145, 2))), 2)</f>
        <v>0</v>
      </c>
      <c r="V359">
        <f>Source!Y145</f>
        <v>0</v>
      </c>
      <c r="Y359">
        <f>IF(Source!BI145=3,I359, 0)</f>
        <v>0</v>
      </c>
      <c r="AA359">
        <f>ROUND(Source!AC145*Source!I145, 2)+ROUND((((Source!ET145)-(Source!EU145))+Source!AE145)*Source!I145, 2)+ROUND(Source!AF145*Source!I145, 2)</f>
        <v>-0.91</v>
      </c>
      <c r="AB359">
        <f>Source!O145</f>
        <v>-8.77</v>
      </c>
    </row>
    <row r="360" spans="1:28" ht="14.25" x14ac:dyDescent="0.2">
      <c r="A360" s="66">
        <v>74</v>
      </c>
      <c r="B360" s="66" t="str">
        <f>Source!E146</f>
        <v>37,3</v>
      </c>
      <c r="C360" s="66" t="str">
        <f>Source!F146</f>
        <v>101-2143</v>
      </c>
      <c r="D360" s="66" t="str">
        <f>Source!G146</f>
        <v>Краска</v>
      </c>
      <c r="E360" s="67" t="str">
        <f>Source!H146</f>
        <v>кг</v>
      </c>
      <c r="F360" s="68">
        <f>Source!I146</f>
        <v>-0.192</v>
      </c>
      <c r="G360" s="69">
        <f>Source!AK146</f>
        <v>29.04</v>
      </c>
      <c r="H360" s="70" t="s">
        <v>3</v>
      </c>
      <c r="I360" s="69">
        <f>ROUND(Source!AC146*Source!I146, 2)+ROUND((((Source!ET146)-(Source!EU146))+Source!AE146)*Source!I146, 2)+ROUND(Source!AF146*Source!I146, 2)</f>
        <v>-5.58</v>
      </c>
      <c r="J360" s="67"/>
      <c r="K360" s="67">
        <f>IF(Source!BC146&lt;&gt; 0, Source!BC146, 1)</f>
        <v>4.7300000000000004</v>
      </c>
      <c r="L360" s="69">
        <f>Source!O146</f>
        <v>-26.37</v>
      </c>
      <c r="M360" s="69"/>
      <c r="S360">
        <f>ROUND((Source!FX146/100)*((ROUND(Source!AF146*Source!I146, 2)+ROUND(Source!AE146*Source!I146, 2))), 2)</f>
        <v>0</v>
      </c>
      <c r="T360">
        <f>Source!X146</f>
        <v>0</v>
      </c>
      <c r="U360">
        <f>ROUND((Source!FY146/100)*((ROUND(Source!AF146*Source!I146, 2)+ROUND(Source!AE146*Source!I146, 2))), 2)</f>
        <v>0</v>
      </c>
      <c r="V360">
        <f>Source!Y146</f>
        <v>0</v>
      </c>
      <c r="Y360">
        <f>IF(Source!BI146=3,I360, 0)</f>
        <v>0</v>
      </c>
      <c r="AA360">
        <f>ROUND(Source!AC146*Source!I146, 2)+ROUND((((Source!ET146)-(Source!EU146))+Source!AE146)*Source!I146, 2)+ROUND(Source!AF146*Source!I146, 2)</f>
        <v>-5.58</v>
      </c>
      <c r="AB360">
        <f>Source!O146</f>
        <v>-26.37</v>
      </c>
    </row>
    <row r="361" spans="1:28" ht="15" x14ac:dyDescent="0.25">
      <c r="H361" s="48">
        <f>ROUND(Source!AC143*Source!I143, 2)+ROUND(Source!AF143*Source!I143, 2)+ROUND((((Source!ET143)-(Source!EU143))+Source!AE143)*Source!I143, 2)+SUM(I355:I356)+SUM(AA358:AA360)</f>
        <v>43.250000000000007</v>
      </c>
      <c r="I361" s="48"/>
      <c r="K361" s="48">
        <f>Source!O143+SUM(L355:L356)+SUM(AB358:AB360)</f>
        <v>1405.1</v>
      </c>
      <c r="L361" s="48"/>
      <c r="M361" s="49">
        <f>Source!U143</f>
        <v>1.7040000000000002</v>
      </c>
      <c r="O361" s="47">
        <f>H361</f>
        <v>43.250000000000007</v>
      </c>
      <c r="P361" s="47">
        <f>K361</f>
        <v>1405.1</v>
      </c>
      <c r="Q361" s="47">
        <f>M361</f>
        <v>1.7040000000000002</v>
      </c>
      <c r="W361">
        <f>IF(Source!BI143&lt;=1,H361, 0)</f>
        <v>0</v>
      </c>
      <c r="X361">
        <f>IF(Source!BI143=2,H361, 0)</f>
        <v>43.250000000000007</v>
      </c>
      <c r="Y361">
        <f>IF(Source!BI143=3,H361, 0)</f>
        <v>0</v>
      </c>
      <c r="Z361">
        <f>IF(Source!BI143=4,H361, 0)</f>
        <v>0</v>
      </c>
    </row>
    <row r="362" spans="1:28" ht="71.25" x14ac:dyDescent="0.2">
      <c r="A362" s="37">
        <v>75</v>
      </c>
      <c r="B362" s="37" t="str">
        <f>Source!E147</f>
        <v>38</v>
      </c>
      <c r="C362" s="38" t="str">
        <f>Source!F147</f>
        <v>08-01-003-7</v>
      </c>
      <c r="D362" s="34" t="str">
        <f>Source!G147</f>
        <v>Гидроизоляция боковая обмазочная битумная в 2 слоя по выровненной поверхности бутовой кладки, кирпичу, бетону</v>
      </c>
      <c r="E362" s="39" t="str">
        <f>Source!H147</f>
        <v>100 м2 изолируемой поверхности</v>
      </c>
      <c r="F362" s="10">
        <f>Source!I147</f>
        <v>1.5</v>
      </c>
      <c r="G362" s="41">
        <f>IF(Source!AK147&lt;&gt; 0, Source!AK147,Source!AL147 + Source!AM147 + Source!AO147)</f>
        <v>1289.43</v>
      </c>
      <c r="H362" s="40"/>
      <c r="I362" s="41"/>
      <c r="J362" s="40" t="str">
        <f>Source!BO147</f>
        <v>08-01-003-7</v>
      </c>
      <c r="K362" s="40"/>
      <c r="L362" s="41"/>
      <c r="M362" s="42"/>
      <c r="S362">
        <f>ROUND((Source!FX147/100)*((ROUND(Source!AF147*Source!I147, 2)+ROUND(Source!AE147*Source!I147, 2))), 2)</f>
        <v>310.98</v>
      </c>
      <c r="T362">
        <f>Source!X147</f>
        <v>11111.16</v>
      </c>
      <c r="U362">
        <f>ROUND((Source!FY147/100)*((ROUND(Source!AF147*Source!I147, 2)+ROUND(Source!AE147*Source!I147, 2))), 2)</f>
        <v>195.07</v>
      </c>
      <c r="V362">
        <f>Source!Y147</f>
        <v>6969.72</v>
      </c>
    </row>
    <row r="363" spans="1:28" x14ac:dyDescent="0.2">
      <c r="D363" s="43" t="str">
        <f>"Объем: "&amp;Source!I147&amp;"=150/"&amp;"100"</f>
        <v>Объем: 1,5=150/100</v>
      </c>
    </row>
    <row r="364" spans="1:28" ht="14.25" x14ac:dyDescent="0.2">
      <c r="A364" s="37"/>
      <c r="B364" s="37"/>
      <c r="C364" s="38"/>
      <c r="D364" s="34" t="s">
        <v>827</v>
      </c>
      <c r="E364" s="39"/>
      <c r="F364" s="10"/>
      <c r="G364" s="41">
        <f>Source!AO147</f>
        <v>188.47</v>
      </c>
      <c r="H364" s="40" t="str">
        <f>Source!DG147</f>
        <v/>
      </c>
      <c r="I364" s="41">
        <f>ROUND(Source!AF147*Source!I147, 2)</f>
        <v>282.70999999999998</v>
      </c>
      <c r="J364" s="40"/>
      <c r="K364" s="40">
        <f>IF(Source!BA147&lt;&gt; 0, Source!BA147, 1)</f>
        <v>35.729999999999997</v>
      </c>
      <c r="L364" s="41">
        <f>Source!S147</f>
        <v>10101.049999999999</v>
      </c>
      <c r="M364" s="42"/>
      <c r="R364">
        <f>I364</f>
        <v>282.70999999999998</v>
      </c>
    </row>
    <row r="365" spans="1:28" ht="14.25" x14ac:dyDescent="0.2">
      <c r="A365" s="37"/>
      <c r="B365" s="37"/>
      <c r="C365" s="38"/>
      <c r="D365" s="34" t="s">
        <v>244</v>
      </c>
      <c r="E365" s="39"/>
      <c r="F365" s="10"/>
      <c r="G365" s="41">
        <f>Source!AM147</f>
        <v>83.07</v>
      </c>
      <c r="H365" s="40" t="str">
        <f>Source!DE147</f>
        <v/>
      </c>
      <c r="I365" s="41">
        <f>ROUND((((Source!ET147)-(Source!EU147))+Source!AE147)*Source!I147, 2)</f>
        <v>124.61</v>
      </c>
      <c r="J365" s="40"/>
      <c r="K365" s="40">
        <f>IF(Source!BB147&lt;&gt; 0, Source!BB147, 1)</f>
        <v>8.26</v>
      </c>
      <c r="L365" s="41">
        <f>Source!Q147</f>
        <v>1029.24</v>
      </c>
      <c r="M365" s="42"/>
    </row>
    <row r="366" spans="1:28" ht="14.25" x14ac:dyDescent="0.2">
      <c r="A366" s="37"/>
      <c r="B366" s="37"/>
      <c r="C366" s="38"/>
      <c r="D366" s="34" t="s">
        <v>834</v>
      </c>
      <c r="E366" s="39"/>
      <c r="F366" s="10"/>
      <c r="G366" s="41">
        <f>Source!AL147</f>
        <v>1017.89</v>
      </c>
      <c r="H366" s="40" t="str">
        <f>Source!DD147</f>
        <v/>
      </c>
      <c r="I366" s="41">
        <f>ROUND(Source!AC147*Source!I147, 2)</f>
        <v>1526.84</v>
      </c>
      <c r="J366" s="40"/>
      <c r="K366" s="40">
        <f>IF(Source!BC147&lt;&gt; 0, Source!BC147, 1)</f>
        <v>9.6</v>
      </c>
      <c r="L366" s="41">
        <f>Source!P147</f>
        <v>14657.62</v>
      </c>
      <c r="M366" s="42"/>
    </row>
    <row r="367" spans="1:28" ht="14.25" x14ac:dyDescent="0.2">
      <c r="A367" s="37"/>
      <c r="B367" s="37"/>
      <c r="C367" s="38"/>
      <c r="D367" s="34" t="s">
        <v>828</v>
      </c>
      <c r="E367" s="39" t="s">
        <v>829</v>
      </c>
      <c r="F367" s="10">
        <f>Source!BZ147</f>
        <v>110</v>
      </c>
      <c r="G367" s="44"/>
      <c r="H367" s="40"/>
      <c r="I367" s="41">
        <f>SUM(S362:S372)</f>
        <v>310.98</v>
      </c>
      <c r="J367" s="45"/>
      <c r="K367" s="34">
        <f>Source!AT147</f>
        <v>110</v>
      </c>
      <c r="L367" s="41">
        <f>SUM(T362:T372)</f>
        <v>11111.16</v>
      </c>
      <c r="M367" s="42"/>
    </row>
    <row r="368" spans="1:28" ht="14.25" x14ac:dyDescent="0.2">
      <c r="A368" s="37"/>
      <c r="B368" s="37"/>
      <c r="C368" s="38"/>
      <c r="D368" s="34" t="s">
        <v>830</v>
      </c>
      <c r="E368" s="39" t="s">
        <v>829</v>
      </c>
      <c r="F368" s="10">
        <f>Source!CA147</f>
        <v>69</v>
      </c>
      <c r="G368" s="44"/>
      <c r="H368" s="40"/>
      <c r="I368" s="41">
        <f>SUM(U362:U372)</f>
        <v>195.07</v>
      </c>
      <c r="J368" s="45"/>
      <c r="K368" s="34">
        <f>Source!AU147</f>
        <v>69</v>
      </c>
      <c r="L368" s="41">
        <f>SUM(V362:V372)</f>
        <v>6969.72</v>
      </c>
      <c r="M368" s="42"/>
    </row>
    <row r="369" spans="1:28" ht="14.25" x14ac:dyDescent="0.2">
      <c r="A369" s="37"/>
      <c r="B369" s="37"/>
      <c r="C369" s="38"/>
      <c r="D369" s="34" t="s">
        <v>831</v>
      </c>
      <c r="E369" s="39" t="s">
        <v>832</v>
      </c>
      <c r="F369" s="10">
        <f>Source!AQ147</f>
        <v>21.2</v>
      </c>
      <c r="G369" s="41"/>
      <c r="H369" s="40" t="str">
        <f>Source!DI147</f>
        <v/>
      </c>
      <c r="I369" s="41"/>
      <c r="J369" s="40"/>
      <c r="K369" s="40"/>
      <c r="L369" s="41"/>
      <c r="M369" s="46">
        <f>Source!U147</f>
        <v>31.799999999999997</v>
      </c>
    </row>
    <row r="370" spans="1:28" ht="28.5" x14ac:dyDescent="0.2">
      <c r="A370" s="61">
        <v>76</v>
      </c>
      <c r="B370" s="61" t="str">
        <f>Source!E148</f>
        <v>38,1</v>
      </c>
      <c r="C370" s="61" t="str">
        <f>Source!F148</f>
        <v>101-0594</v>
      </c>
      <c r="D370" s="61" t="str">
        <f>Source!G148</f>
        <v>Мастика битумная кровельная горячая</v>
      </c>
      <c r="E370" s="63" t="str">
        <f>Source!H148</f>
        <v>т</v>
      </c>
      <c r="F370" s="62">
        <f>Source!I148</f>
        <v>-0.36</v>
      </c>
      <c r="G370" s="64">
        <f>Source!AK148</f>
        <v>3871</v>
      </c>
      <c r="H370" s="65" t="s">
        <v>3</v>
      </c>
      <c r="I370" s="64">
        <f>ROUND(Source!AC148*Source!I148, 2)+ROUND((((Source!ET148)-(Source!EU148))+Source!AE148)*Source!I148, 2)+ROUND(Source!AF148*Source!I148, 2)</f>
        <v>-1393.56</v>
      </c>
      <c r="J370" s="63"/>
      <c r="K370" s="63">
        <f>IF(Source!BC148&lt;&gt; 0, Source!BC148, 1)</f>
        <v>8.2100000000000009</v>
      </c>
      <c r="L370" s="64">
        <f>Source!O148</f>
        <v>-11441.13</v>
      </c>
      <c r="M370" s="64"/>
      <c r="S370">
        <f>ROUND((Source!FX148/100)*((ROUND(Source!AF148*Source!I148, 2)+ROUND(Source!AE148*Source!I148, 2))), 2)</f>
        <v>0</v>
      </c>
      <c r="T370">
        <f>Source!X148</f>
        <v>0</v>
      </c>
      <c r="U370">
        <f>ROUND((Source!FY148/100)*((ROUND(Source!AF148*Source!I148, 2)+ROUND(Source!AE148*Source!I148, 2))), 2)</f>
        <v>0</v>
      </c>
      <c r="V370">
        <f>Source!Y148</f>
        <v>0</v>
      </c>
      <c r="Y370">
        <f>IF(Source!BI148=3,I370, 0)</f>
        <v>0</v>
      </c>
      <c r="AA370">
        <f>ROUND(Source!AC148*Source!I148, 2)+ROUND((((Source!ET148)-(Source!EU148))+Source!AE148)*Source!I148, 2)+ROUND(Source!AF148*Source!I148, 2)</f>
        <v>-1393.56</v>
      </c>
      <c r="AB370">
        <f>Source!O148</f>
        <v>-11441.13</v>
      </c>
    </row>
    <row r="371" spans="1:28" ht="28.5" x14ac:dyDescent="0.2">
      <c r="A371" s="61">
        <v>77</v>
      </c>
      <c r="B371" s="61" t="str">
        <f>Source!E149</f>
        <v>38,2</v>
      </c>
      <c r="C371" s="61" t="str">
        <f>Source!F149</f>
        <v>101-0322</v>
      </c>
      <c r="D371" s="61" t="str">
        <f>Source!G149</f>
        <v>Керосин для технических целей марок КТ-1, КТ-2</v>
      </c>
      <c r="E371" s="63" t="str">
        <f>Source!H149</f>
        <v>т</v>
      </c>
      <c r="F371" s="62">
        <f>Source!I149</f>
        <v>-3.6000000000000004E-2</v>
      </c>
      <c r="G371" s="64">
        <f>Source!AK149</f>
        <v>2607</v>
      </c>
      <c r="H371" s="65" t="s">
        <v>3</v>
      </c>
      <c r="I371" s="64">
        <f>ROUND(Source!AC149*Source!I149, 2)+ROUND((((Source!ET149)-(Source!EU149))+Source!AE149)*Source!I149, 2)+ROUND(Source!AF149*Source!I149, 2)</f>
        <v>-93.85</v>
      </c>
      <c r="J371" s="63"/>
      <c r="K371" s="63">
        <f>IF(Source!BC149&lt;&gt; 0, Source!BC149, 1)</f>
        <v>23.96</v>
      </c>
      <c r="L371" s="64">
        <f>Source!O149</f>
        <v>-2248.69</v>
      </c>
      <c r="M371" s="64"/>
      <c r="S371">
        <f>ROUND((Source!FX149/100)*((ROUND(Source!AF149*Source!I149, 2)+ROUND(Source!AE149*Source!I149, 2))), 2)</f>
        <v>0</v>
      </c>
      <c r="T371">
        <f>Source!X149</f>
        <v>0</v>
      </c>
      <c r="U371">
        <f>ROUND((Source!FY149/100)*((ROUND(Source!AF149*Source!I149, 2)+ROUND(Source!AE149*Source!I149, 2))), 2)</f>
        <v>0</v>
      </c>
      <c r="V371">
        <f>Source!Y149</f>
        <v>0</v>
      </c>
      <c r="Y371">
        <f>IF(Source!BI149=3,I371, 0)</f>
        <v>0</v>
      </c>
      <c r="AA371">
        <f>ROUND(Source!AC149*Source!I149, 2)+ROUND((((Source!ET149)-(Source!EU149))+Source!AE149)*Source!I149, 2)+ROUND(Source!AF149*Source!I149, 2)</f>
        <v>-93.85</v>
      </c>
      <c r="AB371">
        <f>Source!O149</f>
        <v>-2248.69</v>
      </c>
    </row>
    <row r="372" spans="1:28" ht="28.5" x14ac:dyDescent="0.2">
      <c r="A372" s="66">
        <v>78</v>
      </c>
      <c r="B372" s="66" t="str">
        <f>Source!E150</f>
        <v>38,3</v>
      </c>
      <c r="C372" s="66" t="str">
        <f>Source!F150</f>
        <v>101-0073</v>
      </c>
      <c r="D372" s="66" t="str">
        <f>Source!G150</f>
        <v>Битумы нефтяные строительные марки БН-90/10</v>
      </c>
      <c r="E372" s="67" t="str">
        <f>Source!H150</f>
        <v>т</v>
      </c>
      <c r="F372" s="68">
        <f>Source!I150</f>
        <v>-2.4E-2</v>
      </c>
      <c r="G372" s="69">
        <f>Source!AK150</f>
        <v>1631</v>
      </c>
      <c r="H372" s="70" t="s">
        <v>3</v>
      </c>
      <c r="I372" s="69">
        <f>ROUND(Source!AC150*Source!I150, 2)+ROUND((((Source!ET150)-(Source!EU150))+Source!AE150)*Source!I150, 2)+ROUND(Source!AF150*Source!I150, 2)</f>
        <v>-39.14</v>
      </c>
      <c r="J372" s="67"/>
      <c r="K372" s="67">
        <f>IF(Source!BC150&lt;&gt; 0, Source!BC150, 1)</f>
        <v>24.5</v>
      </c>
      <c r="L372" s="69">
        <f>Source!O150</f>
        <v>-959.03</v>
      </c>
      <c r="M372" s="69"/>
      <c r="S372">
        <f>ROUND((Source!FX150/100)*((ROUND(Source!AF150*Source!I150, 2)+ROUND(Source!AE150*Source!I150, 2))), 2)</f>
        <v>0</v>
      </c>
      <c r="T372">
        <f>Source!X150</f>
        <v>0</v>
      </c>
      <c r="U372">
        <f>ROUND((Source!FY150/100)*((ROUND(Source!AF150*Source!I150, 2)+ROUND(Source!AE150*Source!I150, 2))), 2)</f>
        <v>0</v>
      </c>
      <c r="V372">
        <f>Source!Y150</f>
        <v>0</v>
      </c>
      <c r="Y372">
        <f>IF(Source!BI150=3,I372, 0)</f>
        <v>0</v>
      </c>
      <c r="AA372">
        <f>ROUND(Source!AC150*Source!I150, 2)+ROUND((((Source!ET150)-(Source!EU150))+Source!AE150)*Source!I150, 2)+ROUND(Source!AF150*Source!I150, 2)</f>
        <v>-39.14</v>
      </c>
      <c r="AB372">
        <f>Source!O150</f>
        <v>-959.03</v>
      </c>
    </row>
    <row r="373" spans="1:28" ht="15" x14ac:dyDescent="0.25">
      <c r="H373" s="48">
        <f>ROUND(Source!AC147*Source!I147, 2)+ROUND(Source!AF147*Source!I147, 2)+ROUND((((Source!ET147)-(Source!EU147))+Source!AE147)*Source!I147, 2)+SUM(I367:I368)+SUM(AA370:AA372)</f>
        <v>913.66000000000008</v>
      </c>
      <c r="I373" s="48"/>
      <c r="K373" s="48">
        <f>Source!O147+SUM(L367:L368)+SUM(AB370:AB372)</f>
        <v>29219.940000000002</v>
      </c>
      <c r="L373" s="48"/>
      <c r="M373" s="49">
        <f>Source!U147</f>
        <v>31.799999999999997</v>
      </c>
      <c r="O373" s="47">
        <f>H373</f>
        <v>913.66000000000008</v>
      </c>
      <c r="P373" s="47">
        <f>K373</f>
        <v>29219.940000000002</v>
      </c>
      <c r="Q373" s="47">
        <f>M373</f>
        <v>31.799999999999997</v>
      </c>
      <c r="W373">
        <f>IF(Source!BI147&lt;=1,H373, 0)</f>
        <v>913.66000000000008</v>
      </c>
      <c r="X373">
        <f>IF(Source!BI147=2,H373, 0)</f>
        <v>0</v>
      </c>
      <c r="Y373">
        <f>IF(Source!BI147=3,H373, 0)</f>
        <v>0</v>
      </c>
      <c r="Z373">
        <f>IF(Source!BI147=4,H373, 0)</f>
        <v>0</v>
      </c>
    </row>
    <row r="374" spans="1:28" ht="28.5" x14ac:dyDescent="0.2">
      <c r="A374" s="37">
        <v>79</v>
      </c>
      <c r="B374" s="37" t="str">
        <f>Source!E151</f>
        <v>39</v>
      </c>
      <c r="C374" s="38" t="str">
        <f>Source!F151</f>
        <v>Энерголюкс</v>
      </c>
      <c r="D374" s="34" t="s">
        <v>841</v>
      </c>
      <c r="E374" s="39" t="str">
        <f>Source!H151</f>
        <v>ШТ</v>
      </c>
      <c r="F374" s="10">
        <f>Source!I151</f>
        <v>1</v>
      </c>
      <c r="G374" s="41">
        <f>IF(Source!AK151&lt;&gt; 0, Source!AK151,Source!AL151 + Source!AM151 + Source!AO151)</f>
        <v>5753666.6699999999</v>
      </c>
      <c r="H374" s="40"/>
      <c r="I374" s="41"/>
      <c r="J374" s="40" t="str">
        <f>Source!BO151</f>
        <v/>
      </c>
      <c r="K374" s="40"/>
      <c r="L374" s="41"/>
      <c r="M374" s="42"/>
      <c r="S374">
        <f>ROUND((Source!FX151/100)*((ROUND(Source!AF151*Source!I151, 2)+ROUND(Source!AE151*Source!I151, 2))), 2)</f>
        <v>0</v>
      </c>
      <c r="T374">
        <f>Source!X151</f>
        <v>0</v>
      </c>
      <c r="U374">
        <f>ROUND((Source!FY151/100)*((ROUND(Source!AF151*Source!I151, 2)+ROUND(Source!AE151*Source!I151, 2))), 2)</f>
        <v>0</v>
      </c>
      <c r="V374">
        <f>Source!Y151</f>
        <v>0</v>
      </c>
    </row>
    <row r="375" spans="1:28" ht="14.25" x14ac:dyDescent="0.2">
      <c r="A375" s="50"/>
      <c r="B375" s="50"/>
      <c r="C375" s="51"/>
      <c r="D375" s="52" t="s">
        <v>834</v>
      </c>
      <c r="E375" s="53"/>
      <c r="F375" s="54"/>
      <c r="G375" s="55">
        <f>Source!AL151</f>
        <v>5753666.6699999999</v>
      </c>
      <c r="H375" s="56" t="str">
        <f>Source!DD151</f>
        <v/>
      </c>
      <c r="I375" s="55">
        <f>ROUND(Source!AC151*Source!I151, 2)</f>
        <v>5753666.6699999999</v>
      </c>
      <c r="J375" s="56"/>
      <c r="K375" s="56">
        <f>IF(Source!BC151&lt;&gt; 0, Source!BC151, 1)</f>
        <v>1</v>
      </c>
      <c r="L375" s="55">
        <f>Source!P151</f>
        <v>5753666.6699999999</v>
      </c>
      <c r="M375" s="60"/>
    </row>
    <row r="376" spans="1:28" ht="15" x14ac:dyDescent="0.25">
      <c r="H376" s="48">
        <f>ROUND(Source!AC151*Source!I151, 2)+ROUND(Source!AF151*Source!I151, 2)+ROUND((((Source!ET151)-(Source!EU151))+Source!AE151)*Source!I151, 2)</f>
        <v>5753666.6699999999</v>
      </c>
      <c r="I376" s="48"/>
      <c r="K376" s="48">
        <f>Source!O151</f>
        <v>5753666.6699999999</v>
      </c>
      <c r="L376" s="48"/>
      <c r="M376" s="49">
        <f>Source!U151</f>
        <v>0</v>
      </c>
      <c r="O376" s="47">
        <f>H376</f>
        <v>5753666.6699999999</v>
      </c>
      <c r="P376" s="47">
        <f>K376</f>
        <v>5753666.6699999999</v>
      </c>
      <c r="Q376" s="47">
        <f>M376</f>
        <v>0</v>
      </c>
      <c r="W376">
        <f>IF(Source!BI151&lt;=1,H376, 0)</f>
        <v>5753666.6699999999</v>
      </c>
      <c r="X376">
        <f>IF(Source!BI151=2,H376, 0)</f>
        <v>0</v>
      </c>
      <c r="Y376">
        <f>IF(Source!BI151=3,H376, 0)</f>
        <v>0</v>
      </c>
      <c r="Z376">
        <f>IF(Source!BI151=4,H376, 0)</f>
        <v>0</v>
      </c>
    </row>
    <row r="377" spans="1:28" ht="27" x14ac:dyDescent="0.2">
      <c r="A377" s="37">
        <v>80</v>
      </c>
      <c r="B377" s="37" t="str">
        <f>Source!E152</f>
        <v>40</v>
      </c>
      <c r="C377" s="38" t="str">
        <f>Source!F152</f>
        <v>Прайс</v>
      </c>
      <c r="D377" s="34" t="s">
        <v>842</v>
      </c>
      <c r="E377" s="39" t="str">
        <f>Source!H152</f>
        <v>ТН</v>
      </c>
      <c r="F377" s="10">
        <f>Source!I152</f>
        <v>8.8999999999999996E-2</v>
      </c>
      <c r="G377" s="41">
        <f>IF(Source!AK152&lt;&gt; 0, Source!AK152,Source!AL152 + Source!AM152 + Source!AO152)</f>
        <v>56500</v>
      </c>
      <c r="H377" s="40"/>
      <c r="I377" s="41"/>
      <c r="J377" s="40" t="str">
        <f>Source!BO152</f>
        <v/>
      </c>
      <c r="K377" s="40"/>
      <c r="L377" s="41"/>
      <c r="M377" s="42"/>
      <c r="S377">
        <f>ROUND((Source!FX152/100)*((ROUND(Source!AF152*Source!I152, 2)+ROUND(Source!AE152*Source!I152, 2))), 2)</f>
        <v>0</v>
      </c>
      <c r="T377">
        <f>Source!X152</f>
        <v>0</v>
      </c>
      <c r="U377">
        <f>ROUND((Source!FY152/100)*((ROUND(Source!AF152*Source!I152, 2)+ROUND(Source!AE152*Source!I152, 2))), 2)</f>
        <v>0</v>
      </c>
      <c r="V377">
        <f>Source!Y152</f>
        <v>0</v>
      </c>
    </row>
    <row r="378" spans="1:28" ht="14.25" x14ac:dyDescent="0.2">
      <c r="A378" s="50"/>
      <c r="B378" s="50"/>
      <c r="C378" s="51"/>
      <c r="D378" s="52" t="s">
        <v>834</v>
      </c>
      <c r="E378" s="53"/>
      <c r="F378" s="54"/>
      <c r="G378" s="55">
        <f>Source!AL152</f>
        <v>56500</v>
      </c>
      <c r="H378" s="56" t="str">
        <f>Source!DD152</f>
        <v/>
      </c>
      <c r="I378" s="55">
        <f>ROUND(Source!AC152*Source!I152, 2)</f>
        <v>5028.5</v>
      </c>
      <c r="J378" s="56"/>
      <c r="K378" s="56">
        <f>IF(Source!BC152&lt;&gt; 0, Source!BC152, 1)</f>
        <v>1</v>
      </c>
      <c r="L378" s="55">
        <f>Source!P152</f>
        <v>5028.5</v>
      </c>
      <c r="M378" s="60"/>
    </row>
    <row r="379" spans="1:28" ht="15" x14ac:dyDescent="0.25">
      <c r="H379" s="48">
        <f>ROUND(Source!AC152*Source!I152, 2)+ROUND(Source!AF152*Source!I152, 2)+ROUND((((Source!ET152)-(Source!EU152))+Source!AE152)*Source!I152, 2)</f>
        <v>5028.5</v>
      </c>
      <c r="I379" s="48"/>
      <c r="K379" s="48">
        <f>Source!O152</f>
        <v>5028.5</v>
      </c>
      <c r="L379" s="48"/>
      <c r="M379" s="49">
        <f>Source!U152</f>
        <v>0</v>
      </c>
      <c r="O379" s="47">
        <f>H379</f>
        <v>5028.5</v>
      </c>
      <c r="P379" s="47">
        <f>K379</f>
        <v>5028.5</v>
      </c>
      <c r="Q379" s="47">
        <f>M379</f>
        <v>0</v>
      </c>
      <c r="W379">
        <f>IF(Source!BI152&lt;=1,H379, 0)</f>
        <v>5028.5</v>
      </c>
      <c r="X379">
        <f>IF(Source!BI152=2,H379, 0)</f>
        <v>0</v>
      </c>
      <c r="Y379">
        <f>IF(Source!BI152=3,H379, 0)</f>
        <v>0</v>
      </c>
      <c r="Z379">
        <f>IF(Source!BI152=4,H379, 0)</f>
        <v>0</v>
      </c>
    </row>
    <row r="380" spans="1:28" ht="27" x14ac:dyDescent="0.2">
      <c r="A380" s="37">
        <v>81</v>
      </c>
      <c r="B380" s="37" t="str">
        <f>Source!E153</f>
        <v>41</v>
      </c>
      <c r="C380" s="38" t="str">
        <f>Source!F153</f>
        <v>Прайс</v>
      </c>
      <c r="D380" s="34" t="s">
        <v>843</v>
      </c>
      <c r="E380" s="39" t="str">
        <f>Source!H153</f>
        <v>ТН</v>
      </c>
      <c r="F380" s="10">
        <f>Source!I153</f>
        <v>7.0000000000000007E-2</v>
      </c>
      <c r="G380" s="41">
        <f>IF(Source!AK153&lt;&gt; 0, Source!AK153,Source!AL153 + Source!AM153 + Source!AO153)</f>
        <v>118083.33</v>
      </c>
      <c r="H380" s="40"/>
      <c r="I380" s="41"/>
      <c r="J380" s="40" t="str">
        <f>Source!BO153</f>
        <v/>
      </c>
      <c r="K380" s="40"/>
      <c r="L380" s="41"/>
      <c r="M380" s="42"/>
      <c r="S380">
        <f>ROUND((Source!FX153/100)*((ROUND(Source!AF153*Source!I153, 2)+ROUND(Source!AE153*Source!I153, 2))), 2)</f>
        <v>0</v>
      </c>
      <c r="T380">
        <f>Source!X153</f>
        <v>0</v>
      </c>
      <c r="U380">
        <f>ROUND((Source!FY153/100)*((ROUND(Source!AF153*Source!I153, 2)+ROUND(Source!AE153*Source!I153, 2))), 2)</f>
        <v>0</v>
      </c>
      <c r="V380">
        <f>Source!Y153</f>
        <v>0</v>
      </c>
    </row>
    <row r="381" spans="1:28" ht="14.25" x14ac:dyDescent="0.2">
      <c r="A381" s="50"/>
      <c r="B381" s="50"/>
      <c r="C381" s="51"/>
      <c r="D381" s="52" t="s">
        <v>834</v>
      </c>
      <c r="E381" s="53"/>
      <c r="F381" s="54"/>
      <c r="G381" s="55">
        <f>Source!AL153</f>
        <v>118083.33</v>
      </c>
      <c r="H381" s="56" t="str">
        <f>Source!DD153</f>
        <v/>
      </c>
      <c r="I381" s="55">
        <f>ROUND(Source!AC153*Source!I153, 2)</f>
        <v>8265.83</v>
      </c>
      <c r="J381" s="56"/>
      <c r="K381" s="56">
        <f>IF(Source!BC153&lt;&gt; 0, Source!BC153, 1)</f>
        <v>1</v>
      </c>
      <c r="L381" s="55">
        <f>Source!P153</f>
        <v>8265.83</v>
      </c>
      <c r="M381" s="60"/>
    </row>
    <row r="382" spans="1:28" ht="15" x14ac:dyDescent="0.25">
      <c r="H382" s="48">
        <f>ROUND(Source!AC153*Source!I153, 2)+ROUND(Source!AF153*Source!I153, 2)+ROUND((((Source!ET153)-(Source!EU153))+Source!AE153)*Source!I153, 2)</f>
        <v>8265.83</v>
      </c>
      <c r="I382" s="48"/>
      <c r="K382" s="48">
        <f>Source!O153</f>
        <v>8265.83</v>
      </c>
      <c r="L382" s="48"/>
      <c r="M382" s="49">
        <f>Source!U153</f>
        <v>0</v>
      </c>
      <c r="O382" s="47">
        <f>H382</f>
        <v>8265.83</v>
      </c>
      <c r="P382" s="47">
        <f>K382</f>
        <v>8265.83</v>
      </c>
      <c r="Q382" s="47">
        <f>M382</f>
        <v>0</v>
      </c>
      <c r="W382">
        <f>IF(Source!BI153&lt;=1,H382, 0)</f>
        <v>8265.83</v>
      </c>
      <c r="X382">
        <f>IF(Source!BI153=2,H382, 0)</f>
        <v>0</v>
      </c>
      <c r="Y382">
        <f>IF(Source!BI153=3,H382, 0)</f>
        <v>0</v>
      </c>
      <c r="Z382">
        <f>IF(Source!BI153=4,H382, 0)</f>
        <v>0</v>
      </c>
    </row>
    <row r="383" spans="1:28" ht="27" x14ac:dyDescent="0.2">
      <c r="A383" s="37">
        <v>82</v>
      </c>
      <c r="B383" s="37" t="str">
        <f>Source!E154</f>
        <v>42</v>
      </c>
      <c r="C383" s="38" t="str">
        <f>Source!F154</f>
        <v>Прайс</v>
      </c>
      <c r="D383" s="34" t="s">
        <v>844</v>
      </c>
      <c r="E383" s="39" t="str">
        <f>Source!H154</f>
        <v>ТН</v>
      </c>
      <c r="F383" s="10">
        <f>Source!I154</f>
        <v>5.0000000000000001E-3</v>
      </c>
      <c r="G383" s="41">
        <f>IF(Source!AK154&lt;&gt; 0, Source!AK154,Source!AL154 + Source!AM154 + Source!AO154)</f>
        <v>49500</v>
      </c>
      <c r="H383" s="40"/>
      <c r="I383" s="41"/>
      <c r="J383" s="40" t="str">
        <f>Source!BO154</f>
        <v/>
      </c>
      <c r="K383" s="40"/>
      <c r="L383" s="41"/>
      <c r="M383" s="42"/>
      <c r="S383">
        <f>ROUND((Source!FX154/100)*((ROUND(Source!AF154*Source!I154, 2)+ROUND(Source!AE154*Source!I154, 2))), 2)</f>
        <v>0</v>
      </c>
      <c r="T383">
        <f>Source!X154</f>
        <v>0</v>
      </c>
      <c r="U383">
        <f>ROUND((Source!FY154/100)*((ROUND(Source!AF154*Source!I154, 2)+ROUND(Source!AE154*Source!I154, 2))), 2)</f>
        <v>0</v>
      </c>
      <c r="V383">
        <f>Source!Y154</f>
        <v>0</v>
      </c>
    </row>
    <row r="384" spans="1:28" ht="14.25" x14ac:dyDescent="0.2">
      <c r="A384" s="50"/>
      <c r="B384" s="50"/>
      <c r="C384" s="51"/>
      <c r="D384" s="52" t="s">
        <v>834</v>
      </c>
      <c r="E384" s="53"/>
      <c r="F384" s="54"/>
      <c r="G384" s="55">
        <f>Source!AL154</f>
        <v>49500</v>
      </c>
      <c r="H384" s="56" t="str">
        <f>Source!DD154</f>
        <v/>
      </c>
      <c r="I384" s="55">
        <f>ROUND(Source!AC154*Source!I154, 2)</f>
        <v>247.5</v>
      </c>
      <c r="J384" s="56"/>
      <c r="K384" s="56">
        <f>IF(Source!BC154&lt;&gt; 0, Source!BC154, 1)</f>
        <v>1</v>
      </c>
      <c r="L384" s="55">
        <f>Source!P154</f>
        <v>247.5</v>
      </c>
      <c r="M384" s="60"/>
    </row>
    <row r="385" spans="1:26" ht="15" x14ac:dyDescent="0.25">
      <c r="H385" s="48">
        <f>ROUND(Source!AC154*Source!I154, 2)+ROUND(Source!AF154*Source!I154, 2)+ROUND((((Source!ET154)-(Source!EU154))+Source!AE154)*Source!I154, 2)</f>
        <v>247.5</v>
      </c>
      <c r="I385" s="48"/>
      <c r="K385" s="48">
        <f>Source!O154</f>
        <v>247.5</v>
      </c>
      <c r="L385" s="48"/>
      <c r="M385" s="49">
        <f>Source!U154</f>
        <v>0</v>
      </c>
      <c r="O385" s="47">
        <f>H385</f>
        <v>247.5</v>
      </c>
      <c r="P385" s="47">
        <f>K385</f>
        <v>247.5</v>
      </c>
      <c r="Q385" s="47">
        <f>M385</f>
        <v>0</v>
      </c>
      <c r="W385">
        <f>IF(Source!BI154&lt;=1,H385, 0)</f>
        <v>247.5</v>
      </c>
      <c r="X385">
        <f>IF(Source!BI154=2,H385, 0)</f>
        <v>0</v>
      </c>
      <c r="Y385">
        <f>IF(Source!BI154=3,H385, 0)</f>
        <v>0</v>
      </c>
      <c r="Z385">
        <f>IF(Source!BI154=4,H385, 0)</f>
        <v>0</v>
      </c>
    </row>
    <row r="386" spans="1:26" ht="27" x14ac:dyDescent="0.2">
      <c r="A386" s="37">
        <v>83</v>
      </c>
      <c r="B386" s="37" t="str">
        <f>Source!E155</f>
        <v>43</v>
      </c>
      <c r="C386" s="38" t="str">
        <f>Source!F155</f>
        <v>Прайс</v>
      </c>
      <c r="D386" s="34" t="s">
        <v>845</v>
      </c>
      <c r="E386" s="39" t="str">
        <f>Source!H155</f>
        <v>м3</v>
      </c>
      <c r="F386" s="10">
        <f>Source!I155</f>
        <v>2</v>
      </c>
      <c r="G386" s="41">
        <f>IF(Source!AK155&lt;&gt; 0, Source!AK155,Source!AL155 + Source!AM155 + Source!AO155)</f>
        <v>2500</v>
      </c>
      <c r="H386" s="40"/>
      <c r="I386" s="41"/>
      <c r="J386" s="40" t="str">
        <f>Source!BO155</f>
        <v/>
      </c>
      <c r="K386" s="40"/>
      <c r="L386" s="41"/>
      <c r="M386" s="42"/>
      <c r="S386">
        <f>ROUND((Source!FX155/100)*((ROUND(Source!AF155*Source!I155, 2)+ROUND(Source!AE155*Source!I155, 2))), 2)</f>
        <v>0</v>
      </c>
      <c r="T386">
        <f>Source!X155</f>
        <v>0</v>
      </c>
      <c r="U386">
        <f>ROUND((Source!FY155/100)*((ROUND(Source!AF155*Source!I155, 2)+ROUND(Source!AE155*Source!I155, 2))), 2)</f>
        <v>0</v>
      </c>
      <c r="V386">
        <f>Source!Y155</f>
        <v>0</v>
      </c>
    </row>
    <row r="387" spans="1:26" ht="14.25" x14ac:dyDescent="0.2">
      <c r="A387" s="50"/>
      <c r="B387" s="50"/>
      <c r="C387" s="51"/>
      <c r="D387" s="52" t="s">
        <v>834</v>
      </c>
      <c r="E387" s="53"/>
      <c r="F387" s="54"/>
      <c r="G387" s="55">
        <f>Source!AL155</f>
        <v>2500</v>
      </c>
      <c r="H387" s="56" t="str">
        <f>Source!DD155</f>
        <v/>
      </c>
      <c r="I387" s="55">
        <f>ROUND(Source!AC155*Source!I155, 2)</f>
        <v>5000</v>
      </c>
      <c r="J387" s="56"/>
      <c r="K387" s="56">
        <f>IF(Source!BC155&lt;&gt; 0, Source!BC155, 1)</f>
        <v>1</v>
      </c>
      <c r="L387" s="55">
        <f>Source!P155</f>
        <v>5000</v>
      </c>
      <c r="M387" s="60"/>
    </row>
    <row r="388" spans="1:26" ht="15" x14ac:dyDescent="0.25">
      <c r="H388" s="48">
        <f>ROUND(Source!AC155*Source!I155, 2)+ROUND(Source!AF155*Source!I155, 2)+ROUND((((Source!ET155)-(Source!EU155))+Source!AE155)*Source!I155, 2)</f>
        <v>5000</v>
      </c>
      <c r="I388" s="48"/>
      <c r="K388" s="48">
        <f>Source!O155</f>
        <v>5000</v>
      </c>
      <c r="L388" s="48"/>
      <c r="M388" s="49">
        <f>Source!U155</f>
        <v>0</v>
      </c>
      <c r="O388" s="47">
        <f>H388</f>
        <v>5000</v>
      </c>
      <c r="P388" s="47">
        <f>K388</f>
        <v>5000</v>
      </c>
      <c r="Q388" s="47">
        <f>M388</f>
        <v>0</v>
      </c>
      <c r="W388">
        <f>IF(Source!BI155&lt;=1,H388, 0)</f>
        <v>5000</v>
      </c>
      <c r="X388">
        <f>IF(Source!BI155=2,H388, 0)</f>
        <v>0</v>
      </c>
      <c r="Y388">
        <f>IF(Source!BI155=3,H388, 0)</f>
        <v>0</v>
      </c>
      <c r="Z388">
        <f>IF(Source!BI155=4,H388, 0)</f>
        <v>0</v>
      </c>
    </row>
    <row r="389" spans="1:26" ht="27" x14ac:dyDescent="0.2">
      <c r="A389" s="37">
        <v>84</v>
      </c>
      <c r="B389" s="37" t="str">
        <f>Source!E156</f>
        <v>44</v>
      </c>
      <c r="C389" s="38" t="str">
        <f>Source!F156</f>
        <v>Прайс</v>
      </c>
      <c r="D389" s="34" t="s">
        <v>846</v>
      </c>
      <c r="E389" s="39" t="str">
        <f>Source!H156</f>
        <v>м3</v>
      </c>
      <c r="F389" s="10">
        <f>Source!I156</f>
        <v>2</v>
      </c>
      <c r="G389" s="41">
        <f>IF(Source!AK156&lt;&gt; 0, Source!AK156,Source!AL156 + Source!AM156 + Source!AO156)</f>
        <v>2500</v>
      </c>
      <c r="H389" s="40"/>
      <c r="I389" s="41"/>
      <c r="J389" s="40" t="str">
        <f>Source!BO156</f>
        <v/>
      </c>
      <c r="K389" s="40"/>
      <c r="L389" s="41"/>
      <c r="M389" s="42"/>
      <c r="S389">
        <f>ROUND((Source!FX156/100)*((ROUND(Source!AF156*Source!I156, 2)+ROUND(Source!AE156*Source!I156, 2))), 2)</f>
        <v>0</v>
      </c>
      <c r="T389">
        <f>Source!X156</f>
        <v>0</v>
      </c>
      <c r="U389">
        <f>ROUND((Source!FY156/100)*((ROUND(Source!AF156*Source!I156, 2)+ROUND(Source!AE156*Source!I156, 2))), 2)</f>
        <v>0</v>
      </c>
      <c r="V389">
        <f>Source!Y156</f>
        <v>0</v>
      </c>
    </row>
    <row r="390" spans="1:26" ht="14.25" x14ac:dyDescent="0.2">
      <c r="A390" s="50"/>
      <c r="B390" s="50"/>
      <c r="C390" s="51"/>
      <c r="D390" s="52" t="s">
        <v>834</v>
      </c>
      <c r="E390" s="53"/>
      <c r="F390" s="54"/>
      <c r="G390" s="55">
        <f>Source!AL156</f>
        <v>2500</v>
      </c>
      <c r="H390" s="56" t="str">
        <f>Source!DD156</f>
        <v/>
      </c>
      <c r="I390" s="55">
        <f>ROUND(Source!AC156*Source!I156, 2)</f>
        <v>5000</v>
      </c>
      <c r="J390" s="56"/>
      <c r="K390" s="56">
        <f>IF(Source!BC156&lt;&gt; 0, Source!BC156, 1)</f>
        <v>1</v>
      </c>
      <c r="L390" s="55">
        <f>Source!P156</f>
        <v>5000</v>
      </c>
      <c r="M390" s="60"/>
    </row>
    <row r="391" spans="1:26" ht="15" x14ac:dyDescent="0.25">
      <c r="H391" s="48">
        <f>ROUND(Source!AC156*Source!I156, 2)+ROUND(Source!AF156*Source!I156, 2)+ROUND((((Source!ET156)-(Source!EU156))+Source!AE156)*Source!I156, 2)</f>
        <v>5000</v>
      </c>
      <c r="I391" s="48"/>
      <c r="K391" s="48">
        <f>Source!O156</f>
        <v>5000</v>
      </c>
      <c r="L391" s="48"/>
      <c r="M391" s="49">
        <f>Source!U156</f>
        <v>0</v>
      </c>
      <c r="O391" s="47">
        <f>H391</f>
        <v>5000</v>
      </c>
      <c r="P391" s="47">
        <f>K391</f>
        <v>5000</v>
      </c>
      <c r="Q391" s="47">
        <f>M391</f>
        <v>0</v>
      </c>
      <c r="W391">
        <f>IF(Source!BI156&lt;=1,H391, 0)</f>
        <v>5000</v>
      </c>
      <c r="X391">
        <f>IF(Source!BI156=2,H391, 0)</f>
        <v>0</v>
      </c>
      <c r="Y391">
        <f>IF(Source!BI156=3,H391, 0)</f>
        <v>0</v>
      </c>
      <c r="Z391">
        <f>IF(Source!BI156=4,H391, 0)</f>
        <v>0</v>
      </c>
    </row>
    <row r="392" spans="1:26" ht="27" x14ac:dyDescent="0.2">
      <c r="A392" s="37">
        <v>85</v>
      </c>
      <c r="B392" s="37" t="str">
        <f>Source!E157</f>
        <v>45</v>
      </c>
      <c r="C392" s="38" t="str">
        <f>Source!F157</f>
        <v>Прайс</v>
      </c>
      <c r="D392" s="34" t="s">
        <v>847</v>
      </c>
      <c r="E392" s="39" t="str">
        <f>Source!H157</f>
        <v>м3</v>
      </c>
      <c r="F392" s="10">
        <f>Source!I157</f>
        <v>1.8</v>
      </c>
      <c r="G392" s="41">
        <f>IF(Source!AK157&lt;&gt; 0, Source!AK157,Source!AL157 + Source!AM157 + Source!AO157)</f>
        <v>5333.33</v>
      </c>
      <c r="H392" s="40"/>
      <c r="I392" s="41"/>
      <c r="J392" s="40" t="str">
        <f>Source!BO157</f>
        <v/>
      </c>
      <c r="K392" s="40"/>
      <c r="L392" s="41"/>
      <c r="M392" s="42"/>
      <c r="S392">
        <f>ROUND((Source!FX157/100)*((ROUND(Source!AF157*Source!I157, 2)+ROUND(Source!AE157*Source!I157, 2))), 2)</f>
        <v>0</v>
      </c>
      <c r="T392">
        <f>Source!X157</f>
        <v>0</v>
      </c>
      <c r="U392">
        <f>ROUND((Source!FY157/100)*((ROUND(Source!AF157*Source!I157, 2)+ROUND(Source!AE157*Source!I157, 2))), 2)</f>
        <v>0</v>
      </c>
      <c r="V392">
        <f>Source!Y157</f>
        <v>0</v>
      </c>
    </row>
    <row r="393" spans="1:26" ht="14.25" x14ac:dyDescent="0.2">
      <c r="A393" s="50"/>
      <c r="B393" s="50"/>
      <c r="C393" s="51"/>
      <c r="D393" s="52" t="s">
        <v>834</v>
      </c>
      <c r="E393" s="53"/>
      <c r="F393" s="54"/>
      <c r="G393" s="55">
        <f>Source!AL157</f>
        <v>5333.33</v>
      </c>
      <c r="H393" s="56" t="str">
        <f>Source!DD157</f>
        <v/>
      </c>
      <c r="I393" s="55">
        <f>ROUND(Source!AC157*Source!I157, 2)</f>
        <v>9599.99</v>
      </c>
      <c r="J393" s="56"/>
      <c r="K393" s="56">
        <f>IF(Source!BC157&lt;&gt; 0, Source!BC157, 1)</f>
        <v>1</v>
      </c>
      <c r="L393" s="55">
        <f>Source!P157</f>
        <v>9599.99</v>
      </c>
      <c r="M393" s="60"/>
    </row>
    <row r="394" spans="1:26" ht="15" x14ac:dyDescent="0.25">
      <c r="H394" s="48">
        <f>ROUND(Source!AC157*Source!I157, 2)+ROUND(Source!AF157*Source!I157, 2)+ROUND((((Source!ET157)-(Source!EU157))+Source!AE157)*Source!I157, 2)</f>
        <v>9599.99</v>
      </c>
      <c r="I394" s="48"/>
      <c r="K394" s="48">
        <f>Source!O157</f>
        <v>9599.99</v>
      </c>
      <c r="L394" s="48"/>
      <c r="M394" s="49">
        <f>Source!U157</f>
        <v>0</v>
      </c>
      <c r="O394" s="47">
        <f>H394</f>
        <v>9599.99</v>
      </c>
      <c r="P394" s="47">
        <f>K394</f>
        <v>9599.99</v>
      </c>
      <c r="Q394" s="47">
        <f>M394</f>
        <v>0</v>
      </c>
      <c r="W394">
        <f>IF(Source!BI157&lt;=1,H394, 0)</f>
        <v>9599.99</v>
      </c>
      <c r="X394">
        <f>IF(Source!BI157=2,H394, 0)</f>
        <v>0</v>
      </c>
      <c r="Y394">
        <f>IF(Source!BI157=3,H394, 0)</f>
        <v>0</v>
      </c>
      <c r="Z394">
        <f>IF(Source!BI157=4,H394, 0)</f>
        <v>0</v>
      </c>
    </row>
    <row r="395" spans="1:26" ht="28.5" x14ac:dyDescent="0.2">
      <c r="A395" s="37">
        <v>86</v>
      </c>
      <c r="B395" s="37" t="str">
        <f>Source!E158</f>
        <v>46</v>
      </c>
      <c r="C395" s="38" t="str">
        <f>Source!F158</f>
        <v>401-0066</v>
      </c>
      <c r="D395" s="34" t="str">
        <f>Source!G158</f>
        <v>Бетон тяжелый, крупность заполнителя 20 мм, класс В15 (М200)</v>
      </c>
      <c r="E395" s="39" t="str">
        <f>Source!H158</f>
        <v>м3</v>
      </c>
      <c r="F395" s="10">
        <f>Source!I158</f>
        <v>15.3</v>
      </c>
      <c r="G395" s="41">
        <f>IF(Source!AK158&lt;&gt; 0, Source!AK158,Source!AL158 + Source!AM158 + Source!AO158)</f>
        <v>633</v>
      </c>
      <c r="H395" s="40"/>
      <c r="I395" s="41"/>
      <c r="J395" s="40" t="str">
        <f>Source!BO158</f>
        <v>401-0066</v>
      </c>
      <c r="K395" s="40"/>
      <c r="L395" s="41"/>
      <c r="M395" s="42"/>
      <c r="S395">
        <f>ROUND((Source!FX158/100)*((ROUND(Source!AF158*Source!I158, 2)+ROUND(Source!AE158*Source!I158, 2))), 2)</f>
        <v>0</v>
      </c>
      <c r="T395">
        <f>Source!X158</f>
        <v>0</v>
      </c>
      <c r="U395">
        <f>ROUND((Source!FY158/100)*((ROUND(Source!AF158*Source!I158, 2)+ROUND(Source!AE158*Source!I158, 2))), 2)</f>
        <v>0</v>
      </c>
      <c r="V395">
        <f>Source!Y158</f>
        <v>0</v>
      </c>
    </row>
    <row r="396" spans="1:26" ht="14.25" x14ac:dyDescent="0.2">
      <c r="A396" s="50"/>
      <c r="B396" s="50"/>
      <c r="C396" s="51"/>
      <c r="D396" s="52" t="s">
        <v>834</v>
      </c>
      <c r="E396" s="53"/>
      <c r="F396" s="54"/>
      <c r="G396" s="55">
        <f>Source!AL158</f>
        <v>633</v>
      </c>
      <c r="H396" s="56" t="str">
        <f>Source!DD158</f>
        <v/>
      </c>
      <c r="I396" s="55">
        <f>ROUND(Source!AC158*Source!I158, 2)</f>
        <v>9684.9</v>
      </c>
      <c r="J396" s="56"/>
      <c r="K396" s="56">
        <f>IF(Source!BC158&lt;&gt; 0, Source!BC158, 1)</f>
        <v>12.32</v>
      </c>
      <c r="L396" s="55">
        <f>Source!P158</f>
        <v>119317.97</v>
      </c>
      <c r="M396" s="60"/>
    </row>
    <row r="397" spans="1:26" ht="15" x14ac:dyDescent="0.25">
      <c r="H397" s="48">
        <f>ROUND(Source!AC158*Source!I158, 2)+ROUND(Source!AF158*Source!I158, 2)+ROUND((((Source!ET158)-(Source!EU158))+Source!AE158)*Source!I158, 2)</f>
        <v>9684.9</v>
      </c>
      <c r="I397" s="48"/>
      <c r="K397" s="48">
        <f>Source!O158</f>
        <v>119317.97</v>
      </c>
      <c r="L397" s="48"/>
      <c r="M397" s="49">
        <f>Source!U158</f>
        <v>0</v>
      </c>
      <c r="O397" s="47">
        <f>H397</f>
        <v>9684.9</v>
      </c>
      <c r="P397" s="47">
        <f>K397</f>
        <v>119317.97</v>
      </c>
      <c r="Q397" s="47">
        <f>M397</f>
        <v>0</v>
      </c>
      <c r="W397">
        <f>IF(Source!BI158&lt;=1,H397, 0)</f>
        <v>9684.9</v>
      </c>
      <c r="X397">
        <f>IF(Source!BI158=2,H397, 0)</f>
        <v>0</v>
      </c>
      <c r="Y397">
        <f>IF(Source!BI158=3,H397, 0)</f>
        <v>0</v>
      </c>
      <c r="Z397">
        <f>IF(Source!BI158=4,H397, 0)</f>
        <v>0</v>
      </c>
    </row>
    <row r="398" spans="1:26" ht="28.5" x14ac:dyDescent="0.2">
      <c r="A398" s="37">
        <v>87</v>
      </c>
      <c r="B398" s="37" t="str">
        <f>Source!E159</f>
        <v>47</v>
      </c>
      <c r="C398" s="38" t="str">
        <f>Source!F159</f>
        <v>401-0063</v>
      </c>
      <c r="D398" s="34" t="str">
        <f>Source!G159</f>
        <v>Бетон тяжелый, крупность заполнителя 20 мм, класс В7,5 (М100)</v>
      </c>
      <c r="E398" s="39" t="str">
        <f>Source!H159</f>
        <v>м3</v>
      </c>
      <c r="F398" s="10">
        <f>Source!I159</f>
        <v>3</v>
      </c>
      <c r="G398" s="41">
        <f>IF(Source!AK159&lt;&gt; 0, Source!AK159,Source!AL159 + Source!AM159 + Source!AO159)</f>
        <v>525</v>
      </c>
      <c r="H398" s="40"/>
      <c r="I398" s="41"/>
      <c r="J398" s="40" t="str">
        <f>Source!BO159</f>
        <v>401-0063</v>
      </c>
      <c r="K398" s="40"/>
      <c r="L398" s="41"/>
      <c r="M398" s="42"/>
      <c r="S398">
        <f>ROUND((Source!FX159/100)*((ROUND(Source!AF159*Source!I159, 2)+ROUND(Source!AE159*Source!I159, 2))), 2)</f>
        <v>0</v>
      </c>
      <c r="T398">
        <f>Source!X159</f>
        <v>0</v>
      </c>
      <c r="U398">
        <f>ROUND((Source!FY159/100)*((ROUND(Source!AF159*Source!I159, 2)+ROUND(Source!AE159*Source!I159, 2))), 2)</f>
        <v>0</v>
      </c>
      <c r="V398">
        <f>Source!Y159</f>
        <v>0</v>
      </c>
    </row>
    <row r="399" spans="1:26" ht="14.25" x14ac:dyDescent="0.2">
      <c r="A399" s="50"/>
      <c r="B399" s="50"/>
      <c r="C399" s="51"/>
      <c r="D399" s="52" t="s">
        <v>834</v>
      </c>
      <c r="E399" s="53"/>
      <c r="F399" s="54"/>
      <c r="G399" s="55">
        <f>Source!AL159</f>
        <v>525</v>
      </c>
      <c r="H399" s="56" t="str">
        <f>Source!DD159</f>
        <v/>
      </c>
      <c r="I399" s="55">
        <f>ROUND(Source!AC159*Source!I159, 2)</f>
        <v>1575</v>
      </c>
      <c r="J399" s="56"/>
      <c r="K399" s="56">
        <f>IF(Source!BC159&lt;&gt; 0, Source!BC159, 1)</f>
        <v>11.93</v>
      </c>
      <c r="L399" s="55">
        <f>Source!P159</f>
        <v>18789.75</v>
      </c>
      <c r="M399" s="60"/>
    </row>
    <row r="400" spans="1:26" ht="15" x14ac:dyDescent="0.25">
      <c r="H400" s="48">
        <f>ROUND(Source!AC159*Source!I159, 2)+ROUND(Source!AF159*Source!I159, 2)+ROUND((((Source!ET159)-(Source!EU159))+Source!AE159)*Source!I159, 2)</f>
        <v>1575</v>
      </c>
      <c r="I400" s="48"/>
      <c r="K400" s="48">
        <f>Source!O159</f>
        <v>18789.75</v>
      </c>
      <c r="L400" s="48"/>
      <c r="M400" s="49">
        <f>Source!U159</f>
        <v>0</v>
      </c>
      <c r="O400" s="47">
        <f>H400</f>
        <v>1575</v>
      </c>
      <c r="P400" s="47">
        <f>K400</f>
        <v>18789.75</v>
      </c>
      <c r="Q400" s="47">
        <f>M400</f>
        <v>0</v>
      </c>
      <c r="W400">
        <f>IF(Source!BI159&lt;=1,H400, 0)</f>
        <v>1575</v>
      </c>
      <c r="X400">
        <f>IF(Source!BI159=2,H400, 0)</f>
        <v>0</v>
      </c>
      <c r="Y400">
        <f>IF(Source!BI159=3,H400, 0)</f>
        <v>0</v>
      </c>
      <c r="Z400">
        <f>IF(Source!BI159=4,H400, 0)</f>
        <v>0</v>
      </c>
    </row>
    <row r="401" spans="1:33" ht="28.5" x14ac:dyDescent="0.2">
      <c r="A401" s="37">
        <v>88</v>
      </c>
      <c r="B401" s="37" t="str">
        <f>Source!E160</f>
        <v>48</v>
      </c>
      <c r="C401" s="38" t="str">
        <f>Source!F160</f>
        <v>204-0109</v>
      </c>
      <c r="D401" s="34" t="str">
        <f>Source!G160</f>
        <v>Горячекатанная арматурная сталь класса А500 С, диаметром 12 мм</v>
      </c>
      <c r="E401" s="39" t="str">
        <f>Source!H160</f>
        <v>т</v>
      </c>
      <c r="F401" s="10">
        <f>Source!I160</f>
        <v>0.98499999999999999</v>
      </c>
      <c r="G401" s="41">
        <f>IF(Source!AK160&lt;&gt; 0, Source!AK160,Source!AL160 + Source!AM160 + Source!AO160)</f>
        <v>10724.1</v>
      </c>
      <c r="H401" s="40"/>
      <c r="I401" s="41"/>
      <c r="J401" s="40" t="str">
        <f>Source!BO160</f>
        <v>204-0109</v>
      </c>
      <c r="K401" s="40"/>
      <c r="L401" s="41"/>
      <c r="M401" s="42"/>
      <c r="S401">
        <f>ROUND((Source!FX160/100)*((ROUND(Source!AF160*Source!I160, 2)+ROUND(Source!AE160*Source!I160, 2))), 2)</f>
        <v>0</v>
      </c>
      <c r="T401">
        <f>Source!X160</f>
        <v>0</v>
      </c>
      <c r="U401">
        <f>ROUND((Source!FY160/100)*((ROUND(Source!AF160*Source!I160, 2)+ROUND(Source!AE160*Source!I160, 2))), 2)</f>
        <v>0</v>
      </c>
      <c r="V401">
        <f>Source!Y160</f>
        <v>0</v>
      </c>
    </row>
    <row r="402" spans="1:33" ht="14.25" x14ac:dyDescent="0.2">
      <c r="A402" s="50"/>
      <c r="B402" s="50"/>
      <c r="C402" s="51"/>
      <c r="D402" s="52" t="s">
        <v>834</v>
      </c>
      <c r="E402" s="53"/>
      <c r="F402" s="54"/>
      <c r="G402" s="55">
        <f>Source!AL160</f>
        <v>10724.1</v>
      </c>
      <c r="H402" s="56" t="str">
        <f>Source!DD160</f>
        <v/>
      </c>
      <c r="I402" s="55">
        <f>ROUND(Source!AC160*Source!I160, 2)</f>
        <v>10563.24</v>
      </c>
      <c r="J402" s="56"/>
      <c r="K402" s="56">
        <f>IF(Source!BC160&lt;&gt; 0, Source!BC160, 1)</f>
        <v>6.27</v>
      </c>
      <c r="L402" s="55">
        <f>Source!P160</f>
        <v>66231.509999999995</v>
      </c>
      <c r="M402" s="60"/>
    </row>
    <row r="403" spans="1:33" ht="15" x14ac:dyDescent="0.25">
      <c r="H403" s="48">
        <f>ROUND(Source!AC160*Source!I160, 2)+ROUND(Source!AF160*Source!I160, 2)+ROUND((((Source!ET160)-(Source!EU160))+Source!AE160)*Source!I160, 2)</f>
        <v>10563.24</v>
      </c>
      <c r="I403" s="48"/>
      <c r="K403" s="48">
        <f>Source!O160</f>
        <v>66231.509999999995</v>
      </c>
      <c r="L403" s="48"/>
      <c r="M403" s="49">
        <f>Source!U160</f>
        <v>0</v>
      </c>
      <c r="O403" s="47">
        <f>H403</f>
        <v>10563.24</v>
      </c>
      <c r="P403" s="47">
        <f>K403</f>
        <v>66231.509999999995</v>
      </c>
      <c r="Q403" s="47">
        <f>M403</f>
        <v>0</v>
      </c>
      <c r="W403">
        <f>IF(Source!BI160&lt;=1,H403, 0)</f>
        <v>10563.24</v>
      </c>
      <c r="X403">
        <f>IF(Source!BI160=2,H403, 0)</f>
        <v>0</v>
      </c>
      <c r="Y403">
        <f>IF(Source!BI160=3,H403, 0)</f>
        <v>0</v>
      </c>
      <c r="Z403">
        <f>IF(Source!BI160=4,H403, 0)</f>
        <v>0</v>
      </c>
    </row>
    <row r="404" spans="1:33" ht="28.5" x14ac:dyDescent="0.2">
      <c r="A404" s="37">
        <v>89</v>
      </c>
      <c r="B404" s="37" t="str">
        <f>Source!E161</f>
        <v>49</v>
      </c>
      <c r="C404" s="38" t="str">
        <f>Source!F161</f>
        <v>101-0797</v>
      </c>
      <c r="D404" s="34" t="str">
        <f>Source!G161</f>
        <v>Проволока горячекатаная в мотках, диаметром 6,3-6,5 мм</v>
      </c>
      <c r="E404" s="39" t="str">
        <f>Source!H161</f>
        <v>т</v>
      </c>
      <c r="F404" s="10">
        <f>Source!I161</f>
        <v>4.0000000000000001E-3</v>
      </c>
      <c r="G404" s="41">
        <f>IF(Source!AK161&lt;&gt; 0, Source!AK161,Source!AL161 + Source!AM161 + Source!AO161)</f>
        <v>4455</v>
      </c>
      <c r="H404" s="40"/>
      <c r="I404" s="41"/>
      <c r="J404" s="40" t="str">
        <f>Source!BO161</f>
        <v>101-0797</v>
      </c>
      <c r="K404" s="40"/>
      <c r="L404" s="41"/>
      <c r="M404" s="42"/>
      <c r="S404">
        <f>ROUND((Source!FX161/100)*((ROUND(Source!AF161*Source!I161, 2)+ROUND(Source!AE161*Source!I161, 2))), 2)</f>
        <v>0</v>
      </c>
      <c r="T404">
        <f>Source!X161</f>
        <v>0</v>
      </c>
      <c r="U404">
        <f>ROUND((Source!FY161/100)*((ROUND(Source!AF161*Source!I161, 2)+ROUND(Source!AE161*Source!I161, 2))), 2)</f>
        <v>0</v>
      </c>
      <c r="V404">
        <f>Source!Y161</f>
        <v>0</v>
      </c>
    </row>
    <row r="405" spans="1:33" ht="14.25" x14ac:dyDescent="0.2">
      <c r="A405" s="50"/>
      <c r="B405" s="50"/>
      <c r="C405" s="51"/>
      <c r="D405" s="52" t="s">
        <v>834</v>
      </c>
      <c r="E405" s="53"/>
      <c r="F405" s="54"/>
      <c r="G405" s="55">
        <f>Source!AL161</f>
        <v>4455</v>
      </c>
      <c r="H405" s="56" t="str">
        <f>Source!DD161</f>
        <v/>
      </c>
      <c r="I405" s="55">
        <f>ROUND(Source!AC161*Source!I161, 2)</f>
        <v>17.82</v>
      </c>
      <c r="J405" s="56"/>
      <c r="K405" s="56">
        <f>IF(Source!BC161&lt;&gt; 0, Source!BC161, 1)</f>
        <v>7.06</v>
      </c>
      <c r="L405" s="55">
        <f>Source!P161</f>
        <v>125.81</v>
      </c>
      <c r="M405" s="60"/>
    </row>
    <row r="406" spans="1:33" ht="15" x14ac:dyDescent="0.25">
      <c r="H406" s="48">
        <f>ROUND(Source!AC161*Source!I161, 2)+ROUND(Source!AF161*Source!I161, 2)+ROUND((((Source!ET161)-(Source!EU161))+Source!AE161)*Source!I161, 2)</f>
        <v>17.82</v>
      </c>
      <c r="I406" s="48"/>
      <c r="K406" s="48">
        <f>Source!O161</f>
        <v>125.81</v>
      </c>
      <c r="L406" s="48"/>
      <c r="M406" s="49">
        <f>Source!U161</f>
        <v>0</v>
      </c>
      <c r="O406" s="47">
        <f>H406</f>
        <v>17.82</v>
      </c>
      <c r="P406" s="47">
        <f>K406</f>
        <v>125.81</v>
      </c>
      <c r="Q406" s="47">
        <f>M406</f>
        <v>0</v>
      </c>
      <c r="W406">
        <f>IF(Source!BI161&lt;=1,H406, 0)</f>
        <v>17.82</v>
      </c>
      <c r="X406">
        <f>IF(Source!BI161=2,H406, 0)</f>
        <v>0</v>
      </c>
      <c r="Y406">
        <f>IF(Source!BI161=3,H406, 0)</f>
        <v>0</v>
      </c>
      <c r="Z406">
        <f>IF(Source!BI161=4,H406, 0)</f>
        <v>0</v>
      </c>
    </row>
    <row r="407" spans="1:33" ht="14.25" x14ac:dyDescent="0.2">
      <c r="A407" s="37">
        <v>90</v>
      </c>
      <c r="B407" s="37" t="str">
        <f>Source!E162</f>
        <v>50</v>
      </c>
      <c r="C407" s="38" t="str">
        <f>Source!F162</f>
        <v>101-0594</v>
      </c>
      <c r="D407" s="34" t="str">
        <f>Source!G162</f>
        <v>Мастика битумная кровельная горячая</v>
      </c>
      <c r="E407" s="39" t="str">
        <f>Source!H162</f>
        <v>т</v>
      </c>
      <c r="F407" s="10">
        <f>Source!I162</f>
        <v>0.15</v>
      </c>
      <c r="G407" s="41">
        <f>IF(Source!AK162&lt;&gt; 0, Source!AK162,Source!AL162 + Source!AM162 + Source!AO162)</f>
        <v>3871</v>
      </c>
      <c r="H407" s="40"/>
      <c r="I407" s="41"/>
      <c r="J407" s="40" t="str">
        <f>Source!BO162</f>
        <v>101-0594</v>
      </c>
      <c r="K407" s="40"/>
      <c r="L407" s="41"/>
      <c r="M407" s="42"/>
      <c r="S407">
        <f>ROUND((Source!FX162/100)*((ROUND(Source!AF162*Source!I162, 2)+ROUND(Source!AE162*Source!I162, 2))), 2)</f>
        <v>0</v>
      </c>
      <c r="T407">
        <f>Source!X162</f>
        <v>0</v>
      </c>
      <c r="U407">
        <f>ROUND((Source!FY162/100)*((ROUND(Source!AF162*Source!I162, 2)+ROUND(Source!AE162*Source!I162, 2))), 2)</f>
        <v>0</v>
      </c>
      <c r="V407">
        <f>Source!Y162</f>
        <v>0</v>
      </c>
    </row>
    <row r="408" spans="1:33" ht="14.25" x14ac:dyDescent="0.2">
      <c r="A408" s="50"/>
      <c r="B408" s="50"/>
      <c r="C408" s="51"/>
      <c r="D408" s="52" t="s">
        <v>834</v>
      </c>
      <c r="E408" s="53"/>
      <c r="F408" s="54"/>
      <c r="G408" s="55">
        <f>Source!AL162</f>
        <v>3871</v>
      </c>
      <c r="H408" s="56" t="str">
        <f>Source!DD162</f>
        <v/>
      </c>
      <c r="I408" s="55">
        <f>ROUND(Source!AC162*Source!I162, 2)</f>
        <v>580.65</v>
      </c>
      <c r="J408" s="56"/>
      <c r="K408" s="56">
        <f>IF(Source!BC162&lt;&gt; 0, Source!BC162, 1)</f>
        <v>8.2100000000000009</v>
      </c>
      <c r="L408" s="55">
        <f>Source!P162</f>
        <v>4767.1400000000003</v>
      </c>
      <c r="M408" s="60"/>
    </row>
    <row r="409" spans="1:33" ht="15" x14ac:dyDescent="0.25">
      <c r="H409" s="48">
        <f>ROUND(Source!AC162*Source!I162, 2)+ROUND(Source!AF162*Source!I162, 2)+ROUND((((Source!ET162)-(Source!EU162))+Source!AE162)*Source!I162, 2)</f>
        <v>580.65</v>
      </c>
      <c r="I409" s="48"/>
      <c r="K409" s="48">
        <f>Source!O162</f>
        <v>4767.1400000000003</v>
      </c>
      <c r="L409" s="48"/>
      <c r="M409" s="49">
        <f>Source!U162</f>
        <v>0</v>
      </c>
      <c r="O409" s="47">
        <f>H409</f>
        <v>580.65</v>
      </c>
      <c r="P409" s="47">
        <f>K409</f>
        <v>4767.1400000000003</v>
      </c>
      <c r="Q409" s="47">
        <f>M409</f>
        <v>0</v>
      </c>
      <c r="W409">
        <f>IF(Source!BI162&lt;=1,H409, 0)</f>
        <v>580.65</v>
      </c>
      <c r="X409">
        <f>IF(Source!BI162=2,H409, 0)</f>
        <v>0</v>
      </c>
      <c r="Y409">
        <f>IF(Source!BI162=3,H409, 0)</f>
        <v>0</v>
      </c>
      <c r="Z409">
        <f>IF(Source!BI162=4,H409, 0)</f>
        <v>0</v>
      </c>
    </row>
    <row r="411" spans="1:33" ht="15" x14ac:dyDescent="0.25">
      <c r="A411" s="72" t="str">
        <f>CONCATENATE("Итого по разделу: ", Source!G164)</f>
        <v>Итого по разделу: Строительство БКТП-2*630/10/0,4 кВ</v>
      </c>
      <c r="B411" s="72"/>
      <c r="C411" s="72"/>
      <c r="D411" s="72"/>
      <c r="E411" s="72"/>
      <c r="F411" s="72"/>
      <c r="G411" s="72"/>
      <c r="H411" s="48">
        <f>SUM(O257:O410)</f>
        <v>5813687.1300000018</v>
      </c>
      <c r="I411" s="25"/>
      <c r="J411" s="71"/>
      <c r="K411" s="48">
        <f>SUM(P257:P410)</f>
        <v>6123105.9899999993</v>
      </c>
      <c r="L411" s="25"/>
      <c r="M411" s="49">
        <f>SUM(Q257:Q410)</f>
        <v>142.12790000000001</v>
      </c>
      <c r="AG411" s="73" t="str">
        <f>CONCATENATE("Итого по разделу: ", Source!G164)</f>
        <v>Итого по разделу: Строительство БКТП-2*630/10/0,4 кВ</v>
      </c>
    </row>
    <row r="413" spans="1:33" ht="14.25" x14ac:dyDescent="0.2">
      <c r="D413" s="34" t="str">
        <f>Source!H193</f>
        <v>ОЗП</v>
      </c>
      <c r="K413" s="26">
        <f>Source!F193</f>
        <v>40522.6</v>
      </c>
      <c r="L413" s="26"/>
    </row>
    <row r="414" spans="1:33" ht="14.25" x14ac:dyDescent="0.2">
      <c r="D414" s="34" t="str">
        <f>Source!H194</f>
        <v>ЭММ, в т.ч. ЗПМ</v>
      </c>
      <c r="K414" s="26">
        <f>Source!F194</f>
        <v>16310.38</v>
      </c>
      <c r="L414" s="26"/>
    </row>
    <row r="415" spans="1:33" ht="14.25" x14ac:dyDescent="0.2">
      <c r="D415" s="34" t="str">
        <f>Source!H195</f>
        <v>Стоимость материалов</v>
      </c>
      <c r="K415" s="26">
        <f>Source!F195</f>
        <v>5997239.5700000003</v>
      </c>
      <c r="L415" s="26"/>
    </row>
    <row r="416" spans="1:33" ht="14.25" x14ac:dyDescent="0.2">
      <c r="D416" s="34" t="str">
        <f>Source!H196</f>
        <v>НР</v>
      </c>
      <c r="K416" s="26">
        <f>Source!F196</f>
        <v>0</v>
      </c>
      <c r="L416" s="26"/>
    </row>
    <row r="417" spans="1:39" ht="14.25" x14ac:dyDescent="0.2">
      <c r="D417" s="34" t="str">
        <f>Source!H197</f>
        <v>СП</v>
      </c>
      <c r="K417" s="26">
        <f>Source!F197</f>
        <v>0</v>
      </c>
      <c r="L417" s="26"/>
    </row>
    <row r="418" spans="1:39" ht="14.25" x14ac:dyDescent="0.2">
      <c r="D418" s="34" t="str">
        <f>Source!H198</f>
        <v>Всего</v>
      </c>
      <c r="E418" s="74" t="str">
        <f>"="&amp;Source!F193&amp;"+"&amp;""&amp;Source!F194&amp;"+"&amp;""&amp;Source!F195&amp;"+"&amp;""&amp;Source!F196&amp;"+"&amp;""&amp;Source!F197&amp;""</f>
        <v>=40522,6+16310,38+5997239,57+0+0</v>
      </c>
      <c r="F418" s="24"/>
      <c r="G418" s="24"/>
      <c r="H418" s="24"/>
      <c r="I418" s="24"/>
      <c r="J418" s="24"/>
      <c r="K418" s="26">
        <f>Source!F198</f>
        <v>6054072.5499999998</v>
      </c>
      <c r="L418" s="26"/>
      <c r="AM418" s="75" t="str">
        <f>"="&amp;Source!F193&amp;"+"&amp;""&amp;Source!F194&amp;"+"&amp;""&amp;Source!F195&amp;"+"&amp;""&amp;Source!F196&amp;"+"&amp;""&amp;Source!F197&amp;""</f>
        <v>=40522,6+16310,38+5997239,57+0+0</v>
      </c>
    </row>
    <row r="419" spans="1:39" ht="14.25" x14ac:dyDescent="0.2">
      <c r="D419" s="34" t="str">
        <f>Source!H199</f>
        <v>НДС 20%</v>
      </c>
      <c r="E419" s="74" t="str">
        <f>"="&amp;Source!F198&amp;"*"&amp;"0,2"</f>
        <v>=6054072,55*0,2</v>
      </c>
      <c r="F419" s="24"/>
      <c r="G419" s="24"/>
      <c r="H419" s="24"/>
      <c r="I419" s="24"/>
      <c r="J419" s="24"/>
      <c r="K419" s="26">
        <f>Source!F199</f>
        <v>1210814.51</v>
      </c>
      <c r="L419" s="26"/>
      <c r="AM419" s="75" t="str">
        <f>"="&amp;Source!F198&amp;"*"&amp;"0,2"</f>
        <v>=6054072,55*0,2</v>
      </c>
    </row>
    <row r="420" spans="1:39" ht="14.25" x14ac:dyDescent="0.2">
      <c r="D420" s="34" t="str">
        <f>Source!H200</f>
        <v>Итого с НДС</v>
      </c>
      <c r="E420" s="74" t="str">
        <f>"="&amp;Source!F198&amp;"+"&amp;""&amp;Source!F199&amp;""</f>
        <v>=6054072,55+1210814,51</v>
      </c>
      <c r="F420" s="24"/>
      <c r="G420" s="24"/>
      <c r="H420" s="24"/>
      <c r="I420" s="24"/>
      <c r="J420" s="24"/>
      <c r="K420" s="26">
        <f>Source!F200</f>
        <v>7264887.0599999996</v>
      </c>
      <c r="L420" s="26"/>
      <c r="AM420" s="75" t="str">
        <f>"="&amp;Source!F198&amp;"+"&amp;""&amp;Source!F199&amp;""</f>
        <v>=6054072,55+1210814,51</v>
      </c>
    </row>
    <row r="423" spans="1:39" ht="16.5" x14ac:dyDescent="0.25">
      <c r="A423" s="35" t="str">
        <f>CONCATENATE("Раздел: ", Source!G202)</f>
        <v>Раздел: Строительство 4КЛ-0,4 кВ до поз.7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AE423" s="36" t="str">
        <f>CONCATENATE("Раздел: ", Source!G202)</f>
        <v>Раздел: Строительство 4КЛ-0,4 кВ до поз.7</v>
      </c>
    </row>
    <row r="424" spans="1:39" ht="42.75" x14ac:dyDescent="0.2">
      <c r="A424" s="37">
        <v>91</v>
      </c>
      <c r="B424" s="37" t="str">
        <f>Source!E206</f>
        <v>51</v>
      </c>
      <c r="C424" s="38" t="str">
        <f>Source!F206</f>
        <v>01-02-057-2</v>
      </c>
      <c r="D424" s="34" t="str">
        <f>Source!G206</f>
        <v>Разработка грунта вручную в траншеях глубиной до 2 м без креплений с откосами, группа грунтов 2</v>
      </c>
      <c r="E424" s="39" t="str">
        <f>Source!H206</f>
        <v>100 м3 грунта</v>
      </c>
      <c r="F424" s="10">
        <f>Source!I206</f>
        <v>4.0500000000000001E-2</v>
      </c>
      <c r="G424" s="41">
        <f>IF(Source!AK206&lt;&gt; 0, Source!AK206,Source!AL206 + Source!AM206 + Source!AO206)</f>
        <v>1122.6600000000001</v>
      </c>
      <c r="H424" s="40"/>
      <c r="I424" s="41"/>
      <c r="J424" s="40" t="str">
        <f>Source!BO206</f>
        <v>01-02-057-2</v>
      </c>
      <c r="K424" s="40"/>
      <c r="L424" s="41"/>
      <c r="M424" s="42"/>
      <c r="S424">
        <f>ROUND((Source!FX206/100)*((ROUND(Source!AF206*Source!I206, 2)+ROUND(Source!AE206*Source!I206, 2))), 2)</f>
        <v>40.47</v>
      </c>
      <c r="T424">
        <f>Source!X206</f>
        <v>1445.86</v>
      </c>
      <c r="U424">
        <f>ROUND((Source!FY206/100)*((ROUND(Source!AF206*Source!I206, 2)+ROUND(Source!AE206*Source!I206, 2))), 2)</f>
        <v>18.190000000000001</v>
      </c>
      <c r="V424">
        <f>Source!Y206</f>
        <v>649.82000000000005</v>
      </c>
    </row>
    <row r="425" spans="1:39" x14ac:dyDescent="0.2">
      <c r="D425" s="43" t="str">
        <f>"Объем: "&amp;Source!I206&amp;"=4,05/"&amp;"100"</f>
        <v>Объем: 0,0405=4,05/100</v>
      </c>
    </row>
    <row r="426" spans="1:39" ht="14.25" x14ac:dyDescent="0.2">
      <c r="A426" s="37"/>
      <c r="B426" s="37"/>
      <c r="C426" s="38"/>
      <c r="D426" s="34" t="s">
        <v>827</v>
      </c>
      <c r="E426" s="39"/>
      <c r="F426" s="10"/>
      <c r="G426" s="41">
        <f>Source!AO206</f>
        <v>1122.6600000000001</v>
      </c>
      <c r="H426" s="40" t="str">
        <f>Source!DG206</f>
        <v/>
      </c>
      <c r="I426" s="41">
        <f>ROUND(Source!AF206*Source!I206, 2)</f>
        <v>45.47</v>
      </c>
      <c r="J426" s="40"/>
      <c r="K426" s="40">
        <f>IF(Source!BA206&lt;&gt; 0, Source!BA206, 1)</f>
        <v>35.729999999999997</v>
      </c>
      <c r="L426" s="41">
        <f>Source!S206</f>
        <v>1624.56</v>
      </c>
      <c r="M426" s="42"/>
      <c r="R426">
        <f>I426</f>
        <v>45.47</v>
      </c>
    </row>
    <row r="427" spans="1:39" ht="14.25" x14ac:dyDescent="0.2">
      <c r="A427" s="37"/>
      <c r="B427" s="37"/>
      <c r="C427" s="38"/>
      <c r="D427" s="34" t="s">
        <v>828</v>
      </c>
      <c r="E427" s="39" t="s">
        <v>829</v>
      </c>
      <c r="F427" s="10">
        <f>Source!BZ206</f>
        <v>89</v>
      </c>
      <c r="G427" s="44"/>
      <c r="H427" s="40"/>
      <c r="I427" s="41">
        <f>SUM(S424:S429)</f>
        <v>40.47</v>
      </c>
      <c r="J427" s="45"/>
      <c r="K427" s="34">
        <f>Source!AT206</f>
        <v>89</v>
      </c>
      <c r="L427" s="41">
        <f>SUM(T424:T429)</f>
        <v>1445.86</v>
      </c>
      <c r="M427" s="42"/>
    </row>
    <row r="428" spans="1:39" ht="14.25" x14ac:dyDescent="0.2">
      <c r="A428" s="37"/>
      <c r="B428" s="37"/>
      <c r="C428" s="38"/>
      <c r="D428" s="34" t="s">
        <v>830</v>
      </c>
      <c r="E428" s="39" t="s">
        <v>829</v>
      </c>
      <c r="F428" s="10">
        <f>Source!CA206</f>
        <v>40</v>
      </c>
      <c r="G428" s="44"/>
      <c r="H428" s="40"/>
      <c r="I428" s="41">
        <f>SUM(U424:U429)</f>
        <v>18.190000000000001</v>
      </c>
      <c r="J428" s="45"/>
      <c r="K428" s="34">
        <f>Source!AU206</f>
        <v>40</v>
      </c>
      <c r="L428" s="41">
        <f>SUM(V424:V429)</f>
        <v>649.82000000000005</v>
      </c>
      <c r="M428" s="42"/>
    </row>
    <row r="429" spans="1:39" ht="14.25" x14ac:dyDescent="0.2">
      <c r="A429" s="50"/>
      <c r="B429" s="50"/>
      <c r="C429" s="51"/>
      <c r="D429" s="52" t="s">
        <v>831</v>
      </c>
      <c r="E429" s="53" t="s">
        <v>832</v>
      </c>
      <c r="F429" s="54">
        <f>Source!AQ206</f>
        <v>154</v>
      </c>
      <c r="G429" s="55"/>
      <c r="H429" s="56" t="str">
        <f>Source!DI206</f>
        <v/>
      </c>
      <c r="I429" s="55"/>
      <c r="J429" s="56"/>
      <c r="K429" s="56"/>
      <c r="L429" s="55"/>
      <c r="M429" s="57">
        <f>Source!U206</f>
        <v>6.2370000000000001</v>
      </c>
    </row>
    <row r="430" spans="1:39" ht="15" x14ac:dyDescent="0.25">
      <c r="H430" s="48">
        <f>ROUND(Source!AC206*Source!I206, 2)+ROUND(Source!AF206*Source!I206, 2)+ROUND((((Source!ET206)-(Source!EU206))+Source!AE206)*Source!I206, 2)+SUM(I427:I428)</f>
        <v>104.13</v>
      </c>
      <c r="I430" s="48"/>
      <c r="K430" s="48">
        <f>Source!O206+SUM(L427:L428)</f>
        <v>3720.24</v>
      </c>
      <c r="L430" s="48"/>
      <c r="M430" s="49">
        <f>Source!U206</f>
        <v>6.2370000000000001</v>
      </c>
      <c r="O430" s="47">
        <f>H430</f>
        <v>104.13</v>
      </c>
      <c r="P430" s="47">
        <f>K430</f>
        <v>3720.24</v>
      </c>
      <c r="Q430" s="47">
        <f>M430</f>
        <v>6.2370000000000001</v>
      </c>
      <c r="W430">
        <f>IF(Source!BI206&lt;=1,H430, 0)</f>
        <v>104.13</v>
      </c>
      <c r="X430">
        <f>IF(Source!BI206=2,H430, 0)</f>
        <v>0</v>
      </c>
      <c r="Y430">
        <f>IF(Source!BI206=3,H430, 0)</f>
        <v>0</v>
      </c>
      <c r="Z430">
        <f>IF(Source!BI206=4,H430, 0)</f>
        <v>0</v>
      </c>
    </row>
    <row r="431" spans="1:39" ht="71.25" x14ac:dyDescent="0.2">
      <c r="A431" s="37">
        <v>92</v>
      </c>
      <c r="B431" s="37" t="str">
        <f>Source!E207</f>
        <v>52</v>
      </c>
      <c r="C431" s="38" t="str">
        <f>Source!F207</f>
        <v>01-01-002-2</v>
      </c>
      <c r="D431" s="34" t="str">
        <f>Source!G207</f>
        <v>Разработка грунта в отвал экскаваторами «драглайн» или «обратная лопата» с ковшом вместимостью 2,5 (1,5-3) м3, группа грунтов 2</v>
      </c>
      <c r="E431" s="39" t="str">
        <f>Source!H207</f>
        <v>1000 м3 грунта</v>
      </c>
      <c r="F431" s="10">
        <f>Source!I207</f>
        <v>3.6450000000000003E-2</v>
      </c>
      <c r="G431" s="41">
        <f>IF(Source!AK207&lt;&gt; 0, Source!AK207,Source!AL207 + Source!AM207 + Source!AO207)</f>
        <v>2151.1799999999998</v>
      </c>
      <c r="H431" s="40"/>
      <c r="I431" s="41"/>
      <c r="J431" s="40" t="str">
        <f>Source!BO207</f>
        <v>01-01-002-2</v>
      </c>
      <c r="K431" s="40"/>
      <c r="L431" s="41"/>
      <c r="M431" s="42"/>
      <c r="S431">
        <f>ROUND((Source!FX207/100)*((ROUND(Source!AF207*Source!I207, 2)+ROUND(Source!AE207*Source!I207, 2))), 2)</f>
        <v>8.5500000000000007</v>
      </c>
      <c r="T431">
        <f>Source!X207</f>
        <v>305.52999999999997</v>
      </c>
      <c r="U431">
        <f>ROUND((Source!FY207/100)*((ROUND(Source!AF207*Source!I207, 2)+ROUND(Source!AE207*Source!I207, 2))), 2)</f>
        <v>4.2699999999999996</v>
      </c>
      <c r="V431">
        <f>Source!Y207</f>
        <v>152.77000000000001</v>
      </c>
    </row>
    <row r="432" spans="1:39" x14ac:dyDescent="0.2">
      <c r="D432" s="43" t="str">
        <f>"Объем: "&amp;Source!I207&amp;"=36,45/"&amp;"1000"</f>
        <v>Объем: 0,03645=36,45/1000</v>
      </c>
    </row>
    <row r="433" spans="1:26" ht="14.25" x14ac:dyDescent="0.2">
      <c r="A433" s="37"/>
      <c r="B433" s="37"/>
      <c r="C433" s="38"/>
      <c r="D433" s="34" t="s">
        <v>827</v>
      </c>
      <c r="E433" s="39"/>
      <c r="F433" s="10"/>
      <c r="G433" s="41">
        <f>Source!AO207</f>
        <v>50.51</v>
      </c>
      <c r="H433" s="40" t="str">
        <f>Source!DG207</f>
        <v/>
      </c>
      <c r="I433" s="41">
        <f>ROUND(Source!AF207*Source!I207, 2)</f>
        <v>1.84</v>
      </c>
      <c r="J433" s="40"/>
      <c r="K433" s="40">
        <f>IF(Source!BA207&lt;&gt; 0, Source!BA207, 1)</f>
        <v>35.729999999999997</v>
      </c>
      <c r="L433" s="41">
        <f>Source!S207</f>
        <v>65.78</v>
      </c>
      <c r="M433" s="42"/>
      <c r="R433">
        <f>I433</f>
        <v>1.84</v>
      </c>
    </row>
    <row r="434" spans="1:26" ht="14.25" x14ac:dyDescent="0.2">
      <c r="A434" s="37"/>
      <c r="B434" s="37"/>
      <c r="C434" s="38"/>
      <c r="D434" s="34" t="s">
        <v>244</v>
      </c>
      <c r="E434" s="39"/>
      <c r="F434" s="10"/>
      <c r="G434" s="41">
        <f>Source!AM207</f>
        <v>2100.67</v>
      </c>
      <c r="H434" s="40" t="str">
        <f>Source!DE207</f>
        <v/>
      </c>
      <c r="I434" s="41">
        <f>ROUND((((Source!ET207)-(Source!EU207))+Source!AE207)*Source!I207, 2)</f>
        <v>76.569999999999993</v>
      </c>
      <c r="J434" s="40"/>
      <c r="K434" s="40">
        <f>IF(Source!BB207&lt;&gt; 0, Source!BB207, 1)</f>
        <v>10.26</v>
      </c>
      <c r="L434" s="41">
        <f>Source!Q207</f>
        <v>785.6</v>
      </c>
      <c r="M434" s="42"/>
    </row>
    <row r="435" spans="1:26" ht="14.25" x14ac:dyDescent="0.2">
      <c r="A435" s="37"/>
      <c r="B435" s="37"/>
      <c r="C435" s="38"/>
      <c r="D435" s="34" t="s">
        <v>833</v>
      </c>
      <c r="E435" s="39"/>
      <c r="F435" s="10"/>
      <c r="G435" s="41">
        <f>Source!AN207</f>
        <v>204.49</v>
      </c>
      <c r="H435" s="40" t="str">
        <f>Source!DF207</f>
        <v/>
      </c>
      <c r="I435" s="41">
        <f>ROUND(Source!AE207*Source!I207, 2)</f>
        <v>7.45</v>
      </c>
      <c r="J435" s="40"/>
      <c r="K435" s="40">
        <f>IF(Source!BS207&lt;&gt; 0, Source!BS207, 1)</f>
        <v>35.729999999999997</v>
      </c>
      <c r="L435" s="41">
        <f>Source!R207</f>
        <v>266.32</v>
      </c>
      <c r="M435" s="42"/>
      <c r="R435">
        <f>I435</f>
        <v>7.45</v>
      </c>
    </row>
    <row r="436" spans="1:26" ht="14.25" x14ac:dyDescent="0.2">
      <c r="A436" s="37"/>
      <c r="B436" s="37"/>
      <c r="C436" s="38"/>
      <c r="D436" s="34" t="s">
        <v>828</v>
      </c>
      <c r="E436" s="39" t="s">
        <v>829</v>
      </c>
      <c r="F436" s="10">
        <f>Source!BZ207</f>
        <v>92</v>
      </c>
      <c r="G436" s="44"/>
      <c r="H436" s="40"/>
      <c r="I436" s="41">
        <f>SUM(S431:S438)</f>
        <v>8.5500000000000007</v>
      </c>
      <c r="J436" s="45"/>
      <c r="K436" s="34">
        <f>Source!AT207</f>
        <v>92</v>
      </c>
      <c r="L436" s="41">
        <f>SUM(T431:T438)</f>
        <v>305.52999999999997</v>
      </c>
      <c r="M436" s="42"/>
    </row>
    <row r="437" spans="1:26" ht="14.25" x14ac:dyDescent="0.2">
      <c r="A437" s="37"/>
      <c r="B437" s="37"/>
      <c r="C437" s="38"/>
      <c r="D437" s="34" t="s">
        <v>830</v>
      </c>
      <c r="E437" s="39" t="s">
        <v>829</v>
      </c>
      <c r="F437" s="10">
        <f>Source!CA207</f>
        <v>46</v>
      </c>
      <c r="G437" s="44"/>
      <c r="H437" s="40"/>
      <c r="I437" s="41">
        <f>SUM(U431:U438)</f>
        <v>4.2699999999999996</v>
      </c>
      <c r="J437" s="45"/>
      <c r="K437" s="34">
        <f>Source!AU207</f>
        <v>46</v>
      </c>
      <c r="L437" s="41">
        <f>SUM(V431:V438)</f>
        <v>152.77000000000001</v>
      </c>
      <c r="M437" s="42"/>
    </row>
    <row r="438" spans="1:26" ht="14.25" x14ac:dyDescent="0.2">
      <c r="A438" s="50"/>
      <c r="B438" s="50"/>
      <c r="C438" s="51"/>
      <c r="D438" s="52" t="s">
        <v>831</v>
      </c>
      <c r="E438" s="53" t="s">
        <v>832</v>
      </c>
      <c r="F438" s="54">
        <f>Source!AQ207</f>
        <v>6.1</v>
      </c>
      <c r="G438" s="55"/>
      <c r="H438" s="56" t="str">
        <f>Source!DI207</f>
        <v/>
      </c>
      <c r="I438" s="55"/>
      <c r="J438" s="56"/>
      <c r="K438" s="56"/>
      <c r="L438" s="55"/>
      <c r="M438" s="57">
        <f>Source!U207</f>
        <v>0.22234500000000001</v>
      </c>
    </row>
    <row r="439" spans="1:26" ht="15" x14ac:dyDescent="0.25">
      <c r="H439" s="48">
        <f>ROUND(Source!AC207*Source!I207, 2)+ROUND(Source!AF207*Source!I207, 2)+ROUND((((Source!ET207)-(Source!EU207))+Source!AE207)*Source!I207, 2)+SUM(I436:I437)</f>
        <v>91.22999999999999</v>
      </c>
      <c r="I439" s="48"/>
      <c r="K439" s="48">
        <f>Source!O207+SUM(L436:L437)</f>
        <v>1309.6799999999998</v>
      </c>
      <c r="L439" s="48"/>
      <c r="M439" s="49">
        <f>Source!U207</f>
        <v>0.22234500000000001</v>
      </c>
      <c r="O439" s="47">
        <f>H439</f>
        <v>91.22999999999999</v>
      </c>
      <c r="P439" s="47">
        <f>K439</f>
        <v>1309.6799999999998</v>
      </c>
      <c r="Q439" s="47">
        <f>M439</f>
        <v>0.22234500000000001</v>
      </c>
      <c r="W439">
        <f>IF(Source!BI207&lt;=1,H439, 0)</f>
        <v>91.22999999999999</v>
      </c>
      <c r="X439">
        <f>IF(Source!BI207=2,H439, 0)</f>
        <v>0</v>
      </c>
      <c r="Y439">
        <f>IF(Source!BI207=3,H439, 0)</f>
        <v>0</v>
      </c>
      <c r="Z439">
        <f>IF(Source!BI207=4,H439, 0)</f>
        <v>0</v>
      </c>
    </row>
    <row r="440" spans="1:26" ht="28.5" x14ac:dyDescent="0.2">
      <c r="A440" s="37">
        <v>93</v>
      </c>
      <c r="B440" s="37" t="str">
        <f>Source!E208</f>
        <v>53</v>
      </c>
      <c r="C440" s="38" t="str">
        <f>Source!F208</f>
        <v>01-02-061-2</v>
      </c>
      <c r="D440" s="34" t="str">
        <f>Source!G208</f>
        <v>Засыпка вручную траншей, пазух котлованов и ям, группа грунтов 2</v>
      </c>
      <c r="E440" s="39" t="str">
        <f>Source!H208</f>
        <v>100 м3 грунта</v>
      </c>
      <c r="F440" s="10">
        <f>Source!I208</f>
        <v>4.0500000000000001E-2</v>
      </c>
      <c r="G440" s="41">
        <f>IF(Source!AK208&lt;&gt; 0, Source!AK208,Source!AL208 + Source!AM208 + Source!AO208)</f>
        <v>681.37</v>
      </c>
      <c r="H440" s="40"/>
      <c r="I440" s="41"/>
      <c r="J440" s="40" t="str">
        <f>Source!BO208</f>
        <v>01-02-061-2</v>
      </c>
      <c r="K440" s="40"/>
      <c r="L440" s="41"/>
      <c r="M440" s="42"/>
      <c r="S440">
        <f>ROUND((Source!FX208/100)*((ROUND(Source!AF208*Source!I208, 2)+ROUND(Source!AE208*Source!I208, 2))), 2)</f>
        <v>24.56</v>
      </c>
      <c r="T440">
        <f>Source!X208</f>
        <v>877.53</v>
      </c>
      <c r="U440">
        <f>ROUND((Source!FY208/100)*((ROUND(Source!AF208*Source!I208, 2)+ROUND(Source!AE208*Source!I208, 2))), 2)</f>
        <v>11.04</v>
      </c>
      <c r="V440">
        <f>Source!Y208</f>
        <v>394.4</v>
      </c>
    </row>
    <row r="441" spans="1:26" x14ac:dyDescent="0.2">
      <c r="D441" s="43" t="str">
        <f>"Объем: "&amp;Source!I208&amp;"=4,05/"&amp;"100"</f>
        <v>Объем: 0,0405=4,05/100</v>
      </c>
    </row>
    <row r="442" spans="1:26" ht="14.25" x14ac:dyDescent="0.2">
      <c r="A442" s="37"/>
      <c r="B442" s="37"/>
      <c r="C442" s="38"/>
      <c r="D442" s="34" t="s">
        <v>827</v>
      </c>
      <c r="E442" s="39"/>
      <c r="F442" s="10"/>
      <c r="G442" s="41">
        <f>Source!AO208</f>
        <v>681.37</v>
      </c>
      <c r="H442" s="40" t="str">
        <f>Source!DG208</f>
        <v/>
      </c>
      <c r="I442" s="41">
        <f>ROUND(Source!AF208*Source!I208, 2)</f>
        <v>27.6</v>
      </c>
      <c r="J442" s="40"/>
      <c r="K442" s="40">
        <f>IF(Source!BA208&lt;&gt; 0, Source!BA208, 1)</f>
        <v>35.729999999999997</v>
      </c>
      <c r="L442" s="41">
        <f>Source!S208</f>
        <v>985.99</v>
      </c>
      <c r="M442" s="42"/>
      <c r="R442">
        <f>I442</f>
        <v>27.6</v>
      </c>
    </row>
    <row r="443" spans="1:26" ht="14.25" x14ac:dyDescent="0.2">
      <c r="A443" s="37"/>
      <c r="B443" s="37"/>
      <c r="C443" s="38"/>
      <c r="D443" s="34" t="s">
        <v>828</v>
      </c>
      <c r="E443" s="39" t="s">
        <v>829</v>
      </c>
      <c r="F443" s="10">
        <f>Source!BZ208</f>
        <v>89</v>
      </c>
      <c r="G443" s="44"/>
      <c r="H443" s="40"/>
      <c r="I443" s="41">
        <f>SUM(S440:S445)</f>
        <v>24.56</v>
      </c>
      <c r="J443" s="45"/>
      <c r="K443" s="34">
        <f>Source!AT208</f>
        <v>89</v>
      </c>
      <c r="L443" s="41">
        <f>SUM(T440:T445)</f>
        <v>877.53</v>
      </c>
      <c r="M443" s="42"/>
    </row>
    <row r="444" spans="1:26" ht="14.25" x14ac:dyDescent="0.2">
      <c r="A444" s="37"/>
      <c r="B444" s="37"/>
      <c r="C444" s="38"/>
      <c r="D444" s="34" t="s">
        <v>830</v>
      </c>
      <c r="E444" s="39" t="s">
        <v>829</v>
      </c>
      <c r="F444" s="10">
        <f>Source!CA208</f>
        <v>40</v>
      </c>
      <c r="G444" s="44"/>
      <c r="H444" s="40"/>
      <c r="I444" s="41">
        <f>SUM(U440:U445)</f>
        <v>11.04</v>
      </c>
      <c r="J444" s="45"/>
      <c r="K444" s="34">
        <f>Source!AU208</f>
        <v>40</v>
      </c>
      <c r="L444" s="41">
        <f>SUM(V440:V445)</f>
        <v>394.4</v>
      </c>
      <c r="M444" s="42"/>
    </row>
    <row r="445" spans="1:26" ht="14.25" x14ac:dyDescent="0.2">
      <c r="A445" s="50"/>
      <c r="B445" s="50"/>
      <c r="C445" s="51"/>
      <c r="D445" s="52" t="s">
        <v>831</v>
      </c>
      <c r="E445" s="53" t="s">
        <v>832</v>
      </c>
      <c r="F445" s="54">
        <f>Source!AQ208</f>
        <v>97.2</v>
      </c>
      <c r="G445" s="55"/>
      <c r="H445" s="56" t="str">
        <f>Source!DI208</f>
        <v/>
      </c>
      <c r="I445" s="55"/>
      <c r="J445" s="56"/>
      <c r="K445" s="56"/>
      <c r="L445" s="55"/>
      <c r="M445" s="57">
        <f>Source!U208</f>
        <v>3.9366000000000003</v>
      </c>
    </row>
    <row r="446" spans="1:26" ht="15" x14ac:dyDescent="0.25">
      <c r="H446" s="48">
        <f>ROUND(Source!AC208*Source!I208, 2)+ROUND(Source!AF208*Source!I208, 2)+ROUND((((Source!ET208)-(Source!EU208))+Source!AE208)*Source!I208, 2)+SUM(I443:I444)</f>
        <v>63.199999999999996</v>
      </c>
      <c r="I446" s="48"/>
      <c r="K446" s="48">
        <f>Source!O208+SUM(L443:L444)</f>
        <v>2257.92</v>
      </c>
      <c r="L446" s="48"/>
      <c r="M446" s="49">
        <f>Source!U208</f>
        <v>3.9366000000000003</v>
      </c>
      <c r="O446" s="47">
        <f>H446</f>
        <v>63.199999999999996</v>
      </c>
      <c r="P446" s="47">
        <f>K446</f>
        <v>2257.92</v>
      </c>
      <c r="Q446" s="47">
        <f>M446</f>
        <v>3.9366000000000003</v>
      </c>
      <c r="W446">
        <f>IF(Source!BI208&lt;=1,H446, 0)</f>
        <v>63.199999999999996</v>
      </c>
      <c r="X446">
        <f>IF(Source!BI208=2,H446, 0)</f>
        <v>0</v>
      </c>
      <c r="Y446">
        <f>IF(Source!BI208=3,H446, 0)</f>
        <v>0</v>
      </c>
      <c r="Z446">
        <f>IF(Source!BI208=4,H446, 0)</f>
        <v>0</v>
      </c>
    </row>
    <row r="447" spans="1:26" ht="57" x14ac:dyDescent="0.2">
      <c r="A447" s="37">
        <v>94</v>
      </c>
      <c r="B447" s="37" t="str">
        <f>Source!E209</f>
        <v>54</v>
      </c>
      <c r="C447" s="38" t="str">
        <f>Source!F209</f>
        <v>01-01-033-5</v>
      </c>
      <c r="D447" s="34" t="str">
        <f>Source!G209</f>
        <v>Засыпка траншей и котлованов с перемещением грунта до 5 м бульдозерами мощностью 79 кВт (108 л.с.), группа грунтов 2</v>
      </c>
      <c r="E447" s="39" t="str">
        <f>Source!H209</f>
        <v>1000 м3 грунта</v>
      </c>
      <c r="F447" s="10">
        <f>Source!I209</f>
        <v>3.6450000000000003E-2</v>
      </c>
      <c r="G447" s="41">
        <f>IF(Source!AK209&lt;&gt; 0, Source!AK209,Source!AL209 + Source!AM209 + Source!AO209)</f>
        <v>452.99</v>
      </c>
      <c r="H447" s="40"/>
      <c r="I447" s="41"/>
      <c r="J447" s="40" t="str">
        <f>Source!BO209</f>
        <v>01-01-033-5</v>
      </c>
      <c r="K447" s="40"/>
      <c r="L447" s="41"/>
      <c r="M447" s="42"/>
      <c r="S447">
        <f>ROUND((Source!FX209/100)*((ROUND(Source!AF209*Source!I209, 2)+ROUND(Source!AE209*Source!I209, 2))), 2)</f>
        <v>1.69</v>
      </c>
      <c r="T447">
        <f>Source!X209</f>
        <v>60.6</v>
      </c>
      <c r="U447">
        <f>ROUND((Source!FY209/100)*((ROUND(Source!AF209*Source!I209, 2)+ROUND(Source!AE209*Source!I209, 2))), 2)</f>
        <v>0.85</v>
      </c>
      <c r="V447">
        <f>Source!Y209</f>
        <v>30.3</v>
      </c>
    </row>
    <row r="448" spans="1:26" x14ac:dyDescent="0.2">
      <c r="D448" s="43" t="str">
        <f>"Объем: "&amp;Source!I209&amp;"=36,45/"&amp;"1000"</f>
        <v>Объем: 0,03645=36,45/1000</v>
      </c>
    </row>
    <row r="449" spans="1:26" ht="14.25" x14ac:dyDescent="0.2">
      <c r="A449" s="37"/>
      <c r="B449" s="37"/>
      <c r="C449" s="38"/>
      <c r="D449" s="34" t="s">
        <v>244</v>
      </c>
      <c r="E449" s="39"/>
      <c r="F449" s="10"/>
      <c r="G449" s="41">
        <f>Source!AM209</f>
        <v>452.99</v>
      </c>
      <c r="H449" s="40" t="str">
        <f>Source!DE209</f>
        <v/>
      </c>
      <c r="I449" s="41">
        <f>ROUND((((Source!ET209)-(Source!EU209))+Source!AE209)*Source!I209, 2)</f>
        <v>16.510000000000002</v>
      </c>
      <c r="J449" s="40"/>
      <c r="K449" s="40">
        <f>IF(Source!BB209&lt;&gt; 0, Source!BB209, 1)</f>
        <v>16.72</v>
      </c>
      <c r="L449" s="41">
        <f>Source!Q209</f>
        <v>276.07</v>
      </c>
      <c r="M449" s="42"/>
    </row>
    <row r="450" spans="1:26" ht="14.25" x14ac:dyDescent="0.2">
      <c r="A450" s="37"/>
      <c r="B450" s="37"/>
      <c r="C450" s="38"/>
      <c r="D450" s="34" t="s">
        <v>833</v>
      </c>
      <c r="E450" s="39"/>
      <c r="F450" s="10"/>
      <c r="G450" s="41">
        <f>Source!AN209</f>
        <v>50.58</v>
      </c>
      <c r="H450" s="40" t="str">
        <f>Source!DF209</f>
        <v/>
      </c>
      <c r="I450" s="41">
        <f>ROUND(Source!AE209*Source!I209, 2)</f>
        <v>1.84</v>
      </c>
      <c r="J450" s="40"/>
      <c r="K450" s="40">
        <f>IF(Source!BS209&lt;&gt; 0, Source!BS209, 1)</f>
        <v>35.729999999999997</v>
      </c>
      <c r="L450" s="41">
        <f>Source!R209</f>
        <v>65.87</v>
      </c>
      <c r="M450" s="42"/>
      <c r="R450">
        <f>I450</f>
        <v>1.84</v>
      </c>
    </row>
    <row r="451" spans="1:26" ht="14.25" x14ac:dyDescent="0.2">
      <c r="A451" s="37"/>
      <c r="B451" s="37"/>
      <c r="C451" s="38"/>
      <c r="D451" s="34" t="s">
        <v>828</v>
      </c>
      <c r="E451" s="39" t="s">
        <v>829</v>
      </c>
      <c r="F451" s="10">
        <f>Source!BZ209</f>
        <v>92</v>
      </c>
      <c r="G451" s="44"/>
      <c r="H451" s="40"/>
      <c r="I451" s="41">
        <f>SUM(S447:S452)</f>
        <v>1.69</v>
      </c>
      <c r="J451" s="45"/>
      <c r="K451" s="34">
        <f>Source!AT209</f>
        <v>92</v>
      </c>
      <c r="L451" s="41">
        <f>SUM(T447:T452)</f>
        <v>60.6</v>
      </c>
      <c r="M451" s="42"/>
    </row>
    <row r="452" spans="1:26" ht="14.25" x14ac:dyDescent="0.2">
      <c r="A452" s="50"/>
      <c r="B452" s="50"/>
      <c r="C452" s="51"/>
      <c r="D452" s="52" t="s">
        <v>830</v>
      </c>
      <c r="E452" s="53" t="s">
        <v>829</v>
      </c>
      <c r="F452" s="54">
        <f>Source!CA209</f>
        <v>46</v>
      </c>
      <c r="G452" s="58"/>
      <c r="H452" s="56"/>
      <c r="I452" s="55">
        <f>SUM(U447:U452)</f>
        <v>0.85</v>
      </c>
      <c r="J452" s="59"/>
      <c r="K452" s="52">
        <f>Source!AU209</f>
        <v>46</v>
      </c>
      <c r="L452" s="55">
        <f>SUM(V447:V452)</f>
        <v>30.3</v>
      </c>
      <c r="M452" s="60"/>
    </row>
    <row r="453" spans="1:26" ht="15" x14ac:dyDescent="0.25">
      <c r="H453" s="48">
        <f>ROUND(Source!AC209*Source!I209, 2)+ROUND(Source!AF209*Source!I209, 2)+ROUND((((Source!ET209)-(Source!EU209))+Source!AE209)*Source!I209, 2)+SUM(I451:I452)</f>
        <v>19.05</v>
      </c>
      <c r="I453" s="48"/>
      <c r="K453" s="48">
        <f>Source!O209+SUM(L451:L452)</f>
        <v>366.97</v>
      </c>
      <c r="L453" s="48"/>
      <c r="M453" s="49">
        <f>Source!U209</f>
        <v>0</v>
      </c>
      <c r="O453" s="47">
        <f>H453</f>
        <v>19.05</v>
      </c>
      <c r="P453" s="47">
        <f>K453</f>
        <v>366.97</v>
      </c>
      <c r="Q453" s="47">
        <f>M453</f>
        <v>0</v>
      </c>
      <c r="W453">
        <f>IF(Source!BI209&lt;=1,H453, 0)</f>
        <v>19.05</v>
      </c>
      <c r="X453">
        <f>IF(Source!BI209=2,H453, 0)</f>
        <v>0</v>
      </c>
      <c r="Y453">
        <f>IF(Source!BI209=3,H453, 0)</f>
        <v>0</v>
      </c>
      <c r="Z453">
        <f>IF(Source!BI209=4,H453, 0)</f>
        <v>0</v>
      </c>
    </row>
    <row r="454" spans="1:26" ht="28.5" x14ac:dyDescent="0.2">
      <c r="A454" s="37">
        <v>95</v>
      </c>
      <c r="B454" s="37" t="str">
        <f>Source!E210</f>
        <v>55</v>
      </c>
      <c r="C454" s="38" t="str">
        <f>Source!F210</f>
        <v>м08-02-142-1</v>
      </c>
      <c r="D454" s="34" t="str">
        <f>Source!G210</f>
        <v>Устройство постели при одном кабеле в траншее</v>
      </c>
      <c r="E454" s="39" t="str">
        <f>Source!H210</f>
        <v>100 М КАБЕЛЯ</v>
      </c>
      <c r="F454" s="10">
        <f>Source!I210</f>
        <v>0.45</v>
      </c>
      <c r="G454" s="41">
        <f>IF(Source!AK210&lt;&gt; 0, Source!AK210,Source!AL210 + Source!AM210 + Source!AO210)</f>
        <v>406.46</v>
      </c>
      <c r="H454" s="40"/>
      <c r="I454" s="41"/>
      <c r="J454" s="40" t="str">
        <f>Source!BO210</f>
        <v>м08-02-142-1</v>
      </c>
      <c r="K454" s="40"/>
      <c r="L454" s="41"/>
      <c r="M454" s="42"/>
      <c r="S454">
        <f>ROUND((Source!FX210/100)*((ROUND(Source!AF210*Source!I210, 2)+ROUND(Source!AE210*Source!I210, 2))), 2)</f>
        <v>20.8</v>
      </c>
      <c r="T454">
        <f>Source!X210</f>
        <v>743.16</v>
      </c>
      <c r="U454">
        <f>ROUND((Source!FY210/100)*((ROUND(Source!AF210*Source!I210, 2)+ROUND(Source!AE210*Source!I210, 2))), 2)</f>
        <v>10.93</v>
      </c>
      <c r="V454">
        <f>Source!Y210</f>
        <v>390.73</v>
      </c>
    </row>
    <row r="455" spans="1:26" x14ac:dyDescent="0.2">
      <c r="D455" s="43" t="str">
        <f>"Объем: "&amp;Source!I210&amp;"=45/"&amp;"100"</f>
        <v>Объем: 0,45=45/100</v>
      </c>
    </row>
    <row r="456" spans="1:26" ht="14.25" x14ac:dyDescent="0.2">
      <c r="A456" s="37"/>
      <c r="B456" s="37"/>
      <c r="C456" s="38"/>
      <c r="D456" s="34" t="s">
        <v>827</v>
      </c>
      <c r="E456" s="39"/>
      <c r="F456" s="10"/>
      <c r="G456" s="41">
        <f>Source!AO210</f>
        <v>47.65</v>
      </c>
      <c r="H456" s="40" t="str">
        <f>Source!DG210</f>
        <v/>
      </c>
      <c r="I456" s="41">
        <f>ROUND(Source!AF210*Source!I210, 2)</f>
        <v>21.44</v>
      </c>
      <c r="J456" s="40"/>
      <c r="K456" s="40">
        <f>IF(Source!BA210&lt;&gt; 0, Source!BA210, 1)</f>
        <v>35.729999999999997</v>
      </c>
      <c r="L456" s="41">
        <f>Source!S210</f>
        <v>766.14</v>
      </c>
      <c r="M456" s="42"/>
      <c r="R456">
        <f>I456</f>
        <v>21.44</v>
      </c>
    </row>
    <row r="457" spans="1:26" ht="14.25" x14ac:dyDescent="0.2">
      <c r="A457" s="37"/>
      <c r="B457" s="37"/>
      <c r="C457" s="38"/>
      <c r="D457" s="34" t="s">
        <v>244</v>
      </c>
      <c r="E457" s="39"/>
      <c r="F457" s="10"/>
      <c r="G457" s="41">
        <f>Source!AM210</f>
        <v>357.86</v>
      </c>
      <c r="H457" s="40" t="str">
        <f>Source!DE210</f>
        <v/>
      </c>
      <c r="I457" s="41">
        <f>ROUND((((Source!ET210)-(Source!EU210))+Source!AE210)*Source!I210, 2)</f>
        <v>161.04</v>
      </c>
      <c r="J457" s="40"/>
      <c r="K457" s="40">
        <f>IF(Source!BB210&lt;&gt; 0, Source!BB210, 1)</f>
        <v>14.46</v>
      </c>
      <c r="L457" s="41">
        <f>Source!Q210</f>
        <v>2328.6</v>
      </c>
      <c r="M457" s="42"/>
    </row>
    <row r="458" spans="1:26" ht="14.25" x14ac:dyDescent="0.2">
      <c r="A458" s="37"/>
      <c r="B458" s="37"/>
      <c r="C458" s="38"/>
      <c r="D458" s="34" t="s">
        <v>834</v>
      </c>
      <c r="E458" s="39"/>
      <c r="F458" s="10"/>
      <c r="G458" s="41">
        <f>Source!AL210</f>
        <v>0.95</v>
      </c>
      <c r="H458" s="40" t="str">
        <f>Source!DD210</f>
        <v/>
      </c>
      <c r="I458" s="41">
        <f>ROUND(Source!AC210*Source!I210, 2)</f>
        <v>0.43</v>
      </c>
      <c r="J458" s="40"/>
      <c r="K458" s="40">
        <f>IF(Source!BC210&lt;&gt; 0, Source!BC210, 1)</f>
        <v>35.840000000000003</v>
      </c>
      <c r="L458" s="41">
        <f>Source!P210</f>
        <v>15.32</v>
      </c>
      <c r="M458" s="42"/>
    </row>
    <row r="459" spans="1:26" ht="14.25" x14ac:dyDescent="0.2">
      <c r="A459" s="37"/>
      <c r="B459" s="37"/>
      <c r="C459" s="38"/>
      <c r="D459" s="34" t="s">
        <v>828</v>
      </c>
      <c r="E459" s="39" t="s">
        <v>829</v>
      </c>
      <c r="F459" s="10">
        <f>Source!BZ210</f>
        <v>97</v>
      </c>
      <c r="G459" s="44"/>
      <c r="H459" s="40"/>
      <c r="I459" s="41">
        <f>SUM(S454:S461)</f>
        <v>20.8</v>
      </c>
      <c r="J459" s="45"/>
      <c r="K459" s="34">
        <f>Source!AT210</f>
        <v>97</v>
      </c>
      <c r="L459" s="41">
        <f>SUM(T454:T461)</f>
        <v>743.16</v>
      </c>
      <c r="M459" s="42"/>
    </row>
    <row r="460" spans="1:26" ht="14.25" x14ac:dyDescent="0.2">
      <c r="A460" s="37"/>
      <c r="B460" s="37"/>
      <c r="C460" s="38"/>
      <c r="D460" s="34" t="s">
        <v>830</v>
      </c>
      <c r="E460" s="39" t="s">
        <v>829</v>
      </c>
      <c r="F460" s="10">
        <f>Source!CA210</f>
        <v>51</v>
      </c>
      <c r="G460" s="44"/>
      <c r="H460" s="40"/>
      <c r="I460" s="41">
        <f>SUM(U454:U461)</f>
        <v>10.93</v>
      </c>
      <c r="J460" s="45"/>
      <c r="K460" s="34">
        <f>Source!AU210</f>
        <v>51</v>
      </c>
      <c r="L460" s="41">
        <f>SUM(V454:V461)</f>
        <v>390.73</v>
      </c>
      <c r="M460" s="42"/>
    </row>
    <row r="461" spans="1:26" ht="14.25" x14ac:dyDescent="0.2">
      <c r="A461" s="50"/>
      <c r="B461" s="50"/>
      <c r="C461" s="51"/>
      <c r="D461" s="52" t="s">
        <v>831</v>
      </c>
      <c r="E461" s="53" t="s">
        <v>832</v>
      </c>
      <c r="F461" s="54">
        <f>Source!AQ210</f>
        <v>5.3</v>
      </c>
      <c r="G461" s="55"/>
      <c r="H461" s="56" t="str">
        <f>Source!DI210</f>
        <v/>
      </c>
      <c r="I461" s="55"/>
      <c r="J461" s="56"/>
      <c r="K461" s="56"/>
      <c r="L461" s="55"/>
      <c r="M461" s="57">
        <f>Source!U210</f>
        <v>2.3849999999999998</v>
      </c>
    </row>
    <row r="462" spans="1:26" ht="15" x14ac:dyDescent="0.25">
      <c r="H462" s="48">
        <f>ROUND(Source!AC210*Source!I210, 2)+ROUND(Source!AF210*Source!I210, 2)+ROUND((((Source!ET210)-(Source!EU210))+Source!AE210)*Source!I210, 2)+SUM(I459:I460)</f>
        <v>214.64</v>
      </c>
      <c r="I462" s="48"/>
      <c r="K462" s="48">
        <f>Source!O210+SUM(L459:L460)</f>
        <v>4243.95</v>
      </c>
      <c r="L462" s="48"/>
      <c r="M462" s="49">
        <f>Source!U210</f>
        <v>2.3849999999999998</v>
      </c>
      <c r="O462" s="47">
        <f>H462</f>
        <v>214.64</v>
      </c>
      <c r="P462" s="47">
        <f>K462</f>
        <v>4243.95</v>
      </c>
      <c r="Q462" s="47">
        <f>M462</f>
        <v>2.3849999999999998</v>
      </c>
      <c r="W462">
        <f>IF(Source!BI210&lt;=1,H462, 0)</f>
        <v>0</v>
      </c>
      <c r="X462">
        <f>IF(Source!BI210=2,H462, 0)</f>
        <v>214.64</v>
      </c>
      <c r="Y462">
        <f>IF(Source!BI210=3,H462, 0)</f>
        <v>0</v>
      </c>
      <c r="Z462">
        <f>IF(Source!BI210=4,H462, 0)</f>
        <v>0</v>
      </c>
    </row>
    <row r="463" spans="1:26" ht="28.5" x14ac:dyDescent="0.2">
      <c r="A463" s="37">
        <v>96</v>
      </c>
      <c r="B463" s="37" t="str">
        <f>Source!E211</f>
        <v>56</v>
      </c>
      <c r="C463" s="38" t="str">
        <f>Source!F211</f>
        <v>м08-02-142-2</v>
      </c>
      <c r="D463" s="34" t="str">
        <f>Source!G211</f>
        <v>На каждый последующий кабель добавлять к расценке 08-02-142-01</v>
      </c>
      <c r="E463" s="39" t="str">
        <f>Source!H211</f>
        <v>100 М КАБЕЛЯ</v>
      </c>
      <c r="F463" s="10">
        <f>Source!I211</f>
        <v>1.35</v>
      </c>
      <c r="G463" s="41">
        <f>IF(Source!AK211&lt;&gt; 0, Source!AK211,Source!AL211 + Source!AM211 + Source!AO211)</f>
        <v>25.59</v>
      </c>
      <c r="H463" s="40"/>
      <c r="I463" s="41"/>
      <c r="J463" s="40" t="str">
        <f>Source!BO211</f>
        <v>м08-02-142-2</v>
      </c>
      <c r="K463" s="40"/>
      <c r="L463" s="41"/>
      <c r="M463" s="42"/>
      <c r="S463">
        <f>ROUND((Source!FX211/100)*((ROUND(Source!AF211*Source!I211, 2)+ROUND(Source!AE211*Source!I211, 2))), 2)</f>
        <v>23.43</v>
      </c>
      <c r="T463">
        <f>Source!X211</f>
        <v>837.04</v>
      </c>
      <c r="U463">
        <f>ROUND((Source!FY211/100)*((ROUND(Source!AF211*Source!I211, 2)+ROUND(Source!AE211*Source!I211, 2))), 2)</f>
        <v>12.32</v>
      </c>
      <c r="V463">
        <f>Source!Y211</f>
        <v>440.09</v>
      </c>
    </row>
    <row r="464" spans="1:26" x14ac:dyDescent="0.2">
      <c r="D464" s="43" t="str">
        <f>"Объем: "&amp;Source!I211&amp;"=135/"&amp;"100"</f>
        <v>Объем: 1,35=135/100</v>
      </c>
    </row>
    <row r="465" spans="1:28" ht="14.25" x14ac:dyDescent="0.2">
      <c r="A465" s="37"/>
      <c r="B465" s="37"/>
      <c r="C465" s="38"/>
      <c r="D465" s="34" t="s">
        <v>827</v>
      </c>
      <c r="E465" s="39"/>
      <c r="F465" s="10"/>
      <c r="G465" s="41">
        <f>Source!AO211</f>
        <v>17.89</v>
      </c>
      <c r="H465" s="40" t="str">
        <f>Source!DG211</f>
        <v/>
      </c>
      <c r="I465" s="41">
        <f>ROUND(Source!AF211*Source!I211, 2)</f>
        <v>24.15</v>
      </c>
      <c r="J465" s="40"/>
      <c r="K465" s="40">
        <f>IF(Source!BA211&lt;&gt; 0, Source!BA211, 1)</f>
        <v>35.729999999999997</v>
      </c>
      <c r="L465" s="41">
        <f>Source!S211</f>
        <v>862.93</v>
      </c>
      <c r="M465" s="42"/>
      <c r="R465">
        <f>I465</f>
        <v>24.15</v>
      </c>
    </row>
    <row r="466" spans="1:28" ht="14.25" x14ac:dyDescent="0.2">
      <c r="A466" s="37"/>
      <c r="B466" s="37"/>
      <c r="C466" s="38"/>
      <c r="D466" s="34" t="s">
        <v>244</v>
      </c>
      <c r="E466" s="39"/>
      <c r="F466" s="10"/>
      <c r="G466" s="41">
        <f>Source!AM211</f>
        <v>7.34</v>
      </c>
      <c r="H466" s="40" t="str">
        <f>Source!DE211</f>
        <v/>
      </c>
      <c r="I466" s="41">
        <f>ROUND((((Source!ET211)-(Source!EU211))+Source!AE211)*Source!I211, 2)</f>
        <v>9.91</v>
      </c>
      <c r="J466" s="40"/>
      <c r="K466" s="40">
        <f>IF(Source!BB211&lt;&gt; 0, Source!BB211, 1)</f>
        <v>14.46</v>
      </c>
      <c r="L466" s="41">
        <f>Source!Q211</f>
        <v>143.28</v>
      </c>
      <c r="M466" s="42"/>
    </row>
    <row r="467" spans="1:28" ht="14.25" x14ac:dyDescent="0.2">
      <c r="A467" s="37"/>
      <c r="B467" s="37"/>
      <c r="C467" s="38"/>
      <c r="D467" s="34" t="s">
        <v>834</v>
      </c>
      <c r="E467" s="39"/>
      <c r="F467" s="10"/>
      <c r="G467" s="41">
        <f>Source!AL211</f>
        <v>0.36</v>
      </c>
      <c r="H467" s="40" t="str">
        <f>Source!DD211</f>
        <v/>
      </c>
      <c r="I467" s="41">
        <f>ROUND(Source!AC211*Source!I211, 2)</f>
        <v>0.49</v>
      </c>
      <c r="J467" s="40"/>
      <c r="K467" s="40">
        <f>IF(Source!BC211&lt;&gt; 0, Source!BC211, 1)</f>
        <v>35.53</v>
      </c>
      <c r="L467" s="41">
        <f>Source!P211</f>
        <v>17.27</v>
      </c>
      <c r="M467" s="42"/>
    </row>
    <row r="468" spans="1:28" ht="14.25" x14ac:dyDescent="0.2">
      <c r="A468" s="37"/>
      <c r="B468" s="37"/>
      <c r="C468" s="38"/>
      <c r="D468" s="34" t="s">
        <v>828</v>
      </c>
      <c r="E468" s="39" t="s">
        <v>829</v>
      </c>
      <c r="F468" s="10">
        <f>Source!BZ211</f>
        <v>97</v>
      </c>
      <c r="G468" s="44"/>
      <c r="H468" s="40"/>
      <c r="I468" s="41">
        <f>SUM(S463:S470)</f>
        <v>23.43</v>
      </c>
      <c r="J468" s="45"/>
      <c r="K468" s="34">
        <f>Source!AT211</f>
        <v>97</v>
      </c>
      <c r="L468" s="41">
        <f>SUM(T463:T470)</f>
        <v>837.04</v>
      </c>
      <c r="M468" s="42"/>
    </row>
    <row r="469" spans="1:28" ht="14.25" x14ac:dyDescent="0.2">
      <c r="A469" s="37"/>
      <c r="B469" s="37"/>
      <c r="C469" s="38"/>
      <c r="D469" s="34" t="s">
        <v>830</v>
      </c>
      <c r="E469" s="39" t="s">
        <v>829</v>
      </c>
      <c r="F469" s="10">
        <f>Source!CA211</f>
        <v>51</v>
      </c>
      <c r="G469" s="44"/>
      <c r="H469" s="40"/>
      <c r="I469" s="41">
        <f>SUM(U463:U470)</f>
        <v>12.32</v>
      </c>
      <c r="J469" s="45"/>
      <c r="K469" s="34">
        <f>Source!AU211</f>
        <v>51</v>
      </c>
      <c r="L469" s="41">
        <f>SUM(V463:V470)</f>
        <v>440.09</v>
      </c>
      <c r="M469" s="42"/>
    </row>
    <row r="470" spans="1:28" ht="14.25" x14ac:dyDescent="0.2">
      <c r="A470" s="50"/>
      <c r="B470" s="50"/>
      <c r="C470" s="51"/>
      <c r="D470" s="52" t="s">
        <v>831</v>
      </c>
      <c r="E470" s="53" t="s">
        <v>832</v>
      </c>
      <c r="F470" s="54">
        <f>Source!AQ211</f>
        <v>1.99</v>
      </c>
      <c r="G470" s="55"/>
      <c r="H470" s="56" t="str">
        <f>Source!DI211</f>
        <v/>
      </c>
      <c r="I470" s="55"/>
      <c r="J470" s="56"/>
      <c r="K470" s="56"/>
      <c r="L470" s="55"/>
      <c r="M470" s="57">
        <f>Source!U211</f>
        <v>2.6865000000000001</v>
      </c>
    </row>
    <row r="471" spans="1:28" ht="15" x14ac:dyDescent="0.25">
      <c r="H471" s="48">
        <f>ROUND(Source!AC211*Source!I211, 2)+ROUND(Source!AF211*Source!I211, 2)+ROUND((((Source!ET211)-(Source!EU211))+Source!AE211)*Source!I211, 2)+SUM(I468:I469)</f>
        <v>70.3</v>
      </c>
      <c r="I471" s="48"/>
      <c r="K471" s="48">
        <f>Source!O211+SUM(L468:L469)</f>
        <v>2300.6099999999997</v>
      </c>
      <c r="L471" s="48"/>
      <c r="M471" s="49">
        <f>Source!U211</f>
        <v>2.6865000000000001</v>
      </c>
      <c r="O471" s="47">
        <f>H471</f>
        <v>70.3</v>
      </c>
      <c r="P471" s="47">
        <f>K471</f>
        <v>2300.6099999999997</v>
      </c>
      <c r="Q471" s="47">
        <f>M471</f>
        <v>2.6865000000000001</v>
      </c>
      <c r="W471">
        <f>IF(Source!BI211&lt;=1,H471, 0)</f>
        <v>0</v>
      </c>
      <c r="X471">
        <f>IF(Source!BI211=2,H471, 0)</f>
        <v>70.3</v>
      </c>
      <c r="Y471">
        <f>IF(Source!BI211=3,H471, 0)</f>
        <v>0</v>
      </c>
      <c r="Z471">
        <f>IF(Source!BI211=4,H471, 0)</f>
        <v>0</v>
      </c>
    </row>
    <row r="472" spans="1:28" ht="71.25" x14ac:dyDescent="0.2">
      <c r="A472" s="37">
        <v>97</v>
      </c>
      <c r="B472" s="37" t="str">
        <f>Source!E212</f>
        <v>57</v>
      </c>
      <c r="C472" s="38" t="str">
        <f>Source!F212</f>
        <v>34-02-003-1</v>
      </c>
      <c r="D472" s="34" t="str">
        <f>Source!G212</f>
        <v>Устройство трубопроводов из полиэтиленовых труб до 2 отверстий</v>
      </c>
      <c r="E472" s="39" t="str">
        <f>Source!H212</f>
        <v>1 канало-километр трубопровода</v>
      </c>
      <c r="F472" s="10">
        <f>Source!I212</f>
        <v>0.183</v>
      </c>
      <c r="G472" s="41">
        <f>IF(Source!AK212&lt;&gt; 0, Source!AK212,Source!AL212 + Source!AM212 + Source!AO212)</f>
        <v>33416.46</v>
      </c>
      <c r="H472" s="40"/>
      <c r="I472" s="41"/>
      <c r="J472" s="40" t="str">
        <f>Source!BO212</f>
        <v>34-02-003-1</v>
      </c>
      <c r="K472" s="40"/>
      <c r="L472" s="41"/>
      <c r="M472" s="42"/>
      <c r="S472">
        <f>ROUND((Source!FX212/100)*((ROUND(Source!AF212*Source!I212, 2)+ROUND(Source!AE212*Source!I212, 2))), 2)</f>
        <v>188.43</v>
      </c>
      <c r="T472">
        <f>Source!X212</f>
        <v>6732.7</v>
      </c>
      <c r="U472">
        <f>ROUND((Source!FY212/100)*((ROUND(Source!AF212*Source!I212, 2)+ROUND(Source!AE212*Source!I212, 2))), 2)</f>
        <v>111.52</v>
      </c>
      <c r="V472">
        <f>Source!Y212</f>
        <v>3984.66</v>
      </c>
    </row>
    <row r="473" spans="1:28" ht="14.25" x14ac:dyDescent="0.2">
      <c r="A473" s="37"/>
      <c r="B473" s="37"/>
      <c r="C473" s="38"/>
      <c r="D473" s="34" t="s">
        <v>827</v>
      </c>
      <c r="E473" s="39"/>
      <c r="F473" s="10"/>
      <c r="G473" s="41">
        <f>Source!AO212</f>
        <v>1050.7</v>
      </c>
      <c r="H473" s="40" t="str">
        <f>Source!DG212</f>
        <v/>
      </c>
      <c r="I473" s="41">
        <f>ROUND(Source!AF212*Source!I212, 2)</f>
        <v>192.28</v>
      </c>
      <c r="J473" s="40"/>
      <c r="K473" s="40">
        <f>IF(Source!BA212&lt;&gt; 0, Source!BA212, 1)</f>
        <v>35.729999999999997</v>
      </c>
      <c r="L473" s="41">
        <f>Source!S212</f>
        <v>6870.1</v>
      </c>
      <c r="M473" s="42"/>
      <c r="R473">
        <f>I473</f>
        <v>192.28</v>
      </c>
    </row>
    <row r="474" spans="1:28" ht="14.25" x14ac:dyDescent="0.2">
      <c r="A474" s="37"/>
      <c r="B474" s="37"/>
      <c r="C474" s="38"/>
      <c r="D474" s="34" t="s">
        <v>834</v>
      </c>
      <c r="E474" s="39"/>
      <c r="F474" s="10"/>
      <c r="G474" s="41">
        <f>Source!AL212</f>
        <v>32365.759999999998</v>
      </c>
      <c r="H474" s="40" t="str">
        <f>Source!DD212</f>
        <v/>
      </c>
      <c r="I474" s="41">
        <f>ROUND(Source!AC212*Source!I212, 2)</f>
        <v>5922.93</v>
      </c>
      <c r="J474" s="40"/>
      <c r="K474" s="40">
        <f>IF(Source!BC212&lt;&gt; 0, Source!BC212, 1)</f>
        <v>10.69</v>
      </c>
      <c r="L474" s="41">
        <f>Source!P212</f>
        <v>63316.17</v>
      </c>
      <c r="M474" s="42"/>
    </row>
    <row r="475" spans="1:28" ht="14.25" x14ac:dyDescent="0.2">
      <c r="A475" s="37"/>
      <c r="B475" s="37"/>
      <c r="C475" s="38"/>
      <c r="D475" s="34" t="s">
        <v>828</v>
      </c>
      <c r="E475" s="39" t="s">
        <v>829</v>
      </c>
      <c r="F475" s="10">
        <f>Source!BZ212</f>
        <v>98</v>
      </c>
      <c r="G475" s="44"/>
      <c r="H475" s="40"/>
      <c r="I475" s="41">
        <f>SUM(S472:S480)</f>
        <v>188.43</v>
      </c>
      <c r="J475" s="45"/>
      <c r="K475" s="34">
        <f>Source!AT212</f>
        <v>98</v>
      </c>
      <c r="L475" s="41">
        <f>SUM(T472:T480)</f>
        <v>6732.7</v>
      </c>
      <c r="M475" s="42"/>
    </row>
    <row r="476" spans="1:28" ht="14.25" x14ac:dyDescent="0.2">
      <c r="A476" s="37"/>
      <c r="B476" s="37"/>
      <c r="C476" s="38"/>
      <c r="D476" s="34" t="s">
        <v>830</v>
      </c>
      <c r="E476" s="39" t="s">
        <v>829</v>
      </c>
      <c r="F476" s="10">
        <f>Source!CA212</f>
        <v>58</v>
      </c>
      <c r="G476" s="44"/>
      <c r="H476" s="40"/>
      <c r="I476" s="41">
        <f>SUM(U472:U480)</f>
        <v>111.52</v>
      </c>
      <c r="J476" s="45"/>
      <c r="K476" s="34">
        <f>Source!AU212</f>
        <v>58</v>
      </c>
      <c r="L476" s="41">
        <f>SUM(V472:V480)</f>
        <v>3984.66</v>
      </c>
      <c r="M476" s="42"/>
    </row>
    <row r="477" spans="1:28" ht="14.25" x14ac:dyDescent="0.2">
      <c r="A477" s="37"/>
      <c r="B477" s="37"/>
      <c r="C477" s="38"/>
      <c r="D477" s="34" t="s">
        <v>831</v>
      </c>
      <c r="E477" s="39" t="s">
        <v>832</v>
      </c>
      <c r="F477" s="10">
        <f>Source!AQ212</f>
        <v>133</v>
      </c>
      <c r="G477" s="41"/>
      <c r="H477" s="40" t="str">
        <f>Source!DI212</f>
        <v/>
      </c>
      <c r="I477" s="41"/>
      <c r="J477" s="40"/>
      <c r="K477" s="40"/>
      <c r="L477" s="41"/>
      <c r="M477" s="46">
        <f>Source!U212</f>
        <v>24.338999999999999</v>
      </c>
    </row>
    <row r="478" spans="1:28" ht="42.75" x14ac:dyDescent="0.2">
      <c r="A478" s="61">
        <v>98</v>
      </c>
      <c r="B478" s="61" t="str">
        <f>Source!E213</f>
        <v>57,1</v>
      </c>
      <c r="C478" s="61" t="str">
        <f>Source!F213</f>
        <v>507-0546</v>
      </c>
      <c r="D478" s="61" t="str">
        <f>Source!G213</f>
        <v>Трубы полиэтиленовые низкого давления (ПНД) с наружным диаметром 110 мм</v>
      </c>
      <c r="E478" s="63" t="str">
        <f>Source!H213</f>
        <v>м</v>
      </c>
      <c r="F478" s="62">
        <f>Source!I213</f>
        <v>-183</v>
      </c>
      <c r="G478" s="64">
        <f>Source!AK213</f>
        <v>32.299999999999997</v>
      </c>
      <c r="H478" s="65" t="s">
        <v>3</v>
      </c>
      <c r="I478" s="64">
        <f>ROUND(Source!AC213*Source!I213, 2)+ROUND((((Source!ET213)-(Source!EU213))+Source!AE213)*Source!I213, 2)+ROUND(Source!AF213*Source!I213, 2)</f>
        <v>-5910.9</v>
      </c>
      <c r="J478" s="63"/>
      <c r="K478" s="63">
        <f>IF(Source!BC213&lt;&gt; 0, Source!BC213, 1)</f>
        <v>10.69</v>
      </c>
      <c r="L478" s="64">
        <f>Source!O213</f>
        <v>-63187.519999999997</v>
      </c>
      <c r="M478" s="64"/>
      <c r="S478">
        <f>ROUND((Source!FX213/100)*((ROUND(Source!AF213*Source!I213, 2)+ROUND(Source!AE213*Source!I213, 2))), 2)</f>
        <v>0</v>
      </c>
      <c r="T478">
        <f>Source!X213</f>
        <v>0</v>
      </c>
      <c r="U478">
        <f>ROUND((Source!FY213/100)*((ROUND(Source!AF213*Source!I213, 2)+ROUND(Source!AE213*Source!I213, 2))), 2)</f>
        <v>0</v>
      </c>
      <c r="V478">
        <f>Source!Y213</f>
        <v>0</v>
      </c>
      <c r="Y478">
        <f>IF(Source!BI213=3,I478, 0)</f>
        <v>0</v>
      </c>
      <c r="AA478">
        <f>ROUND(Source!AC213*Source!I213, 2)+ROUND((((Source!ET213)-(Source!EU213))+Source!AE213)*Source!I213, 2)+ROUND(Source!AF213*Source!I213, 2)</f>
        <v>-5910.9</v>
      </c>
      <c r="AB478">
        <f>Source!O213</f>
        <v>-63187.519999999997</v>
      </c>
    </row>
    <row r="479" spans="1:28" ht="28.5" x14ac:dyDescent="0.2">
      <c r="A479" s="61">
        <v>99</v>
      </c>
      <c r="B479" s="61" t="str">
        <f>Source!E214</f>
        <v>57,2</v>
      </c>
      <c r="C479" s="61" t="str">
        <f>Source!F214</f>
        <v>101-0070</v>
      </c>
      <c r="D479" s="61" t="str">
        <f>Source!G214</f>
        <v>Бензин автомобильный АИ-98, АИ-95 «Экстра», АИ-93</v>
      </c>
      <c r="E479" s="63" t="str">
        <f>Source!H214</f>
        <v>т</v>
      </c>
      <c r="F479" s="62">
        <f>Source!I214</f>
        <v>-1.46E-4</v>
      </c>
      <c r="G479" s="64">
        <f>Source!AK214</f>
        <v>4917.3999999999996</v>
      </c>
      <c r="H479" s="65" t="s">
        <v>3</v>
      </c>
      <c r="I479" s="64">
        <f>ROUND(Source!AC214*Source!I214, 2)+ROUND((((Source!ET214)-(Source!EU214))+Source!AE214)*Source!I214, 2)+ROUND(Source!AF214*Source!I214, 2)</f>
        <v>-0.72</v>
      </c>
      <c r="J479" s="63"/>
      <c r="K479" s="63">
        <f>IF(Source!BC214&lt;&gt; 0, Source!BC214, 1)</f>
        <v>12.35</v>
      </c>
      <c r="L479" s="64">
        <f>Source!O214</f>
        <v>-8.8699999999999992</v>
      </c>
      <c r="M479" s="64"/>
      <c r="S479">
        <f>ROUND((Source!FX214/100)*((ROUND(Source!AF214*Source!I214, 2)+ROUND(Source!AE214*Source!I214, 2))), 2)</f>
        <v>0</v>
      </c>
      <c r="T479">
        <f>Source!X214</f>
        <v>0</v>
      </c>
      <c r="U479">
        <f>ROUND((Source!FY214/100)*((ROUND(Source!AF214*Source!I214, 2)+ROUND(Source!AE214*Source!I214, 2))), 2)</f>
        <v>0</v>
      </c>
      <c r="V479">
        <f>Source!Y214</f>
        <v>0</v>
      </c>
      <c r="Y479">
        <f>IF(Source!BI214=3,I479, 0)</f>
        <v>0</v>
      </c>
      <c r="AA479">
        <f>ROUND(Source!AC214*Source!I214, 2)+ROUND((((Source!ET214)-(Source!EU214))+Source!AE214)*Source!I214, 2)+ROUND(Source!AF214*Source!I214, 2)</f>
        <v>-0.72</v>
      </c>
      <c r="AB479">
        <f>Source!O214</f>
        <v>-8.8699999999999992</v>
      </c>
    </row>
    <row r="480" spans="1:28" ht="42.75" x14ac:dyDescent="0.2">
      <c r="A480" s="66">
        <v>100</v>
      </c>
      <c r="B480" s="66" t="str">
        <f>Source!E215</f>
        <v>57,3</v>
      </c>
      <c r="C480" s="66" t="str">
        <f>Source!F215</f>
        <v>102-0097</v>
      </c>
      <c r="D480" s="66" t="str">
        <f>Source!G215</f>
        <v>Брусья необрезные хвойных пород длиной 2-3,75 м, все ширины, толщиной 100-125 мм, III сорта</v>
      </c>
      <c r="E480" s="67" t="str">
        <f>Source!H215</f>
        <v>м3</v>
      </c>
      <c r="F480" s="68">
        <f>Source!I215</f>
        <v>-1.464E-2</v>
      </c>
      <c r="G480" s="69">
        <f>Source!AK215</f>
        <v>772.77</v>
      </c>
      <c r="H480" s="70" t="s">
        <v>3</v>
      </c>
      <c r="I480" s="69">
        <f>ROUND(Source!AC215*Source!I215, 2)+ROUND((((Source!ET215)-(Source!EU215))+Source!AE215)*Source!I215, 2)+ROUND(Source!AF215*Source!I215, 2)</f>
        <v>-11.31</v>
      </c>
      <c r="J480" s="67"/>
      <c r="K480" s="67">
        <f>IF(Source!BC215&lt;&gt; 0, Source!BC215, 1)</f>
        <v>8.1199999999999992</v>
      </c>
      <c r="L480" s="69">
        <f>Source!O215</f>
        <v>-91.86</v>
      </c>
      <c r="M480" s="69"/>
      <c r="S480">
        <f>ROUND((Source!FX215/100)*((ROUND(Source!AF215*Source!I215, 2)+ROUND(Source!AE215*Source!I215, 2))), 2)</f>
        <v>0</v>
      </c>
      <c r="T480">
        <f>Source!X215</f>
        <v>0</v>
      </c>
      <c r="U480">
        <f>ROUND((Source!FY215/100)*((ROUND(Source!AF215*Source!I215, 2)+ROUND(Source!AE215*Source!I215, 2))), 2)</f>
        <v>0</v>
      </c>
      <c r="V480">
        <f>Source!Y215</f>
        <v>0</v>
      </c>
      <c r="Y480">
        <f>IF(Source!BI215=3,I480, 0)</f>
        <v>0</v>
      </c>
      <c r="AA480">
        <f>ROUND(Source!AC215*Source!I215, 2)+ROUND((((Source!ET215)-(Source!EU215))+Source!AE215)*Source!I215, 2)+ROUND(Source!AF215*Source!I215, 2)</f>
        <v>-11.31</v>
      </c>
      <c r="AB480">
        <f>Source!O215</f>
        <v>-91.86</v>
      </c>
    </row>
    <row r="481" spans="1:28" ht="15" x14ac:dyDescent="0.25">
      <c r="H481" s="48">
        <f>ROUND(Source!AC212*Source!I212, 2)+ROUND(Source!AF212*Source!I212, 2)+ROUND((((Source!ET212)-(Source!EU212))+Source!AE212)*Source!I212, 2)+SUM(I475:I476)+SUM(AA478:AA480)</f>
        <v>492.22999999999956</v>
      </c>
      <c r="I481" s="48"/>
      <c r="K481" s="48">
        <f>Source!O212+SUM(L475:L476)+SUM(AB478:AB480)</f>
        <v>17615.380000000005</v>
      </c>
      <c r="L481" s="48"/>
      <c r="M481" s="49">
        <f>Source!U212</f>
        <v>24.338999999999999</v>
      </c>
      <c r="O481" s="47">
        <f>H481</f>
        <v>492.22999999999956</v>
      </c>
      <c r="P481" s="47">
        <f>K481</f>
        <v>17615.380000000005</v>
      </c>
      <c r="Q481" s="47">
        <f>M481</f>
        <v>24.338999999999999</v>
      </c>
      <c r="W481">
        <f>IF(Source!BI212&lt;=1,H481, 0)</f>
        <v>492.22999999999956</v>
      </c>
      <c r="X481">
        <f>IF(Source!BI212=2,H481, 0)</f>
        <v>0</v>
      </c>
      <c r="Y481">
        <f>IF(Source!BI212=3,H481, 0)</f>
        <v>0</v>
      </c>
      <c r="Z481">
        <f>IF(Source!BI212=4,H481, 0)</f>
        <v>0</v>
      </c>
    </row>
    <row r="482" spans="1:28" ht="28.5" x14ac:dyDescent="0.2">
      <c r="A482" s="37">
        <v>101</v>
      </c>
      <c r="B482" s="37" t="str">
        <f>Source!E216</f>
        <v>58</v>
      </c>
      <c r="C482" s="38" t="str">
        <f>Source!F216</f>
        <v>м08-02-396-6</v>
      </c>
      <c r="D482" s="34" t="str">
        <f>Source!G216</f>
        <v>Короб металлический по стенам и потолкам, длина 3 м</v>
      </c>
      <c r="E482" s="39" t="str">
        <f>Source!H216</f>
        <v>100 м</v>
      </c>
      <c r="F482" s="10">
        <f>Source!I216</f>
        <v>0.03</v>
      </c>
      <c r="G482" s="41">
        <f>IF(Source!AK216&lt;&gt; 0, Source!AK216,Source!AL216 + Source!AM216 + Source!AO216)</f>
        <v>371.2</v>
      </c>
      <c r="H482" s="40"/>
      <c r="I482" s="41"/>
      <c r="J482" s="40" t="str">
        <f>Source!BO216</f>
        <v>м08-02-396-6</v>
      </c>
      <c r="K482" s="40"/>
      <c r="L482" s="41"/>
      <c r="M482" s="42"/>
      <c r="S482">
        <f>ROUND((Source!FX216/100)*((ROUND(Source!AF216*Source!I216, 2)+ROUND(Source!AE216*Source!I216, 2))), 2)</f>
        <v>6.05</v>
      </c>
      <c r="T482">
        <f>Source!X216</f>
        <v>216.21</v>
      </c>
      <c r="U482">
        <f>ROUND((Source!FY216/100)*((ROUND(Source!AF216*Source!I216, 2)+ROUND(Source!AE216*Source!I216, 2))), 2)</f>
        <v>3.18</v>
      </c>
      <c r="V482">
        <f>Source!Y216</f>
        <v>113.68</v>
      </c>
    </row>
    <row r="483" spans="1:28" x14ac:dyDescent="0.2">
      <c r="D483" s="43" t="str">
        <f>"Объем: "&amp;Source!I216&amp;"=3/"&amp;"100"</f>
        <v>Объем: 0,03=3/100</v>
      </c>
    </row>
    <row r="484" spans="1:28" ht="14.25" x14ac:dyDescent="0.2">
      <c r="A484" s="37"/>
      <c r="B484" s="37"/>
      <c r="C484" s="38"/>
      <c r="D484" s="34" t="s">
        <v>827</v>
      </c>
      <c r="E484" s="39"/>
      <c r="F484" s="10"/>
      <c r="G484" s="41">
        <f>Source!AO216</f>
        <v>206.74</v>
      </c>
      <c r="H484" s="40" t="str">
        <f>Source!DG216</f>
        <v/>
      </c>
      <c r="I484" s="41">
        <f>ROUND(Source!AF216*Source!I216, 2)</f>
        <v>6.2</v>
      </c>
      <c r="J484" s="40"/>
      <c r="K484" s="40">
        <f>IF(Source!BA216&lt;&gt; 0, Source!BA216, 1)</f>
        <v>35.729999999999997</v>
      </c>
      <c r="L484" s="41">
        <f>Source!S216</f>
        <v>221.6</v>
      </c>
      <c r="M484" s="42"/>
      <c r="R484">
        <f>I484</f>
        <v>6.2</v>
      </c>
    </row>
    <row r="485" spans="1:28" ht="14.25" x14ac:dyDescent="0.2">
      <c r="A485" s="37"/>
      <c r="B485" s="37"/>
      <c r="C485" s="38"/>
      <c r="D485" s="34" t="s">
        <v>244</v>
      </c>
      <c r="E485" s="39"/>
      <c r="F485" s="10"/>
      <c r="G485" s="41">
        <f>Source!AM216</f>
        <v>36.090000000000003</v>
      </c>
      <c r="H485" s="40" t="str">
        <f>Source!DE216</f>
        <v/>
      </c>
      <c r="I485" s="41">
        <f>ROUND((((Source!ET216)-(Source!EU216))+Source!AE216)*Source!I216, 2)</f>
        <v>1.08</v>
      </c>
      <c r="J485" s="40"/>
      <c r="K485" s="40">
        <f>IF(Source!BB216&lt;&gt; 0, Source!BB216, 1)</f>
        <v>10.42</v>
      </c>
      <c r="L485" s="41">
        <f>Source!Q216</f>
        <v>11.28</v>
      </c>
      <c r="M485" s="42"/>
    </row>
    <row r="486" spans="1:28" ht="14.25" x14ac:dyDescent="0.2">
      <c r="A486" s="37"/>
      <c r="B486" s="37"/>
      <c r="C486" s="38"/>
      <c r="D486" s="34" t="s">
        <v>833</v>
      </c>
      <c r="E486" s="39"/>
      <c r="F486" s="10"/>
      <c r="G486" s="41">
        <f>Source!AN216</f>
        <v>1.21</v>
      </c>
      <c r="H486" s="40" t="str">
        <f>Source!DF216</f>
        <v/>
      </c>
      <c r="I486" s="41">
        <f>ROUND(Source!AE216*Source!I216, 2)</f>
        <v>0.04</v>
      </c>
      <c r="J486" s="40"/>
      <c r="K486" s="40">
        <f>IF(Source!BS216&lt;&gt; 0, Source!BS216, 1)</f>
        <v>35.729999999999997</v>
      </c>
      <c r="L486" s="41">
        <f>Source!R216</f>
        <v>1.3</v>
      </c>
      <c r="M486" s="42"/>
      <c r="R486">
        <f>I486</f>
        <v>0.04</v>
      </c>
    </row>
    <row r="487" spans="1:28" ht="14.25" x14ac:dyDescent="0.2">
      <c r="A487" s="37"/>
      <c r="B487" s="37"/>
      <c r="C487" s="38"/>
      <c r="D487" s="34" t="s">
        <v>834</v>
      </c>
      <c r="E487" s="39"/>
      <c r="F487" s="10"/>
      <c r="G487" s="41">
        <f>Source!AL216</f>
        <v>128.37</v>
      </c>
      <c r="H487" s="40" t="str">
        <f>Source!DD216</f>
        <v/>
      </c>
      <c r="I487" s="41">
        <f>ROUND(Source!AC216*Source!I216, 2)</f>
        <v>3.85</v>
      </c>
      <c r="J487" s="40"/>
      <c r="K487" s="40">
        <f>IF(Source!BC216&lt;&gt; 0, Source!BC216, 1)</f>
        <v>8.8800000000000008</v>
      </c>
      <c r="L487" s="41">
        <f>Source!P216</f>
        <v>34.200000000000003</v>
      </c>
      <c r="M487" s="42"/>
    </row>
    <row r="488" spans="1:28" ht="14.25" x14ac:dyDescent="0.2">
      <c r="A488" s="37"/>
      <c r="B488" s="37"/>
      <c r="C488" s="38"/>
      <c r="D488" s="34" t="s">
        <v>828</v>
      </c>
      <c r="E488" s="39" t="s">
        <v>829</v>
      </c>
      <c r="F488" s="10">
        <f>Source!BZ216</f>
        <v>97</v>
      </c>
      <c r="G488" s="44"/>
      <c r="H488" s="40"/>
      <c r="I488" s="41">
        <f>SUM(S482:S493)</f>
        <v>6.05</v>
      </c>
      <c r="J488" s="45"/>
      <c r="K488" s="34">
        <f>Source!AT216</f>
        <v>97</v>
      </c>
      <c r="L488" s="41">
        <f>SUM(T482:T493)</f>
        <v>216.21</v>
      </c>
      <c r="M488" s="42"/>
    </row>
    <row r="489" spans="1:28" ht="14.25" x14ac:dyDescent="0.2">
      <c r="A489" s="37"/>
      <c r="B489" s="37"/>
      <c r="C489" s="38"/>
      <c r="D489" s="34" t="s">
        <v>830</v>
      </c>
      <c r="E489" s="39" t="s">
        <v>829</v>
      </c>
      <c r="F489" s="10">
        <f>Source!CA216</f>
        <v>51</v>
      </c>
      <c r="G489" s="44"/>
      <c r="H489" s="40"/>
      <c r="I489" s="41">
        <f>SUM(U482:U493)</f>
        <v>3.18</v>
      </c>
      <c r="J489" s="45"/>
      <c r="K489" s="34">
        <f>Source!AU216</f>
        <v>51</v>
      </c>
      <c r="L489" s="41">
        <f>SUM(V482:V493)</f>
        <v>113.68</v>
      </c>
      <c r="M489" s="42"/>
    </row>
    <row r="490" spans="1:28" ht="14.25" x14ac:dyDescent="0.2">
      <c r="A490" s="37"/>
      <c r="B490" s="37"/>
      <c r="C490" s="38"/>
      <c r="D490" s="34" t="s">
        <v>831</v>
      </c>
      <c r="E490" s="39" t="s">
        <v>832</v>
      </c>
      <c r="F490" s="10">
        <f>Source!AQ216</f>
        <v>23.52</v>
      </c>
      <c r="G490" s="41"/>
      <c r="H490" s="40" t="str">
        <f>Source!DI216</f>
        <v/>
      </c>
      <c r="I490" s="41"/>
      <c r="J490" s="40"/>
      <c r="K490" s="40"/>
      <c r="L490" s="41"/>
      <c r="M490" s="46">
        <f>Source!U216</f>
        <v>0.7056</v>
      </c>
    </row>
    <row r="491" spans="1:28" ht="14.25" x14ac:dyDescent="0.2">
      <c r="A491" s="61">
        <v>102</v>
      </c>
      <c r="B491" s="61" t="str">
        <f>Source!E217</f>
        <v>58,1</v>
      </c>
      <c r="C491" s="61" t="str">
        <f>Source!F217</f>
        <v>101-1924</v>
      </c>
      <c r="D491" s="61" t="str">
        <f>Source!G217</f>
        <v>Электроды диаметром 4 мм Э42А</v>
      </c>
      <c r="E491" s="63" t="str">
        <f>Source!H217</f>
        <v>кг</v>
      </c>
      <c r="F491" s="62">
        <f>Source!I217</f>
        <v>-0.20519999999999999</v>
      </c>
      <c r="G491" s="64">
        <f>Source!AK217</f>
        <v>12.65</v>
      </c>
      <c r="H491" s="65" t="s">
        <v>3</v>
      </c>
      <c r="I491" s="64">
        <f>ROUND(Source!AC217*Source!I217, 2)+ROUND((((Source!ET217)-(Source!EU217))+Source!AE217)*Source!I217, 2)+ROUND(Source!AF217*Source!I217, 2)</f>
        <v>-2.6</v>
      </c>
      <c r="J491" s="63"/>
      <c r="K491" s="63">
        <f>IF(Source!BC217&lt;&gt; 0, Source!BC217, 1)</f>
        <v>9.6300000000000008</v>
      </c>
      <c r="L491" s="64">
        <f>Source!O217</f>
        <v>-25</v>
      </c>
      <c r="M491" s="64"/>
      <c r="S491">
        <f>ROUND((Source!FX217/100)*((ROUND(Source!AF217*Source!I217, 2)+ROUND(Source!AE217*Source!I217, 2))), 2)</f>
        <v>0</v>
      </c>
      <c r="T491">
        <f>Source!X217</f>
        <v>0</v>
      </c>
      <c r="U491">
        <f>ROUND((Source!FY217/100)*((ROUND(Source!AF217*Source!I217, 2)+ROUND(Source!AE217*Source!I217, 2))), 2)</f>
        <v>0</v>
      </c>
      <c r="V491">
        <f>Source!Y217</f>
        <v>0</v>
      </c>
      <c r="Y491">
        <f>IF(Source!BI217=3,I491, 0)</f>
        <v>0</v>
      </c>
      <c r="AA491">
        <f>ROUND(Source!AC217*Source!I217, 2)+ROUND((((Source!ET217)-(Source!EU217))+Source!AE217)*Source!I217, 2)+ROUND(Source!AF217*Source!I217, 2)</f>
        <v>-2.6</v>
      </c>
      <c r="AB491">
        <f>Source!O217</f>
        <v>-25</v>
      </c>
    </row>
    <row r="492" spans="1:28" ht="14.25" x14ac:dyDescent="0.2">
      <c r="A492" s="61">
        <v>103</v>
      </c>
      <c r="B492" s="61" t="str">
        <f>Source!E218</f>
        <v>58,2</v>
      </c>
      <c r="C492" s="61" t="str">
        <f>Source!F218</f>
        <v>101-3914</v>
      </c>
      <c r="D492" s="61" t="str">
        <f>Source!G218</f>
        <v>Дюбели распорные полипропиленовые</v>
      </c>
      <c r="E492" s="63" t="str">
        <f>Source!H218</f>
        <v>100 шт.</v>
      </c>
      <c r="F492" s="62">
        <f>Source!I218</f>
        <v>-1.2E-2</v>
      </c>
      <c r="G492" s="64">
        <f>Source!AK218</f>
        <v>87.29</v>
      </c>
      <c r="H492" s="65" t="s">
        <v>3</v>
      </c>
      <c r="I492" s="64">
        <f>ROUND(Source!AC218*Source!I218, 2)+ROUND((((Source!ET218)-(Source!EU218))+Source!AE218)*Source!I218, 2)+ROUND(Source!AF218*Source!I218, 2)</f>
        <v>-1.05</v>
      </c>
      <c r="J492" s="63"/>
      <c r="K492" s="63">
        <f>IF(Source!BC218&lt;&gt; 0, Source!BC218, 1)</f>
        <v>4.16</v>
      </c>
      <c r="L492" s="64">
        <f>Source!O218</f>
        <v>-4.3600000000000003</v>
      </c>
      <c r="M492" s="64"/>
      <c r="S492">
        <f>ROUND((Source!FX218/100)*((ROUND(Source!AF218*Source!I218, 2)+ROUND(Source!AE218*Source!I218, 2))), 2)</f>
        <v>0</v>
      </c>
      <c r="T492">
        <f>Source!X218</f>
        <v>0</v>
      </c>
      <c r="U492">
        <f>ROUND((Source!FY218/100)*((ROUND(Source!AF218*Source!I218, 2)+ROUND(Source!AE218*Source!I218, 2))), 2)</f>
        <v>0</v>
      </c>
      <c r="V492">
        <f>Source!Y218</f>
        <v>0</v>
      </c>
      <c r="Y492">
        <f>IF(Source!BI218=3,I492, 0)</f>
        <v>0</v>
      </c>
      <c r="AA492">
        <f>ROUND(Source!AC218*Source!I218, 2)+ROUND((((Source!ET218)-(Source!EU218))+Source!AE218)*Source!I218, 2)+ROUND(Source!AF218*Source!I218, 2)</f>
        <v>-1.05</v>
      </c>
      <c r="AB492">
        <f>Source!O218</f>
        <v>-4.3600000000000003</v>
      </c>
    </row>
    <row r="493" spans="1:28" ht="28.5" x14ac:dyDescent="0.2">
      <c r="A493" s="66">
        <v>104</v>
      </c>
      <c r="B493" s="66" t="str">
        <f>Source!E219</f>
        <v>58,3</v>
      </c>
      <c r="C493" s="66" t="str">
        <f>Source!F219</f>
        <v>101-4621</v>
      </c>
      <c r="D493" s="66" t="str">
        <f>Source!G219</f>
        <v>Шуруп самонарезающий (LN) 3,5/11 мм</v>
      </c>
      <c r="E493" s="67" t="str">
        <f>Source!H219</f>
        <v>шт.</v>
      </c>
      <c r="F493" s="68">
        <f>Source!I219</f>
        <v>-1.2</v>
      </c>
      <c r="G493" s="69">
        <f>Source!AK219</f>
        <v>7.0000000000000007E-2</v>
      </c>
      <c r="H493" s="70" t="s">
        <v>3</v>
      </c>
      <c r="I493" s="69">
        <f>ROUND(Source!AC219*Source!I219, 2)+ROUND((((Source!ET219)-(Source!EU219))+Source!AE219)*Source!I219, 2)+ROUND(Source!AF219*Source!I219, 2)</f>
        <v>-0.08</v>
      </c>
      <c r="J493" s="67"/>
      <c r="K493" s="67">
        <f>IF(Source!BC219&lt;&gt; 0, Source!BC219, 1)</f>
        <v>4.8600000000000003</v>
      </c>
      <c r="L493" s="69">
        <f>Source!O219</f>
        <v>-0.41</v>
      </c>
      <c r="M493" s="69"/>
      <c r="S493">
        <f>ROUND((Source!FX219/100)*((ROUND(Source!AF219*Source!I219, 2)+ROUND(Source!AE219*Source!I219, 2))), 2)</f>
        <v>0</v>
      </c>
      <c r="T493">
        <f>Source!X219</f>
        <v>0</v>
      </c>
      <c r="U493">
        <f>ROUND((Source!FY219/100)*((ROUND(Source!AF219*Source!I219, 2)+ROUND(Source!AE219*Source!I219, 2))), 2)</f>
        <v>0</v>
      </c>
      <c r="V493">
        <f>Source!Y219</f>
        <v>0</v>
      </c>
      <c r="Y493">
        <f>IF(Source!BI219=3,I493, 0)</f>
        <v>0</v>
      </c>
      <c r="AA493">
        <f>ROUND(Source!AC219*Source!I219, 2)+ROUND((((Source!ET219)-(Source!EU219))+Source!AE219)*Source!I219, 2)+ROUND(Source!AF219*Source!I219, 2)</f>
        <v>-0.08</v>
      </c>
      <c r="AB493">
        <f>Source!O219</f>
        <v>-0.41</v>
      </c>
    </row>
    <row r="494" spans="1:28" ht="15" x14ac:dyDescent="0.25">
      <c r="H494" s="48">
        <f>ROUND(Source!AC216*Source!I216, 2)+ROUND(Source!AF216*Source!I216, 2)+ROUND((((Source!ET216)-(Source!EU216))+Source!AE216)*Source!I216, 2)+SUM(I488:I489)+SUM(AA491:AA493)</f>
        <v>16.63</v>
      </c>
      <c r="I494" s="48"/>
      <c r="K494" s="48">
        <f>Source!O216+SUM(L488:L489)+SUM(AB491:AB493)</f>
        <v>567.20000000000005</v>
      </c>
      <c r="L494" s="48"/>
      <c r="M494" s="49">
        <f>Source!U216</f>
        <v>0.7056</v>
      </c>
      <c r="O494" s="47">
        <f>H494</f>
        <v>16.63</v>
      </c>
      <c r="P494" s="47">
        <f>K494</f>
        <v>567.20000000000005</v>
      </c>
      <c r="Q494" s="47">
        <f>M494</f>
        <v>0.7056</v>
      </c>
      <c r="W494">
        <f>IF(Source!BI216&lt;=1,H494, 0)</f>
        <v>0</v>
      </c>
      <c r="X494">
        <f>IF(Source!BI216=2,H494, 0)</f>
        <v>16.63</v>
      </c>
      <c r="Y494">
        <f>IF(Source!BI216=3,H494, 0)</f>
        <v>0</v>
      </c>
      <c r="Z494">
        <f>IF(Source!BI216=4,H494, 0)</f>
        <v>0</v>
      </c>
    </row>
    <row r="495" spans="1:28" ht="42.75" x14ac:dyDescent="0.2">
      <c r="A495" s="37">
        <v>105</v>
      </c>
      <c r="B495" s="37" t="str">
        <f>Source!E220</f>
        <v>59</v>
      </c>
      <c r="C495" s="38" t="str">
        <f>Source!F220</f>
        <v>м08-02-148-4</v>
      </c>
      <c r="D495" s="34" t="str">
        <f>Source!G220</f>
        <v>Кабель до 35 кВ в проложенных трубах, блоках и коробах, масса 1 м кабеля до 6 кг</v>
      </c>
      <c r="E495" s="39" t="str">
        <f>Source!H220</f>
        <v>100 М КАБЕЛЯ</v>
      </c>
      <c r="F495" s="10">
        <f>Source!I220</f>
        <v>1.83</v>
      </c>
      <c r="G495" s="41">
        <f>IF(Source!AK220&lt;&gt; 0, Source!AK220,Source!AL220 + Source!AM220 + Source!AO220)</f>
        <v>339.16</v>
      </c>
      <c r="H495" s="40"/>
      <c r="I495" s="41"/>
      <c r="J495" s="40" t="str">
        <f>Source!BO220</f>
        <v>м08-02-148-4</v>
      </c>
      <c r="K495" s="40"/>
      <c r="L495" s="41"/>
      <c r="M495" s="42"/>
      <c r="S495">
        <f>ROUND((Source!FX220/100)*((ROUND(Source!AF220*Source!I220, 2)+ROUND(Source!AE220*Source!I220, 2))), 2)</f>
        <v>371.98</v>
      </c>
      <c r="T495">
        <f>Source!X220</f>
        <v>13290.56</v>
      </c>
      <c r="U495">
        <f>ROUND((Source!FY220/100)*((ROUND(Source!AF220*Source!I220, 2)+ROUND(Source!AE220*Source!I220, 2))), 2)</f>
        <v>195.57</v>
      </c>
      <c r="V495">
        <f>Source!Y220</f>
        <v>6987.82</v>
      </c>
    </row>
    <row r="496" spans="1:28" x14ac:dyDescent="0.2">
      <c r="D496" s="43" t="str">
        <f>"Объем: "&amp;Source!I220&amp;"=183/"&amp;"100"</f>
        <v>Объем: 1,83=183/100</v>
      </c>
    </row>
    <row r="497" spans="1:28" ht="14.25" x14ac:dyDescent="0.2">
      <c r="A497" s="37"/>
      <c r="B497" s="37"/>
      <c r="C497" s="38"/>
      <c r="D497" s="34" t="s">
        <v>827</v>
      </c>
      <c r="E497" s="39"/>
      <c r="F497" s="10"/>
      <c r="G497" s="41">
        <f>Source!AO220</f>
        <v>207.13</v>
      </c>
      <c r="H497" s="40" t="str">
        <f>Source!DG220</f>
        <v/>
      </c>
      <c r="I497" s="41">
        <f>ROUND(Source!AF220*Source!I220, 2)</f>
        <v>379.05</v>
      </c>
      <c r="J497" s="40"/>
      <c r="K497" s="40">
        <f>IF(Source!BA220&lt;&gt; 0, Source!BA220, 1)</f>
        <v>35.729999999999997</v>
      </c>
      <c r="L497" s="41">
        <f>Source!S220</f>
        <v>13543.38</v>
      </c>
      <c r="M497" s="42"/>
      <c r="R497">
        <f>I497</f>
        <v>379.05</v>
      </c>
    </row>
    <row r="498" spans="1:28" ht="14.25" x14ac:dyDescent="0.2">
      <c r="A498" s="37"/>
      <c r="B498" s="37"/>
      <c r="C498" s="38"/>
      <c r="D498" s="34" t="s">
        <v>244</v>
      </c>
      <c r="E498" s="39"/>
      <c r="F498" s="10"/>
      <c r="G498" s="41">
        <f>Source!AM220</f>
        <v>90.42</v>
      </c>
      <c r="H498" s="40" t="str">
        <f>Source!DE220</f>
        <v/>
      </c>
      <c r="I498" s="41">
        <f>ROUND((((Source!ET220)-(Source!EU220))+Source!AE220)*Source!I220, 2)</f>
        <v>165.47</v>
      </c>
      <c r="J498" s="40"/>
      <c r="K498" s="40">
        <f>IF(Source!BB220&lt;&gt; 0, Source!BB220, 1)</f>
        <v>8.82</v>
      </c>
      <c r="L498" s="41">
        <f>Source!Q220</f>
        <v>1459.43</v>
      </c>
      <c r="M498" s="42"/>
    </row>
    <row r="499" spans="1:28" ht="14.25" x14ac:dyDescent="0.2">
      <c r="A499" s="37"/>
      <c r="B499" s="37"/>
      <c r="C499" s="38"/>
      <c r="D499" s="34" t="s">
        <v>833</v>
      </c>
      <c r="E499" s="39"/>
      <c r="F499" s="10"/>
      <c r="G499" s="41">
        <f>Source!AN220</f>
        <v>2.42</v>
      </c>
      <c r="H499" s="40" t="str">
        <f>Source!DF220</f>
        <v/>
      </c>
      <c r="I499" s="41">
        <f>ROUND(Source!AE220*Source!I220, 2)</f>
        <v>4.43</v>
      </c>
      <c r="J499" s="40"/>
      <c r="K499" s="40">
        <f>IF(Source!BS220&lt;&gt; 0, Source!BS220, 1)</f>
        <v>35.729999999999997</v>
      </c>
      <c r="L499" s="41">
        <f>Source!R220</f>
        <v>158.22999999999999</v>
      </c>
      <c r="M499" s="42"/>
      <c r="R499">
        <f>I499</f>
        <v>4.43</v>
      </c>
    </row>
    <row r="500" spans="1:28" ht="14.25" x14ac:dyDescent="0.2">
      <c r="A500" s="37"/>
      <c r="B500" s="37"/>
      <c r="C500" s="38"/>
      <c r="D500" s="34" t="s">
        <v>834</v>
      </c>
      <c r="E500" s="39"/>
      <c r="F500" s="10"/>
      <c r="G500" s="41">
        <f>Source!AL220</f>
        <v>41.61</v>
      </c>
      <c r="H500" s="40" t="str">
        <f>Source!DD220</f>
        <v/>
      </c>
      <c r="I500" s="41">
        <f>ROUND(Source!AC220*Source!I220, 2)</f>
        <v>76.150000000000006</v>
      </c>
      <c r="J500" s="40"/>
      <c r="K500" s="40">
        <f>IF(Source!BC220&lt;&gt; 0, Source!BC220, 1)</f>
        <v>19.170000000000002</v>
      </c>
      <c r="L500" s="41">
        <f>Source!P220</f>
        <v>1459.72</v>
      </c>
      <c r="M500" s="42"/>
    </row>
    <row r="501" spans="1:28" ht="14.25" x14ac:dyDescent="0.2">
      <c r="A501" s="37"/>
      <c r="B501" s="37"/>
      <c r="C501" s="38"/>
      <c r="D501" s="34" t="s">
        <v>828</v>
      </c>
      <c r="E501" s="39" t="s">
        <v>829</v>
      </c>
      <c r="F501" s="10">
        <f>Source!BZ220</f>
        <v>97</v>
      </c>
      <c r="G501" s="44"/>
      <c r="H501" s="40"/>
      <c r="I501" s="41">
        <f>SUM(S495:S506)</f>
        <v>371.98</v>
      </c>
      <c r="J501" s="45"/>
      <c r="K501" s="34">
        <f>Source!AT220</f>
        <v>97</v>
      </c>
      <c r="L501" s="41">
        <f>SUM(T495:T506)</f>
        <v>13290.56</v>
      </c>
      <c r="M501" s="42"/>
    </row>
    <row r="502" spans="1:28" ht="14.25" x14ac:dyDescent="0.2">
      <c r="A502" s="37"/>
      <c r="B502" s="37"/>
      <c r="C502" s="38"/>
      <c r="D502" s="34" t="s">
        <v>830</v>
      </c>
      <c r="E502" s="39" t="s">
        <v>829</v>
      </c>
      <c r="F502" s="10">
        <f>Source!CA220</f>
        <v>51</v>
      </c>
      <c r="G502" s="44"/>
      <c r="H502" s="40"/>
      <c r="I502" s="41">
        <f>SUM(U495:U506)</f>
        <v>195.57</v>
      </c>
      <c r="J502" s="45"/>
      <c r="K502" s="34">
        <f>Source!AU220</f>
        <v>51</v>
      </c>
      <c r="L502" s="41">
        <f>SUM(V495:V506)</f>
        <v>6987.82</v>
      </c>
      <c r="M502" s="42"/>
    </row>
    <row r="503" spans="1:28" ht="14.25" x14ac:dyDescent="0.2">
      <c r="A503" s="37"/>
      <c r="B503" s="37"/>
      <c r="C503" s="38"/>
      <c r="D503" s="34" t="s">
        <v>831</v>
      </c>
      <c r="E503" s="39" t="s">
        <v>832</v>
      </c>
      <c r="F503" s="10">
        <f>Source!AQ220</f>
        <v>23.04</v>
      </c>
      <c r="G503" s="41"/>
      <c r="H503" s="40" t="str">
        <f>Source!DI220</f>
        <v/>
      </c>
      <c r="I503" s="41"/>
      <c r="J503" s="40"/>
      <c r="K503" s="40"/>
      <c r="L503" s="41"/>
      <c r="M503" s="46">
        <f>Source!U220</f>
        <v>42.163200000000003</v>
      </c>
    </row>
    <row r="504" spans="1:28" ht="14.25" x14ac:dyDescent="0.2">
      <c r="A504" s="61">
        <v>106</v>
      </c>
      <c r="B504" s="61" t="str">
        <f>Source!E221</f>
        <v>59,1</v>
      </c>
      <c r="C504" s="61" t="str">
        <f>Source!F221</f>
        <v>101-2478</v>
      </c>
      <c r="D504" s="61" t="str">
        <f>Source!G221</f>
        <v>Лента К226</v>
      </c>
      <c r="E504" s="63" t="str">
        <f>Source!H221</f>
        <v>100 м</v>
      </c>
      <c r="F504" s="62">
        <f>Source!I221</f>
        <v>-1.7568E-2</v>
      </c>
      <c r="G504" s="64">
        <f>Source!AK221</f>
        <v>121.8</v>
      </c>
      <c r="H504" s="65" t="s">
        <v>3</v>
      </c>
      <c r="I504" s="64">
        <f>ROUND(Source!AC221*Source!I221, 2)+ROUND((((Source!ET221)-(Source!EU221))+Source!AE221)*Source!I221, 2)+ROUND(Source!AF221*Source!I221, 2)</f>
        <v>-2.14</v>
      </c>
      <c r="J504" s="63"/>
      <c r="K504" s="63">
        <f>IF(Source!BC221&lt;&gt; 0, Source!BC221, 1)</f>
        <v>6.3</v>
      </c>
      <c r="L504" s="64">
        <f>Source!O221</f>
        <v>-13.48</v>
      </c>
      <c r="M504" s="64"/>
      <c r="S504">
        <f>ROUND((Source!FX221/100)*((ROUND(Source!AF221*Source!I221, 2)+ROUND(Source!AE221*Source!I221, 2))), 2)</f>
        <v>0</v>
      </c>
      <c r="T504">
        <f>Source!X221</f>
        <v>0</v>
      </c>
      <c r="U504">
        <f>ROUND((Source!FY221/100)*((ROUND(Source!AF221*Source!I221, 2)+ROUND(Source!AE221*Source!I221, 2))), 2)</f>
        <v>0</v>
      </c>
      <c r="V504">
        <f>Source!Y221</f>
        <v>0</v>
      </c>
      <c r="Y504">
        <f>IF(Source!BI221=3,I504, 0)</f>
        <v>0</v>
      </c>
      <c r="AA504">
        <f>ROUND(Source!AC221*Source!I221, 2)+ROUND((((Source!ET221)-(Source!EU221))+Source!AE221)*Source!I221, 2)+ROUND(Source!AF221*Source!I221, 2)</f>
        <v>-2.14</v>
      </c>
      <c r="AB504">
        <f>Source!O221</f>
        <v>-13.48</v>
      </c>
    </row>
    <row r="505" spans="1:28" ht="14.25" x14ac:dyDescent="0.2">
      <c r="A505" s="61">
        <v>107</v>
      </c>
      <c r="B505" s="61" t="str">
        <f>Source!E222</f>
        <v>59,2</v>
      </c>
      <c r="C505" s="61" t="str">
        <f>Source!F222</f>
        <v>113-1786</v>
      </c>
      <c r="D505" s="61" t="str">
        <f>Source!G222</f>
        <v>Лак битумный БТ-123</v>
      </c>
      <c r="E505" s="63" t="str">
        <f>Source!H222</f>
        <v>т</v>
      </c>
      <c r="F505" s="62">
        <f>Source!I222</f>
        <v>-1.0980000000000001E-4</v>
      </c>
      <c r="G505" s="64">
        <f>Source!AK222</f>
        <v>9528</v>
      </c>
      <c r="H505" s="65" t="s">
        <v>3</v>
      </c>
      <c r="I505" s="64">
        <f>ROUND(Source!AC222*Source!I222, 2)+ROUND((((Source!ET222)-(Source!EU222))+Source!AE222)*Source!I222, 2)+ROUND(Source!AF222*Source!I222, 2)</f>
        <v>-1.05</v>
      </c>
      <c r="J505" s="63"/>
      <c r="K505" s="63">
        <f>IF(Source!BC222&lt;&gt; 0, Source!BC222, 1)</f>
        <v>8.14</v>
      </c>
      <c r="L505" s="64">
        <f>Source!O222</f>
        <v>-8.52</v>
      </c>
      <c r="M505" s="64"/>
      <c r="S505">
        <f>ROUND((Source!FX222/100)*((ROUND(Source!AF222*Source!I222, 2)+ROUND(Source!AE222*Source!I222, 2))), 2)</f>
        <v>0</v>
      </c>
      <c r="T505">
        <f>Source!X222</f>
        <v>0</v>
      </c>
      <c r="U505">
        <f>ROUND((Source!FY222/100)*((ROUND(Source!AF222*Source!I222, 2)+ROUND(Source!AE222*Source!I222, 2))), 2)</f>
        <v>0</v>
      </c>
      <c r="V505">
        <f>Source!Y222</f>
        <v>0</v>
      </c>
      <c r="Y505">
        <f>IF(Source!BI222=3,I505, 0)</f>
        <v>0</v>
      </c>
      <c r="AA505">
        <f>ROUND(Source!AC222*Source!I222, 2)+ROUND((((Source!ET222)-(Source!EU222))+Source!AE222)*Source!I222, 2)+ROUND(Source!AF222*Source!I222, 2)</f>
        <v>-1.05</v>
      </c>
      <c r="AB505">
        <f>Source!O222</f>
        <v>-8.52</v>
      </c>
    </row>
    <row r="506" spans="1:28" ht="28.5" x14ac:dyDescent="0.2">
      <c r="A506" s="66">
        <v>108</v>
      </c>
      <c r="B506" s="66" t="str">
        <f>Source!E223</f>
        <v>59,3</v>
      </c>
      <c r="C506" s="66" t="str">
        <f>Source!F223</f>
        <v>506-1362</v>
      </c>
      <c r="D506" s="66" t="str">
        <f>Source!G223</f>
        <v>Припои оловянно-свинцовые бессурьмянистые марки ПОС30</v>
      </c>
      <c r="E506" s="67" t="str">
        <f>Source!H223</f>
        <v>кг</v>
      </c>
      <c r="F506" s="68">
        <f>Source!I223</f>
        <v>-0.91500000000000004</v>
      </c>
      <c r="G506" s="69">
        <f>Source!AK223</f>
        <v>71.45</v>
      </c>
      <c r="H506" s="70" t="s">
        <v>3</v>
      </c>
      <c r="I506" s="69">
        <f>ROUND(Source!AC223*Source!I223, 2)+ROUND((((Source!ET223)-(Source!EU223))+Source!AE223)*Source!I223, 2)+ROUND(Source!AF223*Source!I223, 2)</f>
        <v>-65.38</v>
      </c>
      <c r="J506" s="67"/>
      <c r="K506" s="67">
        <f>IF(Source!BC223&lt;&gt; 0, Source!BC223, 1)</f>
        <v>17.850000000000001</v>
      </c>
      <c r="L506" s="69">
        <f>Source!O223</f>
        <v>-1166.97</v>
      </c>
      <c r="M506" s="69"/>
      <c r="S506">
        <f>ROUND((Source!FX223/100)*((ROUND(Source!AF223*Source!I223, 2)+ROUND(Source!AE223*Source!I223, 2))), 2)</f>
        <v>0</v>
      </c>
      <c r="T506">
        <f>Source!X223</f>
        <v>0</v>
      </c>
      <c r="U506">
        <f>ROUND((Source!FY223/100)*((ROUND(Source!AF223*Source!I223, 2)+ROUND(Source!AE223*Source!I223, 2))), 2)</f>
        <v>0</v>
      </c>
      <c r="V506">
        <f>Source!Y223</f>
        <v>0</v>
      </c>
      <c r="Y506">
        <f>IF(Source!BI223=3,I506, 0)</f>
        <v>0</v>
      </c>
      <c r="AA506">
        <f>ROUND(Source!AC223*Source!I223, 2)+ROUND((((Source!ET223)-(Source!EU223))+Source!AE223)*Source!I223, 2)+ROUND(Source!AF223*Source!I223, 2)</f>
        <v>-65.38</v>
      </c>
      <c r="AB506">
        <f>Source!O223</f>
        <v>-1166.97</v>
      </c>
    </row>
    <row r="507" spans="1:28" ht="15" x14ac:dyDescent="0.25">
      <c r="H507" s="48">
        <f>ROUND(Source!AC220*Source!I220, 2)+ROUND(Source!AF220*Source!I220, 2)+ROUND((((Source!ET220)-(Source!EU220))+Source!AE220)*Source!I220, 2)+SUM(I501:I502)+SUM(AA504:AA506)</f>
        <v>1119.6500000000001</v>
      </c>
      <c r="I507" s="48"/>
      <c r="K507" s="48">
        <f>Source!O220+SUM(L501:L502)+SUM(AB504:AB506)</f>
        <v>35551.939999999995</v>
      </c>
      <c r="L507" s="48"/>
      <c r="M507" s="49">
        <f>Source!U220</f>
        <v>42.163200000000003</v>
      </c>
      <c r="O507" s="47">
        <f>H507</f>
        <v>1119.6500000000001</v>
      </c>
      <c r="P507" s="47">
        <f>K507</f>
        <v>35551.939999999995</v>
      </c>
      <c r="Q507" s="47">
        <f>M507</f>
        <v>42.163200000000003</v>
      </c>
      <c r="W507">
        <f>IF(Source!BI220&lt;=1,H507, 0)</f>
        <v>0</v>
      </c>
      <c r="X507">
        <f>IF(Source!BI220=2,H507, 0)</f>
        <v>1119.6500000000001</v>
      </c>
      <c r="Y507">
        <f>IF(Source!BI220=3,H507, 0)</f>
        <v>0</v>
      </c>
      <c r="Z507">
        <f>IF(Source!BI220=4,H507, 0)</f>
        <v>0</v>
      </c>
    </row>
    <row r="508" spans="1:28" ht="42.75" x14ac:dyDescent="0.2">
      <c r="A508" s="37">
        <v>109</v>
      </c>
      <c r="B508" s="37" t="str">
        <f>Source!E224</f>
        <v>60</v>
      </c>
      <c r="C508" s="38" t="str">
        <f>Source!F224</f>
        <v>м08-02-145-4</v>
      </c>
      <c r="D508" s="34" t="str">
        <f>Source!G224</f>
        <v>Кабель до 35 кВ, прокладываемый по дну канала без креплений, масса 1 м кабеля до 6 кг</v>
      </c>
      <c r="E508" s="39" t="str">
        <f>Source!H224</f>
        <v>100 М КАБЕЛЯ</v>
      </c>
      <c r="F508" s="10">
        <f>Source!I224</f>
        <v>0.8</v>
      </c>
      <c r="G508" s="41">
        <f>IF(Source!AK224&lt;&gt; 0, Source!AK224,Source!AL224 + Source!AM224 + Source!AO224)</f>
        <v>207.19</v>
      </c>
      <c r="H508" s="40"/>
      <c r="I508" s="41"/>
      <c r="J508" s="40" t="str">
        <f>Source!BO224</f>
        <v>м08-02-145-4</v>
      </c>
      <c r="K508" s="40"/>
      <c r="L508" s="41"/>
      <c r="M508" s="42"/>
      <c r="S508">
        <f>ROUND((Source!FX224/100)*((ROUND(Source!AF224*Source!I224, 2)+ROUND(Source!AE224*Source!I224, 2))), 2)</f>
        <v>73.319999999999993</v>
      </c>
      <c r="T508">
        <f>Source!X224</f>
        <v>2619.59</v>
      </c>
      <c r="U508">
        <f>ROUND((Source!FY224/100)*((ROUND(Source!AF224*Source!I224, 2)+ROUND(Source!AE224*Source!I224, 2))), 2)</f>
        <v>38.549999999999997</v>
      </c>
      <c r="V508">
        <f>Source!Y224</f>
        <v>1377.31</v>
      </c>
    </row>
    <row r="509" spans="1:28" x14ac:dyDescent="0.2">
      <c r="D509" s="43" t="str">
        <f>"Объем: "&amp;Source!I224&amp;"=80/"&amp;"100"</f>
        <v>Объем: 0,8=80/100</v>
      </c>
    </row>
    <row r="510" spans="1:28" ht="14.25" x14ac:dyDescent="0.2">
      <c r="A510" s="37"/>
      <c r="B510" s="37"/>
      <c r="C510" s="38"/>
      <c r="D510" s="34" t="s">
        <v>827</v>
      </c>
      <c r="E510" s="39"/>
      <c r="F510" s="10"/>
      <c r="G510" s="41">
        <f>Source!AO224</f>
        <v>92.06</v>
      </c>
      <c r="H510" s="40" t="str">
        <f>Source!DG224</f>
        <v/>
      </c>
      <c r="I510" s="41">
        <f>ROUND(Source!AF224*Source!I224, 2)</f>
        <v>73.650000000000006</v>
      </c>
      <c r="J510" s="40"/>
      <c r="K510" s="40">
        <f>IF(Source!BA224&lt;&gt; 0, Source!BA224, 1)</f>
        <v>35.729999999999997</v>
      </c>
      <c r="L510" s="41">
        <f>Source!S224</f>
        <v>2631.44</v>
      </c>
      <c r="M510" s="42"/>
      <c r="R510">
        <f>I510</f>
        <v>73.650000000000006</v>
      </c>
    </row>
    <row r="511" spans="1:28" ht="14.25" x14ac:dyDescent="0.2">
      <c r="A511" s="37"/>
      <c r="B511" s="37"/>
      <c r="C511" s="38"/>
      <c r="D511" s="34" t="s">
        <v>244</v>
      </c>
      <c r="E511" s="39"/>
      <c r="F511" s="10"/>
      <c r="G511" s="41">
        <f>Source!AM224</f>
        <v>65.3</v>
      </c>
      <c r="H511" s="40" t="str">
        <f>Source!DE224</f>
        <v/>
      </c>
      <c r="I511" s="41">
        <f>ROUND((((Source!ET224)-(Source!EU224))+Source!AE224)*Source!I224, 2)</f>
        <v>52.24</v>
      </c>
      <c r="J511" s="40"/>
      <c r="K511" s="40">
        <f>IF(Source!BB224&lt;&gt; 0, Source!BB224, 1)</f>
        <v>10.17</v>
      </c>
      <c r="L511" s="41">
        <f>Source!Q224</f>
        <v>531.28</v>
      </c>
      <c r="M511" s="42"/>
    </row>
    <row r="512" spans="1:28" ht="14.25" x14ac:dyDescent="0.2">
      <c r="A512" s="37"/>
      <c r="B512" s="37"/>
      <c r="C512" s="38"/>
      <c r="D512" s="34" t="s">
        <v>833</v>
      </c>
      <c r="E512" s="39"/>
      <c r="F512" s="10"/>
      <c r="G512" s="41">
        <f>Source!AN224</f>
        <v>2.42</v>
      </c>
      <c r="H512" s="40" t="str">
        <f>Source!DF224</f>
        <v/>
      </c>
      <c r="I512" s="41">
        <f>ROUND(Source!AE224*Source!I224, 2)</f>
        <v>1.94</v>
      </c>
      <c r="J512" s="40"/>
      <c r="K512" s="40">
        <f>IF(Source!BS224&lt;&gt; 0, Source!BS224, 1)</f>
        <v>35.729999999999997</v>
      </c>
      <c r="L512" s="41">
        <f>Source!R224</f>
        <v>69.17</v>
      </c>
      <c r="M512" s="42"/>
      <c r="R512">
        <f>I512</f>
        <v>1.94</v>
      </c>
    </row>
    <row r="513" spans="1:28" ht="14.25" x14ac:dyDescent="0.2">
      <c r="A513" s="37"/>
      <c r="B513" s="37"/>
      <c r="C513" s="38"/>
      <c r="D513" s="34" t="s">
        <v>834</v>
      </c>
      <c r="E513" s="39"/>
      <c r="F513" s="10"/>
      <c r="G513" s="41">
        <f>Source!AL224</f>
        <v>49.83</v>
      </c>
      <c r="H513" s="40" t="str">
        <f>Source!DD224</f>
        <v/>
      </c>
      <c r="I513" s="41">
        <f>ROUND(Source!AC224*Source!I224, 2)</f>
        <v>39.86</v>
      </c>
      <c r="J513" s="40"/>
      <c r="K513" s="40">
        <f>IF(Source!BC224&lt;&gt; 0, Source!BC224, 1)</f>
        <v>15.69</v>
      </c>
      <c r="L513" s="41">
        <f>Source!P224</f>
        <v>625.47</v>
      </c>
      <c r="M513" s="42"/>
    </row>
    <row r="514" spans="1:28" ht="14.25" x14ac:dyDescent="0.2">
      <c r="A514" s="37"/>
      <c r="B514" s="37"/>
      <c r="C514" s="38"/>
      <c r="D514" s="34" t="s">
        <v>828</v>
      </c>
      <c r="E514" s="39" t="s">
        <v>829</v>
      </c>
      <c r="F514" s="10">
        <f>Source!BZ224</f>
        <v>97</v>
      </c>
      <c r="G514" s="44"/>
      <c r="H514" s="40"/>
      <c r="I514" s="41">
        <f>SUM(S508:S519)</f>
        <v>73.319999999999993</v>
      </c>
      <c r="J514" s="45"/>
      <c r="K514" s="34">
        <f>Source!AT224</f>
        <v>97</v>
      </c>
      <c r="L514" s="41">
        <f>SUM(T508:T519)</f>
        <v>2619.59</v>
      </c>
      <c r="M514" s="42"/>
    </row>
    <row r="515" spans="1:28" ht="14.25" x14ac:dyDescent="0.2">
      <c r="A515" s="37"/>
      <c r="B515" s="37"/>
      <c r="C515" s="38"/>
      <c r="D515" s="34" t="s">
        <v>830</v>
      </c>
      <c r="E515" s="39" t="s">
        <v>829</v>
      </c>
      <c r="F515" s="10">
        <f>Source!CA224</f>
        <v>51</v>
      </c>
      <c r="G515" s="44"/>
      <c r="H515" s="40"/>
      <c r="I515" s="41">
        <f>SUM(U508:U519)</f>
        <v>38.549999999999997</v>
      </c>
      <c r="J515" s="45"/>
      <c r="K515" s="34">
        <f>Source!AU224</f>
        <v>51</v>
      </c>
      <c r="L515" s="41">
        <f>SUM(V508:V519)</f>
        <v>1377.31</v>
      </c>
      <c r="M515" s="42"/>
    </row>
    <row r="516" spans="1:28" ht="14.25" x14ac:dyDescent="0.2">
      <c r="A516" s="37"/>
      <c r="B516" s="37"/>
      <c r="C516" s="38"/>
      <c r="D516" s="34" t="s">
        <v>831</v>
      </c>
      <c r="E516" s="39" t="s">
        <v>832</v>
      </c>
      <c r="F516" s="10">
        <f>Source!AQ224</f>
        <v>10.24</v>
      </c>
      <c r="G516" s="41"/>
      <c r="H516" s="40" t="str">
        <f>Source!DI224</f>
        <v/>
      </c>
      <c r="I516" s="41"/>
      <c r="J516" s="40"/>
      <c r="K516" s="40"/>
      <c r="L516" s="41"/>
      <c r="M516" s="46">
        <f>Source!U224</f>
        <v>8.1920000000000002</v>
      </c>
    </row>
    <row r="517" spans="1:28" ht="14.25" x14ac:dyDescent="0.2">
      <c r="A517" s="61">
        <v>110</v>
      </c>
      <c r="B517" s="61" t="str">
        <f>Source!E225</f>
        <v>60,1</v>
      </c>
      <c r="C517" s="61" t="str">
        <f>Source!F225</f>
        <v>101-2478</v>
      </c>
      <c r="D517" s="61" t="str">
        <f>Source!G225</f>
        <v>Лента К226</v>
      </c>
      <c r="E517" s="63" t="str">
        <f>Source!H225</f>
        <v>100 м</v>
      </c>
      <c r="F517" s="62">
        <f>Source!I225</f>
        <v>-7.6800000000000007E-2</v>
      </c>
      <c r="G517" s="64">
        <f>Source!AK225</f>
        <v>121.8</v>
      </c>
      <c r="H517" s="65" t="s">
        <v>3</v>
      </c>
      <c r="I517" s="64">
        <f>ROUND(Source!AC225*Source!I225, 2)+ROUND((((Source!ET225)-(Source!EU225))+Source!AE225)*Source!I225, 2)+ROUND(Source!AF225*Source!I225, 2)</f>
        <v>-9.35</v>
      </c>
      <c r="J517" s="63"/>
      <c r="K517" s="63">
        <f>IF(Source!BC225&lt;&gt; 0, Source!BC225, 1)</f>
        <v>6.3</v>
      </c>
      <c r="L517" s="64">
        <f>Source!O225</f>
        <v>-58.93</v>
      </c>
      <c r="M517" s="64"/>
      <c r="S517">
        <f>ROUND((Source!FX225/100)*((ROUND(Source!AF225*Source!I225, 2)+ROUND(Source!AE225*Source!I225, 2))), 2)</f>
        <v>0</v>
      </c>
      <c r="T517">
        <f>Source!X225</f>
        <v>0</v>
      </c>
      <c r="U517">
        <f>ROUND((Source!FY225/100)*((ROUND(Source!AF225*Source!I225, 2)+ROUND(Source!AE225*Source!I225, 2))), 2)</f>
        <v>0</v>
      </c>
      <c r="V517">
        <f>Source!Y225</f>
        <v>0</v>
      </c>
      <c r="Y517">
        <f>IF(Source!BI225=3,I517, 0)</f>
        <v>0</v>
      </c>
      <c r="AA517">
        <f>ROUND(Source!AC225*Source!I225, 2)+ROUND((((Source!ET225)-(Source!EU225))+Source!AE225)*Source!I225, 2)+ROUND(Source!AF225*Source!I225, 2)</f>
        <v>-9.35</v>
      </c>
      <c r="AB517">
        <f>Source!O225</f>
        <v>-58.93</v>
      </c>
    </row>
    <row r="518" spans="1:28" ht="14.25" x14ac:dyDescent="0.2">
      <c r="A518" s="61">
        <v>111</v>
      </c>
      <c r="B518" s="61" t="str">
        <f>Source!E226</f>
        <v>60,2</v>
      </c>
      <c r="C518" s="61" t="str">
        <f>Source!F226</f>
        <v>113-1786</v>
      </c>
      <c r="D518" s="61" t="str">
        <f>Source!G226</f>
        <v>Лак битумный БТ-123</v>
      </c>
      <c r="E518" s="63" t="str">
        <f>Source!H226</f>
        <v>т</v>
      </c>
      <c r="F518" s="62">
        <f>Source!I226</f>
        <v>-4.8000000000000001E-5</v>
      </c>
      <c r="G518" s="64">
        <f>Source!AK226</f>
        <v>9528</v>
      </c>
      <c r="H518" s="65" t="s">
        <v>3</v>
      </c>
      <c r="I518" s="64">
        <f>ROUND(Source!AC226*Source!I226, 2)+ROUND((((Source!ET226)-(Source!EU226))+Source!AE226)*Source!I226, 2)+ROUND(Source!AF226*Source!I226, 2)</f>
        <v>-0.46</v>
      </c>
      <c r="J518" s="63"/>
      <c r="K518" s="63">
        <f>IF(Source!BC226&lt;&gt; 0, Source!BC226, 1)</f>
        <v>8.14</v>
      </c>
      <c r="L518" s="64">
        <f>Source!O226</f>
        <v>-3.72</v>
      </c>
      <c r="M518" s="64"/>
      <c r="S518">
        <f>ROUND((Source!FX226/100)*((ROUND(Source!AF226*Source!I226, 2)+ROUND(Source!AE226*Source!I226, 2))), 2)</f>
        <v>0</v>
      </c>
      <c r="T518">
        <f>Source!X226</f>
        <v>0</v>
      </c>
      <c r="U518">
        <f>ROUND((Source!FY226/100)*((ROUND(Source!AF226*Source!I226, 2)+ROUND(Source!AE226*Source!I226, 2))), 2)</f>
        <v>0</v>
      </c>
      <c r="V518">
        <f>Source!Y226</f>
        <v>0</v>
      </c>
      <c r="Y518">
        <f>IF(Source!BI226=3,I518, 0)</f>
        <v>0</v>
      </c>
      <c r="AA518">
        <f>ROUND(Source!AC226*Source!I226, 2)+ROUND((((Source!ET226)-(Source!EU226))+Source!AE226)*Source!I226, 2)+ROUND(Source!AF226*Source!I226, 2)</f>
        <v>-0.46</v>
      </c>
      <c r="AB518">
        <f>Source!O226</f>
        <v>-3.72</v>
      </c>
    </row>
    <row r="519" spans="1:28" ht="28.5" x14ac:dyDescent="0.2">
      <c r="A519" s="66">
        <v>112</v>
      </c>
      <c r="B519" s="66" t="str">
        <f>Source!E227</f>
        <v>60,3</v>
      </c>
      <c r="C519" s="66" t="str">
        <f>Source!F227</f>
        <v>506-1362</v>
      </c>
      <c r="D519" s="66" t="str">
        <f>Source!G227</f>
        <v>Припои оловянно-свинцовые бессурьмянистые марки ПОС30</v>
      </c>
      <c r="E519" s="67" t="str">
        <f>Source!H227</f>
        <v>кг</v>
      </c>
      <c r="F519" s="68">
        <f>Source!I227</f>
        <v>-0.4</v>
      </c>
      <c r="G519" s="69">
        <f>Source!AK227</f>
        <v>71.45</v>
      </c>
      <c r="H519" s="70" t="s">
        <v>3</v>
      </c>
      <c r="I519" s="69">
        <f>ROUND(Source!AC227*Source!I227, 2)+ROUND((((Source!ET227)-(Source!EU227))+Source!AE227)*Source!I227, 2)+ROUND(Source!AF227*Source!I227, 2)</f>
        <v>-28.58</v>
      </c>
      <c r="J519" s="67"/>
      <c r="K519" s="67">
        <f>IF(Source!BC227&lt;&gt; 0, Source!BC227, 1)</f>
        <v>17.850000000000001</v>
      </c>
      <c r="L519" s="69">
        <f>Source!O227</f>
        <v>-510.15</v>
      </c>
      <c r="M519" s="69"/>
      <c r="S519">
        <f>ROUND((Source!FX227/100)*((ROUND(Source!AF227*Source!I227, 2)+ROUND(Source!AE227*Source!I227, 2))), 2)</f>
        <v>0</v>
      </c>
      <c r="T519">
        <f>Source!X227</f>
        <v>0</v>
      </c>
      <c r="U519">
        <f>ROUND((Source!FY227/100)*((ROUND(Source!AF227*Source!I227, 2)+ROUND(Source!AE227*Source!I227, 2))), 2)</f>
        <v>0</v>
      </c>
      <c r="V519">
        <f>Source!Y227</f>
        <v>0</v>
      </c>
      <c r="Y519">
        <f>IF(Source!BI227=3,I519, 0)</f>
        <v>0</v>
      </c>
      <c r="AA519">
        <f>ROUND(Source!AC227*Source!I227, 2)+ROUND((((Source!ET227)-(Source!EU227))+Source!AE227)*Source!I227, 2)+ROUND(Source!AF227*Source!I227, 2)</f>
        <v>-28.58</v>
      </c>
      <c r="AB519">
        <f>Source!O227</f>
        <v>-510.15</v>
      </c>
    </row>
    <row r="520" spans="1:28" ht="15" x14ac:dyDescent="0.25">
      <c r="H520" s="48">
        <f>ROUND(Source!AC224*Source!I224, 2)+ROUND(Source!AF224*Source!I224, 2)+ROUND((((Source!ET224)-(Source!EU224))+Source!AE224)*Source!I224, 2)+SUM(I514:I515)+SUM(AA517:AA519)</f>
        <v>239.23000000000002</v>
      </c>
      <c r="I520" s="48"/>
      <c r="K520" s="48">
        <f>Source!O224+SUM(L514:L515)+SUM(AB517:AB519)</f>
        <v>7212.29</v>
      </c>
      <c r="L520" s="48"/>
      <c r="M520" s="49">
        <f>Source!U224</f>
        <v>8.1920000000000002</v>
      </c>
      <c r="O520" s="47">
        <f>H520</f>
        <v>239.23000000000002</v>
      </c>
      <c r="P520" s="47">
        <f>K520</f>
        <v>7212.29</v>
      </c>
      <c r="Q520" s="47">
        <f>M520</f>
        <v>8.1920000000000002</v>
      </c>
      <c r="W520">
        <f>IF(Source!BI224&lt;=1,H520, 0)</f>
        <v>0</v>
      </c>
      <c r="X520">
        <f>IF(Source!BI224=2,H520, 0)</f>
        <v>239.23000000000002</v>
      </c>
      <c r="Y520">
        <f>IF(Source!BI224=3,H520, 0)</f>
        <v>0</v>
      </c>
      <c r="Z520">
        <f>IF(Source!BI224=4,H520, 0)</f>
        <v>0</v>
      </c>
    </row>
    <row r="521" spans="1:28" ht="57" x14ac:dyDescent="0.2">
      <c r="A521" s="37">
        <v>113</v>
      </c>
      <c r="B521" s="37" t="str">
        <f>Source!E228</f>
        <v>61</v>
      </c>
      <c r="C521" s="38" t="str">
        <f>Source!F228</f>
        <v>м08-02-147-4</v>
      </c>
      <c r="D521" s="34" t="str">
        <f>Source!G228</f>
        <v>Кабель до 35 кВ по установленным конструкциям и лоткам с креплением на поворотах и в конце трассы, масса 1 м кабеля до 6 кг</v>
      </c>
      <c r="E521" s="39" t="str">
        <f>Source!H228</f>
        <v>100 М КАБЕЛЯ</v>
      </c>
      <c r="F521" s="10">
        <f>Source!I228</f>
        <v>0.02</v>
      </c>
      <c r="G521" s="41">
        <f>IF(Source!AK228&lt;&gt; 0, Source!AK228,Source!AL228 + Source!AM228 + Source!AO228)</f>
        <v>301.02999999999997</v>
      </c>
      <c r="H521" s="40"/>
      <c r="I521" s="41"/>
      <c r="J521" s="40" t="str">
        <f>Source!BO228</f>
        <v>м08-02-147-4</v>
      </c>
      <c r="K521" s="40"/>
      <c r="L521" s="41"/>
      <c r="M521" s="42"/>
      <c r="S521">
        <f>ROUND((Source!FX228/100)*((ROUND(Source!AF228*Source!I228, 2)+ROUND(Source!AE228*Source!I228, 2))), 2)</f>
        <v>3.58</v>
      </c>
      <c r="T521">
        <f>Source!X228</f>
        <v>127.81</v>
      </c>
      <c r="U521">
        <f>ROUND((Source!FY228/100)*((ROUND(Source!AF228*Source!I228, 2)+ROUND(Source!AE228*Source!I228, 2))), 2)</f>
        <v>1.88</v>
      </c>
      <c r="V521">
        <f>Source!Y228</f>
        <v>67.2</v>
      </c>
    </row>
    <row r="522" spans="1:28" x14ac:dyDescent="0.2">
      <c r="D522" s="43" t="str">
        <f>"Объем: "&amp;Source!I228&amp;"=2/"&amp;"100"</f>
        <v>Объем: 0,02=2/100</v>
      </c>
    </row>
    <row r="523" spans="1:28" ht="14.25" x14ac:dyDescent="0.2">
      <c r="A523" s="37"/>
      <c r="B523" s="37"/>
      <c r="C523" s="38"/>
      <c r="D523" s="34" t="s">
        <v>827</v>
      </c>
      <c r="E523" s="39"/>
      <c r="F523" s="10"/>
      <c r="G523" s="41">
        <f>Source!AO228</f>
        <v>181.96</v>
      </c>
      <c r="H523" s="40" t="str">
        <f>Source!DG228</f>
        <v/>
      </c>
      <c r="I523" s="41">
        <f>ROUND(Source!AF228*Source!I228, 2)</f>
        <v>3.64</v>
      </c>
      <c r="J523" s="40"/>
      <c r="K523" s="40">
        <f>IF(Source!BA228&lt;&gt; 0, Source!BA228, 1)</f>
        <v>35.729999999999997</v>
      </c>
      <c r="L523" s="41">
        <f>Source!S228</f>
        <v>130.03</v>
      </c>
      <c r="M523" s="42"/>
      <c r="R523">
        <f>I523</f>
        <v>3.64</v>
      </c>
    </row>
    <row r="524" spans="1:28" ht="14.25" x14ac:dyDescent="0.2">
      <c r="A524" s="37"/>
      <c r="B524" s="37"/>
      <c r="C524" s="38"/>
      <c r="D524" s="34" t="s">
        <v>244</v>
      </c>
      <c r="E524" s="39"/>
      <c r="F524" s="10"/>
      <c r="G524" s="41">
        <f>Source!AM228</f>
        <v>86.36</v>
      </c>
      <c r="H524" s="40" t="str">
        <f>Source!DE228</f>
        <v/>
      </c>
      <c r="I524" s="41">
        <f>ROUND((((Source!ET228)-(Source!EU228))+Source!AE228)*Source!I228, 2)</f>
        <v>1.73</v>
      </c>
      <c r="J524" s="40"/>
      <c r="K524" s="40">
        <f>IF(Source!BB228&lt;&gt; 0, Source!BB228, 1)</f>
        <v>8.98</v>
      </c>
      <c r="L524" s="41">
        <f>Source!Q228</f>
        <v>15.51</v>
      </c>
      <c r="M524" s="42"/>
    </row>
    <row r="525" spans="1:28" ht="14.25" x14ac:dyDescent="0.2">
      <c r="A525" s="37"/>
      <c r="B525" s="37"/>
      <c r="C525" s="38"/>
      <c r="D525" s="34" t="s">
        <v>833</v>
      </c>
      <c r="E525" s="39"/>
      <c r="F525" s="10"/>
      <c r="G525" s="41">
        <f>Source!AN228</f>
        <v>2.42</v>
      </c>
      <c r="H525" s="40" t="str">
        <f>Source!DF228</f>
        <v/>
      </c>
      <c r="I525" s="41">
        <f>ROUND(Source!AE228*Source!I228, 2)</f>
        <v>0.05</v>
      </c>
      <c r="J525" s="40"/>
      <c r="K525" s="40">
        <f>IF(Source!BS228&lt;&gt; 0, Source!BS228, 1)</f>
        <v>35.729999999999997</v>
      </c>
      <c r="L525" s="41">
        <f>Source!R228</f>
        <v>1.73</v>
      </c>
      <c r="M525" s="42"/>
      <c r="R525">
        <f>I525</f>
        <v>0.05</v>
      </c>
    </row>
    <row r="526" spans="1:28" ht="14.25" x14ac:dyDescent="0.2">
      <c r="A526" s="37"/>
      <c r="B526" s="37"/>
      <c r="C526" s="38"/>
      <c r="D526" s="34" t="s">
        <v>834</v>
      </c>
      <c r="E526" s="39"/>
      <c r="F526" s="10"/>
      <c r="G526" s="41">
        <f>Source!AL228</f>
        <v>32.71</v>
      </c>
      <c r="H526" s="40" t="str">
        <f>Source!DD228</f>
        <v/>
      </c>
      <c r="I526" s="41">
        <f>ROUND(Source!AC228*Source!I228, 2)</f>
        <v>0.65</v>
      </c>
      <c r="J526" s="40"/>
      <c r="K526" s="40">
        <f>IF(Source!BC228&lt;&gt; 0, Source!BC228, 1)</f>
        <v>16.43</v>
      </c>
      <c r="L526" s="41">
        <f>Source!P228</f>
        <v>10.75</v>
      </c>
      <c r="M526" s="42"/>
    </row>
    <row r="527" spans="1:28" ht="14.25" x14ac:dyDescent="0.2">
      <c r="A527" s="37"/>
      <c r="B527" s="37"/>
      <c r="C527" s="38"/>
      <c r="D527" s="34" t="s">
        <v>828</v>
      </c>
      <c r="E527" s="39" t="s">
        <v>829</v>
      </c>
      <c r="F527" s="10">
        <f>Source!BZ228</f>
        <v>97</v>
      </c>
      <c r="G527" s="44"/>
      <c r="H527" s="40"/>
      <c r="I527" s="41">
        <f>SUM(S521:S534)</f>
        <v>3.58</v>
      </c>
      <c r="J527" s="45"/>
      <c r="K527" s="34">
        <f>Source!AT228</f>
        <v>97</v>
      </c>
      <c r="L527" s="41">
        <f>SUM(T521:T534)</f>
        <v>127.81</v>
      </c>
      <c r="M527" s="42"/>
    </row>
    <row r="528" spans="1:28" ht="14.25" x14ac:dyDescent="0.2">
      <c r="A528" s="37"/>
      <c r="B528" s="37"/>
      <c r="C528" s="38"/>
      <c r="D528" s="34" t="s">
        <v>830</v>
      </c>
      <c r="E528" s="39" t="s">
        <v>829</v>
      </c>
      <c r="F528" s="10">
        <f>Source!CA228</f>
        <v>51</v>
      </c>
      <c r="G528" s="44"/>
      <c r="H528" s="40"/>
      <c r="I528" s="41">
        <f>SUM(U521:U534)</f>
        <v>1.88</v>
      </c>
      <c r="J528" s="45"/>
      <c r="K528" s="34">
        <f>Source!AU228</f>
        <v>51</v>
      </c>
      <c r="L528" s="41">
        <f>SUM(V521:V534)</f>
        <v>67.2</v>
      </c>
      <c r="M528" s="42"/>
    </row>
    <row r="529" spans="1:28" ht="14.25" x14ac:dyDescent="0.2">
      <c r="A529" s="37"/>
      <c r="B529" s="37"/>
      <c r="C529" s="38"/>
      <c r="D529" s="34" t="s">
        <v>831</v>
      </c>
      <c r="E529" s="39" t="s">
        <v>832</v>
      </c>
      <c r="F529" s="10">
        <f>Source!AQ228</f>
        <v>20.239999999999998</v>
      </c>
      <c r="G529" s="41"/>
      <c r="H529" s="40" t="str">
        <f>Source!DI228</f>
        <v/>
      </c>
      <c r="I529" s="41"/>
      <c r="J529" s="40"/>
      <c r="K529" s="40"/>
      <c r="L529" s="41"/>
      <c r="M529" s="46">
        <f>Source!U228</f>
        <v>0.40479999999999999</v>
      </c>
    </row>
    <row r="530" spans="1:28" ht="28.5" x14ac:dyDescent="0.2">
      <c r="A530" s="61">
        <v>114</v>
      </c>
      <c r="B530" s="61" t="str">
        <f>Source!E229</f>
        <v>61,1</v>
      </c>
      <c r="C530" s="61" t="str">
        <f>Source!F229</f>
        <v>101-1481</v>
      </c>
      <c r="D530" s="61" t="str">
        <f>Source!G229</f>
        <v>Шурупы с полукруглой головкой 4x40 мм</v>
      </c>
      <c r="E530" s="63" t="str">
        <f>Source!H229</f>
        <v>т</v>
      </c>
      <c r="F530" s="62">
        <f>Source!I229</f>
        <v>-2.2000000000000001E-6</v>
      </c>
      <c r="G530" s="64">
        <f>Source!AK229</f>
        <v>12430</v>
      </c>
      <c r="H530" s="65" t="s">
        <v>3</v>
      </c>
      <c r="I530" s="64">
        <f>ROUND(Source!AC229*Source!I229, 2)+ROUND((((Source!ET229)-(Source!EU229))+Source!AE229)*Source!I229, 2)+ROUND(Source!AF229*Source!I229, 2)</f>
        <v>-0.03</v>
      </c>
      <c r="J530" s="63"/>
      <c r="K530" s="63">
        <f>IF(Source!BC229&lt;&gt; 0, Source!BC229, 1)</f>
        <v>10.06</v>
      </c>
      <c r="L530" s="64">
        <f>Source!O229</f>
        <v>-0.28000000000000003</v>
      </c>
      <c r="M530" s="64"/>
      <c r="S530">
        <f>ROUND((Source!FX229/100)*((ROUND(Source!AF229*Source!I229, 2)+ROUND(Source!AE229*Source!I229, 2))), 2)</f>
        <v>0</v>
      </c>
      <c r="T530">
        <f>Source!X229</f>
        <v>0</v>
      </c>
      <c r="U530">
        <f>ROUND((Source!FY229/100)*((ROUND(Source!AF229*Source!I229, 2)+ROUND(Source!AE229*Source!I229, 2))), 2)</f>
        <v>0</v>
      </c>
      <c r="V530">
        <f>Source!Y229</f>
        <v>0</v>
      </c>
      <c r="Y530">
        <f>IF(Source!BI229=3,I530, 0)</f>
        <v>0</v>
      </c>
      <c r="AA530">
        <f>ROUND(Source!AC229*Source!I229, 2)+ROUND((((Source!ET229)-(Source!EU229))+Source!AE229)*Source!I229, 2)+ROUND(Source!AF229*Source!I229, 2)</f>
        <v>-0.03</v>
      </c>
      <c r="AB530">
        <f>Source!O229</f>
        <v>-0.28000000000000003</v>
      </c>
    </row>
    <row r="531" spans="1:28" ht="14.25" x14ac:dyDescent="0.2">
      <c r="A531" s="61">
        <v>115</v>
      </c>
      <c r="B531" s="61" t="str">
        <f>Source!E230</f>
        <v>61,2</v>
      </c>
      <c r="C531" s="61" t="str">
        <f>Source!F230</f>
        <v>101-2478</v>
      </c>
      <c r="D531" s="61" t="str">
        <f>Source!G230</f>
        <v>Лента К226</v>
      </c>
      <c r="E531" s="63" t="str">
        <f>Source!H230</f>
        <v>100 м</v>
      </c>
      <c r="F531" s="62">
        <f>Source!I230</f>
        <v>-4.8999999999999998E-4</v>
      </c>
      <c r="G531" s="64">
        <f>Source!AK230</f>
        <v>121.8</v>
      </c>
      <c r="H531" s="65" t="s">
        <v>3</v>
      </c>
      <c r="I531" s="64">
        <f>ROUND(Source!AC230*Source!I230, 2)+ROUND((((Source!ET230)-(Source!EU230))+Source!AE230)*Source!I230, 2)+ROUND(Source!AF230*Source!I230, 2)</f>
        <v>-0.06</v>
      </c>
      <c r="J531" s="63"/>
      <c r="K531" s="63">
        <f>IF(Source!BC230&lt;&gt; 0, Source!BC230, 1)</f>
        <v>6.3</v>
      </c>
      <c r="L531" s="64">
        <f>Source!O230</f>
        <v>-0.38</v>
      </c>
      <c r="M531" s="64"/>
      <c r="S531">
        <f>ROUND((Source!FX230/100)*((ROUND(Source!AF230*Source!I230, 2)+ROUND(Source!AE230*Source!I230, 2))), 2)</f>
        <v>0</v>
      </c>
      <c r="T531">
        <f>Source!X230</f>
        <v>0</v>
      </c>
      <c r="U531">
        <f>ROUND((Source!FY230/100)*((ROUND(Source!AF230*Source!I230, 2)+ROUND(Source!AE230*Source!I230, 2))), 2)</f>
        <v>0</v>
      </c>
      <c r="V531">
        <f>Source!Y230</f>
        <v>0</v>
      </c>
      <c r="Y531">
        <f>IF(Source!BI230=3,I531, 0)</f>
        <v>0</v>
      </c>
      <c r="AA531">
        <f>ROUND(Source!AC230*Source!I230, 2)+ROUND((((Source!ET230)-(Source!EU230))+Source!AE230)*Source!I230, 2)+ROUND(Source!AF230*Source!I230, 2)</f>
        <v>-0.06</v>
      </c>
      <c r="AB531">
        <f>Source!O230</f>
        <v>-0.38</v>
      </c>
    </row>
    <row r="532" spans="1:28" ht="14.25" x14ac:dyDescent="0.2">
      <c r="A532" s="61">
        <v>116</v>
      </c>
      <c r="B532" s="61" t="str">
        <f>Source!E231</f>
        <v>61,3</v>
      </c>
      <c r="C532" s="61" t="str">
        <f>Source!F231</f>
        <v>113-1786</v>
      </c>
      <c r="D532" s="61" t="str">
        <f>Source!G231</f>
        <v>Лак битумный БТ-123</v>
      </c>
      <c r="E532" s="63" t="str">
        <f>Source!H231</f>
        <v>т</v>
      </c>
      <c r="F532" s="62">
        <f>Source!I231</f>
        <v>-1.4400000000000001E-5</v>
      </c>
      <c r="G532" s="64">
        <f>Source!AK231</f>
        <v>9528</v>
      </c>
      <c r="H532" s="65" t="s">
        <v>3</v>
      </c>
      <c r="I532" s="64">
        <f>ROUND(Source!AC231*Source!I231, 2)+ROUND((((Source!ET231)-(Source!EU231))+Source!AE231)*Source!I231, 2)+ROUND(Source!AF231*Source!I231, 2)</f>
        <v>-0.14000000000000001</v>
      </c>
      <c r="J532" s="63"/>
      <c r="K532" s="63">
        <f>IF(Source!BC231&lt;&gt; 0, Source!BC231, 1)</f>
        <v>8.14</v>
      </c>
      <c r="L532" s="64">
        <f>Source!O231</f>
        <v>-1.1200000000000001</v>
      </c>
      <c r="M532" s="64"/>
      <c r="S532">
        <f>ROUND((Source!FX231/100)*((ROUND(Source!AF231*Source!I231, 2)+ROUND(Source!AE231*Source!I231, 2))), 2)</f>
        <v>0</v>
      </c>
      <c r="T532">
        <f>Source!X231</f>
        <v>0</v>
      </c>
      <c r="U532">
        <f>ROUND((Source!FY231/100)*((ROUND(Source!AF231*Source!I231, 2)+ROUND(Source!AE231*Source!I231, 2))), 2)</f>
        <v>0</v>
      </c>
      <c r="V532">
        <f>Source!Y231</f>
        <v>0</v>
      </c>
      <c r="Y532">
        <f>IF(Source!BI231=3,I532, 0)</f>
        <v>0</v>
      </c>
      <c r="AA532">
        <f>ROUND(Source!AC231*Source!I231, 2)+ROUND((((Source!ET231)-(Source!EU231))+Source!AE231)*Source!I231, 2)+ROUND(Source!AF231*Source!I231, 2)</f>
        <v>-0.14000000000000001</v>
      </c>
      <c r="AB532">
        <f>Source!O231</f>
        <v>-1.1200000000000001</v>
      </c>
    </row>
    <row r="533" spans="1:28" ht="28.5" x14ac:dyDescent="0.2">
      <c r="A533" s="61">
        <v>117</v>
      </c>
      <c r="B533" s="61" t="str">
        <f>Source!E232</f>
        <v>61,4</v>
      </c>
      <c r="C533" s="61" t="str">
        <f>Source!F232</f>
        <v>506-1362</v>
      </c>
      <c r="D533" s="61" t="str">
        <f>Source!G232</f>
        <v>Припои оловянно-свинцовые бессурьмянистые марки ПОС30</v>
      </c>
      <c r="E533" s="63" t="str">
        <f>Source!H232</f>
        <v>кг</v>
      </c>
      <c r="F533" s="62">
        <f>Source!I232</f>
        <v>-5.0000000000000001E-3</v>
      </c>
      <c r="G533" s="64">
        <f>Source!AK232</f>
        <v>71.45</v>
      </c>
      <c r="H533" s="65" t="s">
        <v>3</v>
      </c>
      <c r="I533" s="64">
        <f>ROUND(Source!AC232*Source!I232, 2)+ROUND((((Source!ET232)-(Source!EU232))+Source!AE232)*Source!I232, 2)+ROUND(Source!AF232*Source!I232, 2)</f>
        <v>-0.36</v>
      </c>
      <c r="J533" s="63"/>
      <c r="K533" s="63">
        <f>IF(Source!BC232&lt;&gt; 0, Source!BC232, 1)</f>
        <v>17.850000000000001</v>
      </c>
      <c r="L533" s="64">
        <f>Source!O232</f>
        <v>-6.38</v>
      </c>
      <c r="M533" s="64"/>
      <c r="S533">
        <f>ROUND((Source!FX232/100)*((ROUND(Source!AF232*Source!I232, 2)+ROUND(Source!AE232*Source!I232, 2))), 2)</f>
        <v>0</v>
      </c>
      <c r="T533">
        <f>Source!X232</f>
        <v>0</v>
      </c>
      <c r="U533">
        <f>ROUND((Source!FY232/100)*((ROUND(Source!AF232*Source!I232, 2)+ROUND(Source!AE232*Source!I232, 2))), 2)</f>
        <v>0</v>
      </c>
      <c r="V533">
        <f>Source!Y232</f>
        <v>0</v>
      </c>
      <c r="Y533">
        <f>IF(Source!BI232=3,I533, 0)</f>
        <v>0</v>
      </c>
      <c r="AA533">
        <f>ROUND(Source!AC232*Source!I232, 2)+ROUND((((Source!ET232)-(Source!EU232))+Source!AE232)*Source!I232, 2)+ROUND(Source!AF232*Source!I232, 2)</f>
        <v>-0.36</v>
      </c>
      <c r="AB533">
        <f>Source!O232</f>
        <v>-6.38</v>
      </c>
    </row>
    <row r="534" spans="1:28" ht="28.5" x14ac:dyDescent="0.2">
      <c r="A534" s="66">
        <v>118</v>
      </c>
      <c r="B534" s="66" t="str">
        <f>Source!E233</f>
        <v>61,5</v>
      </c>
      <c r="C534" s="66" t="str">
        <f>Source!F233</f>
        <v>999-9950</v>
      </c>
      <c r="D534" s="66" t="str">
        <f>Source!G233</f>
        <v>Вспомогательные ненормируемые материалы (2% от ОЗП)</v>
      </c>
      <c r="E534" s="67" t="str">
        <f>Source!H233</f>
        <v>РУБ</v>
      </c>
      <c r="F534" s="68">
        <f>Source!I233</f>
        <v>-7.2800000000000004E-2</v>
      </c>
      <c r="G534" s="69">
        <f>Source!AK233</f>
        <v>1</v>
      </c>
      <c r="H534" s="70" t="s">
        <v>3</v>
      </c>
      <c r="I534" s="69">
        <f>ROUND(Source!AC233*Source!I233, 2)+ROUND((((Source!ET233)-(Source!EU233))+Source!AE233)*Source!I233, 2)+ROUND(Source!AF233*Source!I233, 2)</f>
        <v>-7.0000000000000007E-2</v>
      </c>
      <c r="J534" s="67"/>
      <c r="K534" s="67">
        <f>IF(Source!BC233&lt;&gt; 0, Source!BC233, 1)</f>
        <v>1</v>
      </c>
      <c r="L534" s="69">
        <f>Source!O233</f>
        <v>-7.0000000000000007E-2</v>
      </c>
      <c r="M534" s="69"/>
      <c r="S534">
        <f>ROUND((Source!FX233/100)*((ROUND(Source!AF233*Source!I233, 2)+ROUND(Source!AE233*Source!I233, 2))), 2)</f>
        <v>0</v>
      </c>
      <c r="T534">
        <f>Source!X233</f>
        <v>0</v>
      </c>
      <c r="U534">
        <f>ROUND((Source!FY233/100)*((ROUND(Source!AF233*Source!I233, 2)+ROUND(Source!AE233*Source!I233, 2))), 2)</f>
        <v>0</v>
      </c>
      <c r="V534">
        <f>Source!Y233</f>
        <v>0</v>
      </c>
      <c r="Y534">
        <f>IF(Source!BI233=3,I534, 0)</f>
        <v>0</v>
      </c>
      <c r="AA534">
        <f>ROUND(Source!AC233*Source!I233, 2)+ROUND((((Source!ET233)-(Source!EU233))+Source!AE233)*Source!I233, 2)+ROUND(Source!AF233*Source!I233, 2)</f>
        <v>-7.0000000000000007E-2</v>
      </c>
      <c r="AB534">
        <f>Source!O233</f>
        <v>-7.0000000000000007E-2</v>
      </c>
    </row>
    <row r="535" spans="1:28" ht="15" x14ac:dyDescent="0.25">
      <c r="H535" s="48">
        <f>ROUND(Source!AC228*Source!I228, 2)+ROUND(Source!AF228*Source!I228, 2)+ROUND((((Source!ET228)-(Source!EU228))+Source!AE228)*Source!I228, 2)+SUM(I527:I528)+SUM(AA530:AA534)</f>
        <v>10.82</v>
      </c>
      <c r="I535" s="48"/>
      <c r="K535" s="48">
        <f>Source!O228+SUM(L527:L528)+SUM(AB530:AB534)</f>
        <v>343.06999999999994</v>
      </c>
      <c r="L535" s="48"/>
      <c r="M535" s="49">
        <f>Source!U228</f>
        <v>0.40479999999999999</v>
      </c>
      <c r="O535" s="47">
        <f>H535</f>
        <v>10.82</v>
      </c>
      <c r="P535" s="47">
        <f>K535</f>
        <v>343.06999999999994</v>
      </c>
      <c r="Q535" s="47">
        <f>M535</f>
        <v>0.40479999999999999</v>
      </c>
      <c r="W535">
        <f>IF(Source!BI228&lt;=1,H535, 0)</f>
        <v>0</v>
      </c>
      <c r="X535">
        <f>IF(Source!BI228=2,H535, 0)</f>
        <v>10.82</v>
      </c>
      <c r="Y535">
        <f>IF(Source!BI228=3,H535, 0)</f>
        <v>0</v>
      </c>
      <c r="Z535">
        <f>IF(Source!BI228=4,H535, 0)</f>
        <v>0</v>
      </c>
    </row>
    <row r="536" spans="1:28" ht="42.75" x14ac:dyDescent="0.2">
      <c r="A536" s="37">
        <v>119</v>
      </c>
      <c r="B536" s="37" t="str">
        <f>Source!E234</f>
        <v>62</v>
      </c>
      <c r="C536" s="38" t="str">
        <f>Source!F234</f>
        <v>м08-02-155-1</v>
      </c>
      <c r="D536" s="34" t="str">
        <f>Source!G234</f>
        <v>Герметизация проходов при вводе кабелей во взрывоопасные помещения уплотнительной массой</v>
      </c>
      <c r="E536" s="39" t="str">
        <f>Source!H234</f>
        <v>1 проход кабеля</v>
      </c>
      <c r="F536" s="10">
        <f>Source!I234</f>
        <v>10</v>
      </c>
      <c r="G536" s="41">
        <f>IF(Source!AK234&lt;&gt; 0, Source!AK234,Source!AL234 + Source!AM234 + Source!AO234)</f>
        <v>18.68</v>
      </c>
      <c r="H536" s="40"/>
      <c r="I536" s="41"/>
      <c r="J536" s="40" t="str">
        <f>Source!BO234</f>
        <v>м08-02-155-1</v>
      </c>
      <c r="K536" s="40"/>
      <c r="L536" s="41"/>
      <c r="M536" s="42"/>
      <c r="S536">
        <f>ROUND((Source!FX234/100)*((ROUND(Source!AF234*Source!I234, 2)+ROUND(Source!AE234*Source!I234, 2))), 2)</f>
        <v>33.17</v>
      </c>
      <c r="T536">
        <f>Source!X234</f>
        <v>1185.31</v>
      </c>
      <c r="U536">
        <f>ROUND((Source!FY234/100)*((ROUND(Source!AF234*Source!I234, 2)+ROUND(Source!AE234*Source!I234, 2))), 2)</f>
        <v>17.440000000000001</v>
      </c>
      <c r="V536">
        <f>Source!Y234</f>
        <v>623.20000000000005</v>
      </c>
    </row>
    <row r="537" spans="1:28" ht="14.25" x14ac:dyDescent="0.2">
      <c r="A537" s="37"/>
      <c r="B537" s="37"/>
      <c r="C537" s="38"/>
      <c r="D537" s="34" t="s">
        <v>827</v>
      </c>
      <c r="E537" s="39"/>
      <c r="F537" s="10"/>
      <c r="G537" s="41">
        <f>Source!AO234</f>
        <v>3.42</v>
      </c>
      <c r="H537" s="40" t="str">
        <f>Source!DG234</f>
        <v/>
      </c>
      <c r="I537" s="41">
        <f>ROUND(Source!AF234*Source!I234, 2)</f>
        <v>34.200000000000003</v>
      </c>
      <c r="J537" s="40"/>
      <c r="K537" s="40">
        <f>IF(Source!BA234&lt;&gt; 0, Source!BA234, 1)</f>
        <v>35.729999999999997</v>
      </c>
      <c r="L537" s="41">
        <f>Source!S234</f>
        <v>1221.97</v>
      </c>
      <c r="M537" s="42"/>
      <c r="R537">
        <f>I537</f>
        <v>34.200000000000003</v>
      </c>
    </row>
    <row r="538" spans="1:28" ht="14.25" x14ac:dyDescent="0.2">
      <c r="A538" s="37"/>
      <c r="B538" s="37"/>
      <c r="C538" s="38"/>
      <c r="D538" s="34" t="s">
        <v>834</v>
      </c>
      <c r="E538" s="39"/>
      <c r="F538" s="10"/>
      <c r="G538" s="41">
        <f>Source!AL234</f>
        <v>15.26</v>
      </c>
      <c r="H538" s="40" t="str">
        <f>Source!DD234</f>
        <v/>
      </c>
      <c r="I538" s="41">
        <f>ROUND(Source!AC234*Source!I234, 2)</f>
        <v>152.6</v>
      </c>
      <c r="J538" s="40"/>
      <c r="K538" s="40">
        <f>IF(Source!BC234&lt;&gt; 0, Source!BC234, 1)</f>
        <v>7.51</v>
      </c>
      <c r="L538" s="41">
        <f>Source!P234</f>
        <v>1146.03</v>
      </c>
      <c r="M538" s="42"/>
    </row>
    <row r="539" spans="1:28" ht="14.25" x14ac:dyDescent="0.2">
      <c r="A539" s="37"/>
      <c r="B539" s="37"/>
      <c r="C539" s="38"/>
      <c r="D539" s="34" t="s">
        <v>828</v>
      </c>
      <c r="E539" s="39" t="s">
        <v>829</v>
      </c>
      <c r="F539" s="10">
        <f>Source!BZ234</f>
        <v>97</v>
      </c>
      <c r="G539" s="44"/>
      <c r="H539" s="40"/>
      <c r="I539" s="41">
        <f>SUM(S536:S544)</f>
        <v>33.17</v>
      </c>
      <c r="J539" s="45"/>
      <c r="K539" s="34">
        <f>Source!AT234</f>
        <v>97</v>
      </c>
      <c r="L539" s="41">
        <f>SUM(T536:T544)</f>
        <v>1185.31</v>
      </c>
      <c r="M539" s="42"/>
    </row>
    <row r="540" spans="1:28" ht="14.25" x14ac:dyDescent="0.2">
      <c r="A540" s="37"/>
      <c r="B540" s="37"/>
      <c r="C540" s="38"/>
      <c r="D540" s="34" t="s">
        <v>830</v>
      </c>
      <c r="E540" s="39" t="s">
        <v>829</v>
      </c>
      <c r="F540" s="10">
        <f>Source!CA234</f>
        <v>51</v>
      </c>
      <c r="G540" s="44"/>
      <c r="H540" s="40"/>
      <c r="I540" s="41">
        <f>SUM(U536:U544)</f>
        <v>17.440000000000001</v>
      </c>
      <c r="J540" s="45"/>
      <c r="K540" s="34">
        <f>Source!AU234</f>
        <v>51</v>
      </c>
      <c r="L540" s="41">
        <f>SUM(V536:V544)</f>
        <v>623.20000000000005</v>
      </c>
      <c r="M540" s="42"/>
    </row>
    <row r="541" spans="1:28" ht="14.25" x14ac:dyDescent="0.2">
      <c r="A541" s="37"/>
      <c r="B541" s="37"/>
      <c r="C541" s="38"/>
      <c r="D541" s="34" t="s">
        <v>831</v>
      </c>
      <c r="E541" s="39" t="s">
        <v>832</v>
      </c>
      <c r="F541" s="10">
        <f>Source!AQ234</f>
        <v>0.38</v>
      </c>
      <c r="G541" s="41"/>
      <c r="H541" s="40" t="str">
        <f>Source!DI234</f>
        <v/>
      </c>
      <c r="I541" s="41"/>
      <c r="J541" s="40"/>
      <c r="K541" s="40"/>
      <c r="L541" s="41"/>
      <c r="M541" s="46">
        <f>Source!U234</f>
        <v>3.8</v>
      </c>
    </row>
    <row r="542" spans="1:28" ht="14.25" x14ac:dyDescent="0.2">
      <c r="A542" s="61">
        <v>120</v>
      </c>
      <c r="B542" s="61" t="str">
        <f>Source!E235</f>
        <v>62,1</v>
      </c>
      <c r="C542" s="61" t="str">
        <f>Source!F235</f>
        <v>101-1705</v>
      </c>
      <c r="D542" s="61" t="str">
        <f>Source!G235</f>
        <v>Пакля пропитанная</v>
      </c>
      <c r="E542" s="63" t="str">
        <f>Source!H235</f>
        <v>кг</v>
      </c>
      <c r="F542" s="62">
        <f>Source!I235</f>
        <v>-1.5</v>
      </c>
      <c r="G542" s="64">
        <f>Source!AK235</f>
        <v>9.0399999999999991</v>
      </c>
      <c r="H542" s="65" t="s">
        <v>3</v>
      </c>
      <c r="I542" s="64">
        <f>ROUND(Source!AC235*Source!I235, 2)+ROUND((((Source!ET235)-(Source!EU235))+Source!AE235)*Source!I235, 2)+ROUND(Source!AF235*Source!I235, 2)</f>
        <v>-13.56</v>
      </c>
      <c r="J542" s="63"/>
      <c r="K542" s="63">
        <f>IF(Source!BC235&lt;&gt; 0, Source!BC235, 1)</f>
        <v>10.31</v>
      </c>
      <c r="L542" s="64">
        <f>Source!O235</f>
        <v>-139.80000000000001</v>
      </c>
      <c r="M542" s="64"/>
      <c r="S542">
        <f>ROUND((Source!FX235/100)*((ROUND(Source!AF235*Source!I235, 2)+ROUND(Source!AE235*Source!I235, 2))), 2)</f>
        <v>0</v>
      </c>
      <c r="T542">
        <f>Source!X235</f>
        <v>0</v>
      </c>
      <c r="U542">
        <f>ROUND((Source!FY235/100)*((ROUND(Source!AF235*Source!I235, 2)+ROUND(Source!AE235*Source!I235, 2))), 2)</f>
        <v>0</v>
      </c>
      <c r="V542">
        <f>Source!Y235</f>
        <v>0</v>
      </c>
      <c r="Y542">
        <f>IF(Source!BI235=3,I542, 0)</f>
        <v>0</v>
      </c>
      <c r="AA542">
        <f>ROUND(Source!AC235*Source!I235, 2)+ROUND((((Source!ET235)-(Source!EU235))+Source!AE235)*Source!I235, 2)+ROUND(Source!AF235*Source!I235, 2)</f>
        <v>-13.56</v>
      </c>
      <c r="AB542">
        <f>Source!O235</f>
        <v>-139.80000000000001</v>
      </c>
    </row>
    <row r="543" spans="1:28" ht="14.25" x14ac:dyDescent="0.2">
      <c r="A543" s="61">
        <v>121</v>
      </c>
      <c r="B543" s="61" t="str">
        <f>Source!E236</f>
        <v>62,2</v>
      </c>
      <c r="C543" s="61" t="str">
        <f>Source!F236</f>
        <v>509-0900</v>
      </c>
      <c r="D543" s="61" t="str">
        <f>Source!G236</f>
        <v>Уплотнительный состав</v>
      </c>
      <c r="E543" s="63" t="str">
        <f>Source!H236</f>
        <v>кг</v>
      </c>
      <c r="F543" s="62">
        <f>Source!I236</f>
        <v>-7.1999999999999993</v>
      </c>
      <c r="G543" s="64">
        <f>Source!AK236</f>
        <v>16.940000000000001</v>
      </c>
      <c r="H543" s="65" t="s">
        <v>3</v>
      </c>
      <c r="I543" s="64">
        <f>ROUND(Source!AC236*Source!I236, 2)+ROUND((((Source!ET236)-(Source!EU236))+Source!AE236)*Source!I236, 2)+ROUND(Source!AF236*Source!I236, 2)</f>
        <v>-121.97</v>
      </c>
      <c r="J543" s="63"/>
      <c r="K543" s="63">
        <f>IF(Source!BC236&lt;&gt; 0, Source!BC236, 1)</f>
        <v>5.94</v>
      </c>
      <c r="L543" s="64">
        <f>Source!O236</f>
        <v>-724.49</v>
      </c>
      <c r="M543" s="64"/>
      <c r="S543">
        <f>ROUND((Source!FX236/100)*((ROUND(Source!AF236*Source!I236, 2)+ROUND(Source!AE236*Source!I236, 2))), 2)</f>
        <v>0</v>
      </c>
      <c r="T543">
        <f>Source!X236</f>
        <v>0</v>
      </c>
      <c r="U543">
        <f>ROUND((Source!FY236/100)*((ROUND(Source!AF236*Source!I236, 2)+ROUND(Source!AE236*Source!I236, 2))), 2)</f>
        <v>0</v>
      </c>
      <c r="V543">
        <f>Source!Y236</f>
        <v>0</v>
      </c>
      <c r="Y543">
        <f>IF(Source!BI236=3,I543, 0)</f>
        <v>0</v>
      </c>
      <c r="AA543">
        <f>ROUND(Source!AC236*Source!I236, 2)+ROUND((((Source!ET236)-(Source!EU236))+Source!AE236)*Source!I236, 2)+ROUND(Source!AF236*Source!I236, 2)</f>
        <v>-121.97</v>
      </c>
      <c r="AB543">
        <f>Source!O236</f>
        <v>-724.49</v>
      </c>
    </row>
    <row r="544" spans="1:28" ht="28.5" x14ac:dyDescent="0.2">
      <c r="A544" s="66">
        <v>122</v>
      </c>
      <c r="B544" s="66" t="str">
        <f>Source!E237</f>
        <v>62,3</v>
      </c>
      <c r="C544" s="66" t="str">
        <f>Source!F237</f>
        <v>509-0988</v>
      </c>
      <c r="D544" s="66" t="str">
        <f>Source!G237</f>
        <v>Шнур асбестовый общего назначения марки ШАОН диаметром 3-5 мм</v>
      </c>
      <c r="E544" s="67" t="str">
        <f>Source!H237</f>
        <v>т</v>
      </c>
      <c r="F544" s="68">
        <f>Source!I237</f>
        <v>-6.0000000000000006E-4</v>
      </c>
      <c r="G544" s="69">
        <f>Source!AK237</f>
        <v>27354.25</v>
      </c>
      <c r="H544" s="70" t="s">
        <v>3</v>
      </c>
      <c r="I544" s="69">
        <f>ROUND(Source!AC237*Source!I237, 2)+ROUND((((Source!ET237)-(Source!EU237))+Source!AE237)*Source!I237, 2)+ROUND(Source!AF237*Source!I237, 2)</f>
        <v>-16.41</v>
      </c>
      <c r="J544" s="67"/>
      <c r="K544" s="67">
        <f>IF(Source!BC237&lt;&gt; 0, Source!BC237, 1)</f>
        <v>15.67</v>
      </c>
      <c r="L544" s="69">
        <f>Source!O237</f>
        <v>-257.18</v>
      </c>
      <c r="M544" s="69"/>
      <c r="S544">
        <f>ROUND((Source!FX237/100)*((ROUND(Source!AF237*Source!I237, 2)+ROUND(Source!AE237*Source!I237, 2))), 2)</f>
        <v>0</v>
      </c>
      <c r="T544">
        <f>Source!X237</f>
        <v>0</v>
      </c>
      <c r="U544">
        <f>ROUND((Source!FY237/100)*((ROUND(Source!AF237*Source!I237, 2)+ROUND(Source!AE237*Source!I237, 2))), 2)</f>
        <v>0</v>
      </c>
      <c r="V544">
        <f>Source!Y237</f>
        <v>0</v>
      </c>
      <c r="Y544">
        <f>IF(Source!BI237=3,I544, 0)</f>
        <v>0</v>
      </c>
      <c r="AA544">
        <f>ROUND(Source!AC237*Source!I237, 2)+ROUND((((Source!ET237)-(Source!EU237))+Source!AE237)*Source!I237, 2)+ROUND(Source!AF237*Source!I237, 2)</f>
        <v>-16.41</v>
      </c>
      <c r="AB544">
        <f>Source!O237</f>
        <v>-257.18</v>
      </c>
    </row>
    <row r="545" spans="1:28" ht="15" x14ac:dyDescent="0.25">
      <c r="H545" s="48">
        <f>ROUND(Source!AC234*Source!I234, 2)+ROUND(Source!AF234*Source!I234, 2)+ROUND((((Source!ET234)-(Source!EU234))+Source!AE234)*Source!I234, 2)+SUM(I539:I540)+SUM(AA542:AA544)</f>
        <v>85.470000000000027</v>
      </c>
      <c r="I545" s="48"/>
      <c r="K545" s="48">
        <f>Source!O234+SUM(L539:L540)+SUM(AB542:AB544)</f>
        <v>3055.04</v>
      </c>
      <c r="L545" s="48"/>
      <c r="M545" s="49">
        <f>Source!U234</f>
        <v>3.8</v>
      </c>
      <c r="O545" s="47">
        <f>H545</f>
        <v>85.470000000000027</v>
      </c>
      <c r="P545" s="47">
        <f>K545</f>
        <v>3055.04</v>
      </c>
      <c r="Q545" s="47">
        <f>M545</f>
        <v>3.8</v>
      </c>
      <c r="W545">
        <f>IF(Source!BI234&lt;=1,H545, 0)</f>
        <v>0</v>
      </c>
      <c r="X545">
        <f>IF(Source!BI234=2,H545, 0)</f>
        <v>85.470000000000027</v>
      </c>
      <c r="Y545">
        <f>IF(Source!BI234=3,H545, 0)</f>
        <v>0</v>
      </c>
      <c r="Z545">
        <f>IF(Source!BI234=4,H545, 0)</f>
        <v>0</v>
      </c>
    </row>
    <row r="546" spans="1:28" ht="42.75" x14ac:dyDescent="0.2">
      <c r="A546" s="37">
        <v>123</v>
      </c>
      <c r="B546" s="37" t="str">
        <f>Source!E238</f>
        <v>63</v>
      </c>
      <c r="C546" s="38" t="str">
        <f>Source!F238</f>
        <v>м08-02-160-2</v>
      </c>
      <c r="D546" s="34" t="str">
        <f>Source!G238</f>
        <v>Заделка концевая эпоксидная для 3-4-жильного кабеля напряжением до 1 кВ, сечение одной жилы до 240 мм2</v>
      </c>
      <c r="E546" s="39" t="str">
        <f>Source!H238</f>
        <v>1  ШТ.</v>
      </c>
      <c r="F546" s="10">
        <f>Source!I238</f>
        <v>8</v>
      </c>
      <c r="G546" s="41">
        <f>IF(Source!AK238&lt;&gt; 0, Source!AK238,Source!AL238 + Source!AM238 + Source!AO238)</f>
        <v>33.4</v>
      </c>
      <c r="H546" s="40"/>
      <c r="I546" s="41"/>
      <c r="J546" s="40" t="str">
        <f>Source!BO238</f>
        <v>м08-02-160-2</v>
      </c>
      <c r="K546" s="40"/>
      <c r="L546" s="41"/>
      <c r="M546" s="42"/>
      <c r="S546">
        <f>ROUND((Source!FX238/100)*((ROUND(Source!AF238*Source!I238, 2)+ROUND(Source!AE238*Source!I238, 2))), 2)</f>
        <v>216.27</v>
      </c>
      <c r="T546">
        <f>Source!X238</f>
        <v>7727.37</v>
      </c>
      <c r="U546">
        <f>ROUND((Source!FY238/100)*((ROUND(Source!AF238*Source!I238, 2)+ROUND(Source!AE238*Source!I238, 2))), 2)</f>
        <v>113.71</v>
      </c>
      <c r="V546">
        <f>Source!Y238</f>
        <v>4062.84</v>
      </c>
    </row>
    <row r="547" spans="1:28" ht="14.25" x14ac:dyDescent="0.2">
      <c r="A547" s="37"/>
      <c r="B547" s="37"/>
      <c r="C547" s="38"/>
      <c r="D547" s="34" t="s">
        <v>827</v>
      </c>
      <c r="E547" s="39"/>
      <c r="F547" s="10"/>
      <c r="G547" s="41">
        <f>Source!AO238</f>
        <v>27.87</v>
      </c>
      <c r="H547" s="40" t="str">
        <f>Source!DG238</f>
        <v/>
      </c>
      <c r="I547" s="41">
        <f>ROUND(Source!AF238*Source!I238, 2)</f>
        <v>222.96</v>
      </c>
      <c r="J547" s="40"/>
      <c r="K547" s="40">
        <f>IF(Source!BA238&lt;&gt; 0, Source!BA238, 1)</f>
        <v>35.729999999999997</v>
      </c>
      <c r="L547" s="41">
        <f>Source!S238</f>
        <v>7966.36</v>
      </c>
      <c r="M547" s="42"/>
      <c r="R547">
        <f>I547</f>
        <v>222.96</v>
      </c>
    </row>
    <row r="548" spans="1:28" ht="14.25" x14ac:dyDescent="0.2">
      <c r="A548" s="37"/>
      <c r="B548" s="37"/>
      <c r="C548" s="38"/>
      <c r="D548" s="34" t="s">
        <v>834</v>
      </c>
      <c r="E548" s="39"/>
      <c r="F548" s="10"/>
      <c r="G548" s="41">
        <f>Source!AL238</f>
        <v>5.53</v>
      </c>
      <c r="H548" s="40" t="str">
        <f>Source!DD238</f>
        <v/>
      </c>
      <c r="I548" s="41">
        <f>ROUND(Source!AC238*Source!I238, 2)</f>
        <v>44.24</v>
      </c>
      <c r="J548" s="40"/>
      <c r="K548" s="40">
        <f>IF(Source!BC238&lt;&gt; 0, Source!BC238, 1)</f>
        <v>26.48</v>
      </c>
      <c r="L548" s="41">
        <f>Source!P238</f>
        <v>1171.48</v>
      </c>
      <c r="M548" s="42"/>
    </row>
    <row r="549" spans="1:28" ht="14.25" x14ac:dyDescent="0.2">
      <c r="A549" s="37"/>
      <c r="B549" s="37"/>
      <c r="C549" s="38"/>
      <c r="D549" s="34" t="s">
        <v>828</v>
      </c>
      <c r="E549" s="39" t="s">
        <v>829</v>
      </c>
      <c r="F549" s="10">
        <f>Source!BZ238</f>
        <v>97</v>
      </c>
      <c r="G549" s="44"/>
      <c r="H549" s="40"/>
      <c r="I549" s="41">
        <f>SUM(S546:S555)</f>
        <v>216.27</v>
      </c>
      <c r="J549" s="45"/>
      <c r="K549" s="34">
        <f>Source!AT238</f>
        <v>97</v>
      </c>
      <c r="L549" s="41">
        <f>SUM(T546:T555)</f>
        <v>7727.37</v>
      </c>
      <c r="M549" s="42"/>
    </row>
    <row r="550" spans="1:28" ht="14.25" x14ac:dyDescent="0.2">
      <c r="A550" s="37"/>
      <c r="B550" s="37"/>
      <c r="C550" s="38"/>
      <c r="D550" s="34" t="s">
        <v>830</v>
      </c>
      <c r="E550" s="39" t="s">
        <v>829</v>
      </c>
      <c r="F550" s="10">
        <f>Source!CA238</f>
        <v>51</v>
      </c>
      <c r="G550" s="44"/>
      <c r="H550" s="40"/>
      <c r="I550" s="41">
        <f>SUM(U546:U555)</f>
        <v>113.71</v>
      </c>
      <c r="J550" s="45"/>
      <c r="K550" s="34">
        <f>Source!AU238</f>
        <v>51</v>
      </c>
      <c r="L550" s="41">
        <f>SUM(V546:V555)</f>
        <v>4062.84</v>
      </c>
      <c r="M550" s="42"/>
    </row>
    <row r="551" spans="1:28" ht="14.25" x14ac:dyDescent="0.2">
      <c r="A551" s="37"/>
      <c r="B551" s="37"/>
      <c r="C551" s="38"/>
      <c r="D551" s="34" t="s">
        <v>831</v>
      </c>
      <c r="E551" s="39" t="s">
        <v>832</v>
      </c>
      <c r="F551" s="10">
        <f>Source!AQ238</f>
        <v>3.1</v>
      </c>
      <c r="G551" s="41"/>
      <c r="H551" s="40" t="str">
        <f>Source!DI238</f>
        <v/>
      </c>
      <c r="I551" s="41"/>
      <c r="J551" s="40"/>
      <c r="K551" s="40"/>
      <c r="L551" s="41"/>
      <c r="M551" s="46">
        <f>Source!U238</f>
        <v>24.8</v>
      </c>
    </row>
    <row r="552" spans="1:28" ht="14.25" x14ac:dyDescent="0.2">
      <c r="A552" s="61">
        <v>124</v>
      </c>
      <c r="B552" s="61" t="str">
        <f>Source!E239</f>
        <v>63,1</v>
      </c>
      <c r="C552" s="61" t="str">
        <f>Source!F239</f>
        <v>101-0069</v>
      </c>
      <c r="D552" s="61" t="str">
        <f>Source!G239</f>
        <v>Бензин авиационный Б-70</v>
      </c>
      <c r="E552" s="63" t="str">
        <f>Source!H239</f>
        <v>т</v>
      </c>
      <c r="F552" s="62">
        <f>Source!I239</f>
        <v>-6.4000000000000003E-3</v>
      </c>
      <c r="G552" s="64">
        <f>Source!AK239</f>
        <v>4488</v>
      </c>
      <c r="H552" s="65" t="s">
        <v>3</v>
      </c>
      <c r="I552" s="64">
        <f>ROUND(Source!AC239*Source!I239, 2)+ROUND((((Source!ET239)-(Source!EU239))+Source!AE239)*Source!I239, 2)+ROUND(Source!AF239*Source!I239, 2)</f>
        <v>-28.72</v>
      </c>
      <c r="J552" s="63"/>
      <c r="K552" s="63">
        <f>IF(Source!BC239&lt;&gt; 0, Source!BC239, 1)</f>
        <v>32.24</v>
      </c>
      <c r="L552" s="64">
        <f>Source!O239</f>
        <v>-926.04</v>
      </c>
      <c r="M552" s="64"/>
      <c r="S552">
        <f>ROUND((Source!FX239/100)*((ROUND(Source!AF239*Source!I239, 2)+ROUND(Source!AE239*Source!I239, 2))), 2)</f>
        <v>0</v>
      </c>
      <c r="T552">
        <f>Source!X239</f>
        <v>0</v>
      </c>
      <c r="U552">
        <f>ROUND((Source!FY239/100)*((ROUND(Source!AF239*Source!I239, 2)+ROUND(Source!AE239*Source!I239, 2))), 2)</f>
        <v>0</v>
      </c>
      <c r="V552">
        <f>Source!Y239</f>
        <v>0</v>
      </c>
      <c r="Y552">
        <f>IF(Source!BI239=3,I552, 0)</f>
        <v>0</v>
      </c>
      <c r="AA552">
        <f>ROUND(Source!AC239*Source!I239, 2)+ROUND((((Source!ET239)-(Source!EU239))+Source!AE239)*Source!I239, 2)+ROUND(Source!AF239*Source!I239, 2)</f>
        <v>-28.72</v>
      </c>
      <c r="AB552">
        <f>Source!O239</f>
        <v>-926.04</v>
      </c>
    </row>
    <row r="553" spans="1:28" ht="14.25" x14ac:dyDescent="0.2">
      <c r="A553" s="61">
        <v>125</v>
      </c>
      <c r="B553" s="61" t="str">
        <f>Source!E240</f>
        <v>63,2</v>
      </c>
      <c r="C553" s="61" t="str">
        <f>Source!F240</f>
        <v>101-2278</v>
      </c>
      <c r="D553" s="61" t="str">
        <f>Source!G240</f>
        <v>Пропан-бутан, смесь техническая</v>
      </c>
      <c r="E553" s="63" t="str">
        <f>Source!H240</f>
        <v>кг</v>
      </c>
      <c r="F553" s="62">
        <f>Source!I240</f>
        <v>-1.2</v>
      </c>
      <c r="G553" s="64">
        <f>Source!AK240</f>
        <v>6.62</v>
      </c>
      <c r="H553" s="65" t="s">
        <v>3</v>
      </c>
      <c r="I553" s="64">
        <f>ROUND(Source!AC240*Source!I240, 2)+ROUND((((Source!ET240)-(Source!EU240))+Source!AE240)*Source!I240, 2)+ROUND(Source!AF240*Source!I240, 2)</f>
        <v>-7.94</v>
      </c>
      <c r="J553" s="63"/>
      <c r="K553" s="63">
        <f>IF(Source!BC240&lt;&gt; 0, Source!BC240, 1)</f>
        <v>8.0299999999999994</v>
      </c>
      <c r="L553" s="64">
        <f>Source!O240</f>
        <v>-63.79</v>
      </c>
      <c r="M553" s="64"/>
      <c r="S553">
        <f>ROUND((Source!FX240/100)*((ROUND(Source!AF240*Source!I240, 2)+ROUND(Source!AE240*Source!I240, 2))), 2)</f>
        <v>0</v>
      </c>
      <c r="T553">
        <f>Source!X240</f>
        <v>0</v>
      </c>
      <c r="U553">
        <f>ROUND((Source!FY240/100)*((ROUND(Source!AF240*Source!I240, 2)+ROUND(Source!AE240*Source!I240, 2))), 2)</f>
        <v>0</v>
      </c>
      <c r="V553">
        <f>Source!Y240</f>
        <v>0</v>
      </c>
      <c r="Y553">
        <f>IF(Source!BI240=3,I553, 0)</f>
        <v>0</v>
      </c>
      <c r="AA553">
        <f>ROUND(Source!AC240*Source!I240, 2)+ROUND((((Source!ET240)-(Source!EU240))+Source!AE240)*Source!I240, 2)+ROUND(Source!AF240*Source!I240, 2)</f>
        <v>-7.94</v>
      </c>
      <c r="AB553">
        <f>Source!O240</f>
        <v>-63.79</v>
      </c>
    </row>
    <row r="554" spans="1:28" ht="14.25" x14ac:dyDescent="0.2">
      <c r="A554" s="61">
        <v>126</v>
      </c>
      <c r="B554" s="61" t="str">
        <f>Source!E241</f>
        <v>63,3</v>
      </c>
      <c r="C554" s="61" t="str">
        <f>Source!F241</f>
        <v>101-2478</v>
      </c>
      <c r="D554" s="61" t="str">
        <f>Source!G241</f>
        <v>Лента К226</v>
      </c>
      <c r="E554" s="63" t="str">
        <f>Source!H241</f>
        <v>100 м</v>
      </c>
      <c r="F554" s="62">
        <f>Source!I241</f>
        <v>-1.9199999999999998E-2</v>
      </c>
      <c r="G554" s="64">
        <f>Source!AK241</f>
        <v>121.8</v>
      </c>
      <c r="H554" s="65" t="s">
        <v>3</v>
      </c>
      <c r="I554" s="64">
        <f>ROUND(Source!AC241*Source!I241, 2)+ROUND((((Source!ET241)-(Source!EU241))+Source!AE241)*Source!I241, 2)+ROUND(Source!AF241*Source!I241, 2)</f>
        <v>-2.34</v>
      </c>
      <c r="J554" s="63"/>
      <c r="K554" s="63">
        <f>IF(Source!BC241&lt;&gt; 0, Source!BC241, 1)</f>
        <v>6.3</v>
      </c>
      <c r="L554" s="64">
        <f>Source!O241</f>
        <v>-14.73</v>
      </c>
      <c r="M554" s="64"/>
      <c r="S554">
        <f>ROUND((Source!FX241/100)*((ROUND(Source!AF241*Source!I241, 2)+ROUND(Source!AE241*Source!I241, 2))), 2)</f>
        <v>0</v>
      </c>
      <c r="T554">
        <f>Source!X241</f>
        <v>0</v>
      </c>
      <c r="U554">
        <f>ROUND((Source!FY241/100)*((ROUND(Source!AF241*Source!I241, 2)+ROUND(Source!AE241*Source!I241, 2))), 2)</f>
        <v>0</v>
      </c>
      <c r="V554">
        <f>Source!Y241</f>
        <v>0</v>
      </c>
      <c r="Y554">
        <f>IF(Source!BI241=3,I554, 0)</f>
        <v>0</v>
      </c>
      <c r="AA554">
        <f>ROUND(Source!AC241*Source!I241, 2)+ROUND((((Source!ET241)-(Source!EU241))+Source!AE241)*Source!I241, 2)+ROUND(Source!AF241*Source!I241, 2)</f>
        <v>-2.34</v>
      </c>
      <c r="AB554">
        <f>Source!O241</f>
        <v>-14.73</v>
      </c>
    </row>
    <row r="555" spans="1:28" ht="28.5" x14ac:dyDescent="0.2">
      <c r="A555" s="66">
        <v>127</v>
      </c>
      <c r="B555" s="66" t="str">
        <f>Source!E242</f>
        <v>63,4</v>
      </c>
      <c r="C555" s="66" t="str">
        <f>Source!F242</f>
        <v>509-1206</v>
      </c>
      <c r="D555" s="66" t="str">
        <f>Source!G242</f>
        <v>Парафины нефтяные твердые марки Т-1</v>
      </c>
      <c r="E555" s="67" t="str">
        <f>Source!H242</f>
        <v>т</v>
      </c>
      <c r="F555" s="68">
        <f>Source!I242</f>
        <v>-8.0000000000000007E-5</v>
      </c>
      <c r="G555" s="69">
        <f>Source!AK242</f>
        <v>9301.2800000000007</v>
      </c>
      <c r="H555" s="70" t="s">
        <v>3</v>
      </c>
      <c r="I555" s="69">
        <f>ROUND(Source!AC242*Source!I242, 2)+ROUND((((Source!ET242)-(Source!EU242))+Source!AE242)*Source!I242, 2)+ROUND(Source!AF242*Source!I242, 2)</f>
        <v>-0.74</v>
      </c>
      <c r="J555" s="67"/>
      <c r="K555" s="67">
        <f>IF(Source!BC242&lt;&gt; 0, Source!BC242, 1)</f>
        <v>9.84</v>
      </c>
      <c r="L555" s="69">
        <f>Source!O242</f>
        <v>-7.32</v>
      </c>
      <c r="M555" s="69"/>
      <c r="S555">
        <f>ROUND((Source!FX242/100)*((ROUND(Source!AF242*Source!I242, 2)+ROUND(Source!AE242*Source!I242, 2))), 2)</f>
        <v>0</v>
      </c>
      <c r="T555">
        <f>Source!X242</f>
        <v>0</v>
      </c>
      <c r="U555">
        <f>ROUND((Source!FY242/100)*((ROUND(Source!AF242*Source!I242, 2)+ROUND(Source!AE242*Source!I242, 2))), 2)</f>
        <v>0</v>
      </c>
      <c r="V555">
        <f>Source!Y242</f>
        <v>0</v>
      </c>
      <c r="Y555">
        <f>IF(Source!BI242=3,I555, 0)</f>
        <v>0</v>
      </c>
      <c r="AA555">
        <f>ROUND(Source!AC242*Source!I242, 2)+ROUND((((Source!ET242)-(Source!EU242))+Source!AE242)*Source!I242, 2)+ROUND(Source!AF242*Source!I242, 2)</f>
        <v>-0.74</v>
      </c>
      <c r="AB555">
        <f>Source!O242</f>
        <v>-7.32</v>
      </c>
    </row>
    <row r="556" spans="1:28" ht="15" x14ac:dyDescent="0.25">
      <c r="H556" s="48">
        <f>ROUND(Source!AC238*Source!I238, 2)+ROUND(Source!AF238*Source!I238, 2)+ROUND((((Source!ET238)-(Source!EU238))+Source!AE238)*Source!I238, 2)+SUM(I549:I550)+SUM(AA552:AA555)</f>
        <v>557.44000000000005</v>
      </c>
      <c r="I556" s="48"/>
      <c r="K556" s="48">
        <f>Source!O238+SUM(L549:L550)+SUM(AB552:AB555)</f>
        <v>19916.169999999998</v>
      </c>
      <c r="L556" s="48"/>
      <c r="M556" s="49">
        <f>Source!U238</f>
        <v>24.8</v>
      </c>
      <c r="O556" s="47">
        <f>H556</f>
        <v>557.44000000000005</v>
      </c>
      <c r="P556" s="47">
        <f>K556</f>
        <v>19916.169999999998</v>
      </c>
      <c r="Q556" s="47">
        <f>M556</f>
        <v>24.8</v>
      </c>
      <c r="W556">
        <f>IF(Source!BI238&lt;=1,H556, 0)</f>
        <v>0</v>
      </c>
      <c r="X556">
        <f>IF(Source!BI238=2,H556, 0)</f>
        <v>557.44000000000005</v>
      </c>
      <c r="Y556">
        <f>IF(Source!BI238=3,H556, 0)</f>
        <v>0</v>
      </c>
      <c r="Z556">
        <f>IF(Source!BI238=4,H556, 0)</f>
        <v>0</v>
      </c>
    </row>
    <row r="557" spans="1:28" ht="42.75" x14ac:dyDescent="0.2">
      <c r="A557" s="37">
        <v>128</v>
      </c>
      <c r="B557" s="37" t="str">
        <f>Source!E243</f>
        <v>64</v>
      </c>
      <c r="C557" s="38" t="str">
        <f>Source!F243</f>
        <v>м08-02-144-7</v>
      </c>
      <c r="D557" s="34" t="str">
        <f>Source!G243</f>
        <v>Присоединение к зажимам жил проводов или кабелей сечением до 240 мм2</v>
      </c>
      <c r="E557" s="39" t="str">
        <f>Source!H243</f>
        <v>100 шт.</v>
      </c>
      <c r="F557" s="10">
        <f>Source!I243</f>
        <v>0.16</v>
      </c>
      <c r="G557" s="41">
        <f>IF(Source!AK243&lt;&gt; 0, Source!AK243,Source!AL243 + Source!AM243 + Source!AO243)</f>
        <v>278.77</v>
      </c>
      <c r="H557" s="40"/>
      <c r="I557" s="41"/>
      <c r="J557" s="40" t="str">
        <f>Source!BO243</f>
        <v>м08-02-144-7</v>
      </c>
      <c r="K557" s="40"/>
      <c r="L557" s="41"/>
      <c r="M557" s="42"/>
      <c r="S557">
        <f>ROUND((Source!FX243/100)*((ROUND(Source!AF243*Source!I243, 2)+ROUND(Source!AE243*Source!I243, 2))), 2)</f>
        <v>42.42</v>
      </c>
      <c r="T557">
        <f>Source!X243</f>
        <v>1515.53</v>
      </c>
      <c r="U557">
        <f>ROUND((Source!FY243/100)*((ROUND(Source!AF243*Source!I243, 2)+ROUND(Source!AE243*Source!I243, 2))), 2)</f>
        <v>22.3</v>
      </c>
      <c r="V557">
        <f>Source!Y243</f>
        <v>796.82</v>
      </c>
    </row>
    <row r="558" spans="1:28" x14ac:dyDescent="0.2">
      <c r="D558" s="43" t="str">
        <f>"Объем: "&amp;Source!I243&amp;"=16/"&amp;"100"</f>
        <v>Объем: 0,16=16/100</v>
      </c>
    </row>
    <row r="559" spans="1:28" ht="14.25" x14ac:dyDescent="0.2">
      <c r="A559" s="37"/>
      <c r="B559" s="37"/>
      <c r="C559" s="38"/>
      <c r="D559" s="34" t="s">
        <v>827</v>
      </c>
      <c r="E559" s="39"/>
      <c r="F559" s="10"/>
      <c r="G559" s="41">
        <f>Source!AO243</f>
        <v>273.3</v>
      </c>
      <c r="H559" s="40" t="str">
        <f>Source!DG243</f>
        <v/>
      </c>
      <c r="I559" s="41">
        <f>ROUND(Source!AF243*Source!I243, 2)</f>
        <v>43.73</v>
      </c>
      <c r="J559" s="40"/>
      <c r="K559" s="40">
        <f>IF(Source!BA243&lt;&gt; 0, Source!BA243, 1)</f>
        <v>35.729999999999997</v>
      </c>
      <c r="L559" s="41">
        <f>Source!S243</f>
        <v>1562.4</v>
      </c>
      <c r="M559" s="42"/>
      <c r="R559">
        <f>I559</f>
        <v>43.73</v>
      </c>
    </row>
    <row r="560" spans="1:28" ht="14.25" x14ac:dyDescent="0.2">
      <c r="A560" s="37"/>
      <c r="B560" s="37"/>
      <c r="C560" s="38"/>
      <c r="D560" s="34" t="s">
        <v>834</v>
      </c>
      <c r="E560" s="39"/>
      <c r="F560" s="10"/>
      <c r="G560" s="41">
        <f>Source!AL243</f>
        <v>5.47</v>
      </c>
      <c r="H560" s="40" t="str">
        <f>Source!DD243</f>
        <v/>
      </c>
      <c r="I560" s="41">
        <f>ROUND(Source!AC243*Source!I243, 2)</f>
        <v>0.88</v>
      </c>
      <c r="J560" s="40"/>
      <c r="K560" s="40">
        <f>IF(Source!BC243&lt;&gt; 0, Source!BC243, 1)</f>
        <v>35.71</v>
      </c>
      <c r="L560" s="41">
        <f>Source!P243</f>
        <v>31.25</v>
      </c>
      <c r="M560" s="42"/>
    </row>
    <row r="561" spans="1:28" ht="14.25" x14ac:dyDescent="0.2">
      <c r="A561" s="37"/>
      <c r="B561" s="37"/>
      <c r="C561" s="38"/>
      <c r="D561" s="34" t="s">
        <v>828</v>
      </c>
      <c r="E561" s="39" t="s">
        <v>829</v>
      </c>
      <c r="F561" s="10">
        <f>Source!BZ243</f>
        <v>97</v>
      </c>
      <c r="G561" s="44"/>
      <c r="H561" s="40"/>
      <c r="I561" s="41">
        <f>SUM(S557:S563)</f>
        <v>42.42</v>
      </c>
      <c r="J561" s="45"/>
      <c r="K561" s="34">
        <f>Source!AT243</f>
        <v>97</v>
      </c>
      <c r="L561" s="41">
        <f>SUM(T557:T563)</f>
        <v>1515.53</v>
      </c>
      <c r="M561" s="42"/>
    </row>
    <row r="562" spans="1:28" ht="14.25" x14ac:dyDescent="0.2">
      <c r="A562" s="37"/>
      <c r="B562" s="37"/>
      <c r="C562" s="38"/>
      <c r="D562" s="34" t="s">
        <v>830</v>
      </c>
      <c r="E562" s="39" t="s">
        <v>829</v>
      </c>
      <c r="F562" s="10">
        <f>Source!CA243</f>
        <v>51</v>
      </c>
      <c r="G562" s="44"/>
      <c r="H562" s="40"/>
      <c r="I562" s="41">
        <f>SUM(U557:U563)</f>
        <v>22.3</v>
      </c>
      <c r="J562" s="45"/>
      <c r="K562" s="34">
        <f>Source!AU243</f>
        <v>51</v>
      </c>
      <c r="L562" s="41">
        <f>SUM(V557:V563)</f>
        <v>796.82</v>
      </c>
      <c r="M562" s="42"/>
    </row>
    <row r="563" spans="1:28" ht="14.25" x14ac:dyDescent="0.2">
      <c r="A563" s="50"/>
      <c r="B563" s="50"/>
      <c r="C563" s="51"/>
      <c r="D563" s="52" t="s">
        <v>831</v>
      </c>
      <c r="E563" s="53" t="s">
        <v>832</v>
      </c>
      <c r="F563" s="54">
        <f>Source!AQ243</f>
        <v>30.4</v>
      </c>
      <c r="G563" s="55"/>
      <c r="H563" s="56" t="str">
        <f>Source!DI243</f>
        <v/>
      </c>
      <c r="I563" s="55"/>
      <c r="J563" s="56"/>
      <c r="K563" s="56"/>
      <c r="L563" s="55"/>
      <c r="M563" s="57">
        <f>Source!U243</f>
        <v>4.8639999999999999</v>
      </c>
    </row>
    <row r="564" spans="1:28" ht="15" x14ac:dyDescent="0.25">
      <c r="H564" s="48">
        <f>ROUND(Source!AC243*Source!I243, 2)+ROUND(Source!AF243*Source!I243, 2)+ROUND((((Source!ET243)-(Source!EU243))+Source!AE243)*Source!I243, 2)+SUM(I561:I562)</f>
        <v>109.33</v>
      </c>
      <c r="I564" s="48"/>
      <c r="K564" s="48">
        <f>Source!O243+SUM(L561:L562)</f>
        <v>3906</v>
      </c>
      <c r="L564" s="48"/>
      <c r="M564" s="49">
        <f>Source!U243</f>
        <v>4.8639999999999999</v>
      </c>
      <c r="O564" s="47">
        <f>H564</f>
        <v>109.33</v>
      </c>
      <c r="P564" s="47">
        <f>K564</f>
        <v>3906</v>
      </c>
      <c r="Q564" s="47">
        <f>M564</f>
        <v>4.8639999999999999</v>
      </c>
      <c r="W564">
        <f>IF(Source!BI243&lt;=1,H564, 0)</f>
        <v>0</v>
      </c>
      <c r="X564">
        <f>IF(Source!BI243=2,H564, 0)</f>
        <v>109.33</v>
      </c>
      <c r="Y564">
        <f>IF(Source!BI243=3,H564, 0)</f>
        <v>0</v>
      </c>
      <c r="Z564">
        <f>IF(Source!BI243=4,H564, 0)</f>
        <v>0</v>
      </c>
    </row>
    <row r="565" spans="1:28" ht="28.5" x14ac:dyDescent="0.2">
      <c r="A565" s="37">
        <v>129</v>
      </c>
      <c r="B565" s="37" t="str">
        <f>Source!E244</f>
        <v>65</v>
      </c>
      <c r="C565" s="38" t="str">
        <f>Source!F244</f>
        <v>28-03-027-1</v>
      </c>
      <c r="D565" s="34" t="str">
        <f>Source!G244</f>
        <v>Установка указателей кабельных трасс</v>
      </c>
      <c r="E565" s="39" t="str">
        <f>Source!H244</f>
        <v>100 шт.</v>
      </c>
      <c r="F565" s="10">
        <f>Source!I244</f>
        <v>0.01</v>
      </c>
      <c r="G565" s="41">
        <f>IF(Source!AK244&lt;&gt; 0, Source!AK244,Source!AL244 + Source!AM244 + Source!AO244)</f>
        <v>924.36</v>
      </c>
      <c r="H565" s="40"/>
      <c r="I565" s="41"/>
      <c r="J565" s="40" t="str">
        <f>Source!BO244</f>
        <v>28-03-027-1</v>
      </c>
      <c r="K565" s="40"/>
      <c r="L565" s="41"/>
      <c r="M565" s="42"/>
      <c r="S565">
        <f>ROUND((Source!FX244/100)*((ROUND(Source!AF244*Source!I244, 2)+ROUND(Source!AE244*Source!I244, 2))), 2)</f>
        <v>6.61</v>
      </c>
      <c r="T565">
        <f>Source!X244</f>
        <v>236.14</v>
      </c>
      <c r="U565">
        <f>ROUND((Source!FY244/100)*((ROUND(Source!AF244*Source!I244, 2)+ROUND(Source!AE244*Source!I244, 2))), 2)</f>
        <v>3.94</v>
      </c>
      <c r="V565">
        <f>Source!Y244</f>
        <v>140.82</v>
      </c>
    </row>
    <row r="566" spans="1:28" x14ac:dyDescent="0.2">
      <c r="D566" s="43" t="str">
        <f>"Объем: "&amp;Source!I244&amp;"=1/"&amp;"100"</f>
        <v>Объем: 0,01=1/100</v>
      </c>
    </row>
    <row r="567" spans="1:28" ht="14.25" x14ac:dyDescent="0.2">
      <c r="A567" s="37"/>
      <c r="B567" s="37"/>
      <c r="C567" s="38"/>
      <c r="D567" s="34" t="s">
        <v>827</v>
      </c>
      <c r="E567" s="39"/>
      <c r="F567" s="10"/>
      <c r="G567" s="41">
        <f>Source!AO244</f>
        <v>587.22</v>
      </c>
      <c r="H567" s="40" t="str">
        <f>Source!DG244</f>
        <v/>
      </c>
      <c r="I567" s="41">
        <f>ROUND(Source!AF244*Source!I244, 2)</f>
        <v>5.87</v>
      </c>
      <c r="J567" s="40"/>
      <c r="K567" s="40">
        <f>IF(Source!BA244&lt;&gt; 0, Source!BA244, 1)</f>
        <v>35.729999999999997</v>
      </c>
      <c r="L567" s="41">
        <f>Source!S244</f>
        <v>209.81</v>
      </c>
      <c r="M567" s="42"/>
      <c r="R567">
        <f>I567</f>
        <v>5.87</v>
      </c>
    </row>
    <row r="568" spans="1:28" ht="14.25" x14ac:dyDescent="0.2">
      <c r="A568" s="37"/>
      <c r="B568" s="37"/>
      <c r="C568" s="38"/>
      <c r="D568" s="34" t="s">
        <v>244</v>
      </c>
      <c r="E568" s="39"/>
      <c r="F568" s="10"/>
      <c r="G568" s="41">
        <f>Source!AM244</f>
        <v>239.28</v>
      </c>
      <c r="H568" s="40" t="str">
        <f>Source!DE244</f>
        <v/>
      </c>
      <c r="I568" s="41">
        <f>ROUND((((Source!ET244)-(Source!EU244))+Source!AE244)*Source!I244, 2)</f>
        <v>2.39</v>
      </c>
      <c r="J568" s="40"/>
      <c r="K568" s="40">
        <f>IF(Source!BB244&lt;&gt; 0, Source!BB244, 1)</f>
        <v>9.56</v>
      </c>
      <c r="L568" s="41">
        <f>Source!Q244</f>
        <v>22.88</v>
      </c>
      <c r="M568" s="42"/>
    </row>
    <row r="569" spans="1:28" ht="14.25" x14ac:dyDescent="0.2">
      <c r="A569" s="37"/>
      <c r="B569" s="37"/>
      <c r="C569" s="38"/>
      <c r="D569" s="34" t="s">
        <v>833</v>
      </c>
      <c r="E569" s="39"/>
      <c r="F569" s="10"/>
      <c r="G569" s="41">
        <f>Source!AN244</f>
        <v>19.12</v>
      </c>
      <c r="H569" s="40" t="str">
        <f>Source!DF244</f>
        <v/>
      </c>
      <c r="I569" s="41">
        <f>ROUND(Source!AE244*Source!I244, 2)</f>
        <v>0.19</v>
      </c>
      <c r="J569" s="40"/>
      <c r="K569" s="40">
        <f>IF(Source!BS244&lt;&gt; 0, Source!BS244, 1)</f>
        <v>35.729999999999997</v>
      </c>
      <c r="L569" s="41">
        <f>Source!R244</f>
        <v>6.83</v>
      </c>
      <c r="M569" s="42"/>
      <c r="R569">
        <f>I569</f>
        <v>0.19</v>
      </c>
    </row>
    <row r="570" spans="1:28" ht="14.25" x14ac:dyDescent="0.2">
      <c r="A570" s="37"/>
      <c r="B570" s="37"/>
      <c r="C570" s="38"/>
      <c r="D570" s="34" t="s">
        <v>834</v>
      </c>
      <c r="E570" s="39"/>
      <c r="F570" s="10"/>
      <c r="G570" s="41">
        <f>Source!AL244</f>
        <v>97.86</v>
      </c>
      <c r="H570" s="40" t="str">
        <f>Source!DD244</f>
        <v/>
      </c>
      <c r="I570" s="41">
        <f>ROUND(Source!AC244*Source!I244, 2)</f>
        <v>0.98</v>
      </c>
      <c r="J570" s="40"/>
      <c r="K570" s="40">
        <f>IF(Source!BC244&lt;&gt; 0, Source!BC244, 1)</f>
        <v>24.5</v>
      </c>
      <c r="L570" s="41">
        <f>Source!P244</f>
        <v>23.98</v>
      </c>
      <c r="M570" s="42"/>
    </row>
    <row r="571" spans="1:28" ht="14.25" x14ac:dyDescent="0.2">
      <c r="A571" s="37"/>
      <c r="B571" s="37"/>
      <c r="C571" s="38"/>
      <c r="D571" s="34" t="s">
        <v>828</v>
      </c>
      <c r="E571" s="39" t="s">
        <v>829</v>
      </c>
      <c r="F571" s="10">
        <f>Source!BZ244</f>
        <v>109</v>
      </c>
      <c r="G571" s="44"/>
      <c r="H571" s="40"/>
      <c r="I571" s="41">
        <f>SUM(S565:S574)</f>
        <v>6.61</v>
      </c>
      <c r="J571" s="45"/>
      <c r="K571" s="34">
        <f>Source!AT244</f>
        <v>109</v>
      </c>
      <c r="L571" s="41">
        <f>SUM(T565:T574)</f>
        <v>236.14</v>
      </c>
      <c r="M571" s="42"/>
    </row>
    <row r="572" spans="1:28" ht="14.25" x14ac:dyDescent="0.2">
      <c r="A572" s="37"/>
      <c r="B572" s="37"/>
      <c r="C572" s="38"/>
      <c r="D572" s="34" t="s">
        <v>830</v>
      </c>
      <c r="E572" s="39" t="s">
        <v>829</v>
      </c>
      <c r="F572" s="10">
        <f>Source!CA244</f>
        <v>65</v>
      </c>
      <c r="G572" s="44"/>
      <c r="H572" s="40"/>
      <c r="I572" s="41">
        <f>SUM(U565:U574)</f>
        <v>3.94</v>
      </c>
      <c r="J572" s="45"/>
      <c r="K572" s="34">
        <f>Source!AU244</f>
        <v>65</v>
      </c>
      <c r="L572" s="41">
        <f>SUM(V565:V574)</f>
        <v>140.82</v>
      </c>
      <c r="M572" s="42"/>
    </row>
    <row r="573" spans="1:28" ht="14.25" x14ac:dyDescent="0.2">
      <c r="A573" s="37"/>
      <c r="B573" s="37"/>
      <c r="C573" s="38"/>
      <c r="D573" s="34" t="s">
        <v>831</v>
      </c>
      <c r="E573" s="39" t="s">
        <v>832</v>
      </c>
      <c r="F573" s="10">
        <f>Source!AQ244</f>
        <v>78.400000000000006</v>
      </c>
      <c r="G573" s="41"/>
      <c r="H573" s="40" t="str">
        <f>Source!DI244</f>
        <v/>
      </c>
      <c r="I573" s="41"/>
      <c r="J573" s="40"/>
      <c r="K573" s="40"/>
      <c r="L573" s="41"/>
      <c r="M573" s="46">
        <f>Source!U244</f>
        <v>0.78400000000000003</v>
      </c>
    </row>
    <row r="574" spans="1:28" ht="28.5" x14ac:dyDescent="0.2">
      <c r="A574" s="66">
        <v>130</v>
      </c>
      <c r="B574" s="66" t="str">
        <f>Source!E246</f>
        <v>65,2</v>
      </c>
      <c r="C574" s="66" t="str">
        <f>Source!F246</f>
        <v>101-0073</v>
      </c>
      <c r="D574" s="66" t="str">
        <f>Source!G246</f>
        <v>Битумы нефтяные строительные марки БН-90/10</v>
      </c>
      <c r="E574" s="67" t="str">
        <f>Source!H246</f>
        <v>т</v>
      </c>
      <c r="F574" s="68">
        <f>Source!I246</f>
        <v>-5.9999999999999995E-4</v>
      </c>
      <c r="G574" s="69">
        <f>Source!AK246</f>
        <v>1631</v>
      </c>
      <c r="H574" s="70" t="s">
        <v>3</v>
      </c>
      <c r="I574" s="69">
        <f>ROUND(Source!AC246*Source!I246, 2)+ROUND((((Source!ET246)-(Source!EU246))+Source!AE246)*Source!I246, 2)+ROUND(Source!AF246*Source!I246, 2)</f>
        <v>-0.98</v>
      </c>
      <c r="J574" s="67"/>
      <c r="K574" s="67">
        <f>IF(Source!BC246&lt;&gt; 0, Source!BC246, 1)</f>
        <v>24.5</v>
      </c>
      <c r="L574" s="69">
        <f>Source!O246</f>
        <v>-23.98</v>
      </c>
      <c r="M574" s="69"/>
      <c r="S574">
        <f>ROUND((Source!FX246/100)*((ROUND(Source!AF246*Source!I246, 2)+ROUND(Source!AE246*Source!I246, 2))), 2)</f>
        <v>0</v>
      </c>
      <c r="T574">
        <f>Source!X246</f>
        <v>0</v>
      </c>
      <c r="U574">
        <f>ROUND((Source!FY246/100)*((ROUND(Source!AF246*Source!I246, 2)+ROUND(Source!AE246*Source!I246, 2))), 2)</f>
        <v>0</v>
      </c>
      <c r="V574">
        <f>Source!Y246</f>
        <v>0</v>
      </c>
      <c r="Y574">
        <f>IF(Source!BI246=3,I574, 0)</f>
        <v>0</v>
      </c>
      <c r="AA574">
        <f>ROUND(Source!AC246*Source!I246, 2)+ROUND((((Source!ET246)-(Source!EU246))+Source!AE246)*Source!I246, 2)+ROUND(Source!AF246*Source!I246, 2)</f>
        <v>-0.98</v>
      </c>
      <c r="AB574">
        <f>Source!O246</f>
        <v>-23.98</v>
      </c>
    </row>
    <row r="575" spans="1:28" ht="15" x14ac:dyDescent="0.25">
      <c r="H575" s="48">
        <f>ROUND(Source!AC244*Source!I244, 2)+ROUND(Source!AF244*Source!I244, 2)+ROUND((((Source!ET244)-(Source!EU244))+Source!AE244)*Source!I244, 2)+SUM(I571:I572)+SUM(AA574:AA574)</f>
        <v>18.809999999999999</v>
      </c>
      <c r="I575" s="48"/>
      <c r="K575" s="48">
        <f>Source!O244+SUM(L571:L572)+SUM(AB574:AB574)</f>
        <v>609.65</v>
      </c>
      <c r="L575" s="48"/>
      <c r="M575" s="49">
        <f>Source!U244</f>
        <v>0.78400000000000003</v>
      </c>
      <c r="O575" s="47">
        <f>H575</f>
        <v>18.809999999999999</v>
      </c>
      <c r="P575" s="47">
        <f>K575</f>
        <v>609.65</v>
      </c>
      <c r="Q575" s="47">
        <f>M575</f>
        <v>0.78400000000000003</v>
      </c>
      <c r="W575">
        <f>IF(Source!BI244&lt;=1,H575, 0)</f>
        <v>18.809999999999999</v>
      </c>
      <c r="X575">
        <f>IF(Source!BI244=2,H575, 0)</f>
        <v>0</v>
      </c>
      <c r="Y575">
        <f>IF(Source!BI244=3,H575, 0)</f>
        <v>0</v>
      </c>
      <c r="Z575">
        <f>IF(Source!BI244=4,H575, 0)</f>
        <v>0</v>
      </c>
    </row>
    <row r="576" spans="1:28" ht="42.75" x14ac:dyDescent="0.2">
      <c r="A576" s="37">
        <v>131</v>
      </c>
      <c r="B576" s="37" t="str">
        <f>Source!E247</f>
        <v>66</v>
      </c>
      <c r="C576" s="38" t="str">
        <f>Source!F247</f>
        <v>п01-12-027-1</v>
      </c>
      <c r="D576" s="34" t="str">
        <f>Source!G247</f>
        <v>Испытание кабеля силового длиной до 500 м напряжением до 10 кВ</v>
      </c>
      <c r="E576" s="39" t="str">
        <f>Source!H247</f>
        <v>1 испытание</v>
      </c>
      <c r="F576" s="10">
        <f>Source!I247</f>
        <v>4</v>
      </c>
      <c r="G576" s="41">
        <f>IF(Source!AK247&lt;&gt; 0, Source!AK247,Source!AL247 + Source!AM247 + Source!AO247)</f>
        <v>52.07</v>
      </c>
      <c r="H576" s="40"/>
      <c r="I576" s="41"/>
      <c r="J576" s="40" t="str">
        <f>Source!BO247</f>
        <v/>
      </c>
      <c r="K576" s="40"/>
      <c r="L576" s="41"/>
      <c r="M576" s="42"/>
      <c r="S576">
        <f>ROUND((Source!FX247/100)*((ROUND(Source!AF247*Source!I247, 2)+ROUND(Source!AE247*Source!I247, 2))), 2)</f>
        <v>154.13</v>
      </c>
      <c r="T576">
        <f>Source!X247</f>
        <v>5506.96</v>
      </c>
      <c r="U576">
        <f>ROUND((Source!FY247/100)*((ROUND(Source!AF247*Source!I247, 2)+ROUND(Source!AE247*Source!I247, 2))), 2)</f>
        <v>74.98</v>
      </c>
      <c r="V576">
        <f>Source!Y247</f>
        <v>2679.06</v>
      </c>
    </row>
    <row r="577" spans="1:26" ht="14.25" x14ac:dyDescent="0.2">
      <c r="A577" s="37"/>
      <c r="B577" s="37"/>
      <c r="C577" s="38"/>
      <c r="D577" s="34" t="s">
        <v>827</v>
      </c>
      <c r="E577" s="39"/>
      <c r="F577" s="10"/>
      <c r="G577" s="41">
        <f>Source!AO247</f>
        <v>52.07</v>
      </c>
      <c r="H577" s="40" t="str">
        <f>Source!DG247</f>
        <v/>
      </c>
      <c r="I577" s="41">
        <f>ROUND(Source!AF247*Source!I247, 2)</f>
        <v>208.28</v>
      </c>
      <c r="J577" s="40"/>
      <c r="K577" s="40">
        <f>IF(Source!BA247&lt;&gt; 0, Source!BA247, 1)</f>
        <v>35.729999999999997</v>
      </c>
      <c r="L577" s="41">
        <f>Source!S247</f>
        <v>7441.84</v>
      </c>
      <c r="M577" s="42"/>
      <c r="R577">
        <f>I577</f>
        <v>208.28</v>
      </c>
    </row>
    <row r="578" spans="1:26" ht="14.25" x14ac:dyDescent="0.2">
      <c r="A578" s="37"/>
      <c r="B578" s="37"/>
      <c r="C578" s="38"/>
      <c r="D578" s="34" t="s">
        <v>828</v>
      </c>
      <c r="E578" s="39" t="s">
        <v>829</v>
      </c>
      <c r="F578" s="10">
        <f>Source!BZ247</f>
        <v>74</v>
      </c>
      <c r="G578" s="44"/>
      <c r="H578" s="40"/>
      <c r="I578" s="41">
        <f>SUM(S576:S580)</f>
        <v>154.13</v>
      </c>
      <c r="J578" s="45"/>
      <c r="K578" s="34">
        <f>Source!AT247</f>
        <v>74</v>
      </c>
      <c r="L578" s="41">
        <f>SUM(T576:T580)</f>
        <v>5506.96</v>
      </c>
      <c r="M578" s="42"/>
    </row>
    <row r="579" spans="1:26" ht="14.25" x14ac:dyDescent="0.2">
      <c r="A579" s="37"/>
      <c r="B579" s="37"/>
      <c r="C579" s="38"/>
      <c r="D579" s="34" t="s">
        <v>830</v>
      </c>
      <c r="E579" s="39" t="s">
        <v>829</v>
      </c>
      <c r="F579" s="10">
        <f>Source!CA247</f>
        <v>36</v>
      </c>
      <c r="G579" s="44"/>
      <c r="H579" s="40"/>
      <c r="I579" s="41">
        <f>SUM(U576:U580)</f>
        <v>74.98</v>
      </c>
      <c r="J579" s="45"/>
      <c r="K579" s="34">
        <f>Source!AU247</f>
        <v>36</v>
      </c>
      <c r="L579" s="41">
        <f>SUM(V576:V580)</f>
        <v>2679.06</v>
      </c>
      <c r="M579" s="42"/>
    </row>
    <row r="580" spans="1:26" ht="14.25" x14ac:dyDescent="0.2">
      <c r="A580" s="50"/>
      <c r="B580" s="50"/>
      <c r="C580" s="51"/>
      <c r="D580" s="52" t="s">
        <v>831</v>
      </c>
      <c r="E580" s="53" t="s">
        <v>832</v>
      </c>
      <c r="F580" s="54">
        <f>Source!AQ247</f>
        <v>4.8600000000000003</v>
      </c>
      <c r="G580" s="55"/>
      <c r="H580" s="56" t="str">
        <f>Source!DI247</f>
        <v/>
      </c>
      <c r="I580" s="55"/>
      <c r="J580" s="56"/>
      <c r="K580" s="56"/>
      <c r="L580" s="55"/>
      <c r="M580" s="57">
        <f>Source!U247</f>
        <v>19.440000000000001</v>
      </c>
    </row>
    <row r="581" spans="1:26" ht="15" x14ac:dyDescent="0.25">
      <c r="H581" s="48">
        <f>ROUND(Source!AC247*Source!I247, 2)+ROUND(Source!AF247*Source!I247, 2)+ROUND((((Source!ET247)-(Source!EU247))+Source!AE247)*Source!I247, 2)+SUM(I578:I579)</f>
        <v>437.39</v>
      </c>
      <c r="I581" s="48"/>
      <c r="K581" s="48">
        <f>Source!O247+SUM(L578:L579)</f>
        <v>15627.86</v>
      </c>
      <c r="L581" s="48"/>
      <c r="M581" s="49">
        <f>Source!U247</f>
        <v>19.440000000000001</v>
      </c>
      <c r="O581" s="47">
        <f>H581</f>
        <v>437.39</v>
      </c>
      <c r="P581" s="47">
        <f>K581</f>
        <v>15627.86</v>
      </c>
      <c r="Q581" s="47">
        <f>M581</f>
        <v>19.440000000000001</v>
      </c>
      <c r="W581">
        <f>IF(Source!BI247&lt;=1,H581, 0)</f>
        <v>0</v>
      </c>
      <c r="X581">
        <f>IF(Source!BI247=2,H581, 0)</f>
        <v>0</v>
      </c>
      <c r="Y581">
        <f>IF(Source!BI247=3,H581, 0)</f>
        <v>0</v>
      </c>
      <c r="Z581">
        <f>IF(Source!BI247=4,H581, 0)</f>
        <v>437.39</v>
      </c>
    </row>
    <row r="582" spans="1:26" ht="42.75" x14ac:dyDescent="0.2">
      <c r="A582" s="37">
        <v>132</v>
      </c>
      <c r="B582" s="37" t="str">
        <f>Source!E248</f>
        <v>67</v>
      </c>
      <c r="C582" s="38" t="str">
        <f>Source!F248</f>
        <v>п01-11-024-2</v>
      </c>
      <c r="D582" s="34" t="str">
        <f>Source!G248</f>
        <v>Фазировка электрической линии или трансформатора с сетью напряжением свыше 1 кВ</v>
      </c>
      <c r="E582" s="39" t="str">
        <f>Source!H248</f>
        <v>1 фазировка</v>
      </c>
      <c r="F582" s="10">
        <f>Source!I248</f>
        <v>4</v>
      </c>
      <c r="G582" s="41">
        <f>IF(Source!AK248&lt;&gt; 0, Source!AK248,Source!AL248 + Source!AM248 + Source!AO248)</f>
        <v>19.39</v>
      </c>
      <c r="H582" s="40"/>
      <c r="I582" s="41"/>
      <c r="J582" s="40" t="str">
        <f>Source!BO248</f>
        <v/>
      </c>
      <c r="K582" s="40"/>
      <c r="L582" s="41"/>
      <c r="M582" s="42"/>
      <c r="S582">
        <f>ROUND((Source!FX248/100)*((ROUND(Source!AF248*Source!I248, 2)+ROUND(Source!AE248*Source!I248, 2))), 2)</f>
        <v>57.39</v>
      </c>
      <c r="T582">
        <f>Source!X248</f>
        <v>2050.6999999999998</v>
      </c>
      <c r="U582">
        <f>ROUND((Source!FY248/100)*((ROUND(Source!AF248*Source!I248, 2)+ROUND(Source!AE248*Source!I248, 2))), 2)</f>
        <v>27.92</v>
      </c>
      <c r="V582">
        <f>Source!Y248</f>
        <v>997.64</v>
      </c>
    </row>
    <row r="583" spans="1:26" ht="14.25" x14ac:dyDescent="0.2">
      <c r="A583" s="37"/>
      <c r="B583" s="37"/>
      <c r="C583" s="38"/>
      <c r="D583" s="34" t="s">
        <v>827</v>
      </c>
      <c r="E583" s="39"/>
      <c r="F583" s="10"/>
      <c r="G583" s="41">
        <f>Source!AO248</f>
        <v>19.39</v>
      </c>
      <c r="H583" s="40" t="str">
        <f>Source!DG248</f>
        <v/>
      </c>
      <c r="I583" s="41">
        <f>ROUND(Source!AF248*Source!I248, 2)</f>
        <v>77.56</v>
      </c>
      <c r="J583" s="40"/>
      <c r="K583" s="40">
        <f>IF(Source!BA248&lt;&gt; 0, Source!BA248, 1)</f>
        <v>35.729999999999997</v>
      </c>
      <c r="L583" s="41">
        <f>Source!S248</f>
        <v>2771.22</v>
      </c>
      <c r="M583" s="42"/>
      <c r="R583">
        <f>I583</f>
        <v>77.56</v>
      </c>
    </row>
    <row r="584" spans="1:26" ht="14.25" x14ac:dyDescent="0.2">
      <c r="A584" s="37"/>
      <c r="B584" s="37"/>
      <c r="C584" s="38"/>
      <c r="D584" s="34" t="s">
        <v>828</v>
      </c>
      <c r="E584" s="39" t="s">
        <v>829</v>
      </c>
      <c r="F584" s="10">
        <f>Source!BZ248</f>
        <v>74</v>
      </c>
      <c r="G584" s="44"/>
      <c r="H584" s="40"/>
      <c r="I584" s="41">
        <f>SUM(S582:S586)</f>
        <v>57.39</v>
      </c>
      <c r="J584" s="45"/>
      <c r="K584" s="34">
        <f>Source!AT248</f>
        <v>74</v>
      </c>
      <c r="L584" s="41">
        <f>SUM(T582:T586)</f>
        <v>2050.6999999999998</v>
      </c>
      <c r="M584" s="42"/>
    </row>
    <row r="585" spans="1:26" ht="14.25" x14ac:dyDescent="0.2">
      <c r="A585" s="37"/>
      <c r="B585" s="37"/>
      <c r="C585" s="38"/>
      <c r="D585" s="34" t="s">
        <v>830</v>
      </c>
      <c r="E585" s="39" t="s">
        <v>829</v>
      </c>
      <c r="F585" s="10">
        <f>Source!CA248</f>
        <v>36</v>
      </c>
      <c r="G585" s="44"/>
      <c r="H585" s="40"/>
      <c r="I585" s="41">
        <f>SUM(U582:U586)</f>
        <v>27.92</v>
      </c>
      <c r="J585" s="45"/>
      <c r="K585" s="34">
        <f>Source!AU248</f>
        <v>36</v>
      </c>
      <c r="L585" s="41">
        <f>SUM(V582:V586)</f>
        <v>997.64</v>
      </c>
      <c r="M585" s="42"/>
    </row>
    <row r="586" spans="1:26" ht="14.25" x14ac:dyDescent="0.2">
      <c r="A586" s="50"/>
      <c r="B586" s="50"/>
      <c r="C586" s="51"/>
      <c r="D586" s="52" t="s">
        <v>831</v>
      </c>
      <c r="E586" s="53" t="s">
        <v>832</v>
      </c>
      <c r="F586" s="54">
        <f>Source!AQ248</f>
        <v>1.62</v>
      </c>
      <c r="G586" s="55"/>
      <c r="H586" s="56" t="str">
        <f>Source!DI248</f>
        <v/>
      </c>
      <c r="I586" s="55"/>
      <c r="J586" s="56"/>
      <c r="K586" s="56"/>
      <c r="L586" s="55"/>
      <c r="M586" s="57">
        <f>Source!U248</f>
        <v>6.48</v>
      </c>
    </row>
    <row r="587" spans="1:26" ht="15" x14ac:dyDescent="0.25">
      <c r="H587" s="48">
        <f>ROUND(Source!AC248*Source!I248, 2)+ROUND(Source!AF248*Source!I248, 2)+ROUND((((Source!ET248)-(Source!EU248))+Source!AE248)*Source!I248, 2)+SUM(I584:I585)</f>
        <v>162.87</v>
      </c>
      <c r="I587" s="48"/>
      <c r="K587" s="48">
        <f>Source!O248+SUM(L584:L585)</f>
        <v>5819.5599999999995</v>
      </c>
      <c r="L587" s="48"/>
      <c r="M587" s="49">
        <f>Source!U248</f>
        <v>6.48</v>
      </c>
      <c r="O587" s="47">
        <f>H587</f>
        <v>162.87</v>
      </c>
      <c r="P587" s="47">
        <f>K587</f>
        <v>5819.5599999999995</v>
      </c>
      <c r="Q587" s="47">
        <f>M587</f>
        <v>6.48</v>
      </c>
      <c r="W587">
        <f>IF(Source!BI248&lt;=1,H587, 0)</f>
        <v>0</v>
      </c>
      <c r="X587">
        <f>IF(Source!BI248=2,H587, 0)</f>
        <v>0</v>
      </c>
      <c r="Y587">
        <f>IF(Source!BI248=3,H587, 0)</f>
        <v>0</v>
      </c>
      <c r="Z587">
        <f>IF(Source!BI248=4,H587, 0)</f>
        <v>162.87</v>
      </c>
    </row>
    <row r="588" spans="1:26" ht="27" x14ac:dyDescent="0.2">
      <c r="A588" s="37">
        <v>133</v>
      </c>
      <c r="B588" s="37" t="str">
        <f>Source!E249</f>
        <v>68</v>
      </c>
      <c r="C588" s="38" t="str">
        <f>Source!F249</f>
        <v>ЕКС</v>
      </c>
      <c r="D588" s="34" t="s">
        <v>848</v>
      </c>
      <c r="E588" s="39" t="str">
        <f>Source!H249</f>
        <v>м</v>
      </c>
      <c r="F588" s="10">
        <f>Source!I249</f>
        <v>276</v>
      </c>
      <c r="G588" s="41">
        <f>IF(Source!AK249&lt;&gt; 0, Source!AK249,Source!AL249 + Source!AM249 + Source!AO249)</f>
        <v>832.5</v>
      </c>
      <c r="H588" s="40"/>
      <c r="I588" s="41"/>
      <c r="J588" s="40" t="str">
        <f>Source!BO249</f>
        <v/>
      </c>
      <c r="K588" s="40"/>
      <c r="L588" s="41"/>
      <c r="M588" s="42"/>
      <c r="S588">
        <f>ROUND((Source!FX249/100)*((ROUND(Source!AF249*Source!I249, 2)+ROUND(Source!AE249*Source!I249, 2))), 2)</f>
        <v>0</v>
      </c>
      <c r="T588">
        <f>Source!X249</f>
        <v>0</v>
      </c>
      <c r="U588">
        <f>ROUND((Source!FY249/100)*((ROUND(Source!AF249*Source!I249, 2)+ROUND(Source!AE249*Source!I249, 2))), 2)</f>
        <v>0</v>
      </c>
      <c r="V588">
        <f>Source!Y249</f>
        <v>0</v>
      </c>
    </row>
    <row r="589" spans="1:26" ht="14.25" x14ac:dyDescent="0.2">
      <c r="A589" s="50"/>
      <c r="B589" s="50"/>
      <c r="C589" s="51"/>
      <c r="D589" s="52" t="s">
        <v>834</v>
      </c>
      <c r="E589" s="53"/>
      <c r="F589" s="54"/>
      <c r="G589" s="55">
        <f>Source!AL249</f>
        <v>832.5</v>
      </c>
      <c r="H589" s="56" t="str">
        <f>Source!DD249</f>
        <v/>
      </c>
      <c r="I589" s="55">
        <f>ROUND(Source!AC249*Source!I249, 2)</f>
        <v>229770</v>
      </c>
      <c r="J589" s="56"/>
      <c r="K589" s="56">
        <f>IF(Source!BC249&lt;&gt; 0, Source!BC249, 1)</f>
        <v>1</v>
      </c>
      <c r="L589" s="55">
        <f>Source!P249</f>
        <v>229770</v>
      </c>
      <c r="M589" s="60"/>
    </row>
    <row r="590" spans="1:26" ht="15" x14ac:dyDescent="0.25">
      <c r="H590" s="48">
        <f>ROUND(Source!AC249*Source!I249, 2)+ROUND(Source!AF249*Source!I249, 2)+ROUND((((Source!ET249)-(Source!EU249))+Source!AE249)*Source!I249, 2)</f>
        <v>229770</v>
      </c>
      <c r="I590" s="48"/>
      <c r="K590" s="48">
        <f>Source!O249</f>
        <v>229770</v>
      </c>
      <c r="L590" s="48"/>
      <c r="M590" s="49">
        <f>Source!U249</f>
        <v>0</v>
      </c>
      <c r="O590" s="47">
        <f>H590</f>
        <v>229770</v>
      </c>
      <c r="P590" s="47">
        <f>K590</f>
        <v>229770</v>
      </c>
      <c r="Q590" s="47">
        <f>M590</f>
        <v>0</v>
      </c>
      <c r="W590">
        <f>IF(Source!BI249&lt;=1,H590, 0)</f>
        <v>229770</v>
      </c>
      <c r="X590">
        <f>IF(Source!BI249=2,H590, 0)</f>
        <v>0</v>
      </c>
      <c r="Y590">
        <f>IF(Source!BI249=3,H590, 0)</f>
        <v>0</v>
      </c>
      <c r="Z590">
        <f>IF(Source!BI249=4,H590, 0)</f>
        <v>0</v>
      </c>
    </row>
    <row r="591" spans="1:26" ht="28.5" x14ac:dyDescent="0.2">
      <c r="A591" s="37">
        <v>134</v>
      </c>
      <c r="B591" s="37" t="str">
        <f>Source!E250</f>
        <v>69</v>
      </c>
      <c r="C591" s="38" t="str">
        <f>Source!F250</f>
        <v>СТАНДАРТ</v>
      </c>
      <c r="D591" s="34" t="s">
        <v>849</v>
      </c>
      <c r="E591" s="39" t="str">
        <f>Source!H250</f>
        <v>ШТ</v>
      </c>
      <c r="F591" s="10">
        <f>Source!I250</f>
        <v>8</v>
      </c>
      <c r="G591" s="41">
        <f>IF(Source!AK250&lt;&gt; 0, Source!AK250,Source!AL250 + Source!AM250 + Source!AO250)</f>
        <v>1489.88</v>
      </c>
      <c r="H591" s="40"/>
      <c r="I591" s="41"/>
      <c r="J591" s="40" t="str">
        <f>Source!BO250</f>
        <v/>
      </c>
      <c r="K591" s="40"/>
      <c r="L591" s="41"/>
      <c r="M591" s="42"/>
      <c r="S591">
        <f>ROUND((Source!FX250/100)*((ROUND(Source!AF250*Source!I250, 2)+ROUND(Source!AE250*Source!I250, 2))), 2)</f>
        <v>0</v>
      </c>
      <c r="T591">
        <f>Source!X250</f>
        <v>0</v>
      </c>
      <c r="U591">
        <f>ROUND((Source!FY250/100)*((ROUND(Source!AF250*Source!I250, 2)+ROUND(Source!AE250*Source!I250, 2))), 2)</f>
        <v>0</v>
      </c>
      <c r="V591">
        <f>Source!Y250</f>
        <v>0</v>
      </c>
    </row>
    <row r="592" spans="1:26" ht="14.25" x14ac:dyDescent="0.2">
      <c r="A592" s="50"/>
      <c r="B592" s="50"/>
      <c r="C592" s="51"/>
      <c r="D592" s="52" t="s">
        <v>834</v>
      </c>
      <c r="E592" s="53"/>
      <c r="F592" s="54"/>
      <c r="G592" s="55">
        <f>Source!AL250</f>
        <v>1489.88</v>
      </c>
      <c r="H592" s="56" t="str">
        <f>Source!DD250</f>
        <v/>
      </c>
      <c r="I592" s="55">
        <f>ROUND(Source!AC250*Source!I250, 2)</f>
        <v>11919.04</v>
      </c>
      <c r="J592" s="56"/>
      <c r="K592" s="56">
        <f>IF(Source!BC250&lt;&gt; 0, Source!BC250, 1)</f>
        <v>1</v>
      </c>
      <c r="L592" s="55">
        <f>Source!P250</f>
        <v>11919.04</v>
      </c>
      <c r="M592" s="60"/>
    </row>
    <row r="593" spans="1:26" ht="15" x14ac:dyDescent="0.25">
      <c r="H593" s="48">
        <f>ROUND(Source!AC250*Source!I250, 2)+ROUND(Source!AF250*Source!I250, 2)+ROUND((((Source!ET250)-(Source!EU250))+Source!AE250)*Source!I250, 2)</f>
        <v>11919.04</v>
      </c>
      <c r="I593" s="48"/>
      <c r="K593" s="48">
        <f>Source!O250</f>
        <v>11919.04</v>
      </c>
      <c r="L593" s="48"/>
      <c r="M593" s="49">
        <f>Source!U250</f>
        <v>0</v>
      </c>
      <c r="O593" s="47">
        <f>H593</f>
        <v>11919.04</v>
      </c>
      <c r="P593" s="47">
        <f>K593</f>
        <v>11919.04</v>
      </c>
      <c r="Q593" s="47">
        <f>M593</f>
        <v>0</v>
      </c>
      <c r="W593">
        <f>IF(Source!BI250&lt;=1,H593, 0)</f>
        <v>11919.04</v>
      </c>
      <c r="X593">
        <f>IF(Source!BI250=2,H593, 0)</f>
        <v>0</v>
      </c>
      <c r="Y593">
        <f>IF(Source!BI250=3,H593, 0)</f>
        <v>0</v>
      </c>
      <c r="Z593">
        <f>IF(Source!BI250=4,H593, 0)</f>
        <v>0</v>
      </c>
    </row>
    <row r="594" spans="1:26" ht="41.25" x14ac:dyDescent="0.2">
      <c r="A594" s="37">
        <v>135</v>
      </c>
      <c r="B594" s="37" t="str">
        <f>Source!E251</f>
        <v>70</v>
      </c>
      <c r="C594" s="38" t="str">
        <f>Source!F251</f>
        <v>МирТрубПласт</v>
      </c>
      <c r="D594" s="34" t="s">
        <v>837</v>
      </c>
      <c r="E594" s="39" t="str">
        <f>Source!H251</f>
        <v>м</v>
      </c>
      <c r="F594" s="10">
        <f>Source!I251</f>
        <v>183</v>
      </c>
      <c r="G594" s="41">
        <f>IF(Source!AK251&lt;&gt; 0, Source!AK251,Source!AL251 + Source!AM251 + Source!AO251)</f>
        <v>450</v>
      </c>
      <c r="H594" s="40"/>
      <c r="I594" s="41"/>
      <c r="J594" s="40" t="str">
        <f>Source!BO251</f>
        <v/>
      </c>
      <c r="K594" s="40"/>
      <c r="L594" s="41"/>
      <c r="M594" s="42"/>
      <c r="S594">
        <f>ROUND((Source!FX251/100)*((ROUND(Source!AF251*Source!I251, 2)+ROUND(Source!AE251*Source!I251, 2))), 2)</f>
        <v>0</v>
      </c>
      <c r="T594">
        <f>Source!X251</f>
        <v>0</v>
      </c>
      <c r="U594">
        <f>ROUND((Source!FY251/100)*((ROUND(Source!AF251*Source!I251, 2)+ROUND(Source!AE251*Source!I251, 2))), 2)</f>
        <v>0</v>
      </c>
      <c r="V594">
        <f>Source!Y251</f>
        <v>0</v>
      </c>
    </row>
    <row r="595" spans="1:26" ht="14.25" x14ac:dyDescent="0.2">
      <c r="A595" s="50"/>
      <c r="B595" s="50"/>
      <c r="C595" s="51"/>
      <c r="D595" s="52" t="s">
        <v>834</v>
      </c>
      <c r="E595" s="53"/>
      <c r="F595" s="54"/>
      <c r="G595" s="55">
        <f>Source!AL251</f>
        <v>450</v>
      </c>
      <c r="H595" s="56" t="str">
        <f>Source!DD251</f>
        <v/>
      </c>
      <c r="I595" s="55">
        <f>ROUND(Source!AC251*Source!I251, 2)</f>
        <v>82350</v>
      </c>
      <c r="J595" s="56"/>
      <c r="K595" s="56">
        <f>IF(Source!BC251&lt;&gt; 0, Source!BC251, 1)</f>
        <v>1</v>
      </c>
      <c r="L595" s="55">
        <f>Source!P251</f>
        <v>82350</v>
      </c>
      <c r="M595" s="60"/>
    </row>
    <row r="596" spans="1:26" ht="15" x14ac:dyDescent="0.25">
      <c r="H596" s="48">
        <f>ROUND(Source!AC251*Source!I251, 2)+ROUND(Source!AF251*Source!I251, 2)+ROUND((((Source!ET251)-(Source!EU251))+Source!AE251)*Source!I251, 2)</f>
        <v>82350</v>
      </c>
      <c r="I596" s="48"/>
      <c r="K596" s="48">
        <f>Source!O251</f>
        <v>82350</v>
      </c>
      <c r="L596" s="48"/>
      <c r="M596" s="49">
        <f>Source!U251</f>
        <v>0</v>
      </c>
      <c r="O596" s="47">
        <f>H596</f>
        <v>82350</v>
      </c>
      <c r="P596" s="47">
        <f>K596</f>
        <v>82350</v>
      </c>
      <c r="Q596" s="47">
        <f>M596</f>
        <v>0</v>
      </c>
      <c r="W596">
        <f>IF(Source!BI251&lt;=1,H596, 0)</f>
        <v>82350</v>
      </c>
      <c r="X596">
        <f>IF(Source!BI251=2,H596, 0)</f>
        <v>0</v>
      </c>
      <c r="Y596">
        <f>IF(Source!BI251=3,H596, 0)</f>
        <v>0</v>
      </c>
      <c r="Z596">
        <f>IF(Source!BI251=4,H596, 0)</f>
        <v>0</v>
      </c>
    </row>
    <row r="597" spans="1:26" ht="27" x14ac:dyDescent="0.2">
      <c r="A597" s="37">
        <v>136</v>
      </c>
      <c r="B597" s="37" t="str">
        <f>Source!E252</f>
        <v>71</v>
      </c>
      <c r="C597" s="38" t="str">
        <f>Source!F252</f>
        <v>ЕКС</v>
      </c>
      <c r="D597" s="34" t="s">
        <v>840</v>
      </c>
      <c r="E597" s="39" t="str">
        <f>Source!H252</f>
        <v>ШТ</v>
      </c>
      <c r="F597" s="10">
        <f>Source!I252</f>
        <v>4</v>
      </c>
      <c r="G597" s="41">
        <f>IF(Source!AK252&lt;&gt; 0, Source!AK252,Source!AL252 + Source!AM252 + Source!AO252)</f>
        <v>400.84</v>
      </c>
      <c r="H597" s="40"/>
      <c r="I597" s="41"/>
      <c r="J597" s="40" t="str">
        <f>Source!BO252</f>
        <v/>
      </c>
      <c r="K597" s="40"/>
      <c r="L597" s="41"/>
      <c r="M597" s="42"/>
      <c r="S597">
        <f>ROUND((Source!FX252/100)*((ROUND(Source!AF252*Source!I252, 2)+ROUND(Source!AE252*Source!I252, 2))), 2)</f>
        <v>0</v>
      </c>
      <c r="T597">
        <f>Source!X252</f>
        <v>0</v>
      </c>
      <c r="U597">
        <f>ROUND((Source!FY252/100)*((ROUND(Source!AF252*Source!I252, 2)+ROUND(Source!AE252*Source!I252, 2))), 2)</f>
        <v>0</v>
      </c>
      <c r="V597">
        <f>Source!Y252</f>
        <v>0</v>
      </c>
    </row>
    <row r="598" spans="1:26" ht="14.25" x14ac:dyDescent="0.2">
      <c r="A598" s="50"/>
      <c r="B598" s="50"/>
      <c r="C598" s="51"/>
      <c r="D598" s="52" t="s">
        <v>834</v>
      </c>
      <c r="E598" s="53"/>
      <c r="F598" s="54"/>
      <c r="G598" s="55">
        <f>Source!AL252</f>
        <v>400.84</v>
      </c>
      <c r="H598" s="56" t="str">
        <f>Source!DD252</f>
        <v/>
      </c>
      <c r="I598" s="55">
        <f>ROUND(Source!AC252*Source!I252, 2)</f>
        <v>1603.36</v>
      </c>
      <c r="J598" s="56"/>
      <c r="K598" s="56">
        <f>IF(Source!BC252&lt;&gt; 0, Source!BC252, 1)</f>
        <v>1</v>
      </c>
      <c r="L598" s="55">
        <f>Source!P252</f>
        <v>1603.36</v>
      </c>
      <c r="M598" s="60"/>
    </row>
    <row r="599" spans="1:26" ht="15" x14ac:dyDescent="0.25">
      <c r="H599" s="48">
        <f>ROUND(Source!AC252*Source!I252, 2)+ROUND(Source!AF252*Source!I252, 2)+ROUND((((Source!ET252)-(Source!EU252))+Source!AE252)*Source!I252, 2)</f>
        <v>1603.36</v>
      </c>
      <c r="I599" s="48"/>
      <c r="K599" s="48">
        <f>Source!O252</f>
        <v>1603.36</v>
      </c>
      <c r="L599" s="48"/>
      <c r="M599" s="49">
        <f>Source!U252</f>
        <v>0</v>
      </c>
      <c r="O599" s="47">
        <f>H599</f>
        <v>1603.36</v>
      </c>
      <c r="P599" s="47">
        <f>K599</f>
        <v>1603.36</v>
      </c>
      <c r="Q599" s="47">
        <f>M599</f>
        <v>0</v>
      </c>
      <c r="W599">
        <f>IF(Source!BI252&lt;=1,H599, 0)</f>
        <v>1603.36</v>
      </c>
      <c r="X599">
        <f>IF(Source!BI252=2,H599, 0)</f>
        <v>0</v>
      </c>
      <c r="Y599">
        <f>IF(Source!BI252=3,H599, 0)</f>
        <v>0</v>
      </c>
      <c r="Z599">
        <f>IF(Source!BI252=4,H599, 0)</f>
        <v>0</v>
      </c>
    </row>
    <row r="600" spans="1:26" ht="27" x14ac:dyDescent="0.2">
      <c r="A600" s="37">
        <v>137</v>
      </c>
      <c r="B600" s="37" t="str">
        <f>Source!E253</f>
        <v>72</v>
      </c>
      <c r="C600" s="38" t="str">
        <f>Source!F253</f>
        <v>Прайс</v>
      </c>
      <c r="D600" s="34" t="s">
        <v>850</v>
      </c>
      <c r="E600" s="39" t="str">
        <f>Source!H253</f>
        <v>ТН</v>
      </c>
      <c r="F600" s="10">
        <f>Source!I253</f>
        <v>5</v>
      </c>
      <c r="G600" s="41">
        <f>IF(Source!AK253&lt;&gt; 0, Source!AK253,Source!AL253 + Source!AM253 + Source!AO253)</f>
        <v>566.66999999999996</v>
      </c>
      <c r="H600" s="40"/>
      <c r="I600" s="41"/>
      <c r="J600" s="40" t="str">
        <f>Source!BO253</f>
        <v/>
      </c>
      <c r="K600" s="40"/>
      <c r="L600" s="41"/>
      <c r="M600" s="42"/>
      <c r="S600">
        <f>ROUND((Source!FX253/100)*((ROUND(Source!AF253*Source!I253, 2)+ROUND(Source!AE253*Source!I253, 2))), 2)</f>
        <v>0</v>
      </c>
      <c r="T600">
        <f>Source!X253</f>
        <v>0</v>
      </c>
      <c r="U600">
        <f>ROUND((Source!FY253/100)*((ROUND(Source!AF253*Source!I253, 2)+ROUND(Source!AE253*Source!I253, 2))), 2)</f>
        <v>0</v>
      </c>
      <c r="V600">
        <f>Source!Y253</f>
        <v>0</v>
      </c>
    </row>
    <row r="601" spans="1:26" ht="14.25" x14ac:dyDescent="0.2">
      <c r="A601" s="50"/>
      <c r="B601" s="50"/>
      <c r="C601" s="51"/>
      <c r="D601" s="52" t="s">
        <v>834</v>
      </c>
      <c r="E601" s="53"/>
      <c r="F601" s="54"/>
      <c r="G601" s="55">
        <f>Source!AL253</f>
        <v>566.66999999999996</v>
      </c>
      <c r="H601" s="56" t="str">
        <f>Source!DD253</f>
        <v/>
      </c>
      <c r="I601" s="55">
        <f>ROUND(Source!AC253*Source!I253, 2)</f>
        <v>2833.35</v>
      </c>
      <c r="J601" s="56"/>
      <c r="K601" s="56">
        <f>IF(Source!BC253&lt;&gt; 0, Source!BC253, 1)</f>
        <v>1</v>
      </c>
      <c r="L601" s="55">
        <f>Source!P253</f>
        <v>2833.35</v>
      </c>
      <c r="M601" s="60"/>
    </row>
    <row r="602" spans="1:26" ht="15" x14ac:dyDescent="0.25">
      <c r="H602" s="48">
        <f>ROUND(Source!AC253*Source!I253, 2)+ROUND(Source!AF253*Source!I253, 2)+ROUND((((Source!ET253)-(Source!EU253))+Source!AE253)*Source!I253, 2)</f>
        <v>2833.35</v>
      </c>
      <c r="I602" s="48"/>
      <c r="K602" s="48">
        <f>Source!O253</f>
        <v>2833.35</v>
      </c>
      <c r="L602" s="48"/>
      <c r="M602" s="49">
        <f>Source!U253</f>
        <v>0</v>
      </c>
      <c r="O602" s="47">
        <f>H602</f>
        <v>2833.35</v>
      </c>
      <c r="P602" s="47">
        <f>K602</f>
        <v>2833.35</v>
      </c>
      <c r="Q602" s="47">
        <f>M602</f>
        <v>0</v>
      </c>
      <c r="W602">
        <f>IF(Source!BI253&lt;=1,H602, 0)</f>
        <v>2833.35</v>
      </c>
      <c r="X602">
        <f>IF(Source!BI253=2,H602, 0)</f>
        <v>0</v>
      </c>
      <c r="Y602">
        <f>IF(Source!BI253=3,H602, 0)</f>
        <v>0</v>
      </c>
      <c r="Z602">
        <f>IF(Source!BI253=4,H602, 0)</f>
        <v>0</v>
      </c>
    </row>
    <row r="603" spans="1:26" ht="41.25" x14ac:dyDescent="0.2">
      <c r="A603" s="37">
        <v>138</v>
      </c>
      <c r="B603" s="37" t="str">
        <f>Source!E254</f>
        <v>73</v>
      </c>
      <c r="C603" s="38" t="str">
        <f>Source!F254</f>
        <v/>
      </c>
      <c r="D603" s="34" t="s">
        <v>851</v>
      </c>
      <c r="E603" s="39" t="str">
        <f>Source!H254</f>
        <v>ШТ</v>
      </c>
      <c r="F603" s="10">
        <f>Source!I254</f>
        <v>1</v>
      </c>
      <c r="G603" s="41">
        <f>IF(Source!AK254&lt;&gt; 0, Source!AK254,Source!AL254 + Source!AM254 + Source!AO254)</f>
        <v>7202.5</v>
      </c>
      <c r="H603" s="40"/>
      <c r="I603" s="41"/>
      <c r="J603" s="40" t="str">
        <f>Source!BO254</f>
        <v/>
      </c>
      <c r="K603" s="40"/>
      <c r="L603" s="41"/>
      <c r="M603" s="42"/>
      <c r="S603">
        <f>ROUND((Source!FX254/100)*((ROUND(Source!AF254*Source!I254, 2)+ROUND(Source!AE254*Source!I254, 2))), 2)</f>
        <v>0</v>
      </c>
      <c r="T603">
        <f>Source!X254</f>
        <v>0</v>
      </c>
      <c r="U603">
        <f>ROUND((Source!FY254/100)*((ROUND(Source!AF254*Source!I254, 2)+ROUND(Source!AE254*Source!I254, 2))), 2)</f>
        <v>0</v>
      </c>
      <c r="V603">
        <f>Source!Y254</f>
        <v>0</v>
      </c>
    </row>
    <row r="604" spans="1:26" ht="14.25" x14ac:dyDescent="0.2">
      <c r="A604" s="50"/>
      <c r="B604" s="50"/>
      <c r="C604" s="51"/>
      <c r="D604" s="52" t="s">
        <v>834</v>
      </c>
      <c r="E604" s="53"/>
      <c r="F604" s="54"/>
      <c r="G604" s="55">
        <f>Source!AL254</f>
        <v>7202.5</v>
      </c>
      <c r="H604" s="56" t="str">
        <f>Source!DD254</f>
        <v/>
      </c>
      <c r="I604" s="55">
        <f>ROUND(Source!AC254*Source!I254, 2)</f>
        <v>7202.5</v>
      </c>
      <c r="J604" s="56"/>
      <c r="K604" s="56">
        <f>IF(Source!BC254&lt;&gt; 0, Source!BC254, 1)</f>
        <v>1</v>
      </c>
      <c r="L604" s="55">
        <f>Source!P254</f>
        <v>7202.5</v>
      </c>
      <c r="M604" s="60"/>
    </row>
    <row r="605" spans="1:26" ht="15" x14ac:dyDescent="0.25">
      <c r="H605" s="48">
        <f>ROUND(Source!AC254*Source!I254, 2)+ROUND(Source!AF254*Source!I254, 2)+ROUND((((Source!ET254)-(Source!EU254))+Source!AE254)*Source!I254, 2)</f>
        <v>7202.5</v>
      </c>
      <c r="I605" s="48"/>
      <c r="K605" s="48">
        <f>Source!O254</f>
        <v>7202.5</v>
      </c>
      <c r="L605" s="48"/>
      <c r="M605" s="49">
        <f>Source!U254</f>
        <v>0</v>
      </c>
      <c r="O605" s="47">
        <f>H605</f>
        <v>7202.5</v>
      </c>
      <c r="P605" s="47">
        <f>K605</f>
        <v>7202.5</v>
      </c>
      <c r="Q605" s="47">
        <f>M605</f>
        <v>0</v>
      </c>
      <c r="W605">
        <f>IF(Source!BI254&lt;=1,H605, 0)</f>
        <v>7202.5</v>
      </c>
      <c r="X605">
        <f>IF(Source!BI254=2,H605, 0)</f>
        <v>0</v>
      </c>
      <c r="Y605">
        <f>IF(Source!BI254=3,H605, 0)</f>
        <v>0</v>
      </c>
      <c r="Z605">
        <f>IF(Source!BI254=4,H605, 0)</f>
        <v>0</v>
      </c>
    </row>
    <row r="606" spans="1:26" ht="41.25" x14ac:dyDescent="0.2">
      <c r="A606" s="37">
        <v>139</v>
      </c>
      <c r="B606" s="37" t="str">
        <f>Source!E255</f>
        <v>74</v>
      </c>
      <c r="C606" s="38" t="str">
        <f>Source!F255</f>
        <v/>
      </c>
      <c r="D606" s="34" t="s">
        <v>852</v>
      </c>
      <c r="E606" s="39" t="str">
        <f>Source!H255</f>
        <v>ШТ</v>
      </c>
      <c r="F606" s="10">
        <f>Source!I255</f>
        <v>1</v>
      </c>
      <c r="G606" s="41">
        <f>IF(Source!AK255&lt;&gt; 0, Source!AK255,Source!AL255 + Source!AM255 + Source!AO255)</f>
        <v>425.83</v>
      </c>
      <c r="H606" s="40"/>
      <c r="I606" s="41"/>
      <c r="J606" s="40" t="str">
        <f>Source!BO255</f>
        <v/>
      </c>
      <c r="K606" s="40"/>
      <c r="L606" s="41"/>
      <c r="M606" s="42"/>
      <c r="S606">
        <f>ROUND((Source!FX255/100)*((ROUND(Source!AF255*Source!I255, 2)+ROUND(Source!AE255*Source!I255, 2))), 2)</f>
        <v>0</v>
      </c>
      <c r="T606">
        <f>Source!X255</f>
        <v>0</v>
      </c>
      <c r="U606">
        <f>ROUND((Source!FY255/100)*((ROUND(Source!AF255*Source!I255, 2)+ROUND(Source!AE255*Source!I255, 2))), 2)</f>
        <v>0</v>
      </c>
      <c r="V606">
        <f>Source!Y255</f>
        <v>0</v>
      </c>
    </row>
    <row r="607" spans="1:26" ht="14.25" x14ac:dyDescent="0.2">
      <c r="A607" s="50"/>
      <c r="B607" s="50"/>
      <c r="C607" s="51"/>
      <c r="D607" s="52" t="s">
        <v>834</v>
      </c>
      <c r="E607" s="53"/>
      <c r="F607" s="54"/>
      <c r="G607" s="55">
        <f>Source!AL255</f>
        <v>425.83</v>
      </c>
      <c r="H607" s="56" t="str">
        <f>Source!DD255</f>
        <v/>
      </c>
      <c r="I607" s="55">
        <f>ROUND(Source!AC255*Source!I255, 2)</f>
        <v>425.83</v>
      </c>
      <c r="J607" s="56"/>
      <c r="K607" s="56">
        <f>IF(Source!BC255&lt;&gt; 0, Source!BC255, 1)</f>
        <v>1</v>
      </c>
      <c r="L607" s="55">
        <f>Source!P255</f>
        <v>425.83</v>
      </c>
      <c r="M607" s="60"/>
    </row>
    <row r="608" spans="1:26" ht="15" x14ac:dyDescent="0.25">
      <c r="H608" s="48">
        <f>ROUND(Source!AC255*Source!I255, 2)+ROUND(Source!AF255*Source!I255, 2)+ROUND((((Source!ET255)-(Source!EU255))+Source!AE255)*Source!I255, 2)</f>
        <v>425.83</v>
      </c>
      <c r="I608" s="48"/>
      <c r="K608" s="48">
        <f>Source!O255</f>
        <v>425.83</v>
      </c>
      <c r="L608" s="48"/>
      <c r="M608" s="49">
        <f>Source!U255</f>
        <v>0</v>
      </c>
      <c r="O608" s="47">
        <f>H608</f>
        <v>425.83</v>
      </c>
      <c r="P608" s="47">
        <f>K608</f>
        <v>425.83</v>
      </c>
      <c r="Q608" s="47">
        <f>M608</f>
        <v>0</v>
      </c>
      <c r="W608">
        <f>IF(Source!BI255&lt;=1,H608, 0)</f>
        <v>425.83</v>
      </c>
      <c r="X608">
        <f>IF(Source!BI255=2,H608, 0)</f>
        <v>0</v>
      </c>
      <c r="Y608">
        <f>IF(Source!BI255=3,H608, 0)</f>
        <v>0</v>
      </c>
      <c r="Z608">
        <f>IF(Source!BI255=4,H608, 0)</f>
        <v>0</v>
      </c>
    </row>
    <row r="609" spans="1:26" ht="27" x14ac:dyDescent="0.2">
      <c r="A609" s="37">
        <v>140</v>
      </c>
      <c r="B609" s="37" t="str">
        <f>Source!E256</f>
        <v>75</v>
      </c>
      <c r="C609" s="38" t="str">
        <f>Source!F256</f>
        <v/>
      </c>
      <c r="D609" s="34" t="s">
        <v>853</v>
      </c>
      <c r="E609" s="39" t="str">
        <f>Source!H256</f>
        <v>ШТ</v>
      </c>
      <c r="F609" s="10">
        <f>Source!I256</f>
        <v>1</v>
      </c>
      <c r="G609" s="41">
        <f>IF(Source!AK256&lt;&gt; 0, Source!AK256,Source!AL256 + Source!AM256 + Source!AO256)</f>
        <v>1509.17</v>
      </c>
      <c r="H609" s="40"/>
      <c r="I609" s="41"/>
      <c r="J609" s="40" t="str">
        <f>Source!BO256</f>
        <v/>
      </c>
      <c r="K609" s="40"/>
      <c r="L609" s="41"/>
      <c r="M609" s="42"/>
      <c r="S609">
        <f>ROUND((Source!FX256/100)*((ROUND(Source!AF256*Source!I256, 2)+ROUND(Source!AE256*Source!I256, 2))), 2)</f>
        <v>0</v>
      </c>
      <c r="T609">
        <f>Source!X256</f>
        <v>0</v>
      </c>
      <c r="U609">
        <f>ROUND((Source!FY256/100)*((ROUND(Source!AF256*Source!I256, 2)+ROUND(Source!AE256*Source!I256, 2))), 2)</f>
        <v>0</v>
      </c>
      <c r="V609">
        <f>Source!Y256</f>
        <v>0</v>
      </c>
    </row>
    <row r="610" spans="1:26" ht="14.25" x14ac:dyDescent="0.2">
      <c r="A610" s="50"/>
      <c r="B610" s="50"/>
      <c r="C610" s="51"/>
      <c r="D610" s="52" t="s">
        <v>834</v>
      </c>
      <c r="E610" s="53"/>
      <c r="F610" s="54"/>
      <c r="G610" s="55">
        <f>Source!AL256</f>
        <v>1509.17</v>
      </c>
      <c r="H610" s="56" t="str">
        <f>Source!DD256</f>
        <v/>
      </c>
      <c r="I610" s="55">
        <f>ROUND(Source!AC256*Source!I256, 2)</f>
        <v>1509.17</v>
      </c>
      <c r="J610" s="56"/>
      <c r="K610" s="56">
        <f>IF(Source!BC256&lt;&gt; 0, Source!BC256, 1)</f>
        <v>1</v>
      </c>
      <c r="L610" s="55">
        <f>Source!P256</f>
        <v>1509.17</v>
      </c>
      <c r="M610" s="60"/>
    </row>
    <row r="611" spans="1:26" ht="15" x14ac:dyDescent="0.25">
      <c r="H611" s="48">
        <f>ROUND(Source!AC256*Source!I256, 2)+ROUND(Source!AF256*Source!I256, 2)+ROUND((((Source!ET256)-(Source!EU256))+Source!AE256)*Source!I256, 2)</f>
        <v>1509.17</v>
      </c>
      <c r="I611" s="48"/>
      <c r="K611" s="48">
        <f>Source!O256</f>
        <v>1509.17</v>
      </c>
      <c r="L611" s="48"/>
      <c r="M611" s="49">
        <f>Source!U256</f>
        <v>0</v>
      </c>
      <c r="O611" s="47">
        <f>H611</f>
        <v>1509.17</v>
      </c>
      <c r="P611" s="47">
        <f>K611</f>
        <v>1509.17</v>
      </c>
      <c r="Q611" s="47">
        <f>M611</f>
        <v>0</v>
      </c>
      <c r="W611">
        <f>IF(Source!BI256&lt;=1,H611, 0)</f>
        <v>1509.17</v>
      </c>
      <c r="X611">
        <f>IF(Source!BI256=2,H611, 0)</f>
        <v>0</v>
      </c>
      <c r="Y611">
        <f>IF(Source!BI256=3,H611, 0)</f>
        <v>0</v>
      </c>
      <c r="Z611">
        <f>IF(Source!BI256=4,H611, 0)</f>
        <v>0</v>
      </c>
    </row>
    <row r="612" spans="1:26" ht="27" x14ac:dyDescent="0.2">
      <c r="A612" s="37">
        <v>141</v>
      </c>
      <c r="B612" s="37" t="str">
        <f>Source!E257</f>
        <v>76</v>
      </c>
      <c r="C612" s="38" t="str">
        <f>Source!F257</f>
        <v/>
      </c>
      <c r="D612" s="34" t="s">
        <v>854</v>
      </c>
      <c r="E612" s="39" t="str">
        <f>Source!H257</f>
        <v>ШТ</v>
      </c>
      <c r="F612" s="10">
        <f>Source!I257</f>
        <v>1</v>
      </c>
      <c r="G612" s="41">
        <f>IF(Source!AK257&lt;&gt; 0, Source!AK257,Source!AL257 + Source!AM257 + Source!AO257)</f>
        <v>80</v>
      </c>
      <c r="H612" s="40"/>
      <c r="I612" s="41"/>
      <c r="J612" s="40" t="str">
        <f>Source!BO257</f>
        <v/>
      </c>
      <c r="K612" s="40"/>
      <c r="L612" s="41"/>
      <c r="M612" s="42"/>
      <c r="S612">
        <f>ROUND((Source!FX257/100)*((ROUND(Source!AF257*Source!I257, 2)+ROUND(Source!AE257*Source!I257, 2))), 2)</f>
        <v>0</v>
      </c>
      <c r="T612">
        <f>Source!X257</f>
        <v>0</v>
      </c>
      <c r="U612">
        <f>ROUND((Source!FY257/100)*((ROUND(Source!AF257*Source!I257, 2)+ROUND(Source!AE257*Source!I257, 2))), 2)</f>
        <v>0</v>
      </c>
      <c r="V612">
        <f>Source!Y257</f>
        <v>0</v>
      </c>
    </row>
    <row r="613" spans="1:26" ht="14.25" x14ac:dyDescent="0.2">
      <c r="A613" s="50"/>
      <c r="B613" s="50"/>
      <c r="C613" s="51"/>
      <c r="D613" s="52" t="s">
        <v>834</v>
      </c>
      <c r="E613" s="53"/>
      <c r="F613" s="54"/>
      <c r="G613" s="55">
        <f>Source!AL257</f>
        <v>80</v>
      </c>
      <c r="H613" s="56" t="str">
        <f>Source!DD257</f>
        <v/>
      </c>
      <c r="I613" s="55">
        <f>ROUND(Source!AC257*Source!I257, 2)</f>
        <v>80</v>
      </c>
      <c r="J613" s="56"/>
      <c r="K613" s="56">
        <f>IF(Source!BC257&lt;&gt; 0, Source!BC257, 1)</f>
        <v>1</v>
      </c>
      <c r="L613" s="55">
        <f>Source!P257</f>
        <v>80</v>
      </c>
      <c r="M613" s="60"/>
    </row>
    <row r="614" spans="1:26" ht="15" x14ac:dyDescent="0.25">
      <c r="H614" s="48">
        <f>ROUND(Source!AC257*Source!I257, 2)+ROUND(Source!AF257*Source!I257, 2)+ROUND((((Source!ET257)-(Source!EU257))+Source!AE257)*Source!I257, 2)</f>
        <v>80</v>
      </c>
      <c r="I614" s="48"/>
      <c r="K614" s="48">
        <f>Source!O257</f>
        <v>80</v>
      </c>
      <c r="L614" s="48"/>
      <c r="M614" s="49">
        <f>Source!U257</f>
        <v>0</v>
      </c>
      <c r="O614" s="47">
        <f>H614</f>
        <v>80</v>
      </c>
      <c r="P614" s="47">
        <f>K614</f>
        <v>80</v>
      </c>
      <c r="Q614" s="47">
        <f>M614</f>
        <v>0</v>
      </c>
      <c r="W614">
        <f>IF(Source!BI257&lt;=1,H614, 0)</f>
        <v>80</v>
      </c>
      <c r="X614">
        <f>IF(Source!BI257=2,H614, 0)</f>
        <v>0</v>
      </c>
      <c r="Y614">
        <f>IF(Source!BI257=3,H614, 0)</f>
        <v>0</v>
      </c>
      <c r="Z614">
        <f>IF(Source!BI257=4,H614, 0)</f>
        <v>0</v>
      </c>
    </row>
    <row r="615" spans="1:26" ht="27" x14ac:dyDescent="0.2">
      <c r="A615" s="37">
        <v>142</v>
      </c>
      <c r="B615" s="37" t="str">
        <f>Source!E258</f>
        <v>77</v>
      </c>
      <c r="C615" s="38" t="str">
        <f>Source!F258</f>
        <v/>
      </c>
      <c r="D615" s="34" t="s">
        <v>855</v>
      </c>
      <c r="E615" s="39" t="str">
        <f>Source!H258</f>
        <v>ШТ</v>
      </c>
      <c r="F615" s="10">
        <f>Source!I258</f>
        <v>1</v>
      </c>
      <c r="G615" s="41">
        <f>IF(Source!AK258&lt;&gt; 0, Source!AK258,Source!AL258 + Source!AM258 + Source!AO258)</f>
        <v>2047.5</v>
      </c>
      <c r="H615" s="40"/>
      <c r="I615" s="41"/>
      <c r="J615" s="40" t="str">
        <f>Source!BO258</f>
        <v/>
      </c>
      <c r="K615" s="40"/>
      <c r="L615" s="41"/>
      <c r="M615" s="42"/>
      <c r="S615">
        <f>ROUND((Source!FX258/100)*((ROUND(Source!AF258*Source!I258, 2)+ROUND(Source!AE258*Source!I258, 2))), 2)</f>
        <v>0</v>
      </c>
      <c r="T615">
        <f>Source!X258</f>
        <v>0</v>
      </c>
      <c r="U615">
        <f>ROUND((Source!FY258/100)*((ROUND(Source!AF258*Source!I258, 2)+ROUND(Source!AE258*Source!I258, 2))), 2)</f>
        <v>0</v>
      </c>
      <c r="V615">
        <f>Source!Y258</f>
        <v>0</v>
      </c>
    </row>
    <row r="616" spans="1:26" ht="14.25" x14ac:dyDescent="0.2">
      <c r="A616" s="50"/>
      <c r="B616" s="50"/>
      <c r="C616" s="51"/>
      <c r="D616" s="52" t="s">
        <v>834</v>
      </c>
      <c r="E616" s="53"/>
      <c r="F616" s="54"/>
      <c r="G616" s="55">
        <f>Source!AL258</f>
        <v>2047.5</v>
      </c>
      <c r="H616" s="56" t="str">
        <f>Source!DD258</f>
        <v/>
      </c>
      <c r="I616" s="55">
        <f>ROUND(Source!AC258*Source!I258, 2)</f>
        <v>2047.5</v>
      </c>
      <c r="J616" s="56"/>
      <c r="K616" s="56">
        <f>IF(Source!BC258&lt;&gt; 0, Source!BC258, 1)</f>
        <v>1</v>
      </c>
      <c r="L616" s="55">
        <f>Source!P258</f>
        <v>2047.5</v>
      </c>
      <c r="M616" s="60"/>
    </row>
    <row r="617" spans="1:26" ht="15" x14ac:dyDescent="0.25">
      <c r="H617" s="48">
        <f>ROUND(Source!AC258*Source!I258, 2)+ROUND(Source!AF258*Source!I258, 2)+ROUND((((Source!ET258)-(Source!EU258))+Source!AE258)*Source!I258, 2)</f>
        <v>2047.5</v>
      </c>
      <c r="I617" s="48"/>
      <c r="K617" s="48">
        <f>Source!O258</f>
        <v>2047.5</v>
      </c>
      <c r="L617" s="48"/>
      <c r="M617" s="49">
        <f>Source!U258</f>
        <v>0</v>
      </c>
      <c r="O617" s="47">
        <f>H617</f>
        <v>2047.5</v>
      </c>
      <c r="P617" s="47">
        <f>K617</f>
        <v>2047.5</v>
      </c>
      <c r="Q617" s="47">
        <f>M617</f>
        <v>0</v>
      </c>
      <c r="W617">
        <f>IF(Source!BI258&lt;=1,H617, 0)</f>
        <v>2047.5</v>
      </c>
      <c r="X617">
        <f>IF(Source!BI258=2,H617, 0)</f>
        <v>0</v>
      </c>
      <c r="Y617">
        <f>IF(Source!BI258=3,H617, 0)</f>
        <v>0</v>
      </c>
      <c r="Z617">
        <f>IF(Source!BI258=4,H617, 0)</f>
        <v>0</v>
      </c>
    </row>
    <row r="618" spans="1:26" ht="27" x14ac:dyDescent="0.2">
      <c r="A618" s="37">
        <v>143</v>
      </c>
      <c r="B618" s="37" t="str">
        <f>Source!E259</f>
        <v>78</v>
      </c>
      <c r="C618" s="38" t="str">
        <f>Source!F259</f>
        <v/>
      </c>
      <c r="D618" s="34" t="s">
        <v>856</v>
      </c>
      <c r="E618" s="39" t="str">
        <f>Source!H259</f>
        <v>ШТ</v>
      </c>
      <c r="F618" s="10">
        <f>Source!I259</f>
        <v>8</v>
      </c>
      <c r="G618" s="41">
        <f>IF(Source!AK259&lt;&gt; 0, Source!AK259,Source!AL259 + Source!AM259 + Source!AO259)</f>
        <v>18.329999999999998</v>
      </c>
      <c r="H618" s="40"/>
      <c r="I618" s="41"/>
      <c r="J618" s="40" t="str">
        <f>Source!BO259</f>
        <v/>
      </c>
      <c r="K618" s="40"/>
      <c r="L618" s="41"/>
      <c r="M618" s="42"/>
      <c r="S618">
        <f>ROUND((Source!FX259/100)*((ROUND(Source!AF259*Source!I259, 2)+ROUND(Source!AE259*Source!I259, 2))), 2)</f>
        <v>0</v>
      </c>
      <c r="T618">
        <f>Source!X259</f>
        <v>0</v>
      </c>
      <c r="U618">
        <f>ROUND((Source!FY259/100)*((ROUND(Source!AF259*Source!I259, 2)+ROUND(Source!AE259*Source!I259, 2))), 2)</f>
        <v>0</v>
      </c>
      <c r="V618">
        <f>Source!Y259</f>
        <v>0</v>
      </c>
    </row>
    <row r="619" spans="1:26" ht="14.25" x14ac:dyDescent="0.2">
      <c r="A619" s="50"/>
      <c r="B619" s="50"/>
      <c r="C619" s="51"/>
      <c r="D619" s="52" t="s">
        <v>834</v>
      </c>
      <c r="E619" s="53"/>
      <c r="F619" s="54"/>
      <c r="G619" s="55">
        <f>Source!AL259</f>
        <v>18.329999999999998</v>
      </c>
      <c r="H619" s="56" t="str">
        <f>Source!DD259</f>
        <v/>
      </c>
      <c r="I619" s="55">
        <f>ROUND(Source!AC259*Source!I259, 2)</f>
        <v>146.63999999999999</v>
      </c>
      <c r="J619" s="56"/>
      <c r="K619" s="56">
        <f>IF(Source!BC259&lt;&gt; 0, Source!BC259, 1)</f>
        <v>1</v>
      </c>
      <c r="L619" s="55">
        <f>Source!P259</f>
        <v>146.63999999999999</v>
      </c>
      <c r="M619" s="60"/>
    </row>
    <row r="620" spans="1:26" ht="15" x14ac:dyDescent="0.25">
      <c r="H620" s="48">
        <f>ROUND(Source!AC259*Source!I259, 2)+ROUND(Source!AF259*Source!I259, 2)+ROUND((((Source!ET259)-(Source!EU259))+Source!AE259)*Source!I259, 2)</f>
        <v>146.63999999999999</v>
      </c>
      <c r="I620" s="48"/>
      <c r="K620" s="48">
        <f>Source!O259</f>
        <v>146.63999999999999</v>
      </c>
      <c r="L620" s="48"/>
      <c r="M620" s="49">
        <f>Source!U259</f>
        <v>0</v>
      </c>
      <c r="O620" s="47">
        <f>H620</f>
        <v>146.63999999999999</v>
      </c>
      <c r="P620" s="47">
        <f>K620</f>
        <v>146.63999999999999</v>
      </c>
      <c r="Q620" s="47">
        <f>M620</f>
        <v>0</v>
      </c>
      <c r="W620">
        <f>IF(Source!BI259&lt;=1,H620, 0)</f>
        <v>146.63999999999999</v>
      </c>
      <c r="X620">
        <f>IF(Source!BI259=2,H620, 0)</f>
        <v>0</v>
      </c>
      <c r="Y620">
        <f>IF(Source!BI259=3,H620, 0)</f>
        <v>0</v>
      </c>
      <c r="Z620">
        <f>IF(Source!BI259=4,H620, 0)</f>
        <v>0</v>
      </c>
    </row>
    <row r="621" spans="1:26" ht="27" x14ac:dyDescent="0.2">
      <c r="A621" s="37">
        <v>144</v>
      </c>
      <c r="B621" s="37" t="str">
        <f>Source!E260</f>
        <v>79</v>
      </c>
      <c r="C621" s="38" t="str">
        <f>Source!F260</f>
        <v/>
      </c>
      <c r="D621" s="34" t="s">
        <v>857</v>
      </c>
      <c r="E621" s="39" t="str">
        <f>Source!H260</f>
        <v>ШТ</v>
      </c>
      <c r="F621" s="10">
        <f>Source!I260</f>
        <v>8</v>
      </c>
      <c r="G621" s="41">
        <f>IF(Source!AK260&lt;&gt; 0, Source!AK260,Source!AL260 + Source!AM260 + Source!AO260)</f>
        <v>290</v>
      </c>
      <c r="H621" s="40"/>
      <c r="I621" s="41"/>
      <c r="J621" s="40" t="str">
        <f>Source!BO260</f>
        <v/>
      </c>
      <c r="K621" s="40"/>
      <c r="L621" s="41"/>
      <c r="M621" s="42"/>
      <c r="S621">
        <f>ROUND((Source!FX260/100)*((ROUND(Source!AF260*Source!I260, 2)+ROUND(Source!AE260*Source!I260, 2))), 2)</f>
        <v>0</v>
      </c>
      <c r="T621">
        <f>Source!X260</f>
        <v>0</v>
      </c>
      <c r="U621">
        <f>ROUND((Source!FY260/100)*((ROUND(Source!AF260*Source!I260, 2)+ROUND(Source!AE260*Source!I260, 2))), 2)</f>
        <v>0</v>
      </c>
      <c r="V621">
        <f>Source!Y260</f>
        <v>0</v>
      </c>
    </row>
    <row r="622" spans="1:26" ht="14.25" x14ac:dyDescent="0.2">
      <c r="A622" s="50"/>
      <c r="B622" s="50"/>
      <c r="C622" s="51"/>
      <c r="D622" s="52" t="s">
        <v>834</v>
      </c>
      <c r="E622" s="53"/>
      <c r="F622" s="54"/>
      <c r="G622" s="55">
        <f>Source!AL260</f>
        <v>290</v>
      </c>
      <c r="H622" s="56" t="str">
        <f>Source!DD260</f>
        <v/>
      </c>
      <c r="I622" s="55">
        <f>ROUND(Source!AC260*Source!I260, 2)</f>
        <v>2320</v>
      </c>
      <c r="J622" s="56"/>
      <c r="K622" s="56">
        <f>IF(Source!BC260&lt;&gt; 0, Source!BC260, 1)</f>
        <v>1</v>
      </c>
      <c r="L622" s="55">
        <f>Source!P260</f>
        <v>2320</v>
      </c>
      <c r="M622" s="60"/>
    </row>
    <row r="623" spans="1:26" ht="15" x14ac:dyDescent="0.25">
      <c r="H623" s="48">
        <f>ROUND(Source!AC260*Source!I260, 2)+ROUND(Source!AF260*Source!I260, 2)+ROUND((((Source!ET260)-(Source!EU260))+Source!AE260)*Source!I260, 2)</f>
        <v>2320</v>
      </c>
      <c r="I623" s="48"/>
      <c r="K623" s="48">
        <f>Source!O260</f>
        <v>2320</v>
      </c>
      <c r="L623" s="48"/>
      <c r="M623" s="49">
        <f>Source!U260</f>
        <v>0</v>
      </c>
      <c r="O623" s="47">
        <f>H623</f>
        <v>2320</v>
      </c>
      <c r="P623" s="47">
        <f>K623</f>
        <v>2320</v>
      </c>
      <c r="Q623" s="47">
        <f>M623</f>
        <v>0</v>
      </c>
      <c r="W623">
        <f>IF(Source!BI260&lt;=1,H623, 0)</f>
        <v>2320</v>
      </c>
      <c r="X623">
        <f>IF(Source!BI260=2,H623, 0)</f>
        <v>0</v>
      </c>
      <c r="Y623">
        <f>IF(Source!BI260=3,H623, 0)</f>
        <v>0</v>
      </c>
      <c r="Z623">
        <f>IF(Source!BI260=4,H623, 0)</f>
        <v>0</v>
      </c>
    </row>
    <row r="624" spans="1:26" ht="27" x14ac:dyDescent="0.2">
      <c r="A624" s="37">
        <v>145</v>
      </c>
      <c r="B624" s="37" t="str">
        <f>Source!E261</f>
        <v>80</v>
      </c>
      <c r="C624" s="38" t="str">
        <f>Source!F261</f>
        <v/>
      </c>
      <c r="D624" s="34" t="s">
        <v>858</v>
      </c>
      <c r="E624" s="39" t="str">
        <f>Source!H261</f>
        <v>ШТ</v>
      </c>
      <c r="F624" s="10">
        <f>Source!I261</f>
        <v>8</v>
      </c>
      <c r="G624" s="41">
        <f>IF(Source!AK261&lt;&gt; 0, Source!AK261,Source!AL261 + Source!AM261 + Source!AO261)</f>
        <v>3.33</v>
      </c>
      <c r="H624" s="40"/>
      <c r="I624" s="41"/>
      <c r="J624" s="40" t="str">
        <f>Source!BO261</f>
        <v/>
      </c>
      <c r="K624" s="40"/>
      <c r="L624" s="41"/>
      <c r="M624" s="42"/>
      <c r="S624">
        <f>ROUND((Source!FX261/100)*((ROUND(Source!AF261*Source!I261, 2)+ROUND(Source!AE261*Source!I261, 2))), 2)</f>
        <v>0</v>
      </c>
      <c r="T624">
        <f>Source!X261</f>
        <v>0</v>
      </c>
      <c r="U624">
        <f>ROUND((Source!FY261/100)*((ROUND(Source!AF261*Source!I261, 2)+ROUND(Source!AE261*Source!I261, 2))), 2)</f>
        <v>0</v>
      </c>
      <c r="V624">
        <f>Source!Y261</f>
        <v>0</v>
      </c>
    </row>
    <row r="625" spans="1:39" ht="14.25" x14ac:dyDescent="0.2">
      <c r="A625" s="50"/>
      <c r="B625" s="50"/>
      <c r="C625" s="51"/>
      <c r="D625" s="52" t="s">
        <v>834</v>
      </c>
      <c r="E625" s="53"/>
      <c r="F625" s="54"/>
      <c r="G625" s="55">
        <f>Source!AL261</f>
        <v>3.33</v>
      </c>
      <c r="H625" s="56" t="str">
        <f>Source!DD261</f>
        <v/>
      </c>
      <c r="I625" s="55">
        <f>ROUND(Source!AC261*Source!I261, 2)</f>
        <v>26.64</v>
      </c>
      <c r="J625" s="56"/>
      <c r="K625" s="56">
        <f>IF(Source!BC261&lt;&gt; 0, Source!BC261, 1)</f>
        <v>1</v>
      </c>
      <c r="L625" s="55">
        <f>Source!P261</f>
        <v>26.64</v>
      </c>
      <c r="M625" s="60"/>
    </row>
    <row r="626" spans="1:39" ht="15" x14ac:dyDescent="0.25">
      <c r="H626" s="48">
        <f>ROUND(Source!AC261*Source!I261, 2)+ROUND(Source!AF261*Source!I261, 2)+ROUND((((Source!ET261)-(Source!EU261))+Source!AE261)*Source!I261, 2)</f>
        <v>26.64</v>
      </c>
      <c r="I626" s="48"/>
      <c r="K626" s="48">
        <f>Source!O261</f>
        <v>26.64</v>
      </c>
      <c r="L626" s="48"/>
      <c r="M626" s="49">
        <f>Source!U261</f>
        <v>0</v>
      </c>
      <c r="O626" s="47">
        <f>H626</f>
        <v>26.64</v>
      </c>
      <c r="P626" s="47">
        <f>K626</f>
        <v>26.64</v>
      </c>
      <c r="Q626" s="47">
        <f>M626</f>
        <v>0</v>
      </c>
      <c r="W626">
        <f>IF(Source!BI261&lt;=1,H626, 0)</f>
        <v>26.64</v>
      </c>
      <c r="X626">
        <f>IF(Source!BI261=2,H626, 0)</f>
        <v>0</v>
      </c>
      <c r="Y626">
        <f>IF(Source!BI261=3,H626, 0)</f>
        <v>0</v>
      </c>
      <c r="Z626">
        <f>IF(Source!BI261=4,H626, 0)</f>
        <v>0</v>
      </c>
    </row>
    <row r="627" spans="1:39" ht="14.25" x14ac:dyDescent="0.2">
      <c r="A627" s="37">
        <v>146</v>
      </c>
      <c r="B627" s="37" t="str">
        <f>Source!E262</f>
        <v>81</v>
      </c>
      <c r="C627" s="38" t="str">
        <f>Source!F262</f>
        <v/>
      </c>
      <c r="D627" s="34" t="str">
        <f>Source!G262</f>
        <v>Комплект соединительный КС М6х10</v>
      </c>
      <c r="E627" s="39" t="str">
        <f>Source!H262</f>
        <v>ШТ</v>
      </c>
      <c r="F627" s="10">
        <f>Source!I262</f>
        <v>8</v>
      </c>
      <c r="G627" s="41">
        <f>IF(Source!AK262&lt;&gt; 0, Source!AK262,Source!AL262 + Source!AM262 + Source!AO262)</f>
        <v>7</v>
      </c>
      <c r="H627" s="40"/>
      <c r="I627" s="41"/>
      <c r="J627" s="40" t="str">
        <f>Source!BO262</f>
        <v/>
      </c>
      <c r="K627" s="40"/>
      <c r="L627" s="41"/>
      <c r="M627" s="42"/>
      <c r="S627">
        <f>ROUND((Source!FX262/100)*((ROUND(Source!AF262*Source!I262, 2)+ROUND(Source!AE262*Source!I262, 2))), 2)</f>
        <v>0</v>
      </c>
      <c r="T627">
        <f>Source!X262</f>
        <v>0</v>
      </c>
      <c r="U627">
        <f>ROUND((Source!FY262/100)*((ROUND(Source!AF262*Source!I262, 2)+ROUND(Source!AE262*Source!I262, 2))), 2)</f>
        <v>0</v>
      </c>
      <c r="V627">
        <f>Source!Y262</f>
        <v>0</v>
      </c>
    </row>
    <row r="628" spans="1:39" ht="14.25" x14ac:dyDescent="0.2">
      <c r="A628" s="50"/>
      <c r="B628" s="50"/>
      <c r="C628" s="51"/>
      <c r="D628" s="52" t="s">
        <v>834</v>
      </c>
      <c r="E628" s="53"/>
      <c r="F628" s="54"/>
      <c r="G628" s="55">
        <f>Source!AL262</f>
        <v>7</v>
      </c>
      <c r="H628" s="56" t="str">
        <f>Source!DD262</f>
        <v/>
      </c>
      <c r="I628" s="55">
        <f>ROUND(Source!AC262*Source!I262, 2)</f>
        <v>56</v>
      </c>
      <c r="J628" s="56"/>
      <c r="K628" s="56">
        <f>IF(Source!BC262&lt;&gt; 0, Source!BC262, 1)</f>
        <v>1</v>
      </c>
      <c r="L628" s="55">
        <f>Source!P262</f>
        <v>56</v>
      </c>
      <c r="M628" s="60"/>
    </row>
    <row r="629" spans="1:39" ht="15" x14ac:dyDescent="0.25">
      <c r="H629" s="48">
        <f>ROUND(Source!AC262*Source!I262, 2)+ROUND(Source!AF262*Source!I262, 2)+ROUND((((Source!ET262)-(Source!EU262))+Source!AE262)*Source!I262, 2)</f>
        <v>56</v>
      </c>
      <c r="I629" s="48"/>
      <c r="K629" s="48">
        <f>Source!O262</f>
        <v>56</v>
      </c>
      <c r="L629" s="48"/>
      <c r="M629" s="49">
        <f>Source!U262</f>
        <v>0</v>
      </c>
      <c r="O629" s="47">
        <f>H629</f>
        <v>56</v>
      </c>
      <c r="P629" s="47">
        <f>K629</f>
        <v>56</v>
      </c>
      <c r="Q629" s="47">
        <f>M629</f>
        <v>0</v>
      </c>
      <c r="W629">
        <f>IF(Source!BI262&lt;=1,H629, 0)</f>
        <v>56</v>
      </c>
      <c r="X629">
        <f>IF(Source!BI262=2,H629, 0)</f>
        <v>0</v>
      </c>
      <c r="Y629">
        <f>IF(Source!BI262=3,H629, 0)</f>
        <v>0</v>
      </c>
      <c r="Z629">
        <f>IF(Source!BI262=4,H629, 0)</f>
        <v>0</v>
      </c>
    </row>
    <row r="631" spans="1:39" ht="15" x14ac:dyDescent="0.25">
      <c r="A631" s="72" t="str">
        <f>CONCATENATE("Итого по разделу: ", Source!G264)</f>
        <v>Итого по разделу: Строительство 4КЛ-0,4 кВ до поз.7</v>
      </c>
      <c r="B631" s="72"/>
      <c r="C631" s="72"/>
      <c r="D631" s="72"/>
      <c r="E631" s="72"/>
      <c r="F631" s="72"/>
      <c r="G631" s="72"/>
      <c r="H631" s="48">
        <f>SUM(O423:O630)</f>
        <v>346102.45</v>
      </c>
      <c r="I631" s="25"/>
      <c r="J631" s="71"/>
      <c r="K631" s="48">
        <f>SUM(P423:P630)</f>
        <v>466713.55999999994</v>
      </c>
      <c r="L631" s="25"/>
      <c r="M631" s="49">
        <f>SUM(Q423:Q630)</f>
        <v>151.440045</v>
      </c>
      <c r="AG631" s="73" t="str">
        <f>CONCATENATE("Итого по разделу: ", Source!G264)</f>
        <v>Итого по разделу: Строительство 4КЛ-0,4 кВ до поз.7</v>
      </c>
    </row>
    <row r="633" spans="1:39" ht="14.25" x14ac:dyDescent="0.2">
      <c r="D633" s="34" t="str">
        <f>Source!H293</f>
        <v>ОЗП</v>
      </c>
      <c r="K633" s="26">
        <f>Source!F293</f>
        <v>48875.55</v>
      </c>
      <c r="L633" s="26"/>
    </row>
    <row r="634" spans="1:39" ht="14.25" x14ac:dyDescent="0.2">
      <c r="D634" s="34" t="str">
        <f>Source!H294</f>
        <v>ЭММ, в т.ч. ЗПМ</v>
      </c>
      <c r="K634" s="26">
        <f>Source!F294</f>
        <v>5573.93</v>
      </c>
      <c r="L634" s="26"/>
    </row>
    <row r="635" spans="1:39" ht="14.25" x14ac:dyDescent="0.2">
      <c r="D635" s="34" t="str">
        <f>Source!H295</f>
        <v>Стоимость материалов</v>
      </c>
      <c r="K635" s="26">
        <f>Source!F295</f>
        <v>342896.32</v>
      </c>
      <c r="L635" s="26"/>
    </row>
    <row r="636" spans="1:39" ht="14.25" x14ac:dyDescent="0.2">
      <c r="D636" s="34" t="str">
        <f>Source!H296</f>
        <v>НР</v>
      </c>
      <c r="K636" s="26">
        <f>Source!F296</f>
        <v>0</v>
      </c>
      <c r="L636" s="26"/>
    </row>
    <row r="637" spans="1:39" ht="14.25" x14ac:dyDescent="0.2">
      <c r="D637" s="34" t="str">
        <f>Source!H297</f>
        <v>СП</v>
      </c>
      <c r="K637" s="26">
        <f>Source!F297</f>
        <v>0</v>
      </c>
      <c r="L637" s="26"/>
    </row>
    <row r="638" spans="1:39" ht="14.25" x14ac:dyDescent="0.2">
      <c r="D638" s="34" t="str">
        <f>Source!H298</f>
        <v>Всего</v>
      </c>
      <c r="E638" s="74" t="str">
        <f>"="&amp;Source!F293&amp;"+"&amp;""&amp;Source!F294&amp;"+"&amp;""&amp;Source!F295&amp;"+"&amp;""&amp;Source!F296&amp;"+"&amp;""&amp;Source!F297&amp;""</f>
        <v>=48875,55+5573,93+342896,32+0+0</v>
      </c>
      <c r="F638" s="24"/>
      <c r="G638" s="24"/>
      <c r="H638" s="24"/>
      <c r="I638" s="24"/>
      <c r="J638" s="24"/>
      <c r="K638" s="26">
        <f>Source!F298</f>
        <v>397345.8</v>
      </c>
      <c r="L638" s="26"/>
      <c r="AM638" s="75" t="str">
        <f>"="&amp;Source!F293&amp;"+"&amp;""&amp;Source!F294&amp;"+"&amp;""&amp;Source!F295&amp;"+"&amp;""&amp;Source!F296&amp;"+"&amp;""&amp;Source!F297&amp;""</f>
        <v>=48875,55+5573,93+342896,32+0+0</v>
      </c>
    </row>
    <row r="639" spans="1:39" ht="14.25" x14ac:dyDescent="0.2">
      <c r="D639" s="34" t="str">
        <f>Source!H299</f>
        <v>НДС 20%</v>
      </c>
      <c r="E639" s="74" t="str">
        <f>"="&amp;Source!F298&amp;"*"&amp;"0,2"</f>
        <v>=397345,8*0,2</v>
      </c>
      <c r="F639" s="24"/>
      <c r="G639" s="24"/>
      <c r="H639" s="24"/>
      <c r="I639" s="24"/>
      <c r="J639" s="24"/>
      <c r="K639" s="26">
        <f>Source!F299</f>
        <v>79469.16</v>
      </c>
      <c r="L639" s="26"/>
      <c r="AM639" s="75" t="str">
        <f>"="&amp;Source!F298&amp;"*"&amp;"0,2"</f>
        <v>=397345,8*0,2</v>
      </c>
    </row>
    <row r="640" spans="1:39" ht="14.25" x14ac:dyDescent="0.2">
      <c r="D640" s="34" t="str">
        <f>Source!H300</f>
        <v>Итого с НДС</v>
      </c>
      <c r="E640" s="74" t="str">
        <f>"="&amp;Source!F298&amp;"+"&amp;""&amp;Source!F299&amp;""</f>
        <v>=397345,8+79469,16</v>
      </c>
      <c r="F640" s="24"/>
      <c r="G640" s="24"/>
      <c r="H640" s="24"/>
      <c r="I640" s="24"/>
      <c r="J640" s="24"/>
      <c r="K640" s="26">
        <f>Source!F300</f>
        <v>476814.96</v>
      </c>
      <c r="L640" s="26"/>
      <c r="AM640" s="75" t="str">
        <f>"="&amp;Source!F298&amp;"+"&amp;""&amp;Source!F299&amp;""</f>
        <v>=397345,8+79469,16</v>
      </c>
    </row>
    <row r="643" spans="1:31" ht="16.5" x14ac:dyDescent="0.25">
      <c r="A643" s="35" t="str">
        <f>CONCATENATE("Раздел: ", Source!G302)</f>
        <v>Раздел: Строительство 4КЛ-0,4 кВ до поз.8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AE643" s="36" t="str">
        <f>CONCATENATE("Раздел: ", Source!G302)</f>
        <v>Раздел: Строительство 4КЛ-0,4 кВ до поз.8</v>
      </c>
    </row>
    <row r="644" spans="1:31" ht="42.75" x14ac:dyDescent="0.2">
      <c r="A644" s="37">
        <v>147</v>
      </c>
      <c r="B644" s="37" t="str">
        <f>Source!E306</f>
        <v>82</v>
      </c>
      <c r="C644" s="38" t="str">
        <f>Source!F306</f>
        <v>01-02-057-2</v>
      </c>
      <c r="D644" s="34" t="str">
        <f>Source!G306</f>
        <v>Разработка грунта вручную в траншеях глубиной до 2 м без креплений с откосами, группа грунтов 2</v>
      </c>
      <c r="E644" s="39" t="str">
        <f>Source!H306</f>
        <v>100 м3 грунта</v>
      </c>
      <c r="F644" s="10">
        <f>Source!I306</f>
        <v>1.7100000000000001E-2</v>
      </c>
      <c r="G644" s="41">
        <f>IF(Source!AK306&lt;&gt; 0, Source!AK306,Source!AL306 + Source!AM306 + Source!AO306)</f>
        <v>1122.6600000000001</v>
      </c>
      <c r="H644" s="40"/>
      <c r="I644" s="41"/>
      <c r="J644" s="40" t="str">
        <f>Source!BO306</f>
        <v>01-02-057-2</v>
      </c>
      <c r="K644" s="40"/>
      <c r="L644" s="41"/>
      <c r="M644" s="42"/>
      <c r="S644">
        <f>ROUND((Source!FX306/100)*((ROUND(Source!AF306*Source!I306, 2)+ROUND(Source!AE306*Source!I306, 2))), 2)</f>
        <v>17.09</v>
      </c>
      <c r="T644">
        <f>Source!X306</f>
        <v>610.48</v>
      </c>
      <c r="U644">
        <f>ROUND((Source!FY306/100)*((ROUND(Source!AF306*Source!I306, 2)+ROUND(Source!AE306*Source!I306, 2))), 2)</f>
        <v>7.68</v>
      </c>
      <c r="V644">
        <f>Source!Y306</f>
        <v>274.37</v>
      </c>
    </row>
    <row r="645" spans="1:31" x14ac:dyDescent="0.2">
      <c r="D645" s="43" t="str">
        <f>"Объем: "&amp;Source!I306&amp;"=1,71/"&amp;"100"</f>
        <v>Объем: 0,0171=1,71/100</v>
      </c>
    </row>
    <row r="646" spans="1:31" ht="14.25" x14ac:dyDescent="0.2">
      <c r="A646" s="37"/>
      <c r="B646" s="37"/>
      <c r="C646" s="38"/>
      <c r="D646" s="34" t="s">
        <v>827</v>
      </c>
      <c r="E646" s="39"/>
      <c r="F646" s="10"/>
      <c r="G646" s="41">
        <f>Source!AO306</f>
        <v>1122.6600000000001</v>
      </c>
      <c r="H646" s="40" t="str">
        <f>Source!DG306</f>
        <v/>
      </c>
      <c r="I646" s="41">
        <f>ROUND(Source!AF306*Source!I306, 2)</f>
        <v>19.2</v>
      </c>
      <c r="J646" s="40"/>
      <c r="K646" s="40">
        <f>IF(Source!BA306&lt;&gt; 0, Source!BA306, 1)</f>
        <v>35.729999999999997</v>
      </c>
      <c r="L646" s="41">
        <f>Source!S306</f>
        <v>685.93</v>
      </c>
      <c r="M646" s="42"/>
      <c r="R646">
        <f>I646</f>
        <v>19.2</v>
      </c>
    </row>
    <row r="647" spans="1:31" ht="14.25" x14ac:dyDescent="0.2">
      <c r="A647" s="37"/>
      <c r="B647" s="37"/>
      <c r="C647" s="38"/>
      <c r="D647" s="34" t="s">
        <v>828</v>
      </c>
      <c r="E647" s="39" t="s">
        <v>829</v>
      </c>
      <c r="F647" s="10">
        <f>Source!BZ306</f>
        <v>89</v>
      </c>
      <c r="G647" s="44"/>
      <c r="H647" s="40"/>
      <c r="I647" s="41">
        <f>SUM(S644:S649)</f>
        <v>17.09</v>
      </c>
      <c r="J647" s="45"/>
      <c r="K647" s="34">
        <f>Source!AT306</f>
        <v>89</v>
      </c>
      <c r="L647" s="41">
        <f>SUM(T644:T649)</f>
        <v>610.48</v>
      </c>
      <c r="M647" s="42"/>
    </row>
    <row r="648" spans="1:31" ht="14.25" x14ac:dyDescent="0.2">
      <c r="A648" s="37"/>
      <c r="B648" s="37"/>
      <c r="C648" s="38"/>
      <c r="D648" s="34" t="s">
        <v>830</v>
      </c>
      <c r="E648" s="39" t="s">
        <v>829</v>
      </c>
      <c r="F648" s="10">
        <f>Source!CA306</f>
        <v>40</v>
      </c>
      <c r="G648" s="44"/>
      <c r="H648" s="40"/>
      <c r="I648" s="41">
        <f>SUM(U644:U649)</f>
        <v>7.68</v>
      </c>
      <c r="J648" s="45"/>
      <c r="K648" s="34">
        <f>Source!AU306</f>
        <v>40</v>
      </c>
      <c r="L648" s="41">
        <f>SUM(V644:V649)</f>
        <v>274.37</v>
      </c>
      <c r="M648" s="42"/>
    </row>
    <row r="649" spans="1:31" ht="14.25" x14ac:dyDescent="0.2">
      <c r="A649" s="50"/>
      <c r="B649" s="50"/>
      <c r="C649" s="51"/>
      <c r="D649" s="52" t="s">
        <v>831</v>
      </c>
      <c r="E649" s="53" t="s">
        <v>832</v>
      </c>
      <c r="F649" s="54">
        <f>Source!AQ306</f>
        <v>154</v>
      </c>
      <c r="G649" s="55"/>
      <c r="H649" s="56" t="str">
        <f>Source!DI306</f>
        <v/>
      </c>
      <c r="I649" s="55"/>
      <c r="J649" s="56"/>
      <c r="K649" s="56"/>
      <c r="L649" s="55"/>
      <c r="M649" s="57">
        <f>Source!U306</f>
        <v>2.6334</v>
      </c>
    </row>
    <row r="650" spans="1:31" ht="15" x14ac:dyDescent="0.25">
      <c r="H650" s="48">
        <f>ROUND(Source!AC306*Source!I306, 2)+ROUND(Source!AF306*Source!I306, 2)+ROUND((((Source!ET306)-(Source!EU306))+Source!AE306)*Source!I306, 2)+SUM(I647:I648)</f>
        <v>43.97</v>
      </c>
      <c r="I650" s="48"/>
      <c r="K650" s="48">
        <f>Source!O306+SUM(L647:L648)</f>
        <v>1570.78</v>
      </c>
      <c r="L650" s="48"/>
      <c r="M650" s="49">
        <f>Source!U306</f>
        <v>2.6334</v>
      </c>
      <c r="O650" s="47">
        <f>H650</f>
        <v>43.97</v>
      </c>
      <c r="P650" s="47">
        <f>K650</f>
        <v>1570.78</v>
      </c>
      <c r="Q650" s="47">
        <f>M650</f>
        <v>2.6334</v>
      </c>
      <c r="W650">
        <f>IF(Source!BI306&lt;=1,H650, 0)</f>
        <v>43.97</v>
      </c>
      <c r="X650">
        <f>IF(Source!BI306=2,H650, 0)</f>
        <v>0</v>
      </c>
      <c r="Y650">
        <f>IF(Source!BI306=3,H650, 0)</f>
        <v>0</v>
      </c>
      <c r="Z650">
        <f>IF(Source!BI306=4,H650, 0)</f>
        <v>0</v>
      </c>
    </row>
    <row r="651" spans="1:31" ht="71.25" x14ac:dyDescent="0.2">
      <c r="A651" s="37">
        <v>148</v>
      </c>
      <c r="B651" s="37" t="str">
        <f>Source!E307</f>
        <v>83</v>
      </c>
      <c r="C651" s="38" t="str">
        <f>Source!F307</f>
        <v>01-01-002-2</v>
      </c>
      <c r="D651" s="34" t="str">
        <f>Source!G307</f>
        <v>Разработка грунта в отвал экскаваторами «драглайн» или «обратная лопата» с ковшом вместимостью 2,5 (1,5-3) м3, группа грунтов 2</v>
      </c>
      <c r="E651" s="39" t="str">
        <f>Source!H307</f>
        <v>1000 м3 грунта</v>
      </c>
      <c r="F651" s="10">
        <f>Source!I307</f>
        <v>1.5389999999999999E-2</v>
      </c>
      <c r="G651" s="41">
        <f>IF(Source!AK307&lt;&gt; 0, Source!AK307,Source!AL307 + Source!AM307 + Source!AO307)</f>
        <v>2151.1799999999998</v>
      </c>
      <c r="H651" s="40"/>
      <c r="I651" s="41"/>
      <c r="J651" s="40" t="str">
        <f>Source!BO307</f>
        <v>01-01-002-2</v>
      </c>
      <c r="K651" s="40"/>
      <c r="L651" s="41"/>
      <c r="M651" s="42"/>
      <c r="S651">
        <f>ROUND((Source!FX307/100)*((ROUND(Source!AF307*Source!I307, 2)+ROUND(Source!AE307*Source!I307, 2))), 2)</f>
        <v>3.62</v>
      </c>
      <c r="T651">
        <f>Source!X307</f>
        <v>129</v>
      </c>
      <c r="U651">
        <f>ROUND((Source!FY307/100)*((ROUND(Source!AF307*Source!I307, 2)+ROUND(Source!AE307*Source!I307, 2))), 2)</f>
        <v>1.81</v>
      </c>
      <c r="V651">
        <f>Source!Y307</f>
        <v>64.5</v>
      </c>
    </row>
    <row r="652" spans="1:31" x14ac:dyDescent="0.2">
      <c r="D652" s="43" t="str">
        <f>"Объем: "&amp;Source!I307&amp;"=15,39/"&amp;"1000"</f>
        <v>Объем: 0,01539=15,39/1000</v>
      </c>
    </row>
    <row r="653" spans="1:31" ht="14.25" x14ac:dyDescent="0.2">
      <c r="A653" s="37"/>
      <c r="B653" s="37"/>
      <c r="C653" s="38"/>
      <c r="D653" s="34" t="s">
        <v>827</v>
      </c>
      <c r="E653" s="39"/>
      <c r="F653" s="10"/>
      <c r="G653" s="41">
        <f>Source!AO307</f>
        <v>50.51</v>
      </c>
      <c r="H653" s="40" t="str">
        <f>Source!DG307</f>
        <v/>
      </c>
      <c r="I653" s="41">
        <f>ROUND(Source!AF307*Source!I307, 2)</f>
        <v>0.78</v>
      </c>
      <c r="J653" s="40"/>
      <c r="K653" s="40">
        <f>IF(Source!BA307&lt;&gt; 0, Source!BA307, 1)</f>
        <v>35.729999999999997</v>
      </c>
      <c r="L653" s="41">
        <f>Source!S307</f>
        <v>27.77</v>
      </c>
      <c r="M653" s="42"/>
      <c r="R653">
        <f>I653</f>
        <v>0.78</v>
      </c>
    </row>
    <row r="654" spans="1:31" ht="14.25" x14ac:dyDescent="0.2">
      <c r="A654" s="37"/>
      <c r="B654" s="37"/>
      <c r="C654" s="38"/>
      <c r="D654" s="34" t="s">
        <v>244</v>
      </c>
      <c r="E654" s="39"/>
      <c r="F654" s="10"/>
      <c r="G654" s="41">
        <f>Source!AM307</f>
        <v>2100.67</v>
      </c>
      <c r="H654" s="40" t="str">
        <f>Source!DE307</f>
        <v/>
      </c>
      <c r="I654" s="41">
        <f>ROUND((((Source!ET307)-(Source!EU307))+Source!AE307)*Source!I307, 2)</f>
        <v>32.33</v>
      </c>
      <c r="J654" s="40"/>
      <c r="K654" s="40">
        <f>IF(Source!BB307&lt;&gt; 0, Source!BB307, 1)</f>
        <v>10.26</v>
      </c>
      <c r="L654" s="41">
        <f>Source!Q307</f>
        <v>331.7</v>
      </c>
      <c r="M654" s="42"/>
    </row>
    <row r="655" spans="1:31" ht="14.25" x14ac:dyDescent="0.2">
      <c r="A655" s="37"/>
      <c r="B655" s="37"/>
      <c r="C655" s="38"/>
      <c r="D655" s="34" t="s">
        <v>833</v>
      </c>
      <c r="E655" s="39"/>
      <c r="F655" s="10"/>
      <c r="G655" s="41">
        <f>Source!AN307</f>
        <v>204.49</v>
      </c>
      <c r="H655" s="40" t="str">
        <f>Source!DF307</f>
        <v/>
      </c>
      <c r="I655" s="41">
        <f>ROUND(Source!AE307*Source!I307, 2)</f>
        <v>3.15</v>
      </c>
      <c r="J655" s="40"/>
      <c r="K655" s="40">
        <f>IF(Source!BS307&lt;&gt; 0, Source!BS307, 1)</f>
        <v>35.729999999999997</v>
      </c>
      <c r="L655" s="41">
        <f>Source!R307</f>
        <v>112.45</v>
      </c>
      <c r="M655" s="42"/>
      <c r="R655">
        <f>I655</f>
        <v>3.15</v>
      </c>
    </row>
    <row r="656" spans="1:31" ht="14.25" x14ac:dyDescent="0.2">
      <c r="A656" s="37"/>
      <c r="B656" s="37"/>
      <c r="C656" s="38"/>
      <c r="D656" s="34" t="s">
        <v>828</v>
      </c>
      <c r="E656" s="39" t="s">
        <v>829</v>
      </c>
      <c r="F656" s="10">
        <f>Source!BZ307</f>
        <v>92</v>
      </c>
      <c r="G656" s="44"/>
      <c r="H656" s="40"/>
      <c r="I656" s="41">
        <f>SUM(S651:S658)</f>
        <v>3.62</v>
      </c>
      <c r="J656" s="45"/>
      <c r="K656" s="34">
        <f>Source!AT307</f>
        <v>92</v>
      </c>
      <c r="L656" s="41">
        <f>SUM(T651:T658)</f>
        <v>129</v>
      </c>
      <c r="M656" s="42"/>
    </row>
    <row r="657" spans="1:26" ht="14.25" x14ac:dyDescent="0.2">
      <c r="A657" s="37"/>
      <c r="B657" s="37"/>
      <c r="C657" s="38"/>
      <c r="D657" s="34" t="s">
        <v>830</v>
      </c>
      <c r="E657" s="39" t="s">
        <v>829</v>
      </c>
      <c r="F657" s="10">
        <f>Source!CA307</f>
        <v>46</v>
      </c>
      <c r="G657" s="44"/>
      <c r="H657" s="40"/>
      <c r="I657" s="41">
        <f>SUM(U651:U658)</f>
        <v>1.81</v>
      </c>
      <c r="J657" s="45"/>
      <c r="K657" s="34">
        <f>Source!AU307</f>
        <v>46</v>
      </c>
      <c r="L657" s="41">
        <f>SUM(V651:V658)</f>
        <v>64.5</v>
      </c>
      <c r="M657" s="42"/>
    </row>
    <row r="658" spans="1:26" ht="14.25" x14ac:dyDescent="0.2">
      <c r="A658" s="50"/>
      <c r="B658" s="50"/>
      <c r="C658" s="51"/>
      <c r="D658" s="52" t="s">
        <v>831</v>
      </c>
      <c r="E658" s="53" t="s">
        <v>832</v>
      </c>
      <c r="F658" s="54">
        <f>Source!AQ307</f>
        <v>6.1</v>
      </c>
      <c r="G658" s="55"/>
      <c r="H658" s="56" t="str">
        <f>Source!DI307</f>
        <v/>
      </c>
      <c r="I658" s="55"/>
      <c r="J658" s="56"/>
      <c r="K658" s="56"/>
      <c r="L658" s="55"/>
      <c r="M658" s="57">
        <f>Source!U307</f>
        <v>9.387899999999999E-2</v>
      </c>
    </row>
    <row r="659" spans="1:26" ht="15" x14ac:dyDescent="0.25">
      <c r="H659" s="48">
        <f>ROUND(Source!AC307*Source!I307, 2)+ROUND(Source!AF307*Source!I307, 2)+ROUND((((Source!ET307)-(Source!EU307))+Source!AE307)*Source!I307, 2)+SUM(I656:I657)</f>
        <v>38.54</v>
      </c>
      <c r="I659" s="48"/>
      <c r="K659" s="48">
        <f>Source!O307+SUM(L656:L657)</f>
        <v>552.97</v>
      </c>
      <c r="L659" s="48"/>
      <c r="M659" s="49">
        <f>Source!U307</f>
        <v>9.387899999999999E-2</v>
      </c>
      <c r="O659" s="47">
        <f>H659</f>
        <v>38.54</v>
      </c>
      <c r="P659" s="47">
        <f>K659</f>
        <v>552.97</v>
      </c>
      <c r="Q659" s="47">
        <f>M659</f>
        <v>9.387899999999999E-2</v>
      </c>
      <c r="W659">
        <f>IF(Source!BI307&lt;=1,H659, 0)</f>
        <v>38.54</v>
      </c>
      <c r="X659">
        <f>IF(Source!BI307=2,H659, 0)</f>
        <v>0</v>
      </c>
      <c r="Y659">
        <f>IF(Source!BI307=3,H659, 0)</f>
        <v>0</v>
      </c>
      <c r="Z659">
        <f>IF(Source!BI307=4,H659, 0)</f>
        <v>0</v>
      </c>
    </row>
    <row r="660" spans="1:26" ht="28.5" x14ac:dyDescent="0.2">
      <c r="A660" s="37">
        <v>149</v>
      </c>
      <c r="B660" s="37" t="str">
        <f>Source!E308</f>
        <v>84</v>
      </c>
      <c r="C660" s="38" t="str">
        <f>Source!F308</f>
        <v>01-02-061-2</v>
      </c>
      <c r="D660" s="34" t="str">
        <f>Source!G308</f>
        <v>Засыпка вручную траншей, пазух котлованов и ям, группа грунтов 2</v>
      </c>
      <c r="E660" s="39" t="str">
        <f>Source!H308</f>
        <v>100 м3 грунта</v>
      </c>
      <c r="F660" s="10">
        <f>Source!I308</f>
        <v>1.7100000000000001E-2</v>
      </c>
      <c r="G660" s="41">
        <f>IF(Source!AK308&lt;&gt; 0, Source!AK308,Source!AL308 + Source!AM308 + Source!AO308)</f>
        <v>681.37</v>
      </c>
      <c r="H660" s="40"/>
      <c r="I660" s="41"/>
      <c r="J660" s="40" t="str">
        <f>Source!BO308</f>
        <v>01-02-061-2</v>
      </c>
      <c r="K660" s="40"/>
      <c r="L660" s="41"/>
      <c r="M660" s="42"/>
      <c r="S660">
        <f>ROUND((Source!FX308/100)*((ROUND(Source!AF308*Source!I308, 2)+ROUND(Source!AE308*Source!I308, 2))), 2)</f>
        <v>10.37</v>
      </c>
      <c r="T660">
        <f>Source!X308</f>
        <v>370.52</v>
      </c>
      <c r="U660">
        <f>ROUND((Source!FY308/100)*((ROUND(Source!AF308*Source!I308, 2)+ROUND(Source!AE308*Source!I308, 2))), 2)</f>
        <v>4.66</v>
      </c>
      <c r="V660">
        <f>Source!Y308</f>
        <v>166.52</v>
      </c>
    </row>
    <row r="661" spans="1:26" x14ac:dyDescent="0.2">
      <c r="D661" s="43" t="str">
        <f>"Объем: "&amp;Source!I308&amp;"=1,71/"&amp;"100"</f>
        <v>Объем: 0,0171=1,71/100</v>
      </c>
    </row>
    <row r="662" spans="1:26" ht="14.25" x14ac:dyDescent="0.2">
      <c r="A662" s="37"/>
      <c r="B662" s="37"/>
      <c r="C662" s="38"/>
      <c r="D662" s="34" t="s">
        <v>827</v>
      </c>
      <c r="E662" s="39"/>
      <c r="F662" s="10"/>
      <c r="G662" s="41">
        <f>Source!AO308</f>
        <v>681.37</v>
      </c>
      <c r="H662" s="40" t="str">
        <f>Source!DG308</f>
        <v/>
      </c>
      <c r="I662" s="41">
        <f>ROUND(Source!AF308*Source!I308, 2)</f>
        <v>11.65</v>
      </c>
      <c r="J662" s="40"/>
      <c r="K662" s="40">
        <f>IF(Source!BA308&lt;&gt; 0, Source!BA308, 1)</f>
        <v>35.729999999999997</v>
      </c>
      <c r="L662" s="41">
        <f>Source!S308</f>
        <v>416.31</v>
      </c>
      <c r="M662" s="42"/>
      <c r="R662">
        <f>I662</f>
        <v>11.65</v>
      </c>
    </row>
    <row r="663" spans="1:26" ht="14.25" x14ac:dyDescent="0.2">
      <c r="A663" s="37"/>
      <c r="B663" s="37"/>
      <c r="C663" s="38"/>
      <c r="D663" s="34" t="s">
        <v>828</v>
      </c>
      <c r="E663" s="39" t="s">
        <v>829</v>
      </c>
      <c r="F663" s="10">
        <f>Source!BZ308</f>
        <v>89</v>
      </c>
      <c r="G663" s="44"/>
      <c r="H663" s="40"/>
      <c r="I663" s="41">
        <f>SUM(S660:S665)</f>
        <v>10.37</v>
      </c>
      <c r="J663" s="45"/>
      <c r="K663" s="34">
        <f>Source!AT308</f>
        <v>89</v>
      </c>
      <c r="L663" s="41">
        <f>SUM(T660:T665)</f>
        <v>370.52</v>
      </c>
      <c r="M663" s="42"/>
    </row>
    <row r="664" spans="1:26" ht="14.25" x14ac:dyDescent="0.2">
      <c r="A664" s="37"/>
      <c r="B664" s="37"/>
      <c r="C664" s="38"/>
      <c r="D664" s="34" t="s">
        <v>830</v>
      </c>
      <c r="E664" s="39" t="s">
        <v>829</v>
      </c>
      <c r="F664" s="10">
        <f>Source!CA308</f>
        <v>40</v>
      </c>
      <c r="G664" s="44"/>
      <c r="H664" s="40"/>
      <c r="I664" s="41">
        <f>SUM(U660:U665)</f>
        <v>4.66</v>
      </c>
      <c r="J664" s="45"/>
      <c r="K664" s="34">
        <f>Source!AU308</f>
        <v>40</v>
      </c>
      <c r="L664" s="41">
        <f>SUM(V660:V665)</f>
        <v>166.52</v>
      </c>
      <c r="M664" s="42"/>
    </row>
    <row r="665" spans="1:26" ht="14.25" x14ac:dyDescent="0.2">
      <c r="A665" s="50"/>
      <c r="B665" s="50"/>
      <c r="C665" s="51"/>
      <c r="D665" s="52" t="s">
        <v>831</v>
      </c>
      <c r="E665" s="53" t="s">
        <v>832</v>
      </c>
      <c r="F665" s="54">
        <f>Source!AQ308</f>
        <v>97.2</v>
      </c>
      <c r="G665" s="55"/>
      <c r="H665" s="56" t="str">
        <f>Source!DI308</f>
        <v/>
      </c>
      <c r="I665" s="55"/>
      <c r="J665" s="56"/>
      <c r="K665" s="56"/>
      <c r="L665" s="55"/>
      <c r="M665" s="57">
        <f>Source!U308</f>
        <v>1.66212</v>
      </c>
    </row>
    <row r="666" spans="1:26" ht="15" x14ac:dyDescent="0.25">
      <c r="H666" s="48">
        <f>ROUND(Source!AC308*Source!I308, 2)+ROUND(Source!AF308*Source!I308, 2)+ROUND((((Source!ET308)-(Source!EU308))+Source!AE308)*Source!I308, 2)+SUM(I663:I664)</f>
        <v>26.68</v>
      </c>
      <c r="I666" s="48"/>
      <c r="K666" s="48">
        <f>Source!O308+SUM(L663:L664)</f>
        <v>953.34999999999991</v>
      </c>
      <c r="L666" s="48"/>
      <c r="M666" s="49">
        <f>Source!U308</f>
        <v>1.66212</v>
      </c>
      <c r="O666" s="47">
        <f>H666</f>
        <v>26.68</v>
      </c>
      <c r="P666" s="47">
        <f>K666</f>
        <v>953.34999999999991</v>
      </c>
      <c r="Q666" s="47">
        <f>M666</f>
        <v>1.66212</v>
      </c>
      <c r="W666">
        <f>IF(Source!BI308&lt;=1,H666, 0)</f>
        <v>26.68</v>
      </c>
      <c r="X666">
        <f>IF(Source!BI308=2,H666, 0)</f>
        <v>0</v>
      </c>
      <c r="Y666">
        <f>IF(Source!BI308=3,H666, 0)</f>
        <v>0</v>
      </c>
      <c r="Z666">
        <f>IF(Source!BI308=4,H666, 0)</f>
        <v>0</v>
      </c>
    </row>
    <row r="667" spans="1:26" ht="57" x14ac:dyDescent="0.2">
      <c r="A667" s="37">
        <v>150</v>
      </c>
      <c r="B667" s="37" t="str">
        <f>Source!E309</f>
        <v>85</v>
      </c>
      <c r="C667" s="38" t="str">
        <f>Source!F309</f>
        <v>01-01-033-5</v>
      </c>
      <c r="D667" s="34" t="str">
        <f>Source!G309</f>
        <v>Засыпка траншей и котлованов с перемещением грунта до 5 м бульдозерами мощностью 79 кВт (108 л.с.), группа грунтов 2</v>
      </c>
      <c r="E667" s="39" t="str">
        <f>Source!H309</f>
        <v>1000 м3 грунта</v>
      </c>
      <c r="F667" s="10">
        <f>Source!I309</f>
        <v>1.5389999999999999E-2</v>
      </c>
      <c r="G667" s="41">
        <f>IF(Source!AK309&lt;&gt; 0, Source!AK309,Source!AL309 + Source!AM309 + Source!AO309)</f>
        <v>452.99</v>
      </c>
      <c r="H667" s="40"/>
      <c r="I667" s="41"/>
      <c r="J667" s="40" t="str">
        <f>Source!BO309</f>
        <v>01-01-033-5</v>
      </c>
      <c r="K667" s="40"/>
      <c r="L667" s="41"/>
      <c r="M667" s="42"/>
      <c r="S667">
        <f>ROUND((Source!FX309/100)*((ROUND(Source!AF309*Source!I309, 2)+ROUND(Source!AE309*Source!I309, 2))), 2)</f>
        <v>0.72</v>
      </c>
      <c r="T667">
        <f>Source!X309</f>
        <v>25.59</v>
      </c>
      <c r="U667">
        <f>ROUND((Source!FY309/100)*((ROUND(Source!AF309*Source!I309, 2)+ROUND(Source!AE309*Source!I309, 2))), 2)</f>
        <v>0.36</v>
      </c>
      <c r="V667">
        <f>Source!Y309</f>
        <v>12.79</v>
      </c>
    </row>
    <row r="668" spans="1:26" x14ac:dyDescent="0.2">
      <c r="D668" s="43" t="str">
        <f>"Объем: "&amp;Source!I309&amp;"=15,39/"&amp;"1000"</f>
        <v>Объем: 0,01539=15,39/1000</v>
      </c>
    </row>
    <row r="669" spans="1:26" ht="14.25" x14ac:dyDescent="0.2">
      <c r="A669" s="37"/>
      <c r="B669" s="37"/>
      <c r="C669" s="38"/>
      <c r="D669" s="34" t="s">
        <v>244</v>
      </c>
      <c r="E669" s="39"/>
      <c r="F669" s="10"/>
      <c r="G669" s="41">
        <f>Source!AM309</f>
        <v>452.99</v>
      </c>
      <c r="H669" s="40" t="str">
        <f>Source!DE309</f>
        <v/>
      </c>
      <c r="I669" s="41">
        <f>ROUND((((Source!ET309)-(Source!EU309))+Source!AE309)*Source!I309, 2)</f>
        <v>6.97</v>
      </c>
      <c r="J669" s="40"/>
      <c r="K669" s="40">
        <f>IF(Source!BB309&lt;&gt; 0, Source!BB309, 1)</f>
        <v>16.72</v>
      </c>
      <c r="L669" s="41">
        <f>Source!Q309</f>
        <v>116.56</v>
      </c>
      <c r="M669" s="42"/>
    </row>
    <row r="670" spans="1:26" ht="14.25" x14ac:dyDescent="0.2">
      <c r="A670" s="37"/>
      <c r="B670" s="37"/>
      <c r="C670" s="38"/>
      <c r="D670" s="34" t="s">
        <v>833</v>
      </c>
      <c r="E670" s="39"/>
      <c r="F670" s="10"/>
      <c r="G670" s="41">
        <f>Source!AN309</f>
        <v>50.58</v>
      </c>
      <c r="H670" s="40" t="str">
        <f>Source!DF309</f>
        <v/>
      </c>
      <c r="I670" s="41">
        <f>ROUND(Source!AE309*Source!I309, 2)</f>
        <v>0.78</v>
      </c>
      <c r="J670" s="40"/>
      <c r="K670" s="40">
        <f>IF(Source!BS309&lt;&gt; 0, Source!BS309, 1)</f>
        <v>35.729999999999997</v>
      </c>
      <c r="L670" s="41">
        <f>Source!R309</f>
        <v>27.81</v>
      </c>
      <c r="M670" s="42"/>
      <c r="R670">
        <f>I670</f>
        <v>0.78</v>
      </c>
    </row>
    <row r="671" spans="1:26" ht="14.25" x14ac:dyDescent="0.2">
      <c r="A671" s="37"/>
      <c r="B671" s="37"/>
      <c r="C671" s="38"/>
      <c r="D671" s="34" t="s">
        <v>828</v>
      </c>
      <c r="E671" s="39" t="s">
        <v>829</v>
      </c>
      <c r="F671" s="10">
        <f>Source!BZ309</f>
        <v>92</v>
      </c>
      <c r="G671" s="44"/>
      <c r="H671" s="40"/>
      <c r="I671" s="41">
        <f>SUM(S667:S672)</f>
        <v>0.72</v>
      </c>
      <c r="J671" s="45"/>
      <c r="K671" s="34">
        <f>Source!AT309</f>
        <v>92</v>
      </c>
      <c r="L671" s="41">
        <f>SUM(T667:T672)</f>
        <v>25.59</v>
      </c>
      <c r="M671" s="42"/>
    </row>
    <row r="672" spans="1:26" ht="14.25" x14ac:dyDescent="0.2">
      <c r="A672" s="50"/>
      <c r="B672" s="50"/>
      <c r="C672" s="51"/>
      <c r="D672" s="52" t="s">
        <v>830</v>
      </c>
      <c r="E672" s="53" t="s">
        <v>829</v>
      </c>
      <c r="F672" s="54">
        <f>Source!CA309</f>
        <v>46</v>
      </c>
      <c r="G672" s="58"/>
      <c r="H672" s="56"/>
      <c r="I672" s="55">
        <f>SUM(U667:U672)</f>
        <v>0.36</v>
      </c>
      <c r="J672" s="59"/>
      <c r="K672" s="52">
        <f>Source!AU309</f>
        <v>46</v>
      </c>
      <c r="L672" s="55">
        <f>SUM(V667:V672)</f>
        <v>12.79</v>
      </c>
      <c r="M672" s="60"/>
    </row>
    <row r="673" spans="1:26" ht="15" x14ac:dyDescent="0.25">
      <c r="H673" s="48">
        <f>ROUND(Source!AC309*Source!I309, 2)+ROUND(Source!AF309*Source!I309, 2)+ROUND((((Source!ET309)-(Source!EU309))+Source!AE309)*Source!I309, 2)+SUM(I671:I672)</f>
        <v>8.0500000000000007</v>
      </c>
      <c r="I673" s="48"/>
      <c r="K673" s="48">
        <f>Source!O309+SUM(L671:L672)</f>
        <v>154.94</v>
      </c>
      <c r="L673" s="48"/>
      <c r="M673" s="49">
        <f>Source!U309</f>
        <v>0</v>
      </c>
      <c r="O673" s="47">
        <f>H673</f>
        <v>8.0500000000000007</v>
      </c>
      <c r="P673" s="47">
        <f>K673</f>
        <v>154.94</v>
      </c>
      <c r="Q673" s="47">
        <f>M673</f>
        <v>0</v>
      </c>
      <c r="W673">
        <f>IF(Source!BI309&lt;=1,H673, 0)</f>
        <v>8.0500000000000007</v>
      </c>
      <c r="X673">
        <f>IF(Source!BI309=2,H673, 0)</f>
        <v>0</v>
      </c>
      <c r="Y673">
        <f>IF(Source!BI309=3,H673, 0)</f>
        <v>0</v>
      </c>
      <c r="Z673">
        <f>IF(Source!BI309=4,H673, 0)</f>
        <v>0</v>
      </c>
    </row>
    <row r="674" spans="1:26" ht="28.5" x14ac:dyDescent="0.2">
      <c r="A674" s="37">
        <v>151</v>
      </c>
      <c r="B674" s="37" t="str">
        <f>Source!E310</f>
        <v>86</v>
      </c>
      <c r="C674" s="38" t="str">
        <f>Source!F310</f>
        <v>м08-02-142-1</v>
      </c>
      <c r="D674" s="34" t="str">
        <f>Source!G310</f>
        <v>Устройство постели при одном кабеле в траншее</v>
      </c>
      <c r="E674" s="39" t="str">
        <f>Source!H310</f>
        <v>100 М КАБЕЛЯ</v>
      </c>
      <c r="F674" s="10">
        <f>Source!I310</f>
        <v>0.83</v>
      </c>
      <c r="G674" s="41">
        <f>IF(Source!AK310&lt;&gt; 0, Source!AK310,Source!AL310 + Source!AM310 + Source!AO310)</f>
        <v>406.46</v>
      </c>
      <c r="H674" s="40"/>
      <c r="I674" s="41"/>
      <c r="J674" s="40" t="str">
        <f>Source!BO310</f>
        <v>м08-02-142-1</v>
      </c>
      <c r="K674" s="40"/>
      <c r="L674" s="41"/>
      <c r="M674" s="42"/>
      <c r="S674">
        <f>ROUND((Source!FX310/100)*((ROUND(Source!AF310*Source!I310, 2)+ROUND(Source!AE310*Source!I310, 2))), 2)</f>
        <v>38.36</v>
      </c>
      <c r="T674">
        <f>Source!X310</f>
        <v>1370.71</v>
      </c>
      <c r="U674">
        <f>ROUND((Source!FY310/100)*((ROUND(Source!AF310*Source!I310, 2)+ROUND(Source!AE310*Source!I310, 2))), 2)</f>
        <v>20.170000000000002</v>
      </c>
      <c r="V674">
        <f>Source!Y310</f>
        <v>720.68</v>
      </c>
    </row>
    <row r="675" spans="1:26" x14ac:dyDescent="0.2">
      <c r="D675" s="43" t="str">
        <f>"Объем: "&amp;Source!I310&amp;"=83/"&amp;"100"</f>
        <v>Объем: 0,83=83/100</v>
      </c>
    </row>
    <row r="676" spans="1:26" ht="14.25" x14ac:dyDescent="0.2">
      <c r="A676" s="37"/>
      <c r="B676" s="37"/>
      <c r="C676" s="38"/>
      <c r="D676" s="34" t="s">
        <v>827</v>
      </c>
      <c r="E676" s="39"/>
      <c r="F676" s="10"/>
      <c r="G676" s="41">
        <f>Source!AO310</f>
        <v>47.65</v>
      </c>
      <c r="H676" s="40" t="str">
        <f>Source!DG310</f>
        <v/>
      </c>
      <c r="I676" s="41">
        <f>ROUND(Source!AF310*Source!I310, 2)</f>
        <v>39.549999999999997</v>
      </c>
      <c r="J676" s="40"/>
      <c r="K676" s="40">
        <f>IF(Source!BA310&lt;&gt; 0, Source!BA310, 1)</f>
        <v>35.729999999999997</v>
      </c>
      <c r="L676" s="41">
        <f>Source!S310</f>
        <v>1413.1</v>
      </c>
      <c r="M676" s="42"/>
      <c r="R676">
        <f>I676</f>
        <v>39.549999999999997</v>
      </c>
    </row>
    <row r="677" spans="1:26" ht="14.25" x14ac:dyDescent="0.2">
      <c r="A677" s="37"/>
      <c r="B677" s="37"/>
      <c r="C677" s="38"/>
      <c r="D677" s="34" t="s">
        <v>244</v>
      </c>
      <c r="E677" s="39"/>
      <c r="F677" s="10"/>
      <c r="G677" s="41">
        <f>Source!AM310</f>
        <v>357.86</v>
      </c>
      <c r="H677" s="40" t="str">
        <f>Source!DE310</f>
        <v/>
      </c>
      <c r="I677" s="41">
        <f>ROUND((((Source!ET310)-(Source!EU310))+Source!AE310)*Source!I310, 2)</f>
        <v>297.02</v>
      </c>
      <c r="J677" s="40"/>
      <c r="K677" s="40">
        <f>IF(Source!BB310&lt;&gt; 0, Source!BB310, 1)</f>
        <v>14.46</v>
      </c>
      <c r="L677" s="41">
        <f>Source!Q310</f>
        <v>4294.96</v>
      </c>
      <c r="M677" s="42"/>
    </row>
    <row r="678" spans="1:26" ht="14.25" x14ac:dyDescent="0.2">
      <c r="A678" s="37"/>
      <c r="B678" s="37"/>
      <c r="C678" s="38"/>
      <c r="D678" s="34" t="s">
        <v>834</v>
      </c>
      <c r="E678" s="39"/>
      <c r="F678" s="10"/>
      <c r="G678" s="41">
        <f>Source!AL310</f>
        <v>0.95</v>
      </c>
      <c r="H678" s="40" t="str">
        <f>Source!DD310</f>
        <v/>
      </c>
      <c r="I678" s="41">
        <f>ROUND(Source!AC310*Source!I310, 2)</f>
        <v>0.79</v>
      </c>
      <c r="J678" s="40"/>
      <c r="K678" s="40">
        <f>IF(Source!BC310&lt;&gt; 0, Source!BC310, 1)</f>
        <v>35.840000000000003</v>
      </c>
      <c r="L678" s="41">
        <f>Source!P310</f>
        <v>28.26</v>
      </c>
      <c r="M678" s="42"/>
    </row>
    <row r="679" spans="1:26" ht="14.25" x14ac:dyDescent="0.2">
      <c r="A679" s="37"/>
      <c r="B679" s="37"/>
      <c r="C679" s="38"/>
      <c r="D679" s="34" t="s">
        <v>828</v>
      </c>
      <c r="E679" s="39" t="s">
        <v>829</v>
      </c>
      <c r="F679" s="10">
        <f>Source!BZ310</f>
        <v>97</v>
      </c>
      <c r="G679" s="44"/>
      <c r="H679" s="40"/>
      <c r="I679" s="41">
        <f>SUM(S674:S681)</f>
        <v>38.36</v>
      </c>
      <c r="J679" s="45"/>
      <c r="K679" s="34">
        <f>Source!AT310</f>
        <v>97</v>
      </c>
      <c r="L679" s="41">
        <f>SUM(T674:T681)</f>
        <v>1370.71</v>
      </c>
      <c r="M679" s="42"/>
    </row>
    <row r="680" spans="1:26" ht="14.25" x14ac:dyDescent="0.2">
      <c r="A680" s="37"/>
      <c r="B680" s="37"/>
      <c r="C680" s="38"/>
      <c r="D680" s="34" t="s">
        <v>830</v>
      </c>
      <c r="E680" s="39" t="s">
        <v>829</v>
      </c>
      <c r="F680" s="10">
        <f>Source!CA310</f>
        <v>51</v>
      </c>
      <c r="G680" s="44"/>
      <c r="H680" s="40"/>
      <c r="I680" s="41">
        <f>SUM(U674:U681)</f>
        <v>20.170000000000002</v>
      </c>
      <c r="J680" s="45"/>
      <c r="K680" s="34">
        <f>Source!AU310</f>
        <v>51</v>
      </c>
      <c r="L680" s="41">
        <f>SUM(V674:V681)</f>
        <v>720.68</v>
      </c>
      <c r="M680" s="42"/>
    </row>
    <row r="681" spans="1:26" ht="14.25" x14ac:dyDescent="0.2">
      <c r="A681" s="50"/>
      <c r="B681" s="50"/>
      <c r="C681" s="51"/>
      <c r="D681" s="52" t="s">
        <v>831</v>
      </c>
      <c r="E681" s="53" t="s">
        <v>832</v>
      </c>
      <c r="F681" s="54">
        <f>Source!AQ310</f>
        <v>5.3</v>
      </c>
      <c r="G681" s="55"/>
      <c r="H681" s="56" t="str">
        <f>Source!DI310</f>
        <v/>
      </c>
      <c r="I681" s="55"/>
      <c r="J681" s="56"/>
      <c r="K681" s="56"/>
      <c r="L681" s="55"/>
      <c r="M681" s="57">
        <f>Source!U310</f>
        <v>4.399</v>
      </c>
    </row>
    <row r="682" spans="1:26" ht="15" x14ac:dyDescent="0.25">
      <c r="H682" s="48">
        <f>ROUND(Source!AC310*Source!I310, 2)+ROUND(Source!AF310*Source!I310, 2)+ROUND((((Source!ET310)-(Source!EU310))+Source!AE310)*Source!I310, 2)+SUM(I679:I680)</f>
        <v>395.89</v>
      </c>
      <c r="I682" s="48"/>
      <c r="K682" s="48">
        <f>Source!O310+SUM(L679:L680)</f>
        <v>7827.7099999999991</v>
      </c>
      <c r="L682" s="48"/>
      <c r="M682" s="49">
        <f>Source!U310</f>
        <v>4.399</v>
      </c>
      <c r="O682" s="47">
        <f>H682</f>
        <v>395.89</v>
      </c>
      <c r="P682" s="47">
        <f>K682</f>
        <v>7827.7099999999991</v>
      </c>
      <c r="Q682" s="47">
        <f>M682</f>
        <v>4.399</v>
      </c>
      <c r="W682">
        <f>IF(Source!BI310&lt;=1,H682, 0)</f>
        <v>0</v>
      </c>
      <c r="X682">
        <f>IF(Source!BI310=2,H682, 0)</f>
        <v>395.89</v>
      </c>
      <c r="Y682">
        <f>IF(Source!BI310=3,H682, 0)</f>
        <v>0</v>
      </c>
      <c r="Z682">
        <f>IF(Source!BI310=4,H682, 0)</f>
        <v>0</v>
      </c>
    </row>
    <row r="683" spans="1:26" ht="28.5" x14ac:dyDescent="0.2">
      <c r="A683" s="37">
        <v>152</v>
      </c>
      <c r="B683" s="37" t="str">
        <f>Source!E311</f>
        <v>87</v>
      </c>
      <c r="C683" s="38" t="str">
        <f>Source!F311</f>
        <v>м08-02-142-2</v>
      </c>
      <c r="D683" s="34" t="str">
        <f>Source!G311</f>
        <v>На каждый последующий кабель добавлять к расценке 08-02-142-01</v>
      </c>
      <c r="E683" s="39" t="str">
        <f>Source!H311</f>
        <v>100 М КАБЕЛЯ</v>
      </c>
      <c r="F683" s="10">
        <f>Source!I311</f>
        <v>2.4900000000000002</v>
      </c>
      <c r="G683" s="41">
        <f>IF(Source!AK311&lt;&gt; 0, Source!AK311,Source!AL311 + Source!AM311 + Source!AO311)</f>
        <v>25.59</v>
      </c>
      <c r="H683" s="40"/>
      <c r="I683" s="41"/>
      <c r="J683" s="40" t="str">
        <f>Source!BO311</f>
        <v>м08-02-142-2</v>
      </c>
      <c r="K683" s="40"/>
      <c r="L683" s="41"/>
      <c r="M683" s="42"/>
      <c r="S683">
        <f>ROUND((Source!FX311/100)*((ROUND(Source!AF311*Source!I311, 2)+ROUND(Source!AE311*Source!I311, 2))), 2)</f>
        <v>43.21</v>
      </c>
      <c r="T683">
        <f>Source!X311</f>
        <v>1543.88</v>
      </c>
      <c r="U683">
        <f>ROUND((Source!FY311/100)*((ROUND(Source!AF311*Source!I311, 2)+ROUND(Source!AE311*Source!I311, 2))), 2)</f>
        <v>22.72</v>
      </c>
      <c r="V683">
        <f>Source!Y311</f>
        <v>811.73</v>
      </c>
    </row>
    <row r="684" spans="1:26" x14ac:dyDescent="0.2">
      <c r="D684" s="43" t="str">
        <f>"Объем: "&amp;Source!I311&amp;"=249/"&amp;"100"</f>
        <v>Объем: 2,49=249/100</v>
      </c>
    </row>
    <row r="685" spans="1:26" ht="14.25" x14ac:dyDescent="0.2">
      <c r="A685" s="37"/>
      <c r="B685" s="37"/>
      <c r="C685" s="38"/>
      <c r="D685" s="34" t="s">
        <v>827</v>
      </c>
      <c r="E685" s="39"/>
      <c r="F685" s="10"/>
      <c r="G685" s="41">
        <f>Source!AO311</f>
        <v>17.89</v>
      </c>
      <c r="H685" s="40" t="str">
        <f>Source!DG311</f>
        <v/>
      </c>
      <c r="I685" s="41">
        <f>ROUND(Source!AF311*Source!I311, 2)</f>
        <v>44.55</v>
      </c>
      <c r="J685" s="40"/>
      <c r="K685" s="40">
        <f>IF(Source!BA311&lt;&gt; 0, Source!BA311, 1)</f>
        <v>35.729999999999997</v>
      </c>
      <c r="L685" s="41">
        <f>Source!S311</f>
        <v>1591.63</v>
      </c>
      <c r="M685" s="42"/>
      <c r="R685">
        <f>I685</f>
        <v>44.55</v>
      </c>
    </row>
    <row r="686" spans="1:26" ht="14.25" x14ac:dyDescent="0.2">
      <c r="A686" s="37"/>
      <c r="B686" s="37"/>
      <c r="C686" s="38"/>
      <c r="D686" s="34" t="s">
        <v>244</v>
      </c>
      <c r="E686" s="39"/>
      <c r="F686" s="10"/>
      <c r="G686" s="41">
        <f>Source!AM311</f>
        <v>7.34</v>
      </c>
      <c r="H686" s="40" t="str">
        <f>Source!DE311</f>
        <v/>
      </c>
      <c r="I686" s="41">
        <f>ROUND((((Source!ET311)-(Source!EU311))+Source!AE311)*Source!I311, 2)</f>
        <v>18.28</v>
      </c>
      <c r="J686" s="40"/>
      <c r="K686" s="40">
        <f>IF(Source!BB311&lt;&gt; 0, Source!BB311, 1)</f>
        <v>14.46</v>
      </c>
      <c r="L686" s="41">
        <f>Source!Q311</f>
        <v>264.27999999999997</v>
      </c>
      <c r="M686" s="42"/>
    </row>
    <row r="687" spans="1:26" ht="14.25" x14ac:dyDescent="0.2">
      <c r="A687" s="37"/>
      <c r="B687" s="37"/>
      <c r="C687" s="38"/>
      <c r="D687" s="34" t="s">
        <v>834</v>
      </c>
      <c r="E687" s="39"/>
      <c r="F687" s="10"/>
      <c r="G687" s="41">
        <f>Source!AL311</f>
        <v>0.36</v>
      </c>
      <c r="H687" s="40" t="str">
        <f>Source!DD311</f>
        <v/>
      </c>
      <c r="I687" s="41">
        <f>ROUND(Source!AC311*Source!I311, 2)</f>
        <v>0.9</v>
      </c>
      <c r="J687" s="40"/>
      <c r="K687" s="40">
        <f>IF(Source!BC311&lt;&gt; 0, Source!BC311, 1)</f>
        <v>35.53</v>
      </c>
      <c r="L687" s="41">
        <f>Source!P311</f>
        <v>31.85</v>
      </c>
      <c r="M687" s="42"/>
    </row>
    <row r="688" spans="1:26" ht="14.25" x14ac:dyDescent="0.2">
      <c r="A688" s="37"/>
      <c r="B688" s="37"/>
      <c r="C688" s="38"/>
      <c r="D688" s="34" t="s">
        <v>828</v>
      </c>
      <c r="E688" s="39" t="s">
        <v>829</v>
      </c>
      <c r="F688" s="10">
        <f>Source!BZ311</f>
        <v>97</v>
      </c>
      <c r="G688" s="44"/>
      <c r="H688" s="40"/>
      <c r="I688" s="41">
        <f>SUM(S683:S690)</f>
        <v>43.21</v>
      </c>
      <c r="J688" s="45"/>
      <c r="K688" s="34">
        <f>Source!AT311</f>
        <v>97</v>
      </c>
      <c r="L688" s="41">
        <f>SUM(T683:T690)</f>
        <v>1543.88</v>
      </c>
      <c r="M688" s="42"/>
    </row>
    <row r="689" spans="1:28" ht="14.25" x14ac:dyDescent="0.2">
      <c r="A689" s="37"/>
      <c r="B689" s="37"/>
      <c r="C689" s="38"/>
      <c r="D689" s="34" t="s">
        <v>830</v>
      </c>
      <c r="E689" s="39" t="s">
        <v>829</v>
      </c>
      <c r="F689" s="10">
        <f>Source!CA311</f>
        <v>51</v>
      </c>
      <c r="G689" s="44"/>
      <c r="H689" s="40"/>
      <c r="I689" s="41">
        <f>SUM(U683:U690)</f>
        <v>22.72</v>
      </c>
      <c r="J689" s="45"/>
      <c r="K689" s="34">
        <f>Source!AU311</f>
        <v>51</v>
      </c>
      <c r="L689" s="41">
        <f>SUM(V683:V690)</f>
        <v>811.73</v>
      </c>
      <c r="M689" s="42"/>
    </row>
    <row r="690" spans="1:28" ht="14.25" x14ac:dyDescent="0.2">
      <c r="A690" s="50"/>
      <c r="B690" s="50"/>
      <c r="C690" s="51"/>
      <c r="D690" s="52" t="s">
        <v>831</v>
      </c>
      <c r="E690" s="53" t="s">
        <v>832</v>
      </c>
      <c r="F690" s="54">
        <f>Source!AQ311</f>
        <v>1.99</v>
      </c>
      <c r="G690" s="55"/>
      <c r="H690" s="56" t="str">
        <f>Source!DI311</f>
        <v/>
      </c>
      <c r="I690" s="55"/>
      <c r="J690" s="56"/>
      <c r="K690" s="56"/>
      <c r="L690" s="55"/>
      <c r="M690" s="57">
        <f>Source!U311</f>
        <v>4.9551000000000007</v>
      </c>
    </row>
    <row r="691" spans="1:28" ht="15" x14ac:dyDescent="0.25">
      <c r="H691" s="48">
        <f>ROUND(Source!AC311*Source!I311, 2)+ROUND(Source!AF311*Source!I311, 2)+ROUND((((Source!ET311)-(Source!EU311))+Source!AE311)*Source!I311, 2)+SUM(I688:I689)</f>
        <v>129.66</v>
      </c>
      <c r="I691" s="48"/>
      <c r="K691" s="48">
        <f>Source!O311+SUM(L688:L689)</f>
        <v>4243.37</v>
      </c>
      <c r="L691" s="48"/>
      <c r="M691" s="49">
        <f>Source!U311</f>
        <v>4.9551000000000007</v>
      </c>
      <c r="O691" s="47">
        <f>H691</f>
        <v>129.66</v>
      </c>
      <c r="P691" s="47">
        <f>K691</f>
        <v>4243.37</v>
      </c>
      <c r="Q691" s="47">
        <f>M691</f>
        <v>4.9551000000000007</v>
      </c>
      <c r="W691">
        <f>IF(Source!BI311&lt;=1,H691, 0)</f>
        <v>0</v>
      </c>
      <c r="X691">
        <f>IF(Source!BI311=2,H691, 0)</f>
        <v>129.66</v>
      </c>
      <c r="Y691">
        <f>IF(Source!BI311=3,H691, 0)</f>
        <v>0</v>
      </c>
      <c r="Z691">
        <f>IF(Source!BI311=4,H691, 0)</f>
        <v>0</v>
      </c>
    </row>
    <row r="692" spans="1:28" ht="71.25" x14ac:dyDescent="0.2">
      <c r="A692" s="37">
        <v>153</v>
      </c>
      <c r="B692" s="37" t="str">
        <f>Source!E312</f>
        <v>88</v>
      </c>
      <c r="C692" s="38" t="str">
        <f>Source!F312</f>
        <v>34-02-003-1</v>
      </c>
      <c r="D692" s="34" t="str">
        <f>Source!G312</f>
        <v>Устройство трубопроводов из полиэтиленовых труб до 2 отверстий</v>
      </c>
      <c r="E692" s="39" t="str">
        <f>Source!H312</f>
        <v>1 канало-километр трубопровода</v>
      </c>
      <c r="F692" s="10">
        <f>Source!I312</f>
        <v>0.33900000000000002</v>
      </c>
      <c r="G692" s="41">
        <f>IF(Source!AK312&lt;&gt; 0, Source!AK312,Source!AL312 + Source!AM312 + Source!AO312)</f>
        <v>33416.46</v>
      </c>
      <c r="H692" s="40"/>
      <c r="I692" s="41"/>
      <c r="J692" s="40" t="str">
        <f>Source!BO312</f>
        <v>34-02-003-1</v>
      </c>
      <c r="K692" s="40"/>
      <c r="L692" s="41"/>
      <c r="M692" s="42"/>
      <c r="S692">
        <f>ROUND((Source!FX312/100)*((ROUND(Source!AF312*Source!I312, 2)+ROUND(Source!AE312*Source!I312, 2))), 2)</f>
        <v>349.07</v>
      </c>
      <c r="T692">
        <f>Source!X312</f>
        <v>12472.04</v>
      </c>
      <c r="U692">
        <f>ROUND((Source!FY312/100)*((ROUND(Source!AF312*Source!I312, 2)+ROUND(Source!AE312*Source!I312, 2))), 2)</f>
        <v>206.59</v>
      </c>
      <c r="V692">
        <f>Source!Y312</f>
        <v>7381.41</v>
      </c>
    </row>
    <row r="693" spans="1:28" ht="14.25" x14ac:dyDescent="0.2">
      <c r="A693" s="37"/>
      <c r="B693" s="37"/>
      <c r="C693" s="38"/>
      <c r="D693" s="34" t="s">
        <v>827</v>
      </c>
      <c r="E693" s="39"/>
      <c r="F693" s="10"/>
      <c r="G693" s="41">
        <f>Source!AO312</f>
        <v>1050.7</v>
      </c>
      <c r="H693" s="40" t="str">
        <f>Source!DG312</f>
        <v/>
      </c>
      <c r="I693" s="41">
        <f>ROUND(Source!AF312*Source!I312, 2)</f>
        <v>356.19</v>
      </c>
      <c r="J693" s="40"/>
      <c r="K693" s="40">
        <f>IF(Source!BA312&lt;&gt; 0, Source!BA312, 1)</f>
        <v>35.729999999999997</v>
      </c>
      <c r="L693" s="41">
        <f>Source!S312</f>
        <v>12726.57</v>
      </c>
      <c r="M693" s="42"/>
      <c r="R693">
        <f>I693</f>
        <v>356.19</v>
      </c>
    </row>
    <row r="694" spans="1:28" ht="14.25" x14ac:dyDescent="0.2">
      <c r="A694" s="37"/>
      <c r="B694" s="37"/>
      <c r="C694" s="38"/>
      <c r="D694" s="34" t="s">
        <v>834</v>
      </c>
      <c r="E694" s="39"/>
      <c r="F694" s="10"/>
      <c r="G694" s="41">
        <f>Source!AL312</f>
        <v>32365.759999999998</v>
      </c>
      <c r="H694" s="40" t="str">
        <f>Source!DD312</f>
        <v/>
      </c>
      <c r="I694" s="41">
        <f>ROUND(Source!AC312*Source!I312, 2)</f>
        <v>10971.99</v>
      </c>
      <c r="J694" s="40"/>
      <c r="K694" s="40">
        <f>IF(Source!BC312&lt;&gt; 0, Source!BC312, 1)</f>
        <v>10.69</v>
      </c>
      <c r="L694" s="41">
        <f>Source!P312</f>
        <v>117290.6</v>
      </c>
      <c r="M694" s="42"/>
    </row>
    <row r="695" spans="1:28" ht="14.25" x14ac:dyDescent="0.2">
      <c r="A695" s="37"/>
      <c r="B695" s="37"/>
      <c r="C695" s="38"/>
      <c r="D695" s="34" t="s">
        <v>828</v>
      </c>
      <c r="E695" s="39" t="s">
        <v>829</v>
      </c>
      <c r="F695" s="10">
        <f>Source!BZ312</f>
        <v>98</v>
      </c>
      <c r="G695" s="44"/>
      <c r="H695" s="40"/>
      <c r="I695" s="41">
        <f>SUM(S692:S700)</f>
        <v>349.07</v>
      </c>
      <c r="J695" s="45"/>
      <c r="K695" s="34">
        <f>Source!AT312</f>
        <v>98</v>
      </c>
      <c r="L695" s="41">
        <f>SUM(T692:T700)</f>
        <v>12472.04</v>
      </c>
      <c r="M695" s="42"/>
    </row>
    <row r="696" spans="1:28" ht="14.25" x14ac:dyDescent="0.2">
      <c r="A696" s="37"/>
      <c r="B696" s="37"/>
      <c r="C696" s="38"/>
      <c r="D696" s="34" t="s">
        <v>830</v>
      </c>
      <c r="E696" s="39" t="s">
        <v>829</v>
      </c>
      <c r="F696" s="10">
        <f>Source!CA312</f>
        <v>58</v>
      </c>
      <c r="G696" s="44"/>
      <c r="H696" s="40"/>
      <c r="I696" s="41">
        <f>SUM(U692:U700)</f>
        <v>206.59</v>
      </c>
      <c r="J696" s="45"/>
      <c r="K696" s="34">
        <f>Source!AU312</f>
        <v>58</v>
      </c>
      <c r="L696" s="41">
        <f>SUM(V692:V700)</f>
        <v>7381.41</v>
      </c>
      <c r="M696" s="42"/>
    </row>
    <row r="697" spans="1:28" ht="14.25" x14ac:dyDescent="0.2">
      <c r="A697" s="37"/>
      <c r="B697" s="37"/>
      <c r="C697" s="38"/>
      <c r="D697" s="34" t="s">
        <v>831</v>
      </c>
      <c r="E697" s="39" t="s">
        <v>832</v>
      </c>
      <c r="F697" s="10">
        <f>Source!AQ312</f>
        <v>133</v>
      </c>
      <c r="G697" s="41"/>
      <c r="H697" s="40" t="str">
        <f>Source!DI312</f>
        <v/>
      </c>
      <c r="I697" s="41"/>
      <c r="J697" s="40"/>
      <c r="K697" s="40"/>
      <c r="L697" s="41"/>
      <c r="M697" s="46">
        <f>Source!U312</f>
        <v>45.087000000000003</v>
      </c>
    </row>
    <row r="698" spans="1:28" ht="42.75" x14ac:dyDescent="0.2">
      <c r="A698" s="61">
        <v>154</v>
      </c>
      <c r="B698" s="61" t="str">
        <f>Source!E313</f>
        <v>88,1</v>
      </c>
      <c r="C698" s="61" t="str">
        <f>Source!F313</f>
        <v>507-0546</v>
      </c>
      <c r="D698" s="61" t="str">
        <f>Source!G313</f>
        <v>Трубы полиэтиленовые низкого давления (ПНД) с наружным диаметром 110 мм</v>
      </c>
      <c r="E698" s="63" t="str">
        <f>Source!H313</f>
        <v>м</v>
      </c>
      <c r="F698" s="62">
        <f>Source!I313</f>
        <v>-339</v>
      </c>
      <c r="G698" s="64">
        <f>Source!AK313</f>
        <v>32.299999999999997</v>
      </c>
      <c r="H698" s="65" t="s">
        <v>3</v>
      </c>
      <c r="I698" s="64">
        <f>ROUND(Source!AC313*Source!I313, 2)+ROUND((((Source!ET313)-(Source!EU313))+Source!AE313)*Source!I313, 2)+ROUND(Source!AF313*Source!I313, 2)</f>
        <v>-10949.7</v>
      </c>
      <c r="J698" s="63"/>
      <c r="K698" s="63">
        <f>IF(Source!BC313&lt;&gt; 0, Source!BC313, 1)</f>
        <v>10.69</v>
      </c>
      <c r="L698" s="64">
        <f>Source!O313</f>
        <v>-117052.29</v>
      </c>
      <c r="M698" s="64"/>
      <c r="S698">
        <f>ROUND((Source!FX313/100)*((ROUND(Source!AF313*Source!I313, 2)+ROUND(Source!AE313*Source!I313, 2))), 2)</f>
        <v>0</v>
      </c>
      <c r="T698">
        <f>Source!X313</f>
        <v>0</v>
      </c>
      <c r="U698">
        <f>ROUND((Source!FY313/100)*((ROUND(Source!AF313*Source!I313, 2)+ROUND(Source!AE313*Source!I313, 2))), 2)</f>
        <v>0</v>
      </c>
      <c r="V698">
        <f>Source!Y313</f>
        <v>0</v>
      </c>
      <c r="Y698">
        <f>IF(Source!BI313=3,I698, 0)</f>
        <v>0</v>
      </c>
      <c r="AA698">
        <f>ROUND(Source!AC313*Source!I313, 2)+ROUND((((Source!ET313)-(Source!EU313))+Source!AE313)*Source!I313, 2)+ROUND(Source!AF313*Source!I313, 2)</f>
        <v>-10949.7</v>
      </c>
      <c r="AB698">
        <f>Source!O313</f>
        <v>-117052.29</v>
      </c>
    </row>
    <row r="699" spans="1:28" ht="28.5" x14ac:dyDescent="0.2">
      <c r="A699" s="61">
        <v>155</v>
      </c>
      <c r="B699" s="61" t="str">
        <f>Source!E314</f>
        <v>88,2</v>
      </c>
      <c r="C699" s="61" t="str">
        <f>Source!F314</f>
        <v>101-0070</v>
      </c>
      <c r="D699" s="61" t="str">
        <f>Source!G314</f>
        <v>Бензин автомобильный АИ-98, АИ-95 «Экстра», АИ-93</v>
      </c>
      <c r="E699" s="63" t="str">
        <f>Source!H314</f>
        <v>т</v>
      </c>
      <c r="F699" s="62">
        <f>Source!I314</f>
        <v>-2.7099999999999997E-4</v>
      </c>
      <c r="G699" s="64">
        <f>Source!AK314</f>
        <v>4917.3999999999996</v>
      </c>
      <c r="H699" s="65" t="s">
        <v>3</v>
      </c>
      <c r="I699" s="64">
        <f>ROUND(Source!AC314*Source!I314, 2)+ROUND((((Source!ET314)-(Source!EU314))+Source!AE314)*Source!I314, 2)+ROUND(Source!AF314*Source!I314, 2)</f>
        <v>-1.33</v>
      </c>
      <c r="J699" s="63"/>
      <c r="K699" s="63">
        <f>IF(Source!BC314&lt;&gt; 0, Source!BC314, 1)</f>
        <v>12.35</v>
      </c>
      <c r="L699" s="64">
        <f>Source!O314</f>
        <v>-16.46</v>
      </c>
      <c r="M699" s="64"/>
      <c r="S699">
        <f>ROUND((Source!FX314/100)*((ROUND(Source!AF314*Source!I314, 2)+ROUND(Source!AE314*Source!I314, 2))), 2)</f>
        <v>0</v>
      </c>
      <c r="T699">
        <f>Source!X314</f>
        <v>0</v>
      </c>
      <c r="U699">
        <f>ROUND((Source!FY314/100)*((ROUND(Source!AF314*Source!I314, 2)+ROUND(Source!AE314*Source!I314, 2))), 2)</f>
        <v>0</v>
      </c>
      <c r="V699">
        <f>Source!Y314</f>
        <v>0</v>
      </c>
      <c r="Y699">
        <f>IF(Source!BI314=3,I699, 0)</f>
        <v>0</v>
      </c>
      <c r="AA699">
        <f>ROUND(Source!AC314*Source!I314, 2)+ROUND((((Source!ET314)-(Source!EU314))+Source!AE314)*Source!I314, 2)+ROUND(Source!AF314*Source!I314, 2)</f>
        <v>-1.33</v>
      </c>
      <c r="AB699">
        <f>Source!O314</f>
        <v>-16.46</v>
      </c>
    </row>
    <row r="700" spans="1:28" ht="42.75" x14ac:dyDescent="0.2">
      <c r="A700" s="66">
        <v>156</v>
      </c>
      <c r="B700" s="66" t="str">
        <f>Source!E315</f>
        <v>88,3</v>
      </c>
      <c r="C700" s="66" t="str">
        <f>Source!F315</f>
        <v>102-0097</v>
      </c>
      <c r="D700" s="66" t="str">
        <f>Source!G315</f>
        <v>Брусья необрезные хвойных пород длиной 2-3,75 м, все ширины, толщиной 100-125 мм, III сорта</v>
      </c>
      <c r="E700" s="67" t="str">
        <f>Source!H315</f>
        <v>м3</v>
      </c>
      <c r="F700" s="68">
        <f>Source!I315</f>
        <v>-2.7119999999999998E-2</v>
      </c>
      <c r="G700" s="69">
        <f>Source!AK315</f>
        <v>772.77</v>
      </c>
      <c r="H700" s="70" t="s">
        <v>3</v>
      </c>
      <c r="I700" s="69">
        <f>ROUND(Source!AC315*Source!I315, 2)+ROUND((((Source!ET315)-(Source!EU315))+Source!AE315)*Source!I315, 2)+ROUND(Source!AF315*Source!I315, 2)</f>
        <v>-20.96</v>
      </c>
      <c r="J700" s="67"/>
      <c r="K700" s="67">
        <f>IF(Source!BC315&lt;&gt; 0, Source!BC315, 1)</f>
        <v>8.1199999999999992</v>
      </c>
      <c r="L700" s="69">
        <f>Source!O315</f>
        <v>-170.18</v>
      </c>
      <c r="M700" s="69"/>
      <c r="S700">
        <f>ROUND((Source!FX315/100)*((ROUND(Source!AF315*Source!I315, 2)+ROUND(Source!AE315*Source!I315, 2))), 2)</f>
        <v>0</v>
      </c>
      <c r="T700">
        <f>Source!X315</f>
        <v>0</v>
      </c>
      <c r="U700">
        <f>ROUND((Source!FY315/100)*((ROUND(Source!AF315*Source!I315, 2)+ROUND(Source!AE315*Source!I315, 2))), 2)</f>
        <v>0</v>
      </c>
      <c r="V700">
        <f>Source!Y315</f>
        <v>0</v>
      </c>
      <c r="Y700">
        <f>IF(Source!BI315=3,I700, 0)</f>
        <v>0</v>
      </c>
      <c r="AA700">
        <f>ROUND(Source!AC315*Source!I315, 2)+ROUND((((Source!ET315)-(Source!EU315))+Source!AE315)*Source!I315, 2)+ROUND(Source!AF315*Source!I315, 2)</f>
        <v>-20.96</v>
      </c>
      <c r="AB700">
        <f>Source!O315</f>
        <v>-170.18</v>
      </c>
    </row>
    <row r="701" spans="1:28" ht="15" x14ac:dyDescent="0.25">
      <c r="H701" s="48">
        <f>ROUND(Source!AC312*Source!I312, 2)+ROUND(Source!AF312*Source!I312, 2)+ROUND((((Source!ET312)-(Source!EU312))+Source!AE312)*Source!I312, 2)+SUM(I695:I696)+SUM(AA698:AA700)</f>
        <v>911.85000000000036</v>
      </c>
      <c r="I701" s="48"/>
      <c r="K701" s="48">
        <f>Source!O312+SUM(L695:L696)+SUM(AB698:AB700)</f>
        <v>32631.690000000002</v>
      </c>
      <c r="L701" s="48"/>
      <c r="M701" s="49">
        <f>Source!U312</f>
        <v>45.087000000000003</v>
      </c>
      <c r="O701" s="47">
        <f>H701</f>
        <v>911.85000000000036</v>
      </c>
      <c r="P701" s="47">
        <f>K701</f>
        <v>32631.690000000002</v>
      </c>
      <c r="Q701" s="47">
        <f>M701</f>
        <v>45.087000000000003</v>
      </c>
      <c r="W701">
        <f>IF(Source!BI312&lt;=1,H701, 0)</f>
        <v>911.85000000000036</v>
      </c>
      <c r="X701">
        <f>IF(Source!BI312=2,H701, 0)</f>
        <v>0</v>
      </c>
      <c r="Y701">
        <f>IF(Source!BI312=3,H701, 0)</f>
        <v>0</v>
      </c>
      <c r="Z701">
        <f>IF(Source!BI312=4,H701, 0)</f>
        <v>0</v>
      </c>
    </row>
    <row r="702" spans="1:28" ht="28.5" x14ac:dyDescent="0.2">
      <c r="A702" s="37">
        <v>157</v>
      </c>
      <c r="B702" s="37" t="str">
        <f>Source!E316</f>
        <v>89</v>
      </c>
      <c r="C702" s="38" t="str">
        <f>Source!F316</f>
        <v>м08-02-396-6</v>
      </c>
      <c r="D702" s="34" t="str">
        <f>Source!G316</f>
        <v>Короб металлический по стенам и потолкам, длина 3 м</v>
      </c>
      <c r="E702" s="39" t="str">
        <f>Source!H316</f>
        <v>100 м</v>
      </c>
      <c r="F702" s="10">
        <f>Source!I316</f>
        <v>0.03</v>
      </c>
      <c r="G702" s="41">
        <f>IF(Source!AK316&lt;&gt; 0, Source!AK316,Source!AL316 + Source!AM316 + Source!AO316)</f>
        <v>371.2</v>
      </c>
      <c r="H702" s="40"/>
      <c r="I702" s="41"/>
      <c r="J702" s="40" t="str">
        <f>Source!BO316</f>
        <v>м08-02-396-6</v>
      </c>
      <c r="K702" s="40"/>
      <c r="L702" s="41"/>
      <c r="M702" s="42"/>
      <c r="S702">
        <f>ROUND((Source!FX316/100)*((ROUND(Source!AF316*Source!I316, 2)+ROUND(Source!AE316*Source!I316, 2))), 2)</f>
        <v>6.05</v>
      </c>
      <c r="T702">
        <f>Source!X316</f>
        <v>216.21</v>
      </c>
      <c r="U702">
        <f>ROUND((Source!FY316/100)*((ROUND(Source!AF316*Source!I316, 2)+ROUND(Source!AE316*Source!I316, 2))), 2)</f>
        <v>3.18</v>
      </c>
      <c r="V702">
        <f>Source!Y316</f>
        <v>113.68</v>
      </c>
    </row>
    <row r="703" spans="1:28" x14ac:dyDescent="0.2">
      <c r="D703" s="43" t="str">
        <f>"Объем: "&amp;Source!I316&amp;"=3/"&amp;"100"</f>
        <v>Объем: 0,03=3/100</v>
      </c>
    </row>
    <row r="704" spans="1:28" ht="14.25" x14ac:dyDescent="0.2">
      <c r="A704" s="37"/>
      <c r="B704" s="37"/>
      <c r="C704" s="38"/>
      <c r="D704" s="34" t="s">
        <v>827</v>
      </c>
      <c r="E704" s="39"/>
      <c r="F704" s="10"/>
      <c r="G704" s="41">
        <f>Source!AO316</f>
        <v>206.74</v>
      </c>
      <c r="H704" s="40" t="str">
        <f>Source!DG316</f>
        <v/>
      </c>
      <c r="I704" s="41">
        <f>ROUND(Source!AF316*Source!I316, 2)</f>
        <v>6.2</v>
      </c>
      <c r="J704" s="40"/>
      <c r="K704" s="40">
        <f>IF(Source!BA316&lt;&gt; 0, Source!BA316, 1)</f>
        <v>35.729999999999997</v>
      </c>
      <c r="L704" s="41">
        <f>Source!S316</f>
        <v>221.6</v>
      </c>
      <c r="M704" s="42"/>
      <c r="R704">
        <f>I704</f>
        <v>6.2</v>
      </c>
    </row>
    <row r="705" spans="1:28" ht="14.25" x14ac:dyDescent="0.2">
      <c r="A705" s="37"/>
      <c r="B705" s="37"/>
      <c r="C705" s="38"/>
      <c r="D705" s="34" t="s">
        <v>244</v>
      </c>
      <c r="E705" s="39"/>
      <c r="F705" s="10"/>
      <c r="G705" s="41">
        <f>Source!AM316</f>
        <v>36.090000000000003</v>
      </c>
      <c r="H705" s="40" t="str">
        <f>Source!DE316</f>
        <v/>
      </c>
      <c r="I705" s="41">
        <f>ROUND((((Source!ET316)-(Source!EU316))+Source!AE316)*Source!I316, 2)</f>
        <v>1.08</v>
      </c>
      <c r="J705" s="40"/>
      <c r="K705" s="40">
        <f>IF(Source!BB316&lt;&gt; 0, Source!BB316, 1)</f>
        <v>10.42</v>
      </c>
      <c r="L705" s="41">
        <f>Source!Q316</f>
        <v>11.28</v>
      </c>
      <c r="M705" s="42"/>
    </row>
    <row r="706" spans="1:28" ht="14.25" x14ac:dyDescent="0.2">
      <c r="A706" s="37"/>
      <c r="B706" s="37"/>
      <c r="C706" s="38"/>
      <c r="D706" s="34" t="s">
        <v>833</v>
      </c>
      <c r="E706" s="39"/>
      <c r="F706" s="10"/>
      <c r="G706" s="41">
        <f>Source!AN316</f>
        <v>1.21</v>
      </c>
      <c r="H706" s="40" t="str">
        <f>Source!DF316</f>
        <v/>
      </c>
      <c r="I706" s="41">
        <f>ROUND(Source!AE316*Source!I316, 2)</f>
        <v>0.04</v>
      </c>
      <c r="J706" s="40"/>
      <c r="K706" s="40">
        <f>IF(Source!BS316&lt;&gt; 0, Source!BS316, 1)</f>
        <v>35.729999999999997</v>
      </c>
      <c r="L706" s="41">
        <f>Source!R316</f>
        <v>1.3</v>
      </c>
      <c r="M706" s="42"/>
      <c r="R706">
        <f>I706</f>
        <v>0.04</v>
      </c>
    </row>
    <row r="707" spans="1:28" ht="14.25" x14ac:dyDescent="0.2">
      <c r="A707" s="37"/>
      <c r="B707" s="37"/>
      <c r="C707" s="38"/>
      <c r="D707" s="34" t="s">
        <v>834</v>
      </c>
      <c r="E707" s="39"/>
      <c r="F707" s="10"/>
      <c r="G707" s="41">
        <f>Source!AL316</f>
        <v>128.37</v>
      </c>
      <c r="H707" s="40" t="str">
        <f>Source!DD316</f>
        <v/>
      </c>
      <c r="I707" s="41">
        <f>ROUND(Source!AC316*Source!I316, 2)</f>
        <v>3.85</v>
      </c>
      <c r="J707" s="40"/>
      <c r="K707" s="40">
        <f>IF(Source!BC316&lt;&gt; 0, Source!BC316, 1)</f>
        <v>8.8800000000000008</v>
      </c>
      <c r="L707" s="41">
        <f>Source!P316</f>
        <v>34.200000000000003</v>
      </c>
      <c r="M707" s="42"/>
    </row>
    <row r="708" spans="1:28" ht="14.25" x14ac:dyDescent="0.2">
      <c r="A708" s="37"/>
      <c r="B708" s="37"/>
      <c r="C708" s="38"/>
      <c r="D708" s="34" t="s">
        <v>828</v>
      </c>
      <c r="E708" s="39" t="s">
        <v>829</v>
      </c>
      <c r="F708" s="10">
        <f>Source!BZ316</f>
        <v>97</v>
      </c>
      <c r="G708" s="44"/>
      <c r="H708" s="40"/>
      <c r="I708" s="41">
        <f>SUM(S702:S713)</f>
        <v>6.05</v>
      </c>
      <c r="J708" s="45"/>
      <c r="K708" s="34">
        <f>Source!AT316</f>
        <v>97</v>
      </c>
      <c r="L708" s="41">
        <f>SUM(T702:T713)</f>
        <v>216.21</v>
      </c>
      <c r="M708" s="42"/>
    </row>
    <row r="709" spans="1:28" ht="14.25" x14ac:dyDescent="0.2">
      <c r="A709" s="37"/>
      <c r="B709" s="37"/>
      <c r="C709" s="38"/>
      <c r="D709" s="34" t="s">
        <v>830</v>
      </c>
      <c r="E709" s="39" t="s">
        <v>829</v>
      </c>
      <c r="F709" s="10">
        <f>Source!CA316</f>
        <v>51</v>
      </c>
      <c r="G709" s="44"/>
      <c r="H709" s="40"/>
      <c r="I709" s="41">
        <f>SUM(U702:U713)</f>
        <v>3.18</v>
      </c>
      <c r="J709" s="45"/>
      <c r="K709" s="34">
        <f>Source!AU316</f>
        <v>51</v>
      </c>
      <c r="L709" s="41">
        <f>SUM(V702:V713)</f>
        <v>113.68</v>
      </c>
      <c r="M709" s="42"/>
    </row>
    <row r="710" spans="1:28" ht="14.25" x14ac:dyDescent="0.2">
      <c r="A710" s="37"/>
      <c r="B710" s="37"/>
      <c r="C710" s="38"/>
      <c r="D710" s="34" t="s">
        <v>831</v>
      </c>
      <c r="E710" s="39" t="s">
        <v>832</v>
      </c>
      <c r="F710" s="10">
        <f>Source!AQ316</f>
        <v>23.52</v>
      </c>
      <c r="G710" s="41"/>
      <c r="H710" s="40" t="str">
        <f>Source!DI316</f>
        <v/>
      </c>
      <c r="I710" s="41"/>
      <c r="J710" s="40"/>
      <c r="K710" s="40"/>
      <c r="L710" s="41"/>
      <c r="M710" s="46">
        <f>Source!U316</f>
        <v>0.7056</v>
      </c>
    </row>
    <row r="711" spans="1:28" ht="14.25" x14ac:dyDescent="0.2">
      <c r="A711" s="61">
        <v>158</v>
      </c>
      <c r="B711" s="61" t="str">
        <f>Source!E317</f>
        <v>89,1</v>
      </c>
      <c r="C711" s="61" t="str">
        <f>Source!F317</f>
        <v>101-1924</v>
      </c>
      <c r="D711" s="61" t="str">
        <f>Source!G317</f>
        <v>Электроды диаметром 4 мм Э42А</v>
      </c>
      <c r="E711" s="63" t="str">
        <f>Source!H317</f>
        <v>кг</v>
      </c>
      <c r="F711" s="62">
        <f>Source!I317</f>
        <v>-0.20519999999999999</v>
      </c>
      <c r="G711" s="64">
        <f>Source!AK317</f>
        <v>12.65</v>
      </c>
      <c r="H711" s="65" t="s">
        <v>3</v>
      </c>
      <c r="I711" s="64">
        <f>ROUND(Source!AC317*Source!I317, 2)+ROUND((((Source!ET317)-(Source!EU317))+Source!AE317)*Source!I317, 2)+ROUND(Source!AF317*Source!I317, 2)</f>
        <v>-2.6</v>
      </c>
      <c r="J711" s="63"/>
      <c r="K711" s="63">
        <f>IF(Source!BC317&lt;&gt; 0, Source!BC317, 1)</f>
        <v>9.6300000000000008</v>
      </c>
      <c r="L711" s="64">
        <f>Source!O317</f>
        <v>-25</v>
      </c>
      <c r="M711" s="64"/>
      <c r="S711">
        <f>ROUND((Source!FX317/100)*((ROUND(Source!AF317*Source!I317, 2)+ROUND(Source!AE317*Source!I317, 2))), 2)</f>
        <v>0</v>
      </c>
      <c r="T711">
        <f>Source!X317</f>
        <v>0</v>
      </c>
      <c r="U711">
        <f>ROUND((Source!FY317/100)*((ROUND(Source!AF317*Source!I317, 2)+ROUND(Source!AE317*Source!I317, 2))), 2)</f>
        <v>0</v>
      </c>
      <c r="V711">
        <f>Source!Y317</f>
        <v>0</v>
      </c>
      <c r="Y711">
        <f>IF(Source!BI317=3,I711, 0)</f>
        <v>0</v>
      </c>
      <c r="AA711">
        <f>ROUND(Source!AC317*Source!I317, 2)+ROUND((((Source!ET317)-(Source!EU317))+Source!AE317)*Source!I317, 2)+ROUND(Source!AF317*Source!I317, 2)</f>
        <v>-2.6</v>
      </c>
      <c r="AB711">
        <f>Source!O317</f>
        <v>-25</v>
      </c>
    </row>
    <row r="712" spans="1:28" ht="14.25" x14ac:dyDescent="0.2">
      <c r="A712" s="61">
        <v>159</v>
      </c>
      <c r="B712" s="61" t="str">
        <f>Source!E318</f>
        <v>89,2</v>
      </c>
      <c r="C712" s="61" t="str">
        <f>Source!F318</f>
        <v>101-3914</v>
      </c>
      <c r="D712" s="61" t="str">
        <f>Source!G318</f>
        <v>Дюбели распорные полипропиленовые</v>
      </c>
      <c r="E712" s="63" t="str">
        <f>Source!H318</f>
        <v>100 шт.</v>
      </c>
      <c r="F712" s="62">
        <f>Source!I318</f>
        <v>-1.2E-2</v>
      </c>
      <c r="G712" s="64">
        <f>Source!AK318</f>
        <v>87.29</v>
      </c>
      <c r="H712" s="65" t="s">
        <v>3</v>
      </c>
      <c r="I712" s="64">
        <f>ROUND(Source!AC318*Source!I318, 2)+ROUND((((Source!ET318)-(Source!EU318))+Source!AE318)*Source!I318, 2)+ROUND(Source!AF318*Source!I318, 2)</f>
        <v>-1.05</v>
      </c>
      <c r="J712" s="63"/>
      <c r="K712" s="63">
        <f>IF(Source!BC318&lt;&gt; 0, Source!BC318, 1)</f>
        <v>4.16</v>
      </c>
      <c r="L712" s="64">
        <f>Source!O318</f>
        <v>-4.3600000000000003</v>
      </c>
      <c r="M712" s="64"/>
      <c r="S712">
        <f>ROUND((Source!FX318/100)*((ROUND(Source!AF318*Source!I318, 2)+ROUND(Source!AE318*Source!I318, 2))), 2)</f>
        <v>0</v>
      </c>
      <c r="T712">
        <f>Source!X318</f>
        <v>0</v>
      </c>
      <c r="U712">
        <f>ROUND((Source!FY318/100)*((ROUND(Source!AF318*Source!I318, 2)+ROUND(Source!AE318*Source!I318, 2))), 2)</f>
        <v>0</v>
      </c>
      <c r="V712">
        <f>Source!Y318</f>
        <v>0</v>
      </c>
      <c r="Y712">
        <f>IF(Source!BI318=3,I712, 0)</f>
        <v>0</v>
      </c>
      <c r="AA712">
        <f>ROUND(Source!AC318*Source!I318, 2)+ROUND((((Source!ET318)-(Source!EU318))+Source!AE318)*Source!I318, 2)+ROUND(Source!AF318*Source!I318, 2)</f>
        <v>-1.05</v>
      </c>
      <c r="AB712">
        <f>Source!O318</f>
        <v>-4.3600000000000003</v>
      </c>
    </row>
    <row r="713" spans="1:28" ht="28.5" x14ac:dyDescent="0.2">
      <c r="A713" s="66">
        <v>160</v>
      </c>
      <c r="B713" s="66" t="str">
        <f>Source!E319</f>
        <v>89,3</v>
      </c>
      <c r="C713" s="66" t="str">
        <f>Source!F319</f>
        <v>101-4621</v>
      </c>
      <c r="D713" s="66" t="str">
        <f>Source!G319</f>
        <v>Шуруп самонарезающий (LN) 3,5/11 мм</v>
      </c>
      <c r="E713" s="67" t="str">
        <f>Source!H319</f>
        <v>шт.</v>
      </c>
      <c r="F713" s="68">
        <f>Source!I319</f>
        <v>-1.2</v>
      </c>
      <c r="G713" s="69">
        <f>Source!AK319</f>
        <v>7.0000000000000007E-2</v>
      </c>
      <c r="H713" s="70" t="s">
        <v>3</v>
      </c>
      <c r="I713" s="69">
        <f>ROUND(Source!AC319*Source!I319, 2)+ROUND((((Source!ET319)-(Source!EU319))+Source!AE319)*Source!I319, 2)+ROUND(Source!AF319*Source!I319, 2)</f>
        <v>-0.08</v>
      </c>
      <c r="J713" s="67"/>
      <c r="K713" s="67">
        <f>IF(Source!BC319&lt;&gt; 0, Source!BC319, 1)</f>
        <v>4.8600000000000003</v>
      </c>
      <c r="L713" s="69">
        <f>Source!O319</f>
        <v>-0.41</v>
      </c>
      <c r="M713" s="69"/>
      <c r="S713">
        <f>ROUND((Source!FX319/100)*((ROUND(Source!AF319*Source!I319, 2)+ROUND(Source!AE319*Source!I319, 2))), 2)</f>
        <v>0</v>
      </c>
      <c r="T713">
        <f>Source!X319</f>
        <v>0</v>
      </c>
      <c r="U713">
        <f>ROUND((Source!FY319/100)*((ROUND(Source!AF319*Source!I319, 2)+ROUND(Source!AE319*Source!I319, 2))), 2)</f>
        <v>0</v>
      </c>
      <c r="V713">
        <f>Source!Y319</f>
        <v>0</v>
      </c>
      <c r="Y713">
        <f>IF(Source!BI319=3,I713, 0)</f>
        <v>0</v>
      </c>
      <c r="AA713">
        <f>ROUND(Source!AC319*Source!I319, 2)+ROUND((((Source!ET319)-(Source!EU319))+Source!AE319)*Source!I319, 2)+ROUND(Source!AF319*Source!I319, 2)</f>
        <v>-0.08</v>
      </c>
      <c r="AB713">
        <f>Source!O319</f>
        <v>-0.41</v>
      </c>
    </row>
    <row r="714" spans="1:28" ht="15" x14ac:dyDescent="0.25">
      <c r="H714" s="48">
        <f>ROUND(Source!AC316*Source!I316, 2)+ROUND(Source!AF316*Source!I316, 2)+ROUND((((Source!ET316)-(Source!EU316))+Source!AE316)*Source!I316, 2)+SUM(I708:I709)+SUM(AA711:AA713)</f>
        <v>16.63</v>
      </c>
      <c r="I714" s="48"/>
      <c r="K714" s="48">
        <f>Source!O316+SUM(L708:L709)+SUM(AB711:AB713)</f>
        <v>567.20000000000005</v>
      </c>
      <c r="L714" s="48"/>
      <c r="M714" s="49">
        <f>Source!U316</f>
        <v>0.7056</v>
      </c>
      <c r="O714" s="47">
        <f>H714</f>
        <v>16.63</v>
      </c>
      <c r="P714" s="47">
        <f>K714</f>
        <v>567.20000000000005</v>
      </c>
      <c r="Q714" s="47">
        <f>M714</f>
        <v>0.7056</v>
      </c>
      <c r="W714">
        <f>IF(Source!BI316&lt;=1,H714, 0)</f>
        <v>0</v>
      </c>
      <c r="X714">
        <f>IF(Source!BI316=2,H714, 0)</f>
        <v>16.63</v>
      </c>
      <c r="Y714">
        <f>IF(Source!BI316=3,H714, 0)</f>
        <v>0</v>
      </c>
      <c r="Z714">
        <f>IF(Source!BI316=4,H714, 0)</f>
        <v>0</v>
      </c>
    </row>
    <row r="715" spans="1:28" ht="42.75" x14ac:dyDescent="0.2">
      <c r="A715" s="37">
        <v>161</v>
      </c>
      <c r="B715" s="37" t="str">
        <f>Source!E320</f>
        <v>90</v>
      </c>
      <c r="C715" s="38" t="str">
        <f>Source!F320</f>
        <v>м08-02-148-4</v>
      </c>
      <c r="D715" s="34" t="str">
        <f>Source!G320</f>
        <v>Кабель до 35 кВ в проложенных трубах, блоках и коробах, масса 1 м кабеля до 6 кг</v>
      </c>
      <c r="E715" s="39" t="str">
        <f>Source!H320</f>
        <v>100 М КАБЕЛЯ</v>
      </c>
      <c r="F715" s="10">
        <f>Source!I320</f>
        <v>3.39</v>
      </c>
      <c r="G715" s="41">
        <f>IF(Source!AK320&lt;&gt; 0, Source!AK320,Source!AL320 + Source!AM320 + Source!AO320)</f>
        <v>339.16</v>
      </c>
      <c r="H715" s="40"/>
      <c r="I715" s="41"/>
      <c r="J715" s="40" t="str">
        <f>Source!BO320</f>
        <v>м08-02-148-4</v>
      </c>
      <c r="K715" s="40"/>
      <c r="L715" s="41"/>
      <c r="M715" s="42"/>
      <c r="S715">
        <f>ROUND((Source!FX320/100)*((ROUND(Source!AF320*Source!I320, 2)+ROUND(Source!AE320*Source!I320, 2))), 2)</f>
        <v>689.06</v>
      </c>
      <c r="T715">
        <f>Source!X320</f>
        <v>24620.23</v>
      </c>
      <c r="U715">
        <f>ROUND((Source!FY320/100)*((ROUND(Source!AF320*Source!I320, 2)+ROUND(Source!AE320*Source!I320, 2))), 2)</f>
        <v>362.29</v>
      </c>
      <c r="V715">
        <f>Source!Y320</f>
        <v>12944.66</v>
      </c>
    </row>
    <row r="716" spans="1:28" x14ac:dyDescent="0.2">
      <c r="D716" s="43" t="str">
        <f>"Объем: "&amp;Source!I320&amp;"=339/"&amp;"100"</f>
        <v>Объем: 3,39=339/100</v>
      </c>
    </row>
    <row r="717" spans="1:28" ht="14.25" x14ac:dyDescent="0.2">
      <c r="A717" s="37"/>
      <c r="B717" s="37"/>
      <c r="C717" s="38"/>
      <c r="D717" s="34" t="s">
        <v>827</v>
      </c>
      <c r="E717" s="39"/>
      <c r="F717" s="10"/>
      <c r="G717" s="41">
        <f>Source!AO320</f>
        <v>207.13</v>
      </c>
      <c r="H717" s="40" t="str">
        <f>Source!DG320</f>
        <v/>
      </c>
      <c r="I717" s="41">
        <f>ROUND(Source!AF320*Source!I320, 2)</f>
        <v>702.17</v>
      </c>
      <c r="J717" s="40"/>
      <c r="K717" s="40">
        <f>IF(Source!BA320&lt;&gt; 0, Source!BA320, 1)</f>
        <v>35.729999999999997</v>
      </c>
      <c r="L717" s="41">
        <f>Source!S320</f>
        <v>25088.560000000001</v>
      </c>
      <c r="M717" s="42"/>
      <c r="R717">
        <f>I717</f>
        <v>702.17</v>
      </c>
    </row>
    <row r="718" spans="1:28" ht="14.25" x14ac:dyDescent="0.2">
      <c r="A718" s="37"/>
      <c r="B718" s="37"/>
      <c r="C718" s="38"/>
      <c r="D718" s="34" t="s">
        <v>244</v>
      </c>
      <c r="E718" s="39"/>
      <c r="F718" s="10"/>
      <c r="G718" s="41">
        <f>Source!AM320</f>
        <v>90.42</v>
      </c>
      <c r="H718" s="40" t="str">
        <f>Source!DE320</f>
        <v/>
      </c>
      <c r="I718" s="41">
        <f>ROUND((((Source!ET320)-(Source!EU320))+Source!AE320)*Source!I320, 2)</f>
        <v>306.52</v>
      </c>
      <c r="J718" s="40"/>
      <c r="K718" s="40">
        <f>IF(Source!BB320&lt;&gt; 0, Source!BB320, 1)</f>
        <v>8.82</v>
      </c>
      <c r="L718" s="41">
        <f>Source!Q320</f>
        <v>2703.54</v>
      </c>
      <c r="M718" s="42"/>
    </row>
    <row r="719" spans="1:28" ht="14.25" x14ac:dyDescent="0.2">
      <c r="A719" s="37"/>
      <c r="B719" s="37"/>
      <c r="C719" s="38"/>
      <c r="D719" s="34" t="s">
        <v>833</v>
      </c>
      <c r="E719" s="39"/>
      <c r="F719" s="10"/>
      <c r="G719" s="41">
        <f>Source!AN320</f>
        <v>2.42</v>
      </c>
      <c r="H719" s="40" t="str">
        <f>Source!DF320</f>
        <v/>
      </c>
      <c r="I719" s="41">
        <f>ROUND(Source!AE320*Source!I320, 2)</f>
        <v>8.1999999999999993</v>
      </c>
      <c r="J719" s="40"/>
      <c r="K719" s="40">
        <f>IF(Source!BS320&lt;&gt; 0, Source!BS320, 1)</f>
        <v>35.729999999999997</v>
      </c>
      <c r="L719" s="41">
        <f>Source!R320</f>
        <v>293.12</v>
      </c>
      <c r="M719" s="42"/>
      <c r="R719">
        <f>I719</f>
        <v>8.1999999999999993</v>
      </c>
    </row>
    <row r="720" spans="1:28" ht="14.25" x14ac:dyDescent="0.2">
      <c r="A720" s="37"/>
      <c r="B720" s="37"/>
      <c r="C720" s="38"/>
      <c r="D720" s="34" t="s">
        <v>834</v>
      </c>
      <c r="E720" s="39"/>
      <c r="F720" s="10"/>
      <c r="G720" s="41">
        <f>Source!AL320</f>
        <v>41.61</v>
      </c>
      <c r="H720" s="40" t="str">
        <f>Source!DD320</f>
        <v/>
      </c>
      <c r="I720" s="41">
        <f>ROUND(Source!AC320*Source!I320, 2)</f>
        <v>141.06</v>
      </c>
      <c r="J720" s="40"/>
      <c r="K720" s="40">
        <f>IF(Source!BC320&lt;&gt; 0, Source!BC320, 1)</f>
        <v>19.170000000000002</v>
      </c>
      <c r="L720" s="41">
        <f>Source!P320</f>
        <v>2704.08</v>
      </c>
      <c r="M720" s="42"/>
    </row>
    <row r="721" spans="1:28" ht="14.25" x14ac:dyDescent="0.2">
      <c r="A721" s="37"/>
      <c r="B721" s="37"/>
      <c r="C721" s="38"/>
      <c r="D721" s="34" t="s">
        <v>828</v>
      </c>
      <c r="E721" s="39" t="s">
        <v>829</v>
      </c>
      <c r="F721" s="10">
        <f>Source!BZ320</f>
        <v>97</v>
      </c>
      <c r="G721" s="44"/>
      <c r="H721" s="40"/>
      <c r="I721" s="41">
        <f>SUM(S715:S726)</f>
        <v>689.06</v>
      </c>
      <c r="J721" s="45"/>
      <c r="K721" s="34">
        <f>Source!AT320</f>
        <v>97</v>
      </c>
      <c r="L721" s="41">
        <f>SUM(T715:T726)</f>
        <v>24620.23</v>
      </c>
      <c r="M721" s="42"/>
    </row>
    <row r="722" spans="1:28" ht="14.25" x14ac:dyDescent="0.2">
      <c r="A722" s="37"/>
      <c r="B722" s="37"/>
      <c r="C722" s="38"/>
      <c r="D722" s="34" t="s">
        <v>830</v>
      </c>
      <c r="E722" s="39" t="s">
        <v>829</v>
      </c>
      <c r="F722" s="10">
        <f>Source!CA320</f>
        <v>51</v>
      </c>
      <c r="G722" s="44"/>
      <c r="H722" s="40"/>
      <c r="I722" s="41">
        <f>SUM(U715:U726)</f>
        <v>362.29</v>
      </c>
      <c r="J722" s="45"/>
      <c r="K722" s="34">
        <f>Source!AU320</f>
        <v>51</v>
      </c>
      <c r="L722" s="41">
        <f>SUM(V715:V726)</f>
        <v>12944.66</v>
      </c>
      <c r="M722" s="42"/>
    </row>
    <row r="723" spans="1:28" ht="14.25" x14ac:dyDescent="0.2">
      <c r="A723" s="37"/>
      <c r="B723" s="37"/>
      <c r="C723" s="38"/>
      <c r="D723" s="34" t="s">
        <v>831</v>
      </c>
      <c r="E723" s="39" t="s">
        <v>832</v>
      </c>
      <c r="F723" s="10">
        <f>Source!AQ320</f>
        <v>23.04</v>
      </c>
      <c r="G723" s="41"/>
      <c r="H723" s="40" t="str">
        <f>Source!DI320</f>
        <v/>
      </c>
      <c r="I723" s="41"/>
      <c r="J723" s="40"/>
      <c r="K723" s="40"/>
      <c r="L723" s="41"/>
      <c r="M723" s="46">
        <f>Source!U320</f>
        <v>78.105599999999995</v>
      </c>
    </row>
    <row r="724" spans="1:28" ht="14.25" x14ac:dyDescent="0.2">
      <c r="A724" s="61">
        <v>162</v>
      </c>
      <c r="B724" s="61" t="str">
        <f>Source!E321</f>
        <v>90,1</v>
      </c>
      <c r="C724" s="61" t="str">
        <f>Source!F321</f>
        <v>101-2478</v>
      </c>
      <c r="D724" s="61" t="str">
        <f>Source!G321</f>
        <v>Лента К226</v>
      </c>
      <c r="E724" s="63" t="str">
        <f>Source!H321</f>
        <v>100 м</v>
      </c>
      <c r="F724" s="62">
        <f>Source!I321</f>
        <v>-3.2543999999999997E-2</v>
      </c>
      <c r="G724" s="64">
        <f>Source!AK321</f>
        <v>121.8</v>
      </c>
      <c r="H724" s="65" t="s">
        <v>3</v>
      </c>
      <c r="I724" s="64">
        <f>ROUND(Source!AC321*Source!I321, 2)+ROUND((((Source!ET321)-(Source!EU321))+Source!AE321)*Source!I321, 2)+ROUND(Source!AF321*Source!I321, 2)</f>
        <v>-3.96</v>
      </c>
      <c r="J724" s="63"/>
      <c r="K724" s="63">
        <f>IF(Source!BC321&lt;&gt; 0, Source!BC321, 1)</f>
        <v>6.3</v>
      </c>
      <c r="L724" s="64">
        <f>Source!O321</f>
        <v>-24.97</v>
      </c>
      <c r="M724" s="64"/>
      <c r="S724">
        <f>ROUND((Source!FX321/100)*((ROUND(Source!AF321*Source!I321, 2)+ROUND(Source!AE321*Source!I321, 2))), 2)</f>
        <v>0</v>
      </c>
      <c r="T724">
        <f>Source!X321</f>
        <v>0</v>
      </c>
      <c r="U724">
        <f>ROUND((Source!FY321/100)*((ROUND(Source!AF321*Source!I321, 2)+ROUND(Source!AE321*Source!I321, 2))), 2)</f>
        <v>0</v>
      </c>
      <c r="V724">
        <f>Source!Y321</f>
        <v>0</v>
      </c>
      <c r="Y724">
        <f>IF(Source!BI321=3,I724, 0)</f>
        <v>0</v>
      </c>
      <c r="AA724">
        <f>ROUND(Source!AC321*Source!I321, 2)+ROUND((((Source!ET321)-(Source!EU321))+Source!AE321)*Source!I321, 2)+ROUND(Source!AF321*Source!I321, 2)</f>
        <v>-3.96</v>
      </c>
      <c r="AB724">
        <f>Source!O321</f>
        <v>-24.97</v>
      </c>
    </row>
    <row r="725" spans="1:28" ht="14.25" x14ac:dyDescent="0.2">
      <c r="A725" s="61">
        <v>163</v>
      </c>
      <c r="B725" s="61" t="str">
        <f>Source!E322</f>
        <v>90,2</v>
      </c>
      <c r="C725" s="61" t="str">
        <f>Source!F322</f>
        <v>113-1786</v>
      </c>
      <c r="D725" s="61" t="str">
        <f>Source!G322</f>
        <v>Лак битумный БТ-123</v>
      </c>
      <c r="E725" s="63" t="str">
        <f>Source!H322</f>
        <v>т</v>
      </c>
      <c r="F725" s="62">
        <f>Source!I322</f>
        <v>-2.03E-4</v>
      </c>
      <c r="G725" s="64">
        <f>Source!AK322</f>
        <v>9528</v>
      </c>
      <c r="H725" s="65" t="s">
        <v>3</v>
      </c>
      <c r="I725" s="64">
        <f>ROUND(Source!AC322*Source!I322, 2)+ROUND((((Source!ET322)-(Source!EU322))+Source!AE322)*Source!I322, 2)+ROUND(Source!AF322*Source!I322, 2)</f>
        <v>-1.93</v>
      </c>
      <c r="J725" s="63"/>
      <c r="K725" s="63">
        <f>IF(Source!BC322&lt;&gt; 0, Source!BC322, 1)</f>
        <v>8.14</v>
      </c>
      <c r="L725" s="64">
        <f>Source!O322</f>
        <v>-15.74</v>
      </c>
      <c r="M725" s="64"/>
      <c r="S725">
        <f>ROUND((Source!FX322/100)*((ROUND(Source!AF322*Source!I322, 2)+ROUND(Source!AE322*Source!I322, 2))), 2)</f>
        <v>0</v>
      </c>
      <c r="T725">
        <f>Source!X322</f>
        <v>0</v>
      </c>
      <c r="U725">
        <f>ROUND((Source!FY322/100)*((ROUND(Source!AF322*Source!I322, 2)+ROUND(Source!AE322*Source!I322, 2))), 2)</f>
        <v>0</v>
      </c>
      <c r="V725">
        <f>Source!Y322</f>
        <v>0</v>
      </c>
      <c r="Y725">
        <f>IF(Source!BI322=3,I725, 0)</f>
        <v>0</v>
      </c>
      <c r="AA725">
        <f>ROUND(Source!AC322*Source!I322, 2)+ROUND((((Source!ET322)-(Source!EU322))+Source!AE322)*Source!I322, 2)+ROUND(Source!AF322*Source!I322, 2)</f>
        <v>-1.93</v>
      </c>
      <c r="AB725">
        <f>Source!O322</f>
        <v>-15.74</v>
      </c>
    </row>
    <row r="726" spans="1:28" ht="28.5" x14ac:dyDescent="0.2">
      <c r="A726" s="66">
        <v>164</v>
      </c>
      <c r="B726" s="66" t="str">
        <f>Source!E323</f>
        <v>90,3</v>
      </c>
      <c r="C726" s="66" t="str">
        <f>Source!F323</f>
        <v>506-1362</v>
      </c>
      <c r="D726" s="66" t="str">
        <f>Source!G323</f>
        <v>Припои оловянно-свинцовые бессурьмянистые марки ПОС30</v>
      </c>
      <c r="E726" s="67" t="str">
        <f>Source!H323</f>
        <v>кг</v>
      </c>
      <c r="F726" s="68">
        <f>Source!I323</f>
        <v>-1.6950000000000001</v>
      </c>
      <c r="G726" s="69">
        <f>Source!AK323</f>
        <v>71.45</v>
      </c>
      <c r="H726" s="70" t="s">
        <v>3</v>
      </c>
      <c r="I726" s="69">
        <f>ROUND(Source!AC323*Source!I323, 2)+ROUND((((Source!ET323)-(Source!EU323))+Source!AE323)*Source!I323, 2)+ROUND(Source!AF323*Source!I323, 2)</f>
        <v>-121.11</v>
      </c>
      <c r="J726" s="67"/>
      <c r="K726" s="67">
        <f>IF(Source!BC323&lt;&gt; 0, Source!BC323, 1)</f>
        <v>17.850000000000001</v>
      </c>
      <c r="L726" s="69">
        <f>Source!O323</f>
        <v>-2161.77</v>
      </c>
      <c r="M726" s="69"/>
      <c r="S726">
        <f>ROUND((Source!FX323/100)*((ROUND(Source!AF323*Source!I323, 2)+ROUND(Source!AE323*Source!I323, 2))), 2)</f>
        <v>0</v>
      </c>
      <c r="T726">
        <f>Source!X323</f>
        <v>0</v>
      </c>
      <c r="U726">
        <f>ROUND((Source!FY323/100)*((ROUND(Source!AF323*Source!I323, 2)+ROUND(Source!AE323*Source!I323, 2))), 2)</f>
        <v>0</v>
      </c>
      <c r="V726">
        <f>Source!Y323</f>
        <v>0</v>
      </c>
      <c r="Y726">
        <f>IF(Source!BI323=3,I726, 0)</f>
        <v>0</v>
      </c>
      <c r="AA726">
        <f>ROUND(Source!AC323*Source!I323, 2)+ROUND((((Source!ET323)-(Source!EU323))+Source!AE323)*Source!I323, 2)+ROUND(Source!AF323*Source!I323, 2)</f>
        <v>-121.11</v>
      </c>
      <c r="AB726">
        <f>Source!O323</f>
        <v>-2161.77</v>
      </c>
    </row>
    <row r="727" spans="1:28" ht="15" x14ac:dyDescent="0.25">
      <c r="H727" s="48">
        <f>ROUND(Source!AC320*Source!I320, 2)+ROUND(Source!AF320*Source!I320, 2)+ROUND((((Source!ET320)-(Source!EU320))+Source!AE320)*Source!I320, 2)+SUM(I721:I722)+SUM(AA724:AA726)</f>
        <v>2074.1</v>
      </c>
      <c r="I727" s="48"/>
      <c r="K727" s="48">
        <f>Source!O320+SUM(L721:L722)+SUM(AB724:AB726)</f>
        <v>65858.590000000011</v>
      </c>
      <c r="L727" s="48"/>
      <c r="M727" s="49">
        <f>Source!U320</f>
        <v>78.105599999999995</v>
      </c>
      <c r="O727" s="47">
        <f>H727</f>
        <v>2074.1</v>
      </c>
      <c r="P727" s="47">
        <f>K727</f>
        <v>65858.590000000011</v>
      </c>
      <c r="Q727" s="47">
        <f>M727</f>
        <v>78.105599999999995</v>
      </c>
      <c r="W727">
        <f>IF(Source!BI320&lt;=1,H727, 0)</f>
        <v>0</v>
      </c>
      <c r="X727">
        <f>IF(Source!BI320=2,H727, 0)</f>
        <v>2074.1</v>
      </c>
      <c r="Y727">
        <f>IF(Source!BI320=3,H727, 0)</f>
        <v>0</v>
      </c>
      <c r="Z727">
        <f>IF(Source!BI320=4,H727, 0)</f>
        <v>0</v>
      </c>
    </row>
    <row r="728" spans="1:28" ht="42.75" x14ac:dyDescent="0.2">
      <c r="A728" s="37">
        <v>165</v>
      </c>
      <c r="B728" s="37" t="str">
        <f>Source!E324</f>
        <v>91</v>
      </c>
      <c r="C728" s="38" t="str">
        <f>Source!F324</f>
        <v>м08-02-145-4</v>
      </c>
      <c r="D728" s="34" t="str">
        <f>Source!G324</f>
        <v>Кабель до 35 кВ, прокладываемый по дну канала без креплений, масса 1 м кабеля до 6 кг</v>
      </c>
      <c r="E728" s="39" t="str">
        <f>Source!H324</f>
        <v>100 М КАБЕЛЯ</v>
      </c>
      <c r="F728" s="10">
        <f>Source!I324</f>
        <v>0.8</v>
      </c>
      <c r="G728" s="41">
        <f>IF(Source!AK324&lt;&gt; 0, Source!AK324,Source!AL324 + Source!AM324 + Source!AO324)</f>
        <v>207.19</v>
      </c>
      <c r="H728" s="40"/>
      <c r="I728" s="41"/>
      <c r="J728" s="40" t="str">
        <f>Source!BO324</f>
        <v>м08-02-145-4</v>
      </c>
      <c r="K728" s="40"/>
      <c r="L728" s="41"/>
      <c r="M728" s="42"/>
      <c r="S728">
        <f>ROUND((Source!FX324/100)*((ROUND(Source!AF324*Source!I324, 2)+ROUND(Source!AE324*Source!I324, 2))), 2)</f>
        <v>73.319999999999993</v>
      </c>
      <c r="T728">
        <f>Source!X324</f>
        <v>2619.59</v>
      </c>
      <c r="U728">
        <f>ROUND((Source!FY324/100)*((ROUND(Source!AF324*Source!I324, 2)+ROUND(Source!AE324*Source!I324, 2))), 2)</f>
        <v>38.549999999999997</v>
      </c>
      <c r="V728">
        <f>Source!Y324</f>
        <v>1377.31</v>
      </c>
    </row>
    <row r="729" spans="1:28" x14ac:dyDescent="0.2">
      <c r="D729" s="43" t="str">
        <f>"Объем: "&amp;Source!I324&amp;"=80/"&amp;"100"</f>
        <v>Объем: 0,8=80/100</v>
      </c>
    </row>
    <row r="730" spans="1:28" ht="14.25" x14ac:dyDescent="0.2">
      <c r="A730" s="37"/>
      <c r="B730" s="37"/>
      <c r="C730" s="38"/>
      <c r="D730" s="34" t="s">
        <v>827</v>
      </c>
      <c r="E730" s="39"/>
      <c r="F730" s="10"/>
      <c r="G730" s="41">
        <f>Source!AO324</f>
        <v>92.06</v>
      </c>
      <c r="H730" s="40" t="str">
        <f>Source!DG324</f>
        <v/>
      </c>
      <c r="I730" s="41">
        <f>ROUND(Source!AF324*Source!I324, 2)</f>
        <v>73.650000000000006</v>
      </c>
      <c r="J730" s="40"/>
      <c r="K730" s="40">
        <f>IF(Source!BA324&lt;&gt; 0, Source!BA324, 1)</f>
        <v>35.729999999999997</v>
      </c>
      <c r="L730" s="41">
        <f>Source!S324</f>
        <v>2631.44</v>
      </c>
      <c r="M730" s="42"/>
      <c r="R730">
        <f>I730</f>
        <v>73.650000000000006</v>
      </c>
    </row>
    <row r="731" spans="1:28" ht="14.25" x14ac:dyDescent="0.2">
      <c r="A731" s="37"/>
      <c r="B731" s="37"/>
      <c r="C731" s="38"/>
      <c r="D731" s="34" t="s">
        <v>244</v>
      </c>
      <c r="E731" s="39"/>
      <c r="F731" s="10"/>
      <c r="G731" s="41">
        <f>Source!AM324</f>
        <v>65.3</v>
      </c>
      <c r="H731" s="40" t="str">
        <f>Source!DE324</f>
        <v/>
      </c>
      <c r="I731" s="41">
        <f>ROUND((((Source!ET324)-(Source!EU324))+Source!AE324)*Source!I324, 2)</f>
        <v>52.24</v>
      </c>
      <c r="J731" s="40"/>
      <c r="K731" s="40">
        <f>IF(Source!BB324&lt;&gt; 0, Source!BB324, 1)</f>
        <v>10.17</v>
      </c>
      <c r="L731" s="41">
        <f>Source!Q324</f>
        <v>531.28</v>
      </c>
      <c r="M731" s="42"/>
    </row>
    <row r="732" spans="1:28" ht="14.25" x14ac:dyDescent="0.2">
      <c r="A732" s="37"/>
      <c r="B732" s="37"/>
      <c r="C732" s="38"/>
      <c r="D732" s="34" t="s">
        <v>833</v>
      </c>
      <c r="E732" s="39"/>
      <c r="F732" s="10"/>
      <c r="G732" s="41">
        <f>Source!AN324</f>
        <v>2.42</v>
      </c>
      <c r="H732" s="40" t="str">
        <f>Source!DF324</f>
        <v/>
      </c>
      <c r="I732" s="41">
        <f>ROUND(Source!AE324*Source!I324, 2)</f>
        <v>1.94</v>
      </c>
      <c r="J732" s="40"/>
      <c r="K732" s="40">
        <f>IF(Source!BS324&lt;&gt; 0, Source!BS324, 1)</f>
        <v>35.729999999999997</v>
      </c>
      <c r="L732" s="41">
        <f>Source!R324</f>
        <v>69.17</v>
      </c>
      <c r="M732" s="42"/>
      <c r="R732">
        <f>I732</f>
        <v>1.94</v>
      </c>
    </row>
    <row r="733" spans="1:28" ht="14.25" x14ac:dyDescent="0.2">
      <c r="A733" s="37"/>
      <c r="B733" s="37"/>
      <c r="C733" s="38"/>
      <c r="D733" s="34" t="s">
        <v>834</v>
      </c>
      <c r="E733" s="39"/>
      <c r="F733" s="10"/>
      <c r="G733" s="41">
        <f>Source!AL324</f>
        <v>49.83</v>
      </c>
      <c r="H733" s="40" t="str">
        <f>Source!DD324</f>
        <v/>
      </c>
      <c r="I733" s="41">
        <f>ROUND(Source!AC324*Source!I324, 2)</f>
        <v>39.86</v>
      </c>
      <c r="J733" s="40"/>
      <c r="K733" s="40">
        <f>IF(Source!BC324&lt;&gt; 0, Source!BC324, 1)</f>
        <v>15.69</v>
      </c>
      <c r="L733" s="41">
        <f>Source!P324</f>
        <v>625.47</v>
      </c>
      <c r="M733" s="42"/>
    </row>
    <row r="734" spans="1:28" ht="14.25" x14ac:dyDescent="0.2">
      <c r="A734" s="37"/>
      <c r="B734" s="37"/>
      <c r="C734" s="38"/>
      <c r="D734" s="34" t="s">
        <v>828</v>
      </c>
      <c r="E734" s="39" t="s">
        <v>829</v>
      </c>
      <c r="F734" s="10">
        <f>Source!BZ324</f>
        <v>97</v>
      </c>
      <c r="G734" s="44"/>
      <c r="H734" s="40"/>
      <c r="I734" s="41">
        <f>SUM(S728:S739)</f>
        <v>73.319999999999993</v>
      </c>
      <c r="J734" s="45"/>
      <c r="K734" s="34">
        <f>Source!AT324</f>
        <v>97</v>
      </c>
      <c r="L734" s="41">
        <f>SUM(T728:T739)</f>
        <v>2619.59</v>
      </c>
      <c r="M734" s="42"/>
    </row>
    <row r="735" spans="1:28" ht="14.25" x14ac:dyDescent="0.2">
      <c r="A735" s="37"/>
      <c r="B735" s="37"/>
      <c r="C735" s="38"/>
      <c r="D735" s="34" t="s">
        <v>830</v>
      </c>
      <c r="E735" s="39" t="s">
        <v>829</v>
      </c>
      <c r="F735" s="10">
        <f>Source!CA324</f>
        <v>51</v>
      </c>
      <c r="G735" s="44"/>
      <c r="H735" s="40"/>
      <c r="I735" s="41">
        <f>SUM(U728:U739)</f>
        <v>38.549999999999997</v>
      </c>
      <c r="J735" s="45"/>
      <c r="K735" s="34">
        <f>Source!AU324</f>
        <v>51</v>
      </c>
      <c r="L735" s="41">
        <f>SUM(V728:V739)</f>
        <v>1377.31</v>
      </c>
      <c r="M735" s="42"/>
    </row>
    <row r="736" spans="1:28" ht="14.25" x14ac:dyDescent="0.2">
      <c r="A736" s="37"/>
      <c r="B736" s="37"/>
      <c r="C736" s="38"/>
      <c r="D736" s="34" t="s">
        <v>831</v>
      </c>
      <c r="E736" s="39" t="s">
        <v>832</v>
      </c>
      <c r="F736" s="10">
        <f>Source!AQ324</f>
        <v>10.24</v>
      </c>
      <c r="G736" s="41"/>
      <c r="H736" s="40" t="str">
        <f>Source!DI324</f>
        <v/>
      </c>
      <c r="I736" s="41"/>
      <c r="J736" s="40"/>
      <c r="K736" s="40"/>
      <c r="L736" s="41"/>
      <c r="M736" s="46">
        <f>Source!U324</f>
        <v>8.1920000000000002</v>
      </c>
    </row>
    <row r="737" spans="1:28" ht="14.25" x14ac:dyDescent="0.2">
      <c r="A737" s="61">
        <v>166</v>
      </c>
      <c r="B737" s="61" t="str">
        <f>Source!E325</f>
        <v>91,1</v>
      </c>
      <c r="C737" s="61" t="str">
        <f>Source!F325</f>
        <v>101-2478</v>
      </c>
      <c r="D737" s="61" t="str">
        <f>Source!G325</f>
        <v>Лента К226</v>
      </c>
      <c r="E737" s="63" t="str">
        <f>Source!H325</f>
        <v>100 м</v>
      </c>
      <c r="F737" s="62">
        <f>Source!I325</f>
        <v>-7.6800000000000007E-2</v>
      </c>
      <c r="G737" s="64">
        <f>Source!AK325</f>
        <v>121.8</v>
      </c>
      <c r="H737" s="65" t="s">
        <v>3</v>
      </c>
      <c r="I737" s="64">
        <f>ROUND(Source!AC325*Source!I325, 2)+ROUND((((Source!ET325)-(Source!EU325))+Source!AE325)*Source!I325, 2)+ROUND(Source!AF325*Source!I325, 2)</f>
        <v>-9.35</v>
      </c>
      <c r="J737" s="63"/>
      <c r="K737" s="63">
        <f>IF(Source!BC325&lt;&gt; 0, Source!BC325, 1)</f>
        <v>6.3</v>
      </c>
      <c r="L737" s="64">
        <f>Source!O325</f>
        <v>-58.93</v>
      </c>
      <c r="M737" s="64"/>
      <c r="S737">
        <f>ROUND((Source!FX325/100)*((ROUND(Source!AF325*Source!I325, 2)+ROUND(Source!AE325*Source!I325, 2))), 2)</f>
        <v>0</v>
      </c>
      <c r="T737">
        <f>Source!X325</f>
        <v>0</v>
      </c>
      <c r="U737">
        <f>ROUND((Source!FY325/100)*((ROUND(Source!AF325*Source!I325, 2)+ROUND(Source!AE325*Source!I325, 2))), 2)</f>
        <v>0</v>
      </c>
      <c r="V737">
        <f>Source!Y325</f>
        <v>0</v>
      </c>
      <c r="Y737">
        <f>IF(Source!BI325=3,I737, 0)</f>
        <v>0</v>
      </c>
      <c r="AA737">
        <f>ROUND(Source!AC325*Source!I325, 2)+ROUND((((Source!ET325)-(Source!EU325))+Source!AE325)*Source!I325, 2)+ROUND(Source!AF325*Source!I325, 2)</f>
        <v>-9.35</v>
      </c>
      <c r="AB737">
        <f>Source!O325</f>
        <v>-58.93</v>
      </c>
    </row>
    <row r="738" spans="1:28" ht="14.25" x14ac:dyDescent="0.2">
      <c r="A738" s="61">
        <v>167</v>
      </c>
      <c r="B738" s="61" t="str">
        <f>Source!E326</f>
        <v>91,2</v>
      </c>
      <c r="C738" s="61" t="str">
        <f>Source!F326</f>
        <v>113-1786</v>
      </c>
      <c r="D738" s="61" t="str">
        <f>Source!G326</f>
        <v>Лак битумный БТ-123</v>
      </c>
      <c r="E738" s="63" t="str">
        <f>Source!H326</f>
        <v>т</v>
      </c>
      <c r="F738" s="62">
        <f>Source!I326</f>
        <v>-4.8000000000000001E-5</v>
      </c>
      <c r="G738" s="64">
        <f>Source!AK326</f>
        <v>9528</v>
      </c>
      <c r="H738" s="65" t="s">
        <v>3</v>
      </c>
      <c r="I738" s="64">
        <f>ROUND(Source!AC326*Source!I326, 2)+ROUND((((Source!ET326)-(Source!EU326))+Source!AE326)*Source!I326, 2)+ROUND(Source!AF326*Source!I326, 2)</f>
        <v>-0.46</v>
      </c>
      <c r="J738" s="63"/>
      <c r="K738" s="63">
        <f>IF(Source!BC326&lt;&gt; 0, Source!BC326, 1)</f>
        <v>8.14</v>
      </c>
      <c r="L738" s="64">
        <f>Source!O326</f>
        <v>-3.72</v>
      </c>
      <c r="M738" s="64"/>
      <c r="S738">
        <f>ROUND((Source!FX326/100)*((ROUND(Source!AF326*Source!I326, 2)+ROUND(Source!AE326*Source!I326, 2))), 2)</f>
        <v>0</v>
      </c>
      <c r="T738">
        <f>Source!X326</f>
        <v>0</v>
      </c>
      <c r="U738">
        <f>ROUND((Source!FY326/100)*((ROUND(Source!AF326*Source!I326, 2)+ROUND(Source!AE326*Source!I326, 2))), 2)</f>
        <v>0</v>
      </c>
      <c r="V738">
        <f>Source!Y326</f>
        <v>0</v>
      </c>
      <c r="Y738">
        <f>IF(Source!BI326=3,I738, 0)</f>
        <v>0</v>
      </c>
      <c r="AA738">
        <f>ROUND(Source!AC326*Source!I326, 2)+ROUND((((Source!ET326)-(Source!EU326))+Source!AE326)*Source!I326, 2)+ROUND(Source!AF326*Source!I326, 2)</f>
        <v>-0.46</v>
      </c>
      <c r="AB738">
        <f>Source!O326</f>
        <v>-3.72</v>
      </c>
    </row>
    <row r="739" spans="1:28" ht="28.5" x14ac:dyDescent="0.2">
      <c r="A739" s="66">
        <v>168</v>
      </c>
      <c r="B739" s="66" t="str">
        <f>Source!E327</f>
        <v>91,3</v>
      </c>
      <c r="C739" s="66" t="str">
        <f>Source!F327</f>
        <v>506-1362</v>
      </c>
      <c r="D739" s="66" t="str">
        <f>Source!G327</f>
        <v>Припои оловянно-свинцовые бессурьмянистые марки ПОС30</v>
      </c>
      <c r="E739" s="67" t="str">
        <f>Source!H327</f>
        <v>кг</v>
      </c>
      <c r="F739" s="68">
        <f>Source!I327</f>
        <v>-0.4</v>
      </c>
      <c r="G739" s="69">
        <f>Source!AK327</f>
        <v>71.45</v>
      </c>
      <c r="H739" s="70" t="s">
        <v>3</v>
      </c>
      <c r="I739" s="69">
        <f>ROUND(Source!AC327*Source!I327, 2)+ROUND((((Source!ET327)-(Source!EU327))+Source!AE327)*Source!I327, 2)+ROUND(Source!AF327*Source!I327, 2)</f>
        <v>-28.58</v>
      </c>
      <c r="J739" s="67"/>
      <c r="K739" s="67">
        <f>IF(Source!BC327&lt;&gt; 0, Source!BC327, 1)</f>
        <v>17.850000000000001</v>
      </c>
      <c r="L739" s="69">
        <f>Source!O327</f>
        <v>-510.15</v>
      </c>
      <c r="M739" s="69"/>
      <c r="S739">
        <f>ROUND((Source!FX327/100)*((ROUND(Source!AF327*Source!I327, 2)+ROUND(Source!AE327*Source!I327, 2))), 2)</f>
        <v>0</v>
      </c>
      <c r="T739">
        <f>Source!X327</f>
        <v>0</v>
      </c>
      <c r="U739">
        <f>ROUND((Source!FY327/100)*((ROUND(Source!AF327*Source!I327, 2)+ROUND(Source!AE327*Source!I327, 2))), 2)</f>
        <v>0</v>
      </c>
      <c r="V739">
        <f>Source!Y327</f>
        <v>0</v>
      </c>
      <c r="Y739">
        <f>IF(Source!BI327=3,I739, 0)</f>
        <v>0</v>
      </c>
      <c r="AA739">
        <f>ROUND(Source!AC327*Source!I327, 2)+ROUND((((Source!ET327)-(Source!EU327))+Source!AE327)*Source!I327, 2)+ROUND(Source!AF327*Source!I327, 2)</f>
        <v>-28.58</v>
      </c>
      <c r="AB739">
        <f>Source!O327</f>
        <v>-510.15</v>
      </c>
    </row>
    <row r="740" spans="1:28" ht="15" x14ac:dyDescent="0.25">
      <c r="H740" s="48">
        <f>ROUND(Source!AC324*Source!I324, 2)+ROUND(Source!AF324*Source!I324, 2)+ROUND((((Source!ET324)-(Source!EU324))+Source!AE324)*Source!I324, 2)+SUM(I734:I735)+SUM(AA737:AA739)</f>
        <v>239.23000000000002</v>
      </c>
      <c r="I740" s="48"/>
      <c r="K740" s="48">
        <f>Source!O324+SUM(L734:L735)+SUM(AB737:AB739)</f>
        <v>7212.29</v>
      </c>
      <c r="L740" s="48"/>
      <c r="M740" s="49">
        <f>Source!U324</f>
        <v>8.1920000000000002</v>
      </c>
      <c r="O740" s="47">
        <f>H740</f>
        <v>239.23000000000002</v>
      </c>
      <c r="P740" s="47">
        <f>K740</f>
        <v>7212.29</v>
      </c>
      <c r="Q740" s="47">
        <f>M740</f>
        <v>8.1920000000000002</v>
      </c>
      <c r="W740">
        <f>IF(Source!BI324&lt;=1,H740, 0)</f>
        <v>0</v>
      </c>
      <c r="X740">
        <f>IF(Source!BI324=2,H740, 0)</f>
        <v>239.23000000000002</v>
      </c>
      <c r="Y740">
        <f>IF(Source!BI324=3,H740, 0)</f>
        <v>0</v>
      </c>
      <c r="Z740">
        <f>IF(Source!BI324=4,H740, 0)</f>
        <v>0</v>
      </c>
    </row>
    <row r="741" spans="1:28" ht="57" x14ac:dyDescent="0.2">
      <c r="A741" s="37">
        <v>169</v>
      </c>
      <c r="B741" s="37" t="str">
        <f>Source!E328</f>
        <v>92</v>
      </c>
      <c r="C741" s="38" t="str">
        <f>Source!F328</f>
        <v>м08-02-147-4</v>
      </c>
      <c r="D741" s="34" t="str">
        <f>Source!G328</f>
        <v>Кабель до 35 кВ по установленным конструкциям и лоткам с креплением на поворотах и в конце трассы, масса 1 м кабеля до 6 кг</v>
      </c>
      <c r="E741" s="39" t="str">
        <f>Source!H328</f>
        <v>100 М КАБЕЛЯ</v>
      </c>
      <c r="F741" s="10">
        <f>Source!I328</f>
        <v>0.02</v>
      </c>
      <c r="G741" s="41">
        <f>IF(Source!AK328&lt;&gt; 0, Source!AK328,Source!AL328 + Source!AM328 + Source!AO328)</f>
        <v>301.02999999999997</v>
      </c>
      <c r="H741" s="40"/>
      <c r="I741" s="41"/>
      <c r="J741" s="40" t="str">
        <f>Source!BO328</f>
        <v>м08-02-147-4</v>
      </c>
      <c r="K741" s="40"/>
      <c r="L741" s="41"/>
      <c r="M741" s="42"/>
      <c r="S741">
        <f>ROUND((Source!FX328/100)*((ROUND(Source!AF328*Source!I328, 2)+ROUND(Source!AE328*Source!I328, 2))), 2)</f>
        <v>3.58</v>
      </c>
      <c r="T741">
        <f>Source!X328</f>
        <v>127.81</v>
      </c>
      <c r="U741">
        <f>ROUND((Source!FY328/100)*((ROUND(Source!AF328*Source!I328, 2)+ROUND(Source!AE328*Source!I328, 2))), 2)</f>
        <v>1.88</v>
      </c>
      <c r="V741">
        <f>Source!Y328</f>
        <v>67.2</v>
      </c>
    </row>
    <row r="742" spans="1:28" x14ac:dyDescent="0.2">
      <c r="D742" s="43" t="str">
        <f>"Объем: "&amp;Source!I328&amp;"=2/"&amp;"100"</f>
        <v>Объем: 0,02=2/100</v>
      </c>
    </row>
    <row r="743" spans="1:28" ht="14.25" x14ac:dyDescent="0.2">
      <c r="A743" s="37"/>
      <c r="B743" s="37"/>
      <c r="C743" s="38"/>
      <c r="D743" s="34" t="s">
        <v>827</v>
      </c>
      <c r="E743" s="39"/>
      <c r="F743" s="10"/>
      <c r="G743" s="41">
        <f>Source!AO328</f>
        <v>181.96</v>
      </c>
      <c r="H743" s="40" t="str">
        <f>Source!DG328</f>
        <v/>
      </c>
      <c r="I743" s="41">
        <f>ROUND(Source!AF328*Source!I328, 2)</f>
        <v>3.64</v>
      </c>
      <c r="J743" s="40"/>
      <c r="K743" s="40">
        <f>IF(Source!BA328&lt;&gt; 0, Source!BA328, 1)</f>
        <v>35.729999999999997</v>
      </c>
      <c r="L743" s="41">
        <f>Source!S328</f>
        <v>130.03</v>
      </c>
      <c r="M743" s="42"/>
      <c r="R743">
        <f>I743</f>
        <v>3.64</v>
      </c>
    </row>
    <row r="744" spans="1:28" ht="14.25" x14ac:dyDescent="0.2">
      <c r="A744" s="37"/>
      <c r="B744" s="37"/>
      <c r="C744" s="38"/>
      <c r="D744" s="34" t="s">
        <v>244</v>
      </c>
      <c r="E744" s="39"/>
      <c r="F744" s="10"/>
      <c r="G744" s="41">
        <f>Source!AM328</f>
        <v>86.36</v>
      </c>
      <c r="H744" s="40" t="str">
        <f>Source!DE328</f>
        <v/>
      </c>
      <c r="I744" s="41">
        <f>ROUND((((Source!ET328)-(Source!EU328))+Source!AE328)*Source!I328, 2)</f>
        <v>1.73</v>
      </c>
      <c r="J744" s="40"/>
      <c r="K744" s="40">
        <f>IF(Source!BB328&lt;&gt; 0, Source!BB328, 1)</f>
        <v>8.98</v>
      </c>
      <c r="L744" s="41">
        <f>Source!Q328</f>
        <v>15.51</v>
      </c>
      <c r="M744" s="42"/>
    </row>
    <row r="745" spans="1:28" ht="14.25" x14ac:dyDescent="0.2">
      <c r="A745" s="37"/>
      <c r="B745" s="37"/>
      <c r="C745" s="38"/>
      <c r="D745" s="34" t="s">
        <v>833</v>
      </c>
      <c r="E745" s="39"/>
      <c r="F745" s="10"/>
      <c r="G745" s="41">
        <f>Source!AN328</f>
        <v>2.42</v>
      </c>
      <c r="H745" s="40" t="str">
        <f>Source!DF328</f>
        <v/>
      </c>
      <c r="I745" s="41">
        <f>ROUND(Source!AE328*Source!I328, 2)</f>
        <v>0.05</v>
      </c>
      <c r="J745" s="40"/>
      <c r="K745" s="40">
        <f>IF(Source!BS328&lt;&gt; 0, Source!BS328, 1)</f>
        <v>35.729999999999997</v>
      </c>
      <c r="L745" s="41">
        <f>Source!R328</f>
        <v>1.73</v>
      </c>
      <c r="M745" s="42"/>
      <c r="R745">
        <f>I745</f>
        <v>0.05</v>
      </c>
    </row>
    <row r="746" spans="1:28" ht="14.25" x14ac:dyDescent="0.2">
      <c r="A746" s="37"/>
      <c r="B746" s="37"/>
      <c r="C746" s="38"/>
      <c r="D746" s="34" t="s">
        <v>834</v>
      </c>
      <c r="E746" s="39"/>
      <c r="F746" s="10"/>
      <c r="G746" s="41">
        <f>Source!AL328</f>
        <v>32.71</v>
      </c>
      <c r="H746" s="40" t="str">
        <f>Source!DD328</f>
        <v/>
      </c>
      <c r="I746" s="41">
        <f>ROUND(Source!AC328*Source!I328, 2)</f>
        <v>0.65</v>
      </c>
      <c r="J746" s="40"/>
      <c r="K746" s="40">
        <f>IF(Source!BC328&lt;&gt; 0, Source!BC328, 1)</f>
        <v>16.43</v>
      </c>
      <c r="L746" s="41">
        <f>Source!P328</f>
        <v>10.75</v>
      </c>
      <c r="M746" s="42"/>
    </row>
    <row r="747" spans="1:28" ht="14.25" x14ac:dyDescent="0.2">
      <c r="A747" s="37"/>
      <c r="B747" s="37"/>
      <c r="C747" s="38"/>
      <c r="D747" s="34" t="s">
        <v>828</v>
      </c>
      <c r="E747" s="39" t="s">
        <v>829</v>
      </c>
      <c r="F747" s="10">
        <f>Source!BZ328</f>
        <v>97</v>
      </c>
      <c r="G747" s="44"/>
      <c r="H747" s="40"/>
      <c r="I747" s="41">
        <f>SUM(S741:S754)</f>
        <v>3.58</v>
      </c>
      <c r="J747" s="45"/>
      <c r="K747" s="34">
        <f>Source!AT328</f>
        <v>97</v>
      </c>
      <c r="L747" s="41">
        <f>SUM(T741:T754)</f>
        <v>127.81</v>
      </c>
      <c r="M747" s="42"/>
    </row>
    <row r="748" spans="1:28" ht="14.25" x14ac:dyDescent="0.2">
      <c r="A748" s="37"/>
      <c r="B748" s="37"/>
      <c r="C748" s="38"/>
      <c r="D748" s="34" t="s">
        <v>830</v>
      </c>
      <c r="E748" s="39" t="s">
        <v>829</v>
      </c>
      <c r="F748" s="10">
        <f>Source!CA328</f>
        <v>51</v>
      </c>
      <c r="G748" s="44"/>
      <c r="H748" s="40"/>
      <c r="I748" s="41">
        <f>SUM(U741:U754)</f>
        <v>1.88</v>
      </c>
      <c r="J748" s="45"/>
      <c r="K748" s="34">
        <f>Source!AU328</f>
        <v>51</v>
      </c>
      <c r="L748" s="41">
        <f>SUM(V741:V754)</f>
        <v>67.2</v>
      </c>
      <c r="M748" s="42"/>
    </row>
    <row r="749" spans="1:28" ht="14.25" x14ac:dyDescent="0.2">
      <c r="A749" s="37"/>
      <c r="B749" s="37"/>
      <c r="C749" s="38"/>
      <c r="D749" s="34" t="s">
        <v>831</v>
      </c>
      <c r="E749" s="39" t="s">
        <v>832</v>
      </c>
      <c r="F749" s="10">
        <f>Source!AQ328</f>
        <v>20.239999999999998</v>
      </c>
      <c r="G749" s="41"/>
      <c r="H749" s="40" t="str">
        <f>Source!DI328</f>
        <v/>
      </c>
      <c r="I749" s="41"/>
      <c r="J749" s="40"/>
      <c r="K749" s="40"/>
      <c r="L749" s="41"/>
      <c r="M749" s="46">
        <f>Source!U328</f>
        <v>0.40479999999999999</v>
      </c>
    </row>
    <row r="750" spans="1:28" ht="28.5" x14ac:dyDescent="0.2">
      <c r="A750" s="61">
        <v>170</v>
      </c>
      <c r="B750" s="61" t="str">
        <f>Source!E329</f>
        <v>92,1</v>
      </c>
      <c r="C750" s="61" t="str">
        <f>Source!F329</f>
        <v>101-1481</v>
      </c>
      <c r="D750" s="61" t="str">
        <f>Source!G329</f>
        <v>Шурупы с полукруглой головкой 4x40 мм</v>
      </c>
      <c r="E750" s="63" t="str">
        <f>Source!H329</f>
        <v>т</v>
      </c>
      <c r="F750" s="62">
        <f>Source!I329</f>
        <v>-2.2000000000000001E-6</v>
      </c>
      <c r="G750" s="64">
        <f>Source!AK329</f>
        <v>12430</v>
      </c>
      <c r="H750" s="65" t="s">
        <v>3</v>
      </c>
      <c r="I750" s="64">
        <f>ROUND(Source!AC329*Source!I329, 2)+ROUND((((Source!ET329)-(Source!EU329))+Source!AE329)*Source!I329, 2)+ROUND(Source!AF329*Source!I329, 2)</f>
        <v>-0.03</v>
      </c>
      <c r="J750" s="63"/>
      <c r="K750" s="63">
        <f>IF(Source!BC329&lt;&gt; 0, Source!BC329, 1)</f>
        <v>10.06</v>
      </c>
      <c r="L750" s="64">
        <f>Source!O329</f>
        <v>-0.28000000000000003</v>
      </c>
      <c r="M750" s="64"/>
      <c r="S750">
        <f>ROUND((Source!FX329/100)*((ROUND(Source!AF329*Source!I329, 2)+ROUND(Source!AE329*Source!I329, 2))), 2)</f>
        <v>0</v>
      </c>
      <c r="T750">
        <f>Source!X329</f>
        <v>0</v>
      </c>
      <c r="U750">
        <f>ROUND((Source!FY329/100)*((ROUND(Source!AF329*Source!I329, 2)+ROUND(Source!AE329*Source!I329, 2))), 2)</f>
        <v>0</v>
      </c>
      <c r="V750">
        <f>Source!Y329</f>
        <v>0</v>
      </c>
      <c r="Y750">
        <f>IF(Source!BI329=3,I750, 0)</f>
        <v>0</v>
      </c>
      <c r="AA750">
        <f>ROUND(Source!AC329*Source!I329, 2)+ROUND((((Source!ET329)-(Source!EU329))+Source!AE329)*Source!I329, 2)+ROUND(Source!AF329*Source!I329, 2)</f>
        <v>-0.03</v>
      </c>
      <c r="AB750">
        <f>Source!O329</f>
        <v>-0.28000000000000003</v>
      </c>
    </row>
    <row r="751" spans="1:28" ht="14.25" x14ac:dyDescent="0.2">
      <c r="A751" s="61">
        <v>171</v>
      </c>
      <c r="B751" s="61" t="str">
        <f>Source!E330</f>
        <v>92,2</v>
      </c>
      <c r="C751" s="61" t="str">
        <f>Source!F330</f>
        <v>101-2478</v>
      </c>
      <c r="D751" s="61" t="str">
        <f>Source!G330</f>
        <v>Лента К226</v>
      </c>
      <c r="E751" s="63" t="str">
        <f>Source!H330</f>
        <v>100 м</v>
      </c>
      <c r="F751" s="62">
        <f>Source!I330</f>
        <v>-4.8999999999999998E-4</v>
      </c>
      <c r="G751" s="64">
        <f>Source!AK330</f>
        <v>121.8</v>
      </c>
      <c r="H751" s="65" t="s">
        <v>3</v>
      </c>
      <c r="I751" s="64">
        <f>ROUND(Source!AC330*Source!I330, 2)+ROUND((((Source!ET330)-(Source!EU330))+Source!AE330)*Source!I330, 2)+ROUND(Source!AF330*Source!I330, 2)</f>
        <v>-0.06</v>
      </c>
      <c r="J751" s="63"/>
      <c r="K751" s="63">
        <f>IF(Source!BC330&lt;&gt; 0, Source!BC330, 1)</f>
        <v>6.3</v>
      </c>
      <c r="L751" s="64">
        <f>Source!O330</f>
        <v>-0.38</v>
      </c>
      <c r="M751" s="64"/>
      <c r="S751">
        <f>ROUND((Source!FX330/100)*((ROUND(Source!AF330*Source!I330, 2)+ROUND(Source!AE330*Source!I330, 2))), 2)</f>
        <v>0</v>
      </c>
      <c r="T751">
        <f>Source!X330</f>
        <v>0</v>
      </c>
      <c r="U751">
        <f>ROUND((Source!FY330/100)*((ROUND(Source!AF330*Source!I330, 2)+ROUND(Source!AE330*Source!I330, 2))), 2)</f>
        <v>0</v>
      </c>
      <c r="V751">
        <f>Source!Y330</f>
        <v>0</v>
      </c>
      <c r="Y751">
        <f>IF(Source!BI330=3,I751, 0)</f>
        <v>0</v>
      </c>
      <c r="AA751">
        <f>ROUND(Source!AC330*Source!I330, 2)+ROUND((((Source!ET330)-(Source!EU330))+Source!AE330)*Source!I330, 2)+ROUND(Source!AF330*Source!I330, 2)</f>
        <v>-0.06</v>
      </c>
      <c r="AB751">
        <f>Source!O330</f>
        <v>-0.38</v>
      </c>
    </row>
    <row r="752" spans="1:28" ht="14.25" x14ac:dyDescent="0.2">
      <c r="A752" s="61">
        <v>172</v>
      </c>
      <c r="B752" s="61" t="str">
        <f>Source!E331</f>
        <v>92,3</v>
      </c>
      <c r="C752" s="61" t="str">
        <f>Source!F331</f>
        <v>113-1786</v>
      </c>
      <c r="D752" s="61" t="str">
        <f>Source!G331</f>
        <v>Лак битумный БТ-123</v>
      </c>
      <c r="E752" s="63" t="str">
        <f>Source!H331</f>
        <v>т</v>
      </c>
      <c r="F752" s="62">
        <f>Source!I331</f>
        <v>-1.4400000000000001E-5</v>
      </c>
      <c r="G752" s="64">
        <f>Source!AK331</f>
        <v>9528</v>
      </c>
      <c r="H752" s="65" t="s">
        <v>3</v>
      </c>
      <c r="I752" s="64">
        <f>ROUND(Source!AC331*Source!I331, 2)+ROUND((((Source!ET331)-(Source!EU331))+Source!AE331)*Source!I331, 2)+ROUND(Source!AF331*Source!I331, 2)</f>
        <v>-0.14000000000000001</v>
      </c>
      <c r="J752" s="63"/>
      <c r="K752" s="63">
        <f>IF(Source!BC331&lt;&gt; 0, Source!BC331, 1)</f>
        <v>8.14</v>
      </c>
      <c r="L752" s="64">
        <f>Source!O331</f>
        <v>-1.1200000000000001</v>
      </c>
      <c r="M752" s="64"/>
      <c r="S752">
        <f>ROUND((Source!FX331/100)*((ROUND(Source!AF331*Source!I331, 2)+ROUND(Source!AE331*Source!I331, 2))), 2)</f>
        <v>0</v>
      </c>
      <c r="T752">
        <f>Source!X331</f>
        <v>0</v>
      </c>
      <c r="U752">
        <f>ROUND((Source!FY331/100)*((ROUND(Source!AF331*Source!I331, 2)+ROUND(Source!AE331*Source!I331, 2))), 2)</f>
        <v>0</v>
      </c>
      <c r="V752">
        <f>Source!Y331</f>
        <v>0</v>
      </c>
      <c r="Y752">
        <f>IF(Source!BI331=3,I752, 0)</f>
        <v>0</v>
      </c>
      <c r="AA752">
        <f>ROUND(Source!AC331*Source!I331, 2)+ROUND((((Source!ET331)-(Source!EU331))+Source!AE331)*Source!I331, 2)+ROUND(Source!AF331*Source!I331, 2)</f>
        <v>-0.14000000000000001</v>
      </c>
      <c r="AB752">
        <f>Source!O331</f>
        <v>-1.1200000000000001</v>
      </c>
    </row>
    <row r="753" spans="1:28" ht="28.5" x14ac:dyDescent="0.2">
      <c r="A753" s="61">
        <v>173</v>
      </c>
      <c r="B753" s="61" t="str">
        <f>Source!E332</f>
        <v>92,4</v>
      </c>
      <c r="C753" s="61" t="str">
        <f>Source!F332</f>
        <v>506-1362</v>
      </c>
      <c r="D753" s="61" t="str">
        <f>Source!G332</f>
        <v>Припои оловянно-свинцовые бессурьмянистые марки ПОС30</v>
      </c>
      <c r="E753" s="63" t="str">
        <f>Source!H332</f>
        <v>кг</v>
      </c>
      <c r="F753" s="62">
        <f>Source!I332</f>
        <v>-5.0000000000000001E-3</v>
      </c>
      <c r="G753" s="64">
        <f>Source!AK332</f>
        <v>71.45</v>
      </c>
      <c r="H753" s="65" t="s">
        <v>3</v>
      </c>
      <c r="I753" s="64">
        <f>ROUND(Source!AC332*Source!I332, 2)+ROUND((((Source!ET332)-(Source!EU332))+Source!AE332)*Source!I332, 2)+ROUND(Source!AF332*Source!I332, 2)</f>
        <v>-0.36</v>
      </c>
      <c r="J753" s="63"/>
      <c r="K753" s="63">
        <f>IF(Source!BC332&lt;&gt; 0, Source!BC332, 1)</f>
        <v>17.850000000000001</v>
      </c>
      <c r="L753" s="64">
        <f>Source!O332</f>
        <v>-6.38</v>
      </c>
      <c r="M753" s="64"/>
      <c r="S753">
        <f>ROUND((Source!FX332/100)*((ROUND(Source!AF332*Source!I332, 2)+ROUND(Source!AE332*Source!I332, 2))), 2)</f>
        <v>0</v>
      </c>
      <c r="T753">
        <f>Source!X332</f>
        <v>0</v>
      </c>
      <c r="U753">
        <f>ROUND((Source!FY332/100)*((ROUND(Source!AF332*Source!I332, 2)+ROUND(Source!AE332*Source!I332, 2))), 2)</f>
        <v>0</v>
      </c>
      <c r="V753">
        <f>Source!Y332</f>
        <v>0</v>
      </c>
      <c r="Y753">
        <f>IF(Source!BI332=3,I753, 0)</f>
        <v>0</v>
      </c>
      <c r="AA753">
        <f>ROUND(Source!AC332*Source!I332, 2)+ROUND((((Source!ET332)-(Source!EU332))+Source!AE332)*Source!I332, 2)+ROUND(Source!AF332*Source!I332, 2)</f>
        <v>-0.36</v>
      </c>
      <c r="AB753">
        <f>Source!O332</f>
        <v>-6.38</v>
      </c>
    </row>
    <row r="754" spans="1:28" ht="28.5" x14ac:dyDescent="0.2">
      <c r="A754" s="66">
        <v>174</v>
      </c>
      <c r="B754" s="66" t="str">
        <f>Source!E333</f>
        <v>92,5</v>
      </c>
      <c r="C754" s="66" t="str">
        <f>Source!F333</f>
        <v>999-9950</v>
      </c>
      <c r="D754" s="66" t="str">
        <f>Source!G333</f>
        <v>Вспомогательные ненормируемые материалы (2% от ОЗП)</v>
      </c>
      <c r="E754" s="67" t="str">
        <f>Source!H333</f>
        <v>РУБ</v>
      </c>
      <c r="F754" s="68">
        <f>Source!I333</f>
        <v>-7.2800000000000004E-2</v>
      </c>
      <c r="G754" s="69">
        <f>Source!AK333</f>
        <v>1</v>
      </c>
      <c r="H754" s="70" t="s">
        <v>3</v>
      </c>
      <c r="I754" s="69">
        <f>ROUND(Source!AC333*Source!I333, 2)+ROUND((((Source!ET333)-(Source!EU333))+Source!AE333)*Source!I333, 2)+ROUND(Source!AF333*Source!I333, 2)</f>
        <v>-7.0000000000000007E-2</v>
      </c>
      <c r="J754" s="67"/>
      <c r="K754" s="67">
        <f>IF(Source!BC333&lt;&gt; 0, Source!BC333, 1)</f>
        <v>1</v>
      </c>
      <c r="L754" s="69">
        <f>Source!O333</f>
        <v>-7.0000000000000007E-2</v>
      </c>
      <c r="M754" s="69"/>
      <c r="S754">
        <f>ROUND((Source!FX333/100)*((ROUND(Source!AF333*Source!I333, 2)+ROUND(Source!AE333*Source!I333, 2))), 2)</f>
        <v>0</v>
      </c>
      <c r="T754">
        <f>Source!X333</f>
        <v>0</v>
      </c>
      <c r="U754">
        <f>ROUND((Source!FY333/100)*((ROUND(Source!AF333*Source!I333, 2)+ROUND(Source!AE333*Source!I333, 2))), 2)</f>
        <v>0</v>
      </c>
      <c r="V754">
        <f>Source!Y333</f>
        <v>0</v>
      </c>
      <c r="Y754">
        <f>IF(Source!BI333=3,I754, 0)</f>
        <v>0</v>
      </c>
      <c r="AA754">
        <f>ROUND(Source!AC333*Source!I333, 2)+ROUND((((Source!ET333)-(Source!EU333))+Source!AE333)*Source!I333, 2)+ROUND(Source!AF333*Source!I333, 2)</f>
        <v>-7.0000000000000007E-2</v>
      </c>
      <c r="AB754">
        <f>Source!O333</f>
        <v>-7.0000000000000007E-2</v>
      </c>
    </row>
    <row r="755" spans="1:28" ht="15" x14ac:dyDescent="0.25">
      <c r="H755" s="48">
        <f>ROUND(Source!AC328*Source!I328, 2)+ROUND(Source!AF328*Source!I328, 2)+ROUND((((Source!ET328)-(Source!EU328))+Source!AE328)*Source!I328, 2)+SUM(I747:I748)+SUM(AA750:AA754)</f>
        <v>10.82</v>
      </c>
      <c r="I755" s="48"/>
      <c r="K755" s="48">
        <f>Source!O328+SUM(L747:L748)+SUM(AB750:AB754)</f>
        <v>343.06999999999994</v>
      </c>
      <c r="L755" s="48"/>
      <c r="M755" s="49">
        <f>Source!U328</f>
        <v>0.40479999999999999</v>
      </c>
      <c r="O755" s="47">
        <f>H755</f>
        <v>10.82</v>
      </c>
      <c r="P755" s="47">
        <f>K755</f>
        <v>343.06999999999994</v>
      </c>
      <c r="Q755" s="47">
        <f>M755</f>
        <v>0.40479999999999999</v>
      </c>
      <c r="W755">
        <f>IF(Source!BI328&lt;=1,H755, 0)</f>
        <v>0</v>
      </c>
      <c r="X755">
        <f>IF(Source!BI328=2,H755, 0)</f>
        <v>10.82</v>
      </c>
      <c r="Y755">
        <f>IF(Source!BI328=3,H755, 0)</f>
        <v>0</v>
      </c>
      <c r="Z755">
        <f>IF(Source!BI328=4,H755, 0)</f>
        <v>0</v>
      </c>
    </row>
    <row r="756" spans="1:28" ht="42.75" x14ac:dyDescent="0.2">
      <c r="A756" s="37">
        <v>175</v>
      </c>
      <c r="B756" s="37" t="str">
        <f>Source!E334</f>
        <v>93</v>
      </c>
      <c r="C756" s="38" t="str">
        <f>Source!F334</f>
        <v>м08-02-155-1</v>
      </c>
      <c r="D756" s="34" t="str">
        <f>Source!G334</f>
        <v>Герметизация проходов при вводе кабелей во взрывоопасные помещения уплотнительной массой</v>
      </c>
      <c r="E756" s="39" t="str">
        <f>Source!H334</f>
        <v>1 проход кабеля</v>
      </c>
      <c r="F756" s="10">
        <f>Source!I334</f>
        <v>10</v>
      </c>
      <c r="G756" s="41">
        <f>IF(Source!AK334&lt;&gt; 0, Source!AK334,Source!AL334 + Source!AM334 + Source!AO334)</f>
        <v>18.68</v>
      </c>
      <c r="H756" s="40"/>
      <c r="I756" s="41"/>
      <c r="J756" s="40" t="str">
        <f>Source!BO334</f>
        <v>м08-02-155-1</v>
      </c>
      <c r="K756" s="40"/>
      <c r="L756" s="41"/>
      <c r="M756" s="42"/>
      <c r="S756">
        <f>ROUND((Source!FX334/100)*((ROUND(Source!AF334*Source!I334, 2)+ROUND(Source!AE334*Source!I334, 2))), 2)</f>
        <v>33.17</v>
      </c>
      <c r="T756">
        <f>Source!X334</f>
        <v>1185.31</v>
      </c>
      <c r="U756">
        <f>ROUND((Source!FY334/100)*((ROUND(Source!AF334*Source!I334, 2)+ROUND(Source!AE334*Source!I334, 2))), 2)</f>
        <v>17.440000000000001</v>
      </c>
      <c r="V756">
        <f>Source!Y334</f>
        <v>623.20000000000005</v>
      </c>
    </row>
    <row r="757" spans="1:28" ht="14.25" x14ac:dyDescent="0.2">
      <c r="A757" s="37"/>
      <c r="B757" s="37"/>
      <c r="C757" s="38"/>
      <c r="D757" s="34" t="s">
        <v>827</v>
      </c>
      <c r="E757" s="39"/>
      <c r="F757" s="10"/>
      <c r="G757" s="41">
        <f>Source!AO334</f>
        <v>3.42</v>
      </c>
      <c r="H757" s="40" t="str">
        <f>Source!DG334</f>
        <v/>
      </c>
      <c r="I757" s="41">
        <f>ROUND(Source!AF334*Source!I334, 2)</f>
        <v>34.200000000000003</v>
      </c>
      <c r="J757" s="40"/>
      <c r="K757" s="40">
        <f>IF(Source!BA334&lt;&gt; 0, Source!BA334, 1)</f>
        <v>35.729999999999997</v>
      </c>
      <c r="L757" s="41">
        <f>Source!S334</f>
        <v>1221.97</v>
      </c>
      <c r="M757" s="42"/>
      <c r="R757">
        <f>I757</f>
        <v>34.200000000000003</v>
      </c>
    </row>
    <row r="758" spans="1:28" ht="14.25" x14ac:dyDescent="0.2">
      <c r="A758" s="37"/>
      <c r="B758" s="37"/>
      <c r="C758" s="38"/>
      <c r="D758" s="34" t="s">
        <v>834</v>
      </c>
      <c r="E758" s="39"/>
      <c r="F758" s="10"/>
      <c r="G758" s="41">
        <f>Source!AL334</f>
        <v>15.26</v>
      </c>
      <c r="H758" s="40" t="str">
        <f>Source!DD334</f>
        <v/>
      </c>
      <c r="I758" s="41">
        <f>ROUND(Source!AC334*Source!I334, 2)</f>
        <v>152.6</v>
      </c>
      <c r="J758" s="40"/>
      <c r="K758" s="40">
        <f>IF(Source!BC334&lt;&gt; 0, Source!BC334, 1)</f>
        <v>7.51</v>
      </c>
      <c r="L758" s="41">
        <f>Source!P334</f>
        <v>1146.03</v>
      </c>
      <c r="M758" s="42"/>
    </row>
    <row r="759" spans="1:28" ht="14.25" x14ac:dyDescent="0.2">
      <c r="A759" s="37"/>
      <c r="B759" s="37"/>
      <c r="C759" s="38"/>
      <c r="D759" s="34" t="s">
        <v>828</v>
      </c>
      <c r="E759" s="39" t="s">
        <v>829</v>
      </c>
      <c r="F759" s="10">
        <f>Source!BZ334</f>
        <v>97</v>
      </c>
      <c r="G759" s="44"/>
      <c r="H759" s="40"/>
      <c r="I759" s="41">
        <f>SUM(S756:S764)</f>
        <v>33.17</v>
      </c>
      <c r="J759" s="45"/>
      <c r="K759" s="34">
        <f>Source!AT334</f>
        <v>97</v>
      </c>
      <c r="L759" s="41">
        <f>SUM(T756:T764)</f>
        <v>1185.31</v>
      </c>
      <c r="M759" s="42"/>
    </row>
    <row r="760" spans="1:28" ht="14.25" x14ac:dyDescent="0.2">
      <c r="A760" s="37"/>
      <c r="B760" s="37"/>
      <c r="C760" s="38"/>
      <c r="D760" s="34" t="s">
        <v>830</v>
      </c>
      <c r="E760" s="39" t="s">
        <v>829</v>
      </c>
      <c r="F760" s="10">
        <f>Source!CA334</f>
        <v>51</v>
      </c>
      <c r="G760" s="44"/>
      <c r="H760" s="40"/>
      <c r="I760" s="41">
        <f>SUM(U756:U764)</f>
        <v>17.440000000000001</v>
      </c>
      <c r="J760" s="45"/>
      <c r="K760" s="34">
        <f>Source!AU334</f>
        <v>51</v>
      </c>
      <c r="L760" s="41">
        <f>SUM(V756:V764)</f>
        <v>623.20000000000005</v>
      </c>
      <c r="M760" s="42"/>
    </row>
    <row r="761" spans="1:28" ht="14.25" x14ac:dyDescent="0.2">
      <c r="A761" s="37"/>
      <c r="B761" s="37"/>
      <c r="C761" s="38"/>
      <c r="D761" s="34" t="s">
        <v>831</v>
      </c>
      <c r="E761" s="39" t="s">
        <v>832</v>
      </c>
      <c r="F761" s="10">
        <f>Source!AQ334</f>
        <v>0.38</v>
      </c>
      <c r="G761" s="41"/>
      <c r="H761" s="40" t="str">
        <f>Source!DI334</f>
        <v/>
      </c>
      <c r="I761" s="41"/>
      <c r="J761" s="40"/>
      <c r="K761" s="40"/>
      <c r="L761" s="41"/>
      <c r="M761" s="46">
        <f>Source!U334</f>
        <v>3.8</v>
      </c>
    </row>
    <row r="762" spans="1:28" ht="14.25" x14ac:dyDescent="0.2">
      <c r="A762" s="61">
        <v>176</v>
      </c>
      <c r="B762" s="61" t="str">
        <f>Source!E335</f>
        <v>93,1</v>
      </c>
      <c r="C762" s="61" t="str">
        <f>Source!F335</f>
        <v>101-1705</v>
      </c>
      <c r="D762" s="61" t="str">
        <f>Source!G335</f>
        <v>Пакля пропитанная</v>
      </c>
      <c r="E762" s="63" t="str">
        <f>Source!H335</f>
        <v>кг</v>
      </c>
      <c r="F762" s="62">
        <f>Source!I335</f>
        <v>-1.5</v>
      </c>
      <c r="G762" s="64">
        <f>Source!AK335</f>
        <v>9.0399999999999991</v>
      </c>
      <c r="H762" s="65" t="s">
        <v>3</v>
      </c>
      <c r="I762" s="64">
        <f>ROUND(Source!AC335*Source!I335, 2)+ROUND((((Source!ET335)-(Source!EU335))+Source!AE335)*Source!I335, 2)+ROUND(Source!AF335*Source!I335, 2)</f>
        <v>-13.56</v>
      </c>
      <c r="J762" s="63"/>
      <c r="K762" s="63">
        <f>IF(Source!BC335&lt;&gt; 0, Source!BC335, 1)</f>
        <v>10.31</v>
      </c>
      <c r="L762" s="64">
        <f>Source!O335</f>
        <v>-139.80000000000001</v>
      </c>
      <c r="M762" s="64"/>
      <c r="S762">
        <f>ROUND((Source!FX335/100)*((ROUND(Source!AF335*Source!I335, 2)+ROUND(Source!AE335*Source!I335, 2))), 2)</f>
        <v>0</v>
      </c>
      <c r="T762">
        <f>Source!X335</f>
        <v>0</v>
      </c>
      <c r="U762">
        <f>ROUND((Source!FY335/100)*((ROUND(Source!AF335*Source!I335, 2)+ROUND(Source!AE335*Source!I335, 2))), 2)</f>
        <v>0</v>
      </c>
      <c r="V762">
        <f>Source!Y335</f>
        <v>0</v>
      </c>
      <c r="Y762">
        <f>IF(Source!BI335=3,I762, 0)</f>
        <v>0</v>
      </c>
      <c r="AA762">
        <f>ROUND(Source!AC335*Source!I335, 2)+ROUND((((Source!ET335)-(Source!EU335))+Source!AE335)*Source!I335, 2)+ROUND(Source!AF335*Source!I335, 2)</f>
        <v>-13.56</v>
      </c>
      <c r="AB762">
        <f>Source!O335</f>
        <v>-139.80000000000001</v>
      </c>
    </row>
    <row r="763" spans="1:28" ht="14.25" x14ac:dyDescent="0.2">
      <c r="A763" s="61">
        <v>177</v>
      </c>
      <c r="B763" s="61" t="str">
        <f>Source!E336</f>
        <v>93,2</v>
      </c>
      <c r="C763" s="61" t="str">
        <f>Source!F336</f>
        <v>509-0900</v>
      </c>
      <c r="D763" s="61" t="str">
        <f>Source!G336</f>
        <v>Уплотнительный состав</v>
      </c>
      <c r="E763" s="63" t="str">
        <f>Source!H336</f>
        <v>кг</v>
      </c>
      <c r="F763" s="62">
        <f>Source!I336</f>
        <v>-7.1999999999999993</v>
      </c>
      <c r="G763" s="64">
        <f>Source!AK336</f>
        <v>16.940000000000001</v>
      </c>
      <c r="H763" s="65" t="s">
        <v>3</v>
      </c>
      <c r="I763" s="64">
        <f>ROUND(Source!AC336*Source!I336, 2)+ROUND((((Source!ET336)-(Source!EU336))+Source!AE336)*Source!I336, 2)+ROUND(Source!AF336*Source!I336, 2)</f>
        <v>-121.97</v>
      </c>
      <c r="J763" s="63"/>
      <c r="K763" s="63">
        <f>IF(Source!BC336&lt;&gt; 0, Source!BC336, 1)</f>
        <v>5.94</v>
      </c>
      <c r="L763" s="64">
        <f>Source!O336</f>
        <v>-724.49</v>
      </c>
      <c r="M763" s="64"/>
      <c r="S763">
        <f>ROUND((Source!FX336/100)*((ROUND(Source!AF336*Source!I336, 2)+ROUND(Source!AE336*Source!I336, 2))), 2)</f>
        <v>0</v>
      </c>
      <c r="T763">
        <f>Source!X336</f>
        <v>0</v>
      </c>
      <c r="U763">
        <f>ROUND((Source!FY336/100)*((ROUND(Source!AF336*Source!I336, 2)+ROUND(Source!AE336*Source!I336, 2))), 2)</f>
        <v>0</v>
      </c>
      <c r="V763">
        <f>Source!Y336</f>
        <v>0</v>
      </c>
      <c r="Y763">
        <f>IF(Source!BI336=3,I763, 0)</f>
        <v>0</v>
      </c>
      <c r="AA763">
        <f>ROUND(Source!AC336*Source!I336, 2)+ROUND((((Source!ET336)-(Source!EU336))+Source!AE336)*Source!I336, 2)+ROUND(Source!AF336*Source!I336, 2)</f>
        <v>-121.97</v>
      </c>
      <c r="AB763">
        <f>Source!O336</f>
        <v>-724.49</v>
      </c>
    </row>
    <row r="764" spans="1:28" ht="28.5" x14ac:dyDescent="0.2">
      <c r="A764" s="66">
        <v>178</v>
      </c>
      <c r="B764" s="66" t="str">
        <f>Source!E337</f>
        <v>93,3</v>
      </c>
      <c r="C764" s="66" t="str">
        <f>Source!F337</f>
        <v>509-0988</v>
      </c>
      <c r="D764" s="66" t="str">
        <f>Source!G337</f>
        <v>Шнур асбестовый общего назначения марки ШАОН диаметром 3-5 мм</v>
      </c>
      <c r="E764" s="67" t="str">
        <f>Source!H337</f>
        <v>т</v>
      </c>
      <c r="F764" s="68">
        <f>Source!I337</f>
        <v>-6.0000000000000006E-4</v>
      </c>
      <c r="G764" s="69">
        <f>Source!AK337</f>
        <v>27354.25</v>
      </c>
      <c r="H764" s="70" t="s">
        <v>3</v>
      </c>
      <c r="I764" s="69">
        <f>ROUND(Source!AC337*Source!I337, 2)+ROUND((((Source!ET337)-(Source!EU337))+Source!AE337)*Source!I337, 2)+ROUND(Source!AF337*Source!I337, 2)</f>
        <v>-16.41</v>
      </c>
      <c r="J764" s="67"/>
      <c r="K764" s="67">
        <f>IF(Source!BC337&lt;&gt; 0, Source!BC337, 1)</f>
        <v>15.67</v>
      </c>
      <c r="L764" s="69">
        <f>Source!O337</f>
        <v>-257.18</v>
      </c>
      <c r="M764" s="69"/>
      <c r="S764">
        <f>ROUND((Source!FX337/100)*((ROUND(Source!AF337*Source!I337, 2)+ROUND(Source!AE337*Source!I337, 2))), 2)</f>
        <v>0</v>
      </c>
      <c r="T764">
        <f>Source!X337</f>
        <v>0</v>
      </c>
      <c r="U764">
        <f>ROUND((Source!FY337/100)*((ROUND(Source!AF337*Source!I337, 2)+ROUND(Source!AE337*Source!I337, 2))), 2)</f>
        <v>0</v>
      </c>
      <c r="V764">
        <f>Source!Y337</f>
        <v>0</v>
      </c>
      <c r="Y764">
        <f>IF(Source!BI337=3,I764, 0)</f>
        <v>0</v>
      </c>
      <c r="AA764">
        <f>ROUND(Source!AC337*Source!I337, 2)+ROUND((((Source!ET337)-(Source!EU337))+Source!AE337)*Source!I337, 2)+ROUND(Source!AF337*Source!I337, 2)</f>
        <v>-16.41</v>
      </c>
      <c r="AB764">
        <f>Source!O337</f>
        <v>-257.18</v>
      </c>
    </row>
    <row r="765" spans="1:28" ht="15" x14ac:dyDescent="0.25">
      <c r="H765" s="48">
        <f>ROUND(Source!AC334*Source!I334, 2)+ROUND(Source!AF334*Source!I334, 2)+ROUND((((Source!ET334)-(Source!EU334))+Source!AE334)*Source!I334, 2)+SUM(I759:I760)+SUM(AA762:AA764)</f>
        <v>85.470000000000027</v>
      </c>
      <c r="I765" s="48"/>
      <c r="K765" s="48">
        <f>Source!O334+SUM(L759:L760)+SUM(AB762:AB764)</f>
        <v>3055.04</v>
      </c>
      <c r="L765" s="48"/>
      <c r="M765" s="49">
        <f>Source!U334</f>
        <v>3.8</v>
      </c>
      <c r="O765" s="47">
        <f>H765</f>
        <v>85.470000000000027</v>
      </c>
      <c r="P765" s="47">
        <f>K765</f>
        <v>3055.04</v>
      </c>
      <c r="Q765" s="47">
        <f>M765</f>
        <v>3.8</v>
      </c>
      <c r="W765">
        <f>IF(Source!BI334&lt;=1,H765, 0)</f>
        <v>0</v>
      </c>
      <c r="X765">
        <f>IF(Source!BI334=2,H765, 0)</f>
        <v>85.470000000000027</v>
      </c>
      <c r="Y765">
        <f>IF(Source!BI334=3,H765, 0)</f>
        <v>0</v>
      </c>
      <c r="Z765">
        <f>IF(Source!BI334=4,H765, 0)</f>
        <v>0</v>
      </c>
    </row>
    <row r="766" spans="1:28" ht="42.75" x14ac:dyDescent="0.2">
      <c r="A766" s="37">
        <v>179</v>
      </c>
      <c r="B766" s="37" t="str">
        <f>Source!E338</f>
        <v>94</v>
      </c>
      <c r="C766" s="38" t="str">
        <f>Source!F338</f>
        <v>м08-02-160-2</v>
      </c>
      <c r="D766" s="34" t="str">
        <f>Source!G338</f>
        <v>Заделка концевая эпоксидная для 3-4-жильного кабеля напряжением до 1 кВ, сечение одной жилы до 240 мм2</v>
      </c>
      <c r="E766" s="39" t="str">
        <f>Source!H338</f>
        <v>1  ШТ.</v>
      </c>
      <c r="F766" s="10">
        <f>Source!I338</f>
        <v>8</v>
      </c>
      <c r="G766" s="41">
        <f>IF(Source!AK338&lt;&gt; 0, Source!AK338,Source!AL338 + Source!AM338 + Source!AO338)</f>
        <v>33.4</v>
      </c>
      <c r="H766" s="40"/>
      <c r="I766" s="41"/>
      <c r="J766" s="40" t="str">
        <f>Source!BO338</f>
        <v>м08-02-160-2</v>
      </c>
      <c r="K766" s="40"/>
      <c r="L766" s="41"/>
      <c r="M766" s="42"/>
      <c r="S766">
        <f>ROUND((Source!FX338/100)*((ROUND(Source!AF338*Source!I338, 2)+ROUND(Source!AE338*Source!I338, 2))), 2)</f>
        <v>216.27</v>
      </c>
      <c r="T766">
        <f>Source!X338</f>
        <v>7727.37</v>
      </c>
      <c r="U766">
        <f>ROUND((Source!FY338/100)*((ROUND(Source!AF338*Source!I338, 2)+ROUND(Source!AE338*Source!I338, 2))), 2)</f>
        <v>113.71</v>
      </c>
      <c r="V766">
        <f>Source!Y338</f>
        <v>4062.84</v>
      </c>
    </row>
    <row r="767" spans="1:28" ht="14.25" x14ac:dyDescent="0.2">
      <c r="A767" s="37"/>
      <c r="B767" s="37"/>
      <c r="C767" s="38"/>
      <c r="D767" s="34" t="s">
        <v>827</v>
      </c>
      <c r="E767" s="39"/>
      <c r="F767" s="10"/>
      <c r="G767" s="41">
        <f>Source!AO338</f>
        <v>27.87</v>
      </c>
      <c r="H767" s="40" t="str">
        <f>Source!DG338</f>
        <v/>
      </c>
      <c r="I767" s="41">
        <f>ROUND(Source!AF338*Source!I338, 2)</f>
        <v>222.96</v>
      </c>
      <c r="J767" s="40"/>
      <c r="K767" s="40">
        <f>IF(Source!BA338&lt;&gt; 0, Source!BA338, 1)</f>
        <v>35.729999999999997</v>
      </c>
      <c r="L767" s="41">
        <f>Source!S338</f>
        <v>7966.36</v>
      </c>
      <c r="M767" s="42"/>
      <c r="R767">
        <f>I767</f>
        <v>222.96</v>
      </c>
    </row>
    <row r="768" spans="1:28" ht="14.25" x14ac:dyDescent="0.2">
      <c r="A768" s="37"/>
      <c r="B768" s="37"/>
      <c r="C768" s="38"/>
      <c r="D768" s="34" t="s">
        <v>834</v>
      </c>
      <c r="E768" s="39"/>
      <c r="F768" s="10"/>
      <c r="G768" s="41">
        <f>Source!AL338</f>
        <v>5.53</v>
      </c>
      <c r="H768" s="40" t="str">
        <f>Source!DD338</f>
        <v/>
      </c>
      <c r="I768" s="41">
        <f>ROUND(Source!AC338*Source!I338, 2)</f>
        <v>44.24</v>
      </c>
      <c r="J768" s="40"/>
      <c r="K768" s="40">
        <f>IF(Source!BC338&lt;&gt; 0, Source!BC338, 1)</f>
        <v>26.48</v>
      </c>
      <c r="L768" s="41">
        <f>Source!P338</f>
        <v>1171.48</v>
      </c>
      <c r="M768" s="42"/>
    </row>
    <row r="769" spans="1:28" ht="14.25" x14ac:dyDescent="0.2">
      <c r="A769" s="37"/>
      <c r="B769" s="37"/>
      <c r="C769" s="38"/>
      <c r="D769" s="34" t="s">
        <v>828</v>
      </c>
      <c r="E769" s="39" t="s">
        <v>829</v>
      </c>
      <c r="F769" s="10">
        <f>Source!BZ338</f>
        <v>97</v>
      </c>
      <c r="G769" s="44"/>
      <c r="H769" s="40"/>
      <c r="I769" s="41">
        <f>SUM(S766:S775)</f>
        <v>216.27</v>
      </c>
      <c r="J769" s="45"/>
      <c r="K769" s="34">
        <f>Source!AT338</f>
        <v>97</v>
      </c>
      <c r="L769" s="41">
        <f>SUM(T766:T775)</f>
        <v>7727.37</v>
      </c>
      <c r="M769" s="42"/>
    </row>
    <row r="770" spans="1:28" ht="14.25" x14ac:dyDescent="0.2">
      <c r="A770" s="37"/>
      <c r="B770" s="37"/>
      <c r="C770" s="38"/>
      <c r="D770" s="34" t="s">
        <v>830</v>
      </c>
      <c r="E770" s="39" t="s">
        <v>829</v>
      </c>
      <c r="F770" s="10">
        <f>Source!CA338</f>
        <v>51</v>
      </c>
      <c r="G770" s="44"/>
      <c r="H770" s="40"/>
      <c r="I770" s="41">
        <f>SUM(U766:U775)</f>
        <v>113.71</v>
      </c>
      <c r="J770" s="45"/>
      <c r="K770" s="34">
        <f>Source!AU338</f>
        <v>51</v>
      </c>
      <c r="L770" s="41">
        <f>SUM(V766:V775)</f>
        <v>4062.84</v>
      </c>
      <c r="M770" s="42"/>
    </row>
    <row r="771" spans="1:28" ht="14.25" x14ac:dyDescent="0.2">
      <c r="A771" s="37"/>
      <c r="B771" s="37"/>
      <c r="C771" s="38"/>
      <c r="D771" s="34" t="s">
        <v>831</v>
      </c>
      <c r="E771" s="39" t="s">
        <v>832</v>
      </c>
      <c r="F771" s="10">
        <f>Source!AQ338</f>
        <v>3.1</v>
      </c>
      <c r="G771" s="41"/>
      <c r="H771" s="40" t="str">
        <f>Source!DI338</f>
        <v/>
      </c>
      <c r="I771" s="41"/>
      <c r="J771" s="40"/>
      <c r="K771" s="40"/>
      <c r="L771" s="41"/>
      <c r="M771" s="46">
        <f>Source!U338</f>
        <v>24.8</v>
      </c>
    </row>
    <row r="772" spans="1:28" ht="14.25" x14ac:dyDescent="0.2">
      <c r="A772" s="61">
        <v>180</v>
      </c>
      <c r="B772" s="61" t="str">
        <f>Source!E339</f>
        <v>94,1</v>
      </c>
      <c r="C772" s="61" t="str">
        <f>Source!F339</f>
        <v>101-0069</v>
      </c>
      <c r="D772" s="61" t="str">
        <f>Source!G339</f>
        <v>Бензин авиационный Б-70</v>
      </c>
      <c r="E772" s="63" t="str">
        <f>Source!H339</f>
        <v>т</v>
      </c>
      <c r="F772" s="62">
        <f>Source!I339</f>
        <v>-6.4000000000000003E-3</v>
      </c>
      <c r="G772" s="64">
        <f>Source!AK339</f>
        <v>4488</v>
      </c>
      <c r="H772" s="65" t="s">
        <v>3</v>
      </c>
      <c r="I772" s="64">
        <f>ROUND(Source!AC339*Source!I339, 2)+ROUND((((Source!ET339)-(Source!EU339))+Source!AE339)*Source!I339, 2)+ROUND(Source!AF339*Source!I339, 2)</f>
        <v>-28.72</v>
      </c>
      <c r="J772" s="63"/>
      <c r="K772" s="63">
        <f>IF(Source!BC339&lt;&gt; 0, Source!BC339, 1)</f>
        <v>32.24</v>
      </c>
      <c r="L772" s="64">
        <f>Source!O339</f>
        <v>-926.04</v>
      </c>
      <c r="M772" s="64"/>
      <c r="S772">
        <f>ROUND((Source!FX339/100)*((ROUND(Source!AF339*Source!I339, 2)+ROUND(Source!AE339*Source!I339, 2))), 2)</f>
        <v>0</v>
      </c>
      <c r="T772">
        <f>Source!X339</f>
        <v>0</v>
      </c>
      <c r="U772">
        <f>ROUND((Source!FY339/100)*((ROUND(Source!AF339*Source!I339, 2)+ROUND(Source!AE339*Source!I339, 2))), 2)</f>
        <v>0</v>
      </c>
      <c r="V772">
        <f>Source!Y339</f>
        <v>0</v>
      </c>
      <c r="Y772">
        <f>IF(Source!BI339=3,I772, 0)</f>
        <v>0</v>
      </c>
      <c r="AA772">
        <f>ROUND(Source!AC339*Source!I339, 2)+ROUND((((Source!ET339)-(Source!EU339))+Source!AE339)*Source!I339, 2)+ROUND(Source!AF339*Source!I339, 2)</f>
        <v>-28.72</v>
      </c>
      <c r="AB772">
        <f>Source!O339</f>
        <v>-926.04</v>
      </c>
    </row>
    <row r="773" spans="1:28" ht="14.25" x14ac:dyDescent="0.2">
      <c r="A773" s="61">
        <v>181</v>
      </c>
      <c r="B773" s="61" t="str">
        <f>Source!E340</f>
        <v>94,2</v>
      </c>
      <c r="C773" s="61" t="str">
        <f>Source!F340</f>
        <v>101-2278</v>
      </c>
      <c r="D773" s="61" t="str">
        <f>Source!G340</f>
        <v>Пропан-бутан, смесь техническая</v>
      </c>
      <c r="E773" s="63" t="str">
        <f>Source!H340</f>
        <v>кг</v>
      </c>
      <c r="F773" s="62">
        <f>Source!I340</f>
        <v>-1.2</v>
      </c>
      <c r="G773" s="64">
        <f>Source!AK340</f>
        <v>6.62</v>
      </c>
      <c r="H773" s="65" t="s">
        <v>3</v>
      </c>
      <c r="I773" s="64">
        <f>ROUND(Source!AC340*Source!I340, 2)+ROUND((((Source!ET340)-(Source!EU340))+Source!AE340)*Source!I340, 2)+ROUND(Source!AF340*Source!I340, 2)</f>
        <v>-7.94</v>
      </c>
      <c r="J773" s="63"/>
      <c r="K773" s="63">
        <f>IF(Source!BC340&lt;&gt; 0, Source!BC340, 1)</f>
        <v>8.0299999999999994</v>
      </c>
      <c r="L773" s="64">
        <f>Source!O340</f>
        <v>-63.79</v>
      </c>
      <c r="M773" s="64"/>
      <c r="S773">
        <f>ROUND((Source!FX340/100)*((ROUND(Source!AF340*Source!I340, 2)+ROUND(Source!AE340*Source!I340, 2))), 2)</f>
        <v>0</v>
      </c>
      <c r="T773">
        <f>Source!X340</f>
        <v>0</v>
      </c>
      <c r="U773">
        <f>ROUND((Source!FY340/100)*((ROUND(Source!AF340*Source!I340, 2)+ROUND(Source!AE340*Source!I340, 2))), 2)</f>
        <v>0</v>
      </c>
      <c r="V773">
        <f>Source!Y340</f>
        <v>0</v>
      </c>
      <c r="Y773">
        <f>IF(Source!BI340=3,I773, 0)</f>
        <v>0</v>
      </c>
      <c r="AA773">
        <f>ROUND(Source!AC340*Source!I340, 2)+ROUND((((Source!ET340)-(Source!EU340))+Source!AE340)*Source!I340, 2)+ROUND(Source!AF340*Source!I340, 2)</f>
        <v>-7.94</v>
      </c>
      <c r="AB773">
        <f>Source!O340</f>
        <v>-63.79</v>
      </c>
    </row>
    <row r="774" spans="1:28" ht="14.25" x14ac:dyDescent="0.2">
      <c r="A774" s="61">
        <v>182</v>
      </c>
      <c r="B774" s="61" t="str">
        <f>Source!E341</f>
        <v>94,3</v>
      </c>
      <c r="C774" s="61" t="str">
        <f>Source!F341</f>
        <v>101-2478</v>
      </c>
      <c r="D774" s="61" t="str">
        <f>Source!G341</f>
        <v>Лента К226</v>
      </c>
      <c r="E774" s="63" t="str">
        <f>Source!H341</f>
        <v>100 м</v>
      </c>
      <c r="F774" s="62">
        <f>Source!I341</f>
        <v>-1.9199999999999998E-2</v>
      </c>
      <c r="G774" s="64">
        <f>Source!AK341</f>
        <v>121.8</v>
      </c>
      <c r="H774" s="65" t="s">
        <v>3</v>
      </c>
      <c r="I774" s="64">
        <f>ROUND(Source!AC341*Source!I341, 2)+ROUND((((Source!ET341)-(Source!EU341))+Source!AE341)*Source!I341, 2)+ROUND(Source!AF341*Source!I341, 2)</f>
        <v>-2.34</v>
      </c>
      <c r="J774" s="63"/>
      <c r="K774" s="63">
        <f>IF(Source!BC341&lt;&gt; 0, Source!BC341, 1)</f>
        <v>6.3</v>
      </c>
      <c r="L774" s="64">
        <f>Source!O341</f>
        <v>-14.73</v>
      </c>
      <c r="M774" s="64"/>
      <c r="S774">
        <f>ROUND((Source!FX341/100)*((ROUND(Source!AF341*Source!I341, 2)+ROUND(Source!AE341*Source!I341, 2))), 2)</f>
        <v>0</v>
      </c>
      <c r="T774">
        <f>Source!X341</f>
        <v>0</v>
      </c>
      <c r="U774">
        <f>ROUND((Source!FY341/100)*((ROUND(Source!AF341*Source!I341, 2)+ROUND(Source!AE341*Source!I341, 2))), 2)</f>
        <v>0</v>
      </c>
      <c r="V774">
        <f>Source!Y341</f>
        <v>0</v>
      </c>
      <c r="Y774">
        <f>IF(Source!BI341=3,I774, 0)</f>
        <v>0</v>
      </c>
      <c r="AA774">
        <f>ROUND(Source!AC341*Source!I341, 2)+ROUND((((Source!ET341)-(Source!EU341))+Source!AE341)*Source!I341, 2)+ROUND(Source!AF341*Source!I341, 2)</f>
        <v>-2.34</v>
      </c>
      <c r="AB774">
        <f>Source!O341</f>
        <v>-14.73</v>
      </c>
    </row>
    <row r="775" spans="1:28" ht="28.5" x14ac:dyDescent="0.2">
      <c r="A775" s="66">
        <v>183</v>
      </c>
      <c r="B775" s="66" t="str">
        <f>Source!E342</f>
        <v>94,4</v>
      </c>
      <c r="C775" s="66" t="str">
        <f>Source!F342</f>
        <v>509-1206</v>
      </c>
      <c r="D775" s="66" t="str">
        <f>Source!G342</f>
        <v>Парафины нефтяные твердые марки Т-1</v>
      </c>
      <c r="E775" s="67" t="str">
        <f>Source!H342</f>
        <v>т</v>
      </c>
      <c r="F775" s="68">
        <f>Source!I342</f>
        <v>-8.0000000000000007E-5</v>
      </c>
      <c r="G775" s="69">
        <f>Source!AK342</f>
        <v>9301.2800000000007</v>
      </c>
      <c r="H775" s="70" t="s">
        <v>3</v>
      </c>
      <c r="I775" s="69">
        <f>ROUND(Source!AC342*Source!I342, 2)+ROUND((((Source!ET342)-(Source!EU342))+Source!AE342)*Source!I342, 2)+ROUND(Source!AF342*Source!I342, 2)</f>
        <v>-0.74</v>
      </c>
      <c r="J775" s="67"/>
      <c r="K775" s="67">
        <f>IF(Source!BC342&lt;&gt; 0, Source!BC342, 1)</f>
        <v>9.84</v>
      </c>
      <c r="L775" s="69">
        <f>Source!O342</f>
        <v>-7.32</v>
      </c>
      <c r="M775" s="69"/>
      <c r="S775">
        <f>ROUND((Source!FX342/100)*((ROUND(Source!AF342*Source!I342, 2)+ROUND(Source!AE342*Source!I342, 2))), 2)</f>
        <v>0</v>
      </c>
      <c r="T775">
        <f>Source!X342</f>
        <v>0</v>
      </c>
      <c r="U775">
        <f>ROUND((Source!FY342/100)*((ROUND(Source!AF342*Source!I342, 2)+ROUND(Source!AE342*Source!I342, 2))), 2)</f>
        <v>0</v>
      </c>
      <c r="V775">
        <f>Source!Y342</f>
        <v>0</v>
      </c>
      <c r="Y775">
        <f>IF(Source!BI342=3,I775, 0)</f>
        <v>0</v>
      </c>
      <c r="AA775">
        <f>ROUND(Source!AC342*Source!I342, 2)+ROUND((((Source!ET342)-(Source!EU342))+Source!AE342)*Source!I342, 2)+ROUND(Source!AF342*Source!I342, 2)</f>
        <v>-0.74</v>
      </c>
      <c r="AB775">
        <f>Source!O342</f>
        <v>-7.32</v>
      </c>
    </row>
    <row r="776" spans="1:28" ht="15" x14ac:dyDescent="0.25">
      <c r="H776" s="48">
        <f>ROUND(Source!AC338*Source!I338, 2)+ROUND(Source!AF338*Source!I338, 2)+ROUND((((Source!ET338)-(Source!EU338))+Source!AE338)*Source!I338, 2)+SUM(I769:I770)+SUM(AA772:AA775)</f>
        <v>557.44000000000005</v>
      </c>
      <c r="I776" s="48"/>
      <c r="K776" s="48">
        <f>Source!O338+SUM(L769:L770)+SUM(AB772:AB775)</f>
        <v>19916.169999999998</v>
      </c>
      <c r="L776" s="48"/>
      <c r="M776" s="49">
        <f>Source!U338</f>
        <v>24.8</v>
      </c>
      <c r="O776" s="47">
        <f>H776</f>
        <v>557.44000000000005</v>
      </c>
      <c r="P776" s="47">
        <f>K776</f>
        <v>19916.169999999998</v>
      </c>
      <c r="Q776" s="47">
        <f>M776</f>
        <v>24.8</v>
      </c>
      <c r="W776">
        <f>IF(Source!BI338&lt;=1,H776, 0)</f>
        <v>0</v>
      </c>
      <c r="X776">
        <f>IF(Source!BI338=2,H776, 0)</f>
        <v>557.44000000000005</v>
      </c>
      <c r="Y776">
        <f>IF(Source!BI338=3,H776, 0)</f>
        <v>0</v>
      </c>
      <c r="Z776">
        <f>IF(Source!BI338=4,H776, 0)</f>
        <v>0</v>
      </c>
    </row>
    <row r="777" spans="1:28" ht="42.75" x14ac:dyDescent="0.2">
      <c r="A777" s="37">
        <v>184</v>
      </c>
      <c r="B777" s="37" t="str">
        <f>Source!E343</f>
        <v>95</v>
      </c>
      <c r="C777" s="38" t="str">
        <f>Source!F343</f>
        <v>м08-02-144-7</v>
      </c>
      <c r="D777" s="34" t="str">
        <f>Source!G343</f>
        <v>Присоединение к зажимам жил проводов или кабелей сечением до 240 мм2</v>
      </c>
      <c r="E777" s="39" t="str">
        <f>Source!H343</f>
        <v>100 шт.</v>
      </c>
      <c r="F777" s="10">
        <f>Source!I343</f>
        <v>0.16</v>
      </c>
      <c r="G777" s="41">
        <f>IF(Source!AK343&lt;&gt; 0, Source!AK343,Source!AL343 + Source!AM343 + Source!AO343)</f>
        <v>278.77</v>
      </c>
      <c r="H777" s="40"/>
      <c r="I777" s="41"/>
      <c r="J777" s="40" t="str">
        <f>Source!BO343</f>
        <v>м08-02-144-7</v>
      </c>
      <c r="K777" s="40"/>
      <c r="L777" s="41"/>
      <c r="M777" s="42"/>
      <c r="S777">
        <f>ROUND((Source!FX343/100)*((ROUND(Source!AF343*Source!I343, 2)+ROUND(Source!AE343*Source!I343, 2))), 2)</f>
        <v>42.42</v>
      </c>
      <c r="T777">
        <f>Source!X343</f>
        <v>1515.53</v>
      </c>
      <c r="U777">
        <f>ROUND((Source!FY343/100)*((ROUND(Source!AF343*Source!I343, 2)+ROUND(Source!AE343*Source!I343, 2))), 2)</f>
        <v>22.3</v>
      </c>
      <c r="V777">
        <f>Source!Y343</f>
        <v>796.82</v>
      </c>
    </row>
    <row r="778" spans="1:28" x14ac:dyDescent="0.2">
      <c r="D778" s="43" t="str">
        <f>"Объем: "&amp;Source!I343&amp;"=16/"&amp;"100"</f>
        <v>Объем: 0,16=16/100</v>
      </c>
    </row>
    <row r="779" spans="1:28" ht="14.25" x14ac:dyDescent="0.2">
      <c r="A779" s="37"/>
      <c r="B779" s="37"/>
      <c r="C779" s="38"/>
      <c r="D779" s="34" t="s">
        <v>827</v>
      </c>
      <c r="E779" s="39"/>
      <c r="F779" s="10"/>
      <c r="G779" s="41">
        <f>Source!AO343</f>
        <v>273.3</v>
      </c>
      <c r="H779" s="40" t="str">
        <f>Source!DG343</f>
        <v/>
      </c>
      <c r="I779" s="41">
        <f>ROUND(Source!AF343*Source!I343, 2)</f>
        <v>43.73</v>
      </c>
      <c r="J779" s="40"/>
      <c r="K779" s="40">
        <f>IF(Source!BA343&lt;&gt; 0, Source!BA343, 1)</f>
        <v>35.729999999999997</v>
      </c>
      <c r="L779" s="41">
        <f>Source!S343</f>
        <v>1562.4</v>
      </c>
      <c r="M779" s="42"/>
      <c r="R779">
        <f>I779</f>
        <v>43.73</v>
      </c>
    </row>
    <row r="780" spans="1:28" ht="14.25" x14ac:dyDescent="0.2">
      <c r="A780" s="37"/>
      <c r="B780" s="37"/>
      <c r="C780" s="38"/>
      <c r="D780" s="34" t="s">
        <v>834</v>
      </c>
      <c r="E780" s="39"/>
      <c r="F780" s="10"/>
      <c r="G780" s="41">
        <f>Source!AL343</f>
        <v>5.47</v>
      </c>
      <c r="H780" s="40" t="str">
        <f>Source!DD343</f>
        <v/>
      </c>
      <c r="I780" s="41">
        <f>ROUND(Source!AC343*Source!I343, 2)</f>
        <v>0.88</v>
      </c>
      <c r="J780" s="40"/>
      <c r="K780" s="40">
        <f>IF(Source!BC343&lt;&gt; 0, Source!BC343, 1)</f>
        <v>35.71</v>
      </c>
      <c r="L780" s="41">
        <f>Source!P343</f>
        <v>31.25</v>
      </c>
      <c r="M780" s="42"/>
    </row>
    <row r="781" spans="1:28" ht="14.25" x14ac:dyDescent="0.2">
      <c r="A781" s="37"/>
      <c r="B781" s="37"/>
      <c r="C781" s="38"/>
      <c r="D781" s="34" t="s">
        <v>828</v>
      </c>
      <c r="E781" s="39" t="s">
        <v>829</v>
      </c>
      <c r="F781" s="10">
        <f>Source!BZ343</f>
        <v>97</v>
      </c>
      <c r="G781" s="44"/>
      <c r="H781" s="40"/>
      <c r="I781" s="41">
        <f>SUM(S777:S783)</f>
        <v>42.42</v>
      </c>
      <c r="J781" s="45"/>
      <c r="K781" s="34">
        <f>Source!AT343</f>
        <v>97</v>
      </c>
      <c r="L781" s="41">
        <f>SUM(T777:T783)</f>
        <v>1515.53</v>
      </c>
      <c r="M781" s="42"/>
    </row>
    <row r="782" spans="1:28" ht="14.25" x14ac:dyDescent="0.2">
      <c r="A782" s="37"/>
      <c r="B782" s="37"/>
      <c r="C782" s="38"/>
      <c r="D782" s="34" t="s">
        <v>830</v>
      </c>
      <c r="E782" s="39" t="s">
        <v>829</v>
      </c>
      <c r="F782" s="10">
        <f>Source!CA343</f>
        <v>51</v>
      </c>
      <c r="G782" s="44"/>
      <c r="H782" s="40"/>
      <c r="I782" s="41">
        <f>SUM(U777:U783)</f>
        <v>22.3</v>
      </c>
      <c r="J782" s="45"/>
      <c r="K782" s="34">
        <f>Source!AU343</f>
        <v>51</v>
      </c>
      <c r="L782" s="41">
        <f>SUM(V777:V783)</f>
        <v>796.82</v>
      </c>
      <c r="M782" s="42"/>
    </row>
    <row r="783" spans="1:28" ht="14.25" x14ac:dyDescent="0.2">
      <c r="A783" s="50"/>
      <c r="B783" s="50"/>
      <c r="C783" s="51"/>
      <c r="D783" s="52" t="s">
        <v>831</v>
      </c>
      <c r="E783" s="53" t="s">
        <v>832</v>
      </c>
      <c r="F783" s="54">
        <f>Source!AQ343</f>
        <v>30.4</v>
      </c>
      <c r="G783" s="55"/>
      <c r="H783" s="56" t="str">
        <f>Source!DI343</f>
        <v/>
      </c>
      <c r="I783" s="55"/>
      <c r="J783" s="56"/>
      <c r="K783" s="56"/>
      <c r="L783" s="55"/>
      <c r="M783" s="57">
        <f>Source!U343</f>
        <v>4.8639999999999999</v>
      </c>
    </row>
    <row r="784" spans="1:28" ht="15" x14ac:dyDescent="0.25">
      <c r="H784" s="48">
        <f>ROUND(Source!AC343*Source!I343, 2)+ROUND(Source!AF343*Source!I343, 2)+ROUND((((Source!ET343)-(Source!EU343))+Source!AE343)*Source!I343, 2)+SUM(I781:I782)</f>
        <v>109.33</v>
      </c>
      <c r="I784" s="48"/>
      <c r="K784" s="48">
        <f>Source!O343+SUM(L781:L782)</f>
        <v>3906</v>
      </c>
      <c r="L784" s="48"/>
      <c r="M784" s="49">
        <f>Source!U343</f>
        <v>4.8639999999999999</v>
      </c>
      <c r="O784" s="47">
        <f>H784</f>
        <v>109.33</v>
      </c>
      <c r="P784" s="47">
        <f>K784</f>
        <v>3906</v>
      </c>
      <c r="Q784" s="47">
        <f>M784</f>
        <v>4.8639999999999999</v>
      </c>
      <c r="W784">
        <f>IF(Source!BI343&lt;=1,H784, 0)</f>
        <v>0</v>
      </c>
      <c r="X784">
        <f>IF(Source!BI343=2,H784, 0)</f>
        <v>109.33</v>
      </c>
      <c r="Y784">
        <f>IF(Source!BI343=3,H784, 0)</f>
        <v>0</v>
      </c>
      <c r="Z784">
        <f>IF(Source!BI343=4,H784, 0)</f>
        <v>0</v>
      </c>
    </row>
    <row r="785" spans="1:28" ht="28.5" x14ac:dyDescent="0.2">
      <c r="A785" s="37">
        <v>185</v>
      </c>
      <c r="B785" s="37" t="str">
        <f>Source!E344</f>
        <v>96</v>
      </c>
      <c r="C785" s="38" t="str">
        <f>Source!F344</f>
        <v>28-03-027-1</v>
      </c>
      <c r="D785" s="34" t="str">
        <f>Source!G344</f>
        <v>Установка указателей кабельных трасс</v>
      </c>
      <c r="E785" s="39" t="str">
        <f>Source!H344</f>
        <v>100 шт.</v>
      </c>
      <c r="F785" s="10">
        <f>Source!I344</f>
        <v>0.01</v>
      </c>
      <c r="G785" s="41">
        <f>IF(Source!AK344&lt;&gt; 0, Source!AK344,Source!AL344 + Source!AM344 + Source!AO344)</f>
        <v>924.36</v>
      </c>
      <c r="H785" s="40"/>
      <c r="I785" s="41"/>
      <c r="J785" s="40" t="str">
        <f>Source!BO344</f>
        <v>28-03-027-1</v>
      </c>
      <c r="K785" s="40"/>
      <c r="L785" s="41"/>
      <c r="M785" s="42"/>
      <c r="S785">
        <f>ROUND((Source!FX344/100)*((ROUND(Source!AF344*Source!I344, 2)+ROUND(Source!AE344*Source!I344, 2))), 2)</f>
        <v>6.61</v>
      </c>
      <c r="T785">
        <f>Source!X344</f>
        <v>236.14</v>
      </c>
      <c r="U785">
        <f>ROUND((Source!FY344/100)*((ROUND(Source!AF344*Source!I344, 2)+ROUND(Source!AE344*Source!I344, 2))), 2)</f>
        <v>3.94</v>
      </c>
      <c r="V785">
        <f>Source!Y344</f>
        <v>140.82</v>
      </c>
    </row>
    <row r="786" spans="1:28" x14ac:dyDescent="0.2">
      <c r="D786" s="43" t="str">
        <f>"Объем: "&amp;Source!I344&amp;"=1/"&amp;"100"</f>
        <v>Объем: 0,01=1/100</v>
      </c>
    </row>
    <row r="787" spans="1:28" ht="14.25" x14ac:dyDescent="0.2">
      <c r="A787" s="37"/>
      <c r="B787" s="37"/>
      <c r="C787" s="38"/>
      <c r="D787" s="34" t="s">
        <v>827</v>
      </c>
      <c r="E787" s="39"/>
      <c r="F787" s="10"/>
      <c r="G787" s="41">
        <f>Source!AO344</f>
        <v>587.22</v>
      </c>
      <c r="H787" s="40" t="str">
        <f>Source!DG344</f>
        <v/>
      </c>
      <c r="I787" s="41">
        <f>ROUND(Source!AF344*Source!I344, 2)</f>
        <v>5.87</v>
      </c>
      <c r="J787" s="40"/>
      <c r="K787" s="40">
        <f>IF(Source!BA344&lt;&gt; 0, Source!BA344, 1)</f>
        <v>35.729999999999997</v>
      </c>
      <c r="L787" s="41">
        <f>Source!S344</f>
        <v>209.81</v>
      </c>
      <c r="M787" s="42"/>
      <c r="R787">
        <f>I787</f>
        <v>5.87</v>
      </c>
    </row>
    <row r="788" spans="1:28" ht="14.25" x14ac:dyDescent="0.2">
      <c r="A788" s="37"/>
      <c r="B788" s="37"/>
      <c r="C788" s="38"/>
      <c r="D788" s="34" t="s">
        <v>244</v>
      </c>
      <c r="E788" s="39"/>
      <c r="F788" s="10"/>
      <c r="G788" s="41">
        <f>Source!AM344</f>
        <v>239.28</v>
      </c>
      <c r="H788" s="40" t="str">
        <f>Source!DE344</f>
        <v/>
      </c>
      <c r="I788" s="41">
        <f>ROUND((((Source!ET344)-(Source!EU344))+Source!AE344)*Source!I344, 2)</f>
        <v>2.39</v>
      </c>
      <c r="J788" s="40"/>
      <c r="K788" s="40">
        <f>IF(Source!BB344&lt;&gt; 0, Source!BB344, 1)</f>
        <v>9.56</v>
      </c>
      <c r="L788" s="41">
        <f>Source!Q344</f>
        <v>22.88</v>
      </c>
      <c r="M788" s="42"/>
    </row>
    <row r="789" spans="1:28" ht="14.25" x14ac:dyDescent="0.2">
      <c r="A789" s="37"/>
      <c r="B789" s="37"/>
      <c r="C789" s="38"/>
      <c r="D789" s="34" t="s">
        <v>833</v>
      </c>
      <c r="E789" s="39"/>
      <c r="F789" s="10"/>
      <c r="G789" s="41">
        <f>Source!AN344</f>
        <v>19.12</v>
      </c>
      <c r="H789" s="40" t="str">
        <f>Source!DF344</f>
        <v/>
      </c>
      <c r="I789" s="41">
        <f>ROUND(Source!AE344*Source!I344, 2)</f>
        <v>0.19</v>
      </c>
      <c r="J789" s="40"/>
      <c r="K789" s="40">
        <f>IF(Source!BS344&lt;&gt; 0, Source!BS344, 1)</f>
        <v>35.729999999999997</v>
      </c>
      <c r="L789" s="41">
        <f>Source!R344</f>
        <v>6.83</v>
      </c>
      <c r="M789" s="42"/>
      <c r="R789">
        <f>I789</f>
        <v>0.19</v>
      </c>
    </row>
    <row r="790" spans="1:28" ht="14.25" x14ac:dyDescent="0.2">
      <c r="A790" s="37"/>
      <c r="B790" s="37"/>
      <c r="C790" s="38"/>
      <c r="D790" s="34" t="s">
        <v>834</v>
      </c>
      <c r="E790" s="39"/>
      <c r="F790" s="10"/>
      <c r="G790" s="41">
        <f>Source!AL344</f>
        <v>97.86</v>
      </c>
      <c r="H790" s="40" t="str">
        <f>Source!DD344</f>
        <v/>
      </c>
      <c r="I790" s="41">
        <f>ROUND(Source!AC344*Source!I344, 2)</f>
        <v>0.98</v>
      </c>
      <c r="J790" s="40"/>
      <c r="K790" s="40">
        <f>IF(Source!BC344&lt;&gt; 0, Source!BC344, 1)</f>
        <v>24.5</v>
      </c>
      <c r="L790" s="41">
        <f>Source!P344</f>
        <v>23.98</v>
      </c>
      <c r="M790" s="42"/>
    </row>
    <row r="791" spans="1:28" ht="14.25" x14ac:dyDescent="0.2">
      <c r="A791" s="37"/>
      <c r="B791" s="37"/>
      <c r="C791" s="38"/>
      <c r="D791" s="34" t="s">
        <v>828</v>
      </c>
      <c r="E791" s="39" t="s">
        <v>829</v>
      </c>
      <c r="F791" s="10">
        <f>Source!BZ344</f>
        <v>109</v>
      </c>
      <c r="G791" s="44"/>
      <c r="H791" s="40"/>
      <c r="I791" s="41">
        <f>SUM(S785:S794)</f>
        <v>6.61</v>
      </c>
      <c r="J791" s="45"/>
      <c r="K791" s="34">
        <f>Source!AT344</f>
        <v>109</v>
      </c>
      <c r="L791" s="41">
        <f>SUM(T785:T794)</f>
        <v>236.14</v>
      </c>
      <c r="M791" s="42"/>
    </row>
    <row r="792" spans="1:28" ht="14.25" x14ac:dyDescent="0.2">
      <c r="A792" s="37"/>
      <c r="B792" s="37"/>
      <c r="C792" s="38"/>
      <c r="D792" s="34" t="s">
        <v>830</v>
      </c>
      <c r="E792" s="39" t="s">
        <v>829</v>
      </c>
      <c r="F792" s="10">
        <f>Source!CA344</f>
        <v>65</v>
      </c>
      <c r="G792" s="44"/>
      <c r="H792" s="40"/>
      <c r="I792" s="41">
        <f>SUM(U785:U794)</f>
        <v>3.94</v>
      </c>
      <c r="J792" s="45"/>
      <c r="K792" s="34">
        <f>Source!AU344</f>
        <v>65</v>
      </c>
      <c r="L792" s="41">
        <f>SUM(V785:V794)</f>
        <v>140.82</v>
      </c>
      <c r="M792" s="42"/>
    </row>
    <row r="793" spans="1:28" ht="14.25" x14ac:dyDescent="0.2">
      <c r="A793" s="37"/>
      <c r="B793" s="37"/>
      <c r="C793" s="38"/>
      <c r="D793" s="34" t="s">
        <v>831</v>
      </c>
      <c r="E793" s="39" t="s">
        <v>832</v>
      </c>
      <c r="F793" s="10">
        <f>Source!AQ344</f>
        <v>78.400000000000006</v>
      </c>
      <c r="G793" s="41"/>
      <c r="H793" s="40" t="str">
        <f>Source!DI344</f>
        <v/>
      </c>
      <c r="I793" s="41"/>
      <c r="J793" s="40"/>
      <c r="K793" s="40"/>
      <c r="L793" s="41"/>
      <c r="M793" s="46">
        <f>Source!U344</f>
        <v>0.78400000000000003</v>
      </c>
    </row>
    <row r="794" spans="1:28" ht="28.5" x14ac:dyDescent="0.2">
      <c r="A794" s="66">
        <v>186</v>
      </c>
      <c r="B794" s="66" t="str">
        <f>Source!E346</f>
        <v>96,2</v>
      </c>
      <c r="C794" s="66" t="str">
        <f>Source!F346</f>
        <v>101-0073</v>
      </c>
      <c r="D794" s="66" t="str">
        <f>Source!G346</f>
        <v>Битумы нефтяные строительные марки БН-90/10</v>
      </c>
      <c r="E794" s="67" t="str">
        <f>Source!H346</f>
        <v>т</v>
      </c>
      <c r="F794" s="68">
        <f>Source!I346</f>
        <v>-5.9999999999999995E-4</v>
      </c>
      <c r="G794" s="69">
        <f>Source!AK346</f>
        <v>1631</v>
      </c>
      <c r="H794" s="70" t="s">
        <v>3</v>
      </c>
      <c r="I794" s="69">
        <f>ROUND(Source!AC346*Source!I346, 2)+ROUND((((Source!ET346)-(Source!EU346))+Source!AE346)*Source!I346, 2)+ROUND(Source!AF346*Source!I346, 2)</f>
        <v>-0.98</v>
      </c>
      <c r="J794" s="67"/>
      <c r="K794" s="67">
        <f>IF(Source!BC346&lt;&gt; 0, Source!BC346, 1)</f>
        <v>24.5</v>
      </c>
      <c r="L794" s="69">
        <f>Source!O346</f>
        <v>-23.98</v>
      </c>
      <c r="M794" s="69"/>
      <c r="S794">
        <f>ROUND((Source!FX346/100)*((ROUND(Source!AF346*Source!I346, 2)+ROUND(Source!AE346*Source!I346, 2))), 2)</f>
        <v>0</v>
      </c>
      <c r="T794">
        <f>Source!X346</f>
        <v>0</v>
      </c>
      <c r="U794">
        <f>ROUND((Source!FY346/100)*((ROUND(Source!AF346*Source!I346, 2)+ROUND(Source!AE346*Source!I346, 2))), 2)</f>
        <v>0</v>
      </c>
      <c r="V794">
        <f>Source!Y346</f>
        <v>0</v>
      </c>
      <c r="Y794">
        <f>IF(Source!BI346=3,I794, 0)</f>
        <v>0</v>
      </c>
      <c r="AA794">
        <f>ROUND(Source!AC346*Source!I346, 2)+ROUND((((Source!ET346)-(Source!EU346))+Source!AE346)*Source!I346, 2)+ROUND(Source!AF346*Source!I346, 2)</f>
        <v>-0.98</v>
      </c>
      <c r="AB794">
        <f>Source!O346</f>
        <v>-23.98</v>
      </c>
    </row>
    <row r="795" spans="1:28" ht="15" x14ac:dyDescent="0.25">
      <c r="H795" s="48">
        <f>ROUND(Source!AC344*Source!I344, 2)+ROUND(Source!AF344*Source!I344, 2)+ROUND((((Source!ET344)-(Source!EU344))+Source!AE344)*Source!I344, 2)+SUM(I791:I792)+SUM(AA794:AA794)</f>
        <v>18.809999999999999</v>
      </c>
      <c r="I795" s="48"/>
      <c r="K795" s="48">
        <f>Source!O344+SUM(L791:L792)+SUM(AB794:AB794)</f>
        <v>609.65</v>
      </c>
      <c r="L795" s="48"/>
      <c r="M795" s="49">
        <f>Source!U344</f>
        <v>0.78400000000000003</v>
      </c>
      <c r="O795" s="47">
        <f>H795</f>
        <v>18.809999999999999</v>
      </c>
      <c r="P795" s="47">
        <f>K795</f>
        <v>609.65</v>
      </c>
      <c r="Q795" s="47">
        <f>M795</f>
        <v>0.78400000000000003</v>
      </c>
      <c r="W795">
        <f>IF(Source!BI344&lt;=1,H795, 0)</f>
        <v>18.809999999999999</v>
      </c>
      <c r="X795">
        <f>IF(Source!BI344=2,H795, 0)</f>
        <v>0</v>
      </c>
      <c r="Y795">
        <f>IF(Source!BI344=3,H795, 0)</f>
        <v>0</v>
      </c>
      <c r="Z795">
        <f>IF(Source!BI344=4,H795, 0)</f>
        <v>0</v>
      </c>
    </row>
    <row r="796" spans="1:28" ht="42.75" x14ac:dyDescent="0.2">
      <c r="A796" s="37">
        <v>187</v>
      </c>
      <c r="B796" s="37" t="str">
        <f>Source!E347</f>
        <v>97</v>
      </c>
      <c r="C796" s="38" t="str">
        <f>Source!F347</f>
        <v>п01-12-027-1</v>
      </c>
      <c r="D796" s="34" t="str">
        <f>Source!G347</f>
        <v>Испытание кабеля силового длиной до 500 м напряжением до 10 кВ</v>
      </c>
      <c r="E796" s="39" t="str">
        <f>Source!H347</f>
        <v>1 испытание</v>
      </c>
      <c r="F796" s="10">
        <f>Source!I347</f>
        <v>4</v>
      </c>
      <c r="G796" s="41">
        <f>IF(Source!AK347&lt;&gt; 0, Source!AK347,Source!AL347 + Source!AM347 + Source!AO347)</f>
        <v>52.07</v>
      </c>
      <c r="H796" s="40"/>
      <c r="I796" s="41"/>
      <c r="J796" s="40" t="str">
        <f>Source!BO347</f>
        <v/>
      </c>
      <c r="K796" s="40"/>
      <c r="L796" s="41"/>
      <c r="M796" s="42"/>
      <c r="S796">
        <f>ROUND((Source!FX347/100)*((ROUND(Source!AF347*Source!I347, 2)+ROUND(Source!AE347*Source!I347, 2))), 2)</f>
        <v>154.13</v>
      </c>
      <c r="T796">
        <f>Source!X347</f>
        <v>5506.96</v>
      </c>
      <c r="U796">
        <f>ROUND((Source!FY347/100)*((ROUND(Source!AF347*Source!I347, 2)+ROUND(Source!AE347*Source!I347, 2))), 2)</f>
        <v>74.98</v>
      </c>
      <c r="V796">
        <f>Source!Y347</f>
        <v>2679.06</v>
      </c>
    </row>
    <row r="797" spans="1:28" ht="14.25" x14ac:dyDescent="0.2">
      <c r="A797" s="37"/>
      <c r="B797" s="37"/>
      <c r="C797" s="38"/>
      <c r="D797" s="34" t="s">
        <v>827</v>
      </c>
      <c r="E797" s="39"/>
      <c r="F797" s="10"/>
      <c r="G797" s="41">
        <f>Source!AO347</f>
        <v>52.07</v>
      </c>
      <c r="H797" s="40" t="str">
        <f>Source!DG347</f>
        <v/>
      </c>
      <c r="I797" s="41">
        <f>ROUND(Source!AF347*Source!I347, 2)</f>
        <v>208.28</v>
      </c>
      <c r="J797" s="40"/>
      <c r="K797" s="40">
        <f>IF(Source!BA347&lt;&gt; 0, Source!BA347, 1)</f>
        <v>35.729999999999997</v>
      </c>
      <c r="L797" s="41">
        <f>Source!S347</f>
        <v>7441.84</v>
      </c>
      <c r="M797" s="42"/>
      <c r="R797">
        <f>I797</f>
        <v>208.28</v>
      </c>
    </row>
    <row r="798" spans="1:28" ht="14.25" x14ac:dyDescent="0.2">
      <c r="A798" s="37"/>
      <c r="B798" s="37"/>
      <c r="C798" s="38"/>
      <c r="D798" s="34" t="s">
        <v>828</v>
      </c>
      <c r="E798" s="39" t="s">
        <v>829</v>
      </c>
      <c r="F798" s="10">
        <f>Source!BZ347</f>
        <v>74</v>
      </c>
      <c r="G798" s="44"/>
      <c r="H798" s="40"/>
      <c r="I798" s="41">
        <f>SUM(S796:S800)</f>
        <v>154.13</v>
      </c>
      <c r="J798" s="45"/>
      <c r="K798" s="34">
        <f>Source!AT347</f>
        <v>74</v>
      </c>
      <c r="L798" s="41">
        <f>SUM(T796:T800)</f>
        <v>5506.96</v>
      </c>
      <c r="M798" s="42"/>
    </row>
    <row r="799" spans="1:28" ht="14.25" x14ac:dyDescent="0.2">
      <c r="A799" s="37"/>
      <c r="B799" s="37"/>
      <c r="C799" s="38"/>
      <c r="D799" s="34" t="s">
        <v>830</v>
      </c>
      <c r="E799" s="39" t="s">
        <v>829</v>
      </c>
      <c r="F799" s="10">
        <f>Source!CA347</f>
        <v>36</v>
      </c>
      <c r="G799" s="44"/>
      <c r="H799" s="40"/>
      <c r="I799" s="41">
        <f>SUM(U796:U800)</f>
        <v>74.98</v>
      </c>
      <c r="J799" s="45"/>
      <c r="K799" s="34">
        <f>Source!AU347</f>
        <v>36</v>
      </c>
      <c r="L799" s="41">
        <f>SUM(V796:V800)</f>
        <v>2679.06</v>
      </c>
      <c r="M799" s="42"/>
    </row>
    <row r="800" spans="1:28" ht="14.25" x14ac:dyDescent="0.2">
      <c r="A800" s="50"/>
      <c r="B800" s="50"/>
      <c r="C800" s="51"/>
      <c r="D800" s="52" t="s">
        <v>831</v>
      </c>
      <c r="E800" s="53" t="s">
        <v>832</v>
      </c>
      <c r="F800" s="54">
        <f>Source!AQ347</f>
        <v>4.8600000000000003</v>
      </c>
      <c r="G800" s="55"/>
      <c r="H800" s="56" t="str">
        <f>Source!DI347</f>
        <v/>
      </c>
      <c r="I800" s="55"/>
      <c r="J800" s="56"/>
      <c r="K800" s="56"/>
      <c r="L800" s="55"/>
      <c r="M800" s="57">
        <f>Source!U347</f>
        <v>19.440000000000001</v>
      </c>
    </row>
    <row r="801" spans="1:26" ht="15" x14ac:dyDescent="0.25">
      <c r="H801" s="48">
        <f>ROUND(Source!AC347*Source!I347, 2)+ROUND(Source!AF347*Source!I347, 2)+ROUND((((Source!ET347)-(Source!EU347))+Source!AE347)*Source!I347, 2)+SUM(I798:I799)</f>
        <v>437.39</v>
      </c>
      <c r="I801" s="48"/>
      <c r="K801" s="48">
        <f>Source!O347+SUM(L798:L799)</f>
        <v>15627.86</v>
      </c>
      <c r="L801" s="48"/>
      <c r="M801" s="49">
        <f>Source!U347</f>
        <v>19.440000000000001</v>
      </c>
      <c r="O801" s="47">
        <f>H801</f>
        <v>437.39</v>
      </c>
      <c r="P801" s="47">
        <f>K801</f>
        <v>15627.86</v>
      </c>
      <c r="Q801" s="47">
        <f>M801</f>
        <v>19.440000000000001</v>
      </c>
      <c r="W801">
        <f>IF(Source!BI347&lt;=1,H801, 0)</f>
        <v>0</v>
      </c>
      <c r="X801">
        <f>IF(Source!BI347=2,H801, 0)</f>
        <v>0</v>
      </c>
      <c r="Y801">
        <f>IF(Source!BI347=3,H801, 0)</f>
        <v>0</v>
      </c>
      <c r="Z801">
        <f>IF(Source!BI347=4,H801, 0)</f>
        <v>437.39</v>
      </c>
    </row>
    <row r="802" spans="1:26" ht="42.75" x14ac:dyDescent="0.2">
      <c r="A802" s="37">
        <v>188</v>
      </c>
      <c r="B802" s="37" t="str">
        <f>Source!E348</f>
        <v>98</v>
      </c>
      <c r="C802" s="38" t="str">
        <f>Source!F348</f>
        <v>п01-11-024-2</v>
      </c>
      <c r="D802" s="34" t="str">
        <f>Source!G348</f>
        <v>Фазировка электрической линии или трансформатора с сетью напряжением свыше 1 кВ</v>
      </c>
      <c r="E802" s="39" t="str">
        <f>Source!H348</f>
        <v>1 фазировка</v>
      </c>
      <c r="F802" s="10">
        <f>Source!I348</f>
        <v>4</v>
      </c>
      <c r="G802" s="41">
        <f>IF(Source!AK348&lt;&gt; 0, Source!AK348,Source!AL348 + Source!AM348 + Source!AO348)</f>
        <v>19.39</v>
      </c>
      <c r="H802" s="40"/>
      <c r="I802" s="41"/>
      <c r="J802" s="40" t="str">
        <f>Source!BO348</f>
        <v/>
      </c>
      <c r="K802" s="40"/>
      <c r="L802" s="41"/>
      <c r="M802" s="42"/>
      <c r="S802">
        <f>ROUND((Source!FX348/100)*((ROUND(Source!AF348*Source!I348, 2)+ROUND(Source!AE348*Source!I348, 2))), 2)</f>
        <v>57.39</v>
      </c>
      <c r="T802">
        <f>Source!X348</f>
        <v>2050.6999999999998</v>
      </c>
      <c r="U802">
        <f>ROUND((Source!FY348/100)*((ROUND(Source!AF348*Source!I348, 2)+ROUND(Source!AE348*Source!I348, 2))), 2)</f>
        <v>27.92</v>
      </c>
      <c r="V802">
        <f>Source!Y348</f>
        <v>997.64</v>
      </c>
    </row>
    <row r="803" spans="1:26" ht="14.25" x14ac:dyDescent="0.2">
      <c r="A803" s="37"/>
      <c r="B803" s="37"/>
      <c r="C803" s="38"/>
      <c r="D803" s="34" t="s">
        <v>827</v>
      </c>
      <c r="E803" s="39"/>
      <c r="F803" s="10"/>
      <c r="G803" s="41">
        <f>Source!AO348</f>
        <v>19.39</v>
      </c>
      <c r="H803" s="40" t="str">
        <f>Source!DG348</f>
        <v/>
      </c>
      <c r="I803" s="41">
        <f>ROUND(Source!AF348*Source!I348, 2)</f>
        <v>77.56</v>
      </c>
      <c r="J803" s="40"/>
      <c r="K803" s="40">
        <f>IF(Source!BA348&lt;&gt; 0, Source!BA348, 1)</f>
        <v>35.729999999999997</v>
      </c>
      <c r="L803" s="41">
        <f>Source!S348</f>
        <v>2771.22</v>
      </c>
      <c r="M803" s="42"/>
      <c r="R803">
        <f>I803</f>
        <v>77.56</v>
      </c>
    </row>
    <row r="804" spans="1:26" ht="14.25" x14ac:dyDescent="0.2">
      <c r="A804" s="37"/>
      <c r="B804" s="37"/>
      <c r="C804" s="38"/>
      <c r="D804" s="34" t="s">
        <v>828</v>
      </c>
      <c r="E804" s="39" t="s">
        <v>829</v>
      </c>
      <c r="F804" s="10">
        <f>Source!BZ348</f>
        <v>74</v>
      </c>
      <c r="G804" s="44"/>
      <c r="H804" s="40"/>
      <c r="I804" s="41">
        <f>SUM(S802:S806)</f>
        <v>57.39</v>
      </c>
      <c r="J804" s="45"/>
      <c r="K804" s="34">
        <f>Source!AT348</f>
        <v>74</v>
      </c>
      <c r="L804" s="41">
        <f>SUM(T802:T806)</f>
        <v>2050.6999999999998</v>
      </c>
      <c r="M804" s="42"/>
    </row>
    <row r="805" spans="1:26" ht="14.25" x14ac:dyDescent="0.2">
      <c r="A805" s="37"/>
      <c r="B805" s="37"/>
      <c r="C805" s="38"/>
      <c r="D805" s="34" t="s">
        <v>830</v>
      </c>
      <c r="E805" s="39" t="s">
        <v>829</v>
      </c>
      <c r="F805" s="10">
        <f>Source!CA348</f>
        <v>36</v>
      </c>
      <c r="G805" s="44"/>
      <c r="H805" s="40"/>
      <c r="I805" s="41">
        <f>SUM(U802:U806)</f>
        <v>27.92</v>
      </c>
      <c r="J805" s="45"/>
      <c r="K805" s="34">
        <f>Source!AU348</f>
        <v>36</v>
      </c>
      <c r="L805" s="41">
        <f>SUM(V802:V806)</f>
        <v>997.64</v>
      </c>
      <c r="M805" s="42"/>
    </row>
    <row r="806" spans="1:26" ht="14.25" x14ac:dyDescent="0.2">
      <c r="A806" s="50"/>
      <c r="B806" s="50"/>
      <c r="C806" s="51"/>
      <c r="D806" s="52" t="s">
        <v>831</v>
      </c>
      <c r="E806" s="53" t="s">
        <v>832</v>
      </c>
      <c r="F806" s="54">
        <f>Source!AQ348</f>
        <v>1.62</v>
      </c>
      <c r="G806" s="55"/>
      <c r="H806" s="56" t="str">
        <f>Source!DI348</f>
        <v/>
      </c>
      <c r="I806" s="55"/>
      <c r="J806" s="56"/>
      <c r="K806" s="56"/>
      <c r="L806" s="55"/>
      <c r="M806" s="57">
        <f>Source!U348</f>
        <v>6.48</v>
      </c>
    </row>
    <row r="807" spans="1:26" ht="15" x14ac:dyDescent="0.25">
      <c r="H807" s="48">
        <f>ROUND(Source!AC348*Source!I348, 2)+ROUND(Source!AF348*Source!I348, 2)+ROUND((((Source!ET348)-(Source!EU348))+Source!AE348)*Source!I348, 2)+SUM(I804:I805)</f>
        <v>162.87</v>
      </c>
      <c r="I807" s="48"/>
      <c r="K807" s="48">
        <f>Source!O348+SUM(L804:L805)</f>
        <v>5819.5599999999995</v>
      </c>
      <c r="L807" s="48"/>
      <c r="M807" s="49">
        <f>Source!U348</f>
        <v>6.48</v>
      </c>
      <c r="O807" s="47">
        <f>H807</f>
        <v>162.87</v>
      </c>
      <c r="P807" s="47">
        <f>K807</f>
        <v>5819.5599999999995</v>
      </c>
      <c r="Q807" s="47">
        <f>M807</f>
        <v>6.48</v>
      </c>
      <c r="W807">
        <f>IF(Source!BI348&lt;=1,H807, 0)</f>
        <v>0</v>
      </c>
      <c r="X807">
        <f>IF(Source!BI348=2,H807, 0)</f>
        <v>0</v>
      </c>
      <c r="Y807">
        <f>IF(Source!BI348=3,H807, 0)</f>
        <v>0</v>
      </c>
      <c r="Z807">
        <f>IF(Source!BI348=4,H807, 0)</f>
        <v>162.87</v>
      </c>
    </row>
    <row r="808" spans="1:26" ht="27" x14ac:dyDescent="0.2">
      <c r="A808" s="37">
        <v>189</v>
      </c>
      <c r="B808" s="37" t="str">
        <f>Source!E349</f>
        <v>99</v>
      </c>
      <c r="C808" s="38" t="str">
        <f>Source!F349</f>
        <v>ЕКС</v>
      </c>
      <c r="D808" s="34" t="s">
        <v>848</v>
      </c>
      <c r="E808" s="39" t="str">
        <f>Source!H349</f>
        <v>м</v>
      </c>
      <c r="F808" s="10">
        <f>Source!I349</f>
        <v>431</v>
      </c>
      <c r="G808" s="41">
        <f>IF(Source!AK349&lt;&gt; 0, Source!AK349,Source!AL349 + Source!AM349 + Source!AO349)</f>
        <v>832.5</v>
      </c>
      <c r="H808" s="40"/>
      <c r="I808" s="41"/>
      <c r="J808" s="40" t="str">
        <f>Source!BO349</f>
        <v/>
      </c>
      <c r="K808" s="40"/>
      <c r="L808" s="41"/>
      <c r="M808" s="42"/>
      <c r="S808">
        <f>ROUND((Source!FX349/100)*((ROUND(Source!AF349*Source!I349, 2)+ROUND(Source!AE349*Source!I349, 2))), 2)</f>
        <v>0</v>
      </c>
      <c r="T808">
        <f>Source!X349</f>
        <v>0</v>
      </c>
      <c r="U808">
        <f>ROUND((Source!FY349/100)*((ROUND(Source!AF349*Source!I349, 2)+ROUND(Source!AE349*Source!I349, 2))), 2)</f>
        <v>0</v>
      </c>
      <c r="V808">
        <f>Source!Y349</f>
        <v>0</v>
      </c>
    </row>
    <row r="809" spans="1:26" ht="14.25" x14ac:dyDescent="0.2">
      <c r="A809" s="50"/>
      <c r="B809" s="50"/>
      <c r="C809" s="51"/>
      <c r="D809" s="52" t="s">
        <v>834</v>
      </c>
      <c r="E809" s="53"/>
      <c r="F809" s="54"/>
      <c r="G809" s="55">
        <f>Source!AL349</f>
        <v>832.5</v>
      </c>
      <c r="H809" s="56" t="str">
        <f>Source!DD349</f>
        <v/>
      </c>
      <c r="I809" s="55">
        <f>ROUND(Source!AC349*Source!I349, 2)</f>
        <v>358807.5</v>
      </c>
      <c r="J809" s="56"/>
      <c r="K809" s="56">
        <f>IF(Source!BC349&lt;&gt; 0, Source!BC349, 1)</f>
        <v>1</v>
      </c>
      <c r="L809" s="55">
        <f>Source!P349</f>
        <v>358807.5</v>
      </c>
      <c r="M809" s="60"/>
    </row>
    <row r="810" spans="1:26" ht="15" x14ac:dyDescent="0.25">
      <c r="H810" s="48">
        <f>ROUND(Source!AC349*Source!I349, 2)+ROUND(Source!AF349*Source!I349, 2)+ROUND((((Source!ET349)-(Source!EU349))+Source!AE349)*Source!I349, 2)</f>
        <v>358807.5</v>
      </c>
      <c r="I810" s="48"/>
      <c r="K810" s="48">
        <f>Source!O349</f>
        <v>358807.5</v>
      </c>
      <c r="L810" s="48"/>
      <c r="M810" s="49">
        <f>Source!U349</f>
        <v>0</v>
      </c>
      <c r="O810" s="47">
        <f>H810</f>
        <v>358807.5</v>
      </c>
      <c r="P810" s="47">
        <f>K810</f>
        <v>358807.5</v>
      </c>
      <c r="Q810" s="47">
        <f>M810</f>
        <v>0</v>
      </c>
      <c r="W810">
        <f>IF(Source!BI349&lt;=1,H810, 0)</f>
        <v>358807.5</v>
      </c>
      <c r="X810">
        <f>IF(Source!BI349=2,H810, 0)</f>
        <v>0</v>
      </c>
      <c r="Y810">
        <f>IF(Source!BI349=3,H810, 0)</f>
        <v>0</v>
      </c>
      <c r="Z810">
        <f>IF(Source!BI349=4,H810, 0)</f>
        <v>0</v>
      </c>
    </row>
    <row r="811" spans="1:26" ht="28.5" x14ac:dyDescent="0.2">
      <c r="A811" s="37">
        <v>190</v>
      </c>
      <c r="B811" s="37" t="str">
        <f>Source!E350</f>
        <v>100</v>
      </c>
      <c r="C811" s="38" t="str">
        <f>Source!F350</f>
        <v>СТАНДАРТ</v>
      </c>
      <c r="D811" s="34" t="s">
        <v>849</v>
      </c>
      <c r="E811" s="39" t="str">
        <f>Source!H350</f>
        <v>ШТ</v>
      </c>
      <c r="F811" s="10">
        <f>Source!I350</f>
        <v>8</v>
      </c>
      <c r="G811" s="41">
        <f>IF(Source!AK350&lt;&gt; 0, Source!AK350,Source!AL350 + Source!AM350 + Source!AO350)</f>
        <v>1489.88</v>
      </c>
      <c r="H811" s="40"/>
      <c r="I811" s="41"/>
      <c r="J811" s="40" t="str">
        <f>Source!BO350</f>
        <v/>
      </c>
      <c r="K811" s="40"/>
      <c r="L811" s="41"/>
      <c r="M811" s="42"/>
      <c r="S811">
        <f>ROUND((Source!FX350/100)*((ROUND(Source!AF350*Source!I350, 2)+ROUND(Source!AE350*Source!I350, 2))), 2)</f>
        <v>0</v>
      </c>
      <c r="T811">
        <f>Source!X350</f>
        <v>0</v>
      </c>
      <c r="U811">
        <f>ROUND((Source!FY350/100)*((ROUND(Source!AF350*Source!I350, 2)+ROUND(Source!AE350*Source!I350, 2))), 2)</f>
        <v>0</v>
      </c>
      <c r="V811">
        <f>Source!Y350</f>
        <v>0</v>
      </c>
    </row>
    <row r="812" spans="1:26" ht="14.25" x14ac:dyDescent="0.2">
      <c r="A812" s="50"/>
      <c r="B812" s="50"/>
      <c r="C812" s="51"/>
      <c r="D812" s="52" t="s">
        <v>834</v>
      </c>
      <c r="E812" s="53"/>
      <c r="F812" s="54"/>
      <c r="G812" s="55">
        <f>Source!AL350</f>
        <v>1489.88</v>
      </c>
      <c r="H812" s="56" t="str">
        <f>Source!DD350</f>
        <v/>
      </c>
      <c r="I812" s="55">
        <f>ROUND(Source!AC350*Source!I350, 2)</f>
        <v>11919.04</v>
      </c>
      <c r="J812" s="56"/>
      <c r="K812" s="56">
        <f>IF(Source!BC350&lt;&gt; 0, Source!BC350, 1)</f>
        <v>1</v>
      </c>
      <c r="L812" s="55">
        <f>Source!P350</f>
        <v>11919.04</v>
      </c>
      <c r="M812" s="60"/>
    </row>
    <row r="813" spans="1:26" ht="15" x14ac:dyDescent="0.25">
      <c r="H813" s="48">
        <f>ROUND(Source!AC350*Source!I350, 2)+ROUND(Source!AF350*Source!I350, 2)+ROUND((((Source!ET350)-(Source!EU350))+Source!AE350)*Source!I350, 2)</f>
        <v>11919.04</v>
      </c>
      <c r="I813" s="48"/>
      <c r="K813" s="48">
        <f>Source!O350</f>
        <v>11919.04</v>
      </c>
      <c r="L813" s="48"/>
      <c r="M813" s="49">
        <f>Source!U350</f>
        <v>0</v>
      </c>
      <c r="O813" s="47">
        <f>H813</f>
        <v>11919.04</v>
      </c>
      <c r="P813" s="47">
        <f>K813</f>
        <v>11919.04</v>
      </c>
      <c r="Q813" s="47">
        <f>M813</f>
        <v>0</v>
      </c>
      <c r="W813">
        <f>IF(Source!BI350&lt;=1,H813, 0)</f>
        <v>11919.04</v>
      </c>
      <c r="X813">
        <f>IF(Source!BI350=2,H813, 0)</f>
        <v>0</v>
      </c>
      <c r="Y813">
        <f>IF(Source!BI350=3,H813, 0)</f>
        <v>0</v>
      </c>
      <c r="Z813">
        <f>IF(Source!BI350=4,H813, 0)</f>
        <v>0</v>
      </c>
    </row>
    <row r="814" spans="1:26" ht="41.25" x14ac:dyDescent="0.2">
      <c r="A814" s="37">
        <v>191</v>
      </c>
      <c r="B814" s="37" t="str">
        <f>Source!E351</f>
        <v>101</v>
      </c>
      <c r="C814" s="38" t="str">
        <f>Source!F351</f>
        <v>МирТрубПласт</v>
      </c>
      <c r="D814" s="34" t="s">
        <v>837</v>
      </c>
      <c r="E814" s="39" t="str">
        <f>Source!H351</f>
        <v>м</v>
      </c>
      <c r="F814" s="10">
        <f>Source!I351</f>
        <v>339</v>
      </c>
      <c r="G814" s="41">
        <f>IF(Source!AK351&lt;&gt; 0, Source!AK351,Source!AL351 + Source!AM351 + Source!AO351)</f>
        <v>450</v>
      </c>
      <c r="H814" s="40"/>
      <c r="I814" s="41"/>
      <c r="J814" s="40" t="str">
        <f>Source!BO351</f>
        <v/>
      </c>
      <c r="K814" s="40"/>
      <c r="L814" s="41"/>
      <c r="M814" s="42"/>
      <c r="S814">
        <f>ROUND((Source!FX351/100)*((ROUND(Source!AF351*Source!I351, 2)+ROUND(Source!AE351*Source!I351, 2))), 2)</f>
        <v>0</v>
      </c>
      <c r="T814">
        <f>Source!X351</f>
        <v>0</v>
      </c>
      <c r="U814">
        <f>ROUND((Source!FY351/100)*((ROUND(Source!AF351*Source!I351, 2)+ROUND(Source!AE351*Source!I351, 2))), 2)</f>
        <v>0</v>
      </c>
      <c r="V814">
        <f>Source!Y351</f>
        <v>0</v>
      </c>
    </row>
    <row r="815" spans="1:26" ht="14.25" x14ac:dyDescent="0.2">
      <c r="A815" s="50"/>
      <c r="B815" s="50"/>
      <c r="C815" s="51"/>
      <c r="D815" s="52" t="s">
        <v>834</v>
      </c>
      <c r="E815" s="53"/>
      <c r="F815" s="54"/>
      <c r="G815" s="55">
        <f>Source!AL351</f>
        <v>450</v>
      </c>
      <c r="H815" s="56" t="str">
        <f>Source!DD351</f>
        <v/>
      </c>
      <c r="I815" s="55">
        <f>ROUND(Source!AC351*Source!I351, 2)</f>
        <v>152550</v>
      </c>
      <c r="J815" s="56"/>
      <c r="K815" s="56">
        <f>IF(Source!BC351&lt;&gt; 0, Source!BC351, 1)</f>
        <v>1</v>
      </c>
      <c r="L815" s="55">
        <f>Source!P351</f>
        <v>152550</v>
      </c>
      <c r="M815" s="60"/>
    </row>
    <row r="816" spans="1:26" ht="15" x14ac:dyDescent="0.25">
      <c r="H816" s="48">
        <f>ROUND(Source!AC351*Source!I351, 2)+ROUND(Source!AF351*Source!I351, 2)+ROUND((((Source!ET351)-(Source!EU351))+Source!AE351)*Source!I351, 2)</f>
        <v>152550</v>
      </c>
      <c r="I816" s="48"/>
      <c r="K816" s="48">
        <f>Source!O351</f>
        <v>152550</v>
      </c>
      <c r="L816" s="48"/>
      <c r="M816" s="49">
        <f>Source!U351</f>
        <v>0</v>
      </c>
      <c r="O816" s="47">
        <f>H816</f>
        <v>152550</v>
      </c>
      <c r="P816" s="47">
        <f>K816</f>
        <v>152550</v>
      </c>
      <c r="Q816" s="47">
        <f>M816</f>
        <v>0</v>
      </c>
      <c r="W816">
        <f>IF(Source!BI351&lt;=1,H816, 0)</f>
        <v>152550</v>
      </c>
      <c r="X816">
        <f>IF(Source!BI351=2,H816, 0)</f>
        <v>0</v>
      </c>
      <c r="Y816">
        <f>IF(Source!BI351=3,H816, 0)</f>
        <v>0</v>
      </c>
      <c r="Z816">
        <f>IF(Source!BI351=4,H816, 0)</f>
        <v>0</v>
      </c>
    </row>
    <row r="817" spans="1:26" ht="27" x14ac:dyDescent="0.2">
      <c r="A817" s="37">
        <v>192</v>
      </c>
      <c r="B817" s="37" t="str">
        <f>Source!E352</f>
        <v>102</v>
      </c>
      <c r="C817" s="38" t="str">
        <f>Source!F352</f>
        <v>ЕКС</v>
      </c>
      <c r="D817" s="34" t="s">
        <v>840</v>
      </c>
      <c r="E817" s="39" t="str">
        <f>Source!H352</f>
        <v>ШТ</v>
      </c>
      <c r="F817" s="10">
        <f>Source!I352</f>
        <v>4</v>
      </c>
      <c r="G817" s="41">
        <f>IF(Source!AK352&lt;&gt; 0, Source!AK352,Source!AL352 + Source!AM352 + Source!AO352)</f>
        <v>400.84</v>
      </c>
      <c r="H817" s="40"/>
      <c r="I817" s="41"/>
      <c r="J817" s="40" t="str">
        <f>Source!BO352</f>
        <v/>
      </c>
      <c r="K817" s="40"/>
      <c r="L817" s="41"/>
      <c r="M817" s="42"/>
      <c r="S817">
        <f>ROUND((Source!FX352/100)*((ROUND(Source!AF352*Source!I352, 2)+ROUND(Source!AE352*Source!I352, 2))), 2)</f>
        <v>0</v>
      </c>
      <c r="T817">
        <f>Source!X352</f>
        <v>0</v>
      </c>
      <c r="U817">
        <f>ROUND((Source!FY352/100)*((ROUND(Source!AF352*Source!I352, 2)+ROUND(Source!AE352*Source!I352, 2))), 2)</f>
        <v>0</v>
      </c>
      <c r="V817">
        <f>Source!Y352</f>
        <v>0</v>
      </c>
    </row>
    <row r="818" spans="1:26" ht="14.25" x14ac:dyDescent="0.2">
      <c r="A818" s="50"/>
      <c r="B818" s="50"/>
      <c r="C818" s="51"/>
      <c r="D818" s="52" t="s">
        <v>834</v>
      </c>
      <c r="E818" s="53"/>
      <c r="F818" s="54"/>
      <c r="G818" s="55">
        <f>Source!AL352</f>
        <v>400.84</v>
      </c>
      <c r="H818" s="56" t="str">
        <f>Source!DD352</f>
        <v/>
      </c>
      <c r="I818" s="55">
        <f>ROUND(Source!AC352*Source!I352, 2)</f>
        <v>1603.36</v>
      </c>
      <c r="J818" s="56"/>
      <c r="K818" s="56">
        <f>IF(Source!BC352&lt;&gt; 0, Source!BC352, 1)</f>
        <v>1</v>
      </c>
      <c r="L818" s="55">
        <f>Source!P352</f>
        <v>1603.36</v>
      </c>
      <c r="M818" s="60"/>
    </row>
    <row r="819" spans="1:26" ht="15" x14ac:dyDescent="0.25">
      <c r="H819" s="48">
        <f>ROUND(Source!AC352*Source!I352, 2)+ROUND(Source!AF352*Source!I352, 2)+ROUND((((Source!ET352)-(Source!EU352))+Source!AE352)*Source!I352, 2)</f>
        <v>1603.36</v>
      </c>
      <c r="I819" s="48"/>
      <c r="K819" s="48">
        <f>Source!O352</f>
        <v>1603.36</v>
      </c>
      <c r="L819" s="48"/>
      <c r="M819" s="49">
        <f>Source!U352</f>
        <v>0</v>
      </c>
      <c r="O819" s="47">
        <f>H819</f>
        <v>1603.36</v>
      </c>
      <c r="P819" s="47">
        <f>K819</f>
        <v>1603.36</v>
      </c>
      <c r="Q819" s="47">
        <f>M819</f>
        <v>0</v>
      </c>
      <c r="W819">
        <f>IF(Source!BI352&lt;=1,H819, 0)</f>
        <v>1603.36</v>
      </c>
      <c r="X819">
        <f>IF(Source!BI352=2,H819, 0)</f>
        <v>0</v>
      </c>
      <c r="Y819">
        <f>IF(Source!BI352=3,H819, 0)</f>
        <v>0</v>
      </c>
      <c r="Z819">
        <f>IF(Source!BI352=4,H819, 0)</f>
        <v>0</v>
      </c>
    </row>
    <row r="820" spans="1:26" ht="27" x14ac:dyDescent="0.2">
      <c r="A820" s="37">
        <v>193</v>
      </c>
      <c r="B820" s="37" t="str">
        <f>Source!E353</f>
        <v>103</v>
      </c>
      <c r="C820" s="38" t="str">
        <f>Source!F353</f>
        <v>Прайс</v>
      </c>
      <c r="D820" s="34" t="s">
        <v>850</v>
      </c>
      <c r="E820" s="39" t="str">
        <f>Source!H353</f>
        <v>ТН</v>
      </c>
      <c r="F820" s="10">
        <f>Source!I353</f>
        <v>7</v>
      </c>
      <c r="G820" s="41">
        <f>IF(Source!AK353&lt;&gt; 0, Source!AK353,Source!AL353 + Source!AM353 + Source!AO353)</f>
        <v>566.66999999999996</v>
      </c>
      <c r="H820" s="40"/>
      <c r="I820" s="41"/>
      <c r="J820" s="40" t="str">
        <f>Source!BO353</f>
        <v/>
      </c>
      <c r="K820" s="40"/>
      <c r="L820" s="41"/>
      <c r="M820" s="42"/>
      <c r="S820">
        <f>ROUND((Source!FX353/100)*((ROUND(Source!AF353*Source!I353, 2)+ROUND(Source!AE353*Source!I353, 2))), 2)</f>
        <v>0</v>
      </c>
      <c r="T820">
        <f>Source!X353</f>
        <v>0</v>
      </c>
      <c r="U820">
        <f>ROUND((Source!FY353/100)*((ROUND(Source!AF353*Source!I353, 2)+ROUND(Source!AE353*Source!I353, 2))), 2)</f>
        <v>0</v>
      </c>
      <c r="V820">
        <f>Source!Y353</f>
        <v>0</v>
      </c>
    </row>
    <row r="821" spans="1:26" ht="14.25" x14ac:dyDescent="0.2">
      <c r="A821" s="50"/>
      <c r="B821" s="50"/>
      <c r="C821" s="51"/>
      <c r="D821" s="52" t="s">
        <v>834</v>
      </c>
      <c r="E821" s="53"/>
      <c r="F821" s="54"/>
      <c r="G821" s="55">
        <f>Source!AL353</f>
        <v>566.66999999999996</v>
      </c>
      <c r="H821" s="56" t="str">
        <f>Source!DD353</f>
        <v/>
      </c>
      <c r="I821" s="55">
        <f>ROUND(Source!AC353*Source!I353, 2)</f>
        <v>3966.69</v>
      </c>
      <c r="J821" s="56"/>
      <c r="K821" s="56">
        <f>IF(Source!BC353&lt;&gt; 0, Source!BC353, 1)</f>
        <v>1</v>
      </c>
      <c r="L821" s="55">
        <f>Source!P353</f>
        <v>3966.69</v>
      </c>
      <c r="M821" s="60"/>
    </row>
    <row r="822" spans="1:26" ht="15" x14ac:dyDescent="0.25">
      <c r="H822" s="48">
        <f>ROUND(Source!AC353*Source!I353, 2)+ROUND(Source!AF353*Source!I353, 2)+ROUND((((Source!ET353)-(Source!EU353))+Source!AE353)*Source!I353, 2)</f>
        <v>3966.69</v>
      </c>
      <c r="I822" s="48"/>
      <c r="K822" s="48">
        <f>Source!O353</f>
        <v>3966.69</v>
      </c>
      <c r="L822" s="48"/>
      <c r="M822" s="49">
        <f>Source!U353</f>
        <v>0</v>
      </c>
      <c r="O822" s="47">
        <f>H822</f>
        <v>3966.69</v>
      </c>
      <c r="P822" s="47">
        <f>K822</f>
        <v>3966.69</v>
      </c>
      <c r="Q822" s="47">
        <f>M822</f>
        <v>0</v>
      </c>
      <c r="W822">
        <f>IF(Source!BI353&lt;=1,H822, 0)</f>
        <v>3966.69</v>
      </c>
      <c r="X822">
        <f>IF(Source!BI353=2,H822, 0)</f>
        <v>0</v>
      </c>
      <c r="Y822">
        <f>IF(Source!BI353=3,H822, 0)</f>
        <v>0</v>
      </c>
      <c r="Z822">
        <f>IF(Source!BI353=4,H822, 0)</f>
        <v>0</v>
      </c>
    </row>
    <row r="823" spans="1:26" ht="41.25" x14ac:dyDescent="0.2">
      <c r="A823" s="37">
        <v>194</v>
      </c>
      <c r="B823" s="37" t="str">
        <f>Source!E354</f>
        <v>104</v>
      </c>
      <c r="C823" s="38" t="str">
        <f>Source!F354</f>
        <v/>
      </c>
      <c r="D823" s="34" t="s">
        <v>851</v>
      </c>
      <c r="E823" s="39" t="str">
        <f>Source!H354</f>
        <v>ШТ</v>
      </c>
      <c r="F823" s="10">
        <f>Source!I354</f>
        <v>1</v>
      </c>
      <c r="G823" s="41">
        <f>IF(Source!AK354&lt;&gt; 0, Source!AK354,Source!AL354 + Source!AM354 + Source!AO354)</f>
        <v>7202.5</v>
      </c>
      <c r="H823" s="40"/>
      <c r="I823" s="41"/>
      <c r="J823" s="40" t="str">
        <f>Source!BO354</f>
        <v/>
      </c>
      <c r="K823" s="40"/>
      <c r="L823" s="41"/>
      <c r="M823" s="42"/>
      <c r="S823">
        <f>ROUND((Source!FX354/100)*((ROUND(Source!AF354*Source!I354, 2)+ROUND(Source!AE354*Source!I354, 2))), 2)</f>
        <v>0</v>
      </c>
      <c r="T823">
        <f>Source!X354</f>
        <v>0</v>
      </c>
      <c r="U823">
        <f>ROUND((Source!FY354/100)*((ROUND(Source!AF354*Source!I354, 2)+ROUND(Source!AE354*Source!I354, 2))), 2)</f>
        <v>0</v>
      </c>
      <c r="V823">
        <f>Source!Y354</f>
        <v>0</v>
      </c>
    </row>
    <row r="824" spans="1:26" ht="14.25" x14ac:dyDescent="0.2">
      <c r="A824" s="50"/>
      <c r="B824" s="50"/>
      <c r="C824" s="51"/>
      <c r="D824" s="52" t="s">
        <v>834</v>
      </c>
      <c r="E824" s="53"/>
      <c r="F824" s="54"/>
      <c r="G824" s="55">
        <f>Source!AL354</f>
        <v>7202.5</v>
      </c>
      <c r="H824" s="56" t="str">
        <f>Source!DD354</f>
        <v/>
      </c>
      <c r="I824" s="55">
        <f>ROUND(Source!AC354*Source!I354, 2)</f>
        <v>7202.5</v>
      </c>
      <c r="J824" s="56"/>
      <c r="K824" s="56">
        <f>IF(Source!BC354&lt;&gt; 0, Source!BC354, 1)</f>
        <v>1</v>
      </c>
      <c r="L824" s="55">
        <f>Source!P354</f>
        <v>7202.5</v>
      </c>
      <c r="M824" s="60"/>
    </row>
    <row r="825" spans="1:26" ht="15" x14ac:dyDescent="0.25">
      <c r="H825" s="48">
        <f>ROUND(Source!AC354*Source!I354, 2)+ROUND(Source!AF354*Source!I354, 2)+ROUND((((Source!ET354)-(Source!EU354))+Source!AE354)*Source!I354, 2)</f>
        <v>7202.5</v>
      </c>
      <c r="I825" s="48"/>
      <c r="K825" s="48">
        <f>Source!O354</f>
        <v>7202.5</v>
      </c>
      <c r="L825" s="48"/>
      <c r="M825" s="49">
        <f>Source!U354</f>
        <v>0</v>
      </c>
      <c r="O825" s="47">
        <f>H825</f>
        <v>7202.5</v>
      </c>
      <c r="P825" s="47">
        <f>K825</f>
        <v>7202.5</v>
      </c>
      <c r="Q825" s="47">
        <f>M825</f>
        <v>0</v>
      </c>
      <c r="W825">
        <f>IF(Source!BI354&lt;=1,H825, 0)</f>
        <v>7202.5</v>
      </c>
      <c r="X825">
        <f>IF(Source!BI354=2,H825, 0)</f>
        <v>0</v>
      </c>
      <c r="Y825">
        <f>IF(Source!BI354=3,H825, 0)</f>
        <v>0</v>
      </c>
      <c r="Z825">
        <f>IF(Source!BI354=4,H825, 0)</f>
        <v>0</v>
      </c>
    </row>
    <row r="826" spans="1:26" ht="41.25" x14ac:dyDescent="0.2">
      <c r="A826" s="37">
        <v>195</v>
      </c>
      <c r="B826" s="37" t="str">
        <f>Source!E355</f>
        <v>105</v>
      </c>
      <c r="C826" s="38" t="str">
        <f>Source!F355</f>
        <v/>
      </c>
      <c r="D826" s="34" t="s">
        <v>852</v>
      </c>
      <c r="E826" s="39" t="str">
        <f>Source!H355</f>
        <v>ШТ</v>
      </c>
      <c r="F826" s="10">
        <f>Source!I355</f>
        <v>1</v>
      </c>
      <c r="G826" s="41">
        <f>IF(Source!AK355&lt;&gt; 0, Source!AK355,Source!AL355 + Source!AM355 + Source!AO355)</f>
        <v>425.83</v>
      </c>
      <c r="H826" s="40"/>
      <c r="I826" s="41"/>
      <c r="J826" s="40" t="str">
        <f>Source!BO355</f>
        <v/>
      </c>
      <c r="K826" s="40"/>
      <c r="L826" s="41"/>
      <c r="M826" s="42"/>
      <c r="S826">
        <f>ROUND((Source!FX355/100)*((ROUND(Source!AF355*Source!I355, 2)+ROUND(Source!AE355*Source!I355, 2))), 2)</f>
        <v>0</v>
      </c>
      <c r="T826">
        <f>Source!X355</f>
        <v>0</v>
      </c>
      <c r="U826">
        <f>ROUND((Source!FY355/100)*((ROUND(Source!AF355*Source!I355, 2)+ROUND(Source!AE355*Source!I355, 2))), 2)</f>
        <v>0</v>
      </c>
      <c r="V826">
        <f>Source!Y355</f>
        <v>0</v>
      </c>
    </row>
    <row r="827" spans="1:26" ht="14.25" x14ac:dyDescent="0.2">
      <c r="A827" s="50"/>
      <c r="B827" s="50"/>
      <c r="C827" s="51"/>
      <c r="D827" s="52" t="s">
        <v>834</v>
      </c>
      <c r="E827" s="53"/>
      <c r="F827" s="54"/>
      <c r="G827" s="55">
        <f>Source!AL355</f>
        <v>425.83</v>
      </c>
      <c r="H827" s="56" t="str">
        <f>Source!DD355</f>
        <v/>
      </c>
      <c r="I827" s="55">
        <f>ROUND(Source!AC355*Source!I355, 2)</f>
        <v>425.83</v>
      </c>
      <c r="J827" s="56"/>
      <c r="K827" s="56">
        <f>IF(Source!BC355&lt;&gt; 0, Source!BC355, 1)</f>
        <v>1</v>
      </c>
      <c r="L827" s="55">
        <f>Source!P355</f>
        <v>425.83</v>
      </c>
      <c r="M827" s="60"/>
    </row>
    <row r="828" spans="1:26" ht="15" x14ac:dyDescent="0.25">
      <c r="H828" s="48">
        <f>ROUND(Source!AC355*Source!I355, 2)+ROUND(Source!AF355*Source!I355, 2)+ROUND((((Source!ET355)-(Source!EU355))+Source!AE355)*Source!I355, 2)</f>
        <v>425.83</v>
      </c>
      <c r="I828" s="48"/>
      <c r="K828" s="48">
        <f>Source!O355</f>
        <v>425.83</v>
      </c>
      <c r="L828" s="48"/>
      <c r="M828" s="49">
        <f>Source!U355</f>
        <v>0</v>
      </c>
      <c r="O828" s="47">
        <f>H828</f>
        <v>425.83</v>
      </c>
      <c r="P828" s="47">
        <f>K828</f>
        <v>425.83</v>
      </c>
      <c r="Q828" s="47">
        <f>M828</f>
        <v>0</v>
      </c>
      <c r="W828">
        <f>IF(Source!BI355&lt;=1,H828, 0)</f>
        <v>425.83</v>
      </c>
      <c r="X828">
        <f>IF(Source!BI355=2,H828, 0)</f>
        <v>0</v>
      </c>
      <c r="Y828">
        <f>IF(Source!BI355=3,H828, 0)</f>
        <v>0</v>
      </c>
      <c r="Z828">
        <f>IF(Source!BI355=4,H828, 0)</f>
        <v>0</v>
      </c>
    </row>
    <row r="829" spans="1:26" ht="27" x14ac:dyDescent="0.2">
      <c r="A829" s="37">
        <v>196</v>
      </c>
      <c r="B829" s="37" t="str">
        <f>Source!E356</f>
        <v>106</v>
      </c>
      <c r="C829" s="38" t="str">
        <f>Source!F356</f>
        <v/>
      </c>
      <c r="D829" s="34" t="s">
        <v>853</v>
      </c>
      <c r="E829" s="39" t="str">
        <f>Source!H356</f>
        <v>ШТ</v>
      </c>
      <c r="F829" s="10">
        <f>Source!I356</f>
        <v>1</v>
      </c>
      <c r="G829" s="41">
        <f>IF(Source!AK356&lt;&gt; 0, Source!AK356,Source!AL356 + Source!AM356 + Source!AO356)</f>
        <v>1509.17</v>
      </c>
      <c r="H829" s="40"/>
      <c r="I829" s="41"/>
      <c r="J829" s="40" t="str">
        <f>Source!BO356</f>
        <v/>
      </c>
      <c r="K829" s="40"/>
      <c r="L829" s="41"/>
      <c r="M829" s="42"/>
      <c r="S829">
        <f>ROUND((Source!FX356/100)*((ROUND(Source!AF356*Source!I356, 2)+ROUND(Source!AE356*Source!I356, 2))), 2)</f>
        <v>0</v>
      </c>
      <c r="T829">
        <f>Source!X356</f>
        <v>0</v>
      </c>
      <c r="U829">
        <f>ROUND((Source!FY356/100)*((ROUND(Source!AF356*Source!I356, 2)+ROUND(Source!AE356*Source!I356, 2))), 2)</f>
        <v>0</v>
      </c>
      <c r="V829">
        <f>Source!Y356</f>
        <v>0</v>
      </c>
    </row>
    <row r="830" spans="1:26" ht="14.25" x14ac:dyDescent="0.2">
      <c r="A830" s="50"/>
      <c r="B830" s="50"/>
      <c r="C830" s="51"/>
      <c r="D830" s="52" t="s">
        <v>834</v>
      </c>
      <c r="E830" s="53"/>
      <c r="F830" s="54"/>
      <c r="G830" s="55">
        <f>Source!AL356</f>
        <v>1509.17</v>
      </c>
      <c r="H830" s="56" t="str">
        <f>Source!DD356</f>
        <v/>
      </c>
      <c r="I830" s="55">
        <f>ROUND(Source!AC356*Source!I356, 2)</f>
        <v>1509.17</v>
      </c>
      <c r="J830" s="56"/>
      <c r="K830" s="56">
        <f>IF(Source!BC356&lt;&gt; 0, Source!BC356, 1)</f>
        <v>1</v>
      </c>
      <c r="L830" s="55">
        <f>Source!P356</f>
        <v>1509.17</v>
      </c>
      <c r="M830" s="60"/>
    </row>
    <row r="831" spans="1:26" ht="15" x14ac:dyDescent="0.25">
      <c r="H831" s="48">
        <f>ROUND(Source!AC356*Source!I356, 2)+ROUND(Source!AF356*Source!I356, 2)+ROUND((((Source!ET356)-(Source!EU356))+Source!AE356)*Source!I356, 2)</f>
        <v>1509.17</v>
      </c>
      <c r="I831" s="48"/>
      <c r="K831" s="48">
        <f>Source!O356</f>
        <v>1509.17</v>
      </c>
      <c r="L831" s="48"/>
      <c r="M831" s="49">
        <f>Source!U356</f>
        <v>0</v>
      </c>
      <c r="O831" s="47">
        <f>H831</f>
        <v>1509.17</v>
      </c>
      <c r="P831" s="47">
        <f>K831</f>
        <v>1509.17</v>
      </c>
      <c r="Q831" s="47">
        <f>M831</f>
        <v>0</v>
      </c>
      <c r="W831">
        <f>IF(Source!BI356&lt;=1,H831, 0)</f>
        <v>1509.17</v>
      </c>
      <c r="X831">
        <f>IF(Source!BI356=2,H831, 0)</f>
        <v>0</v>
      </c>
      <c r="Y831">
        <f>IF(Source!BI356=3,H831, 0)</f>
        <v>0</v>
      </c>
      <c r="Z831">
        <f>IF(Source!BI356=4,H831, 0)</f>
        <v>0</v>
      </c>
    </row>
    <row r="832" spans="1:26" ht="27" x14ac:dyDescent="0.2">
      <c r="A832" s="37">
        <v>197</v>
      </c>
      <c r="B832" s="37" t="str">
        <f>Source!E357</f>
        <v>107</v>
      </c>
      <c r="C832" s="38" t="str">
        <f>Source!F357</f>
        <v/>
      </c>
      <c r="D832" s="34" t="s">
        <v>854</v>
      </c>
      <c r="E832" s="39" t="str">
        <f>Source!H357</f>
        <v>ШТ</v>
      </c>
      <c r="F832" s="10">
        <f>Source!I357</f>
        <v>1</v>
      </c>
      <c r="G832" s="41">
        <f>IF(Source!AK357&lt;&gt; 0, Source!AK357,Source!AL357 + Source!AM357 + Source!AO357)</f>
        <v>80</v>
      </c>
      <c r="H832" s="40"/>
      <c r="I832" s="41"/>
      <c r="J832" s="40" t="str">
        <f>Source!BO357</f>
        <v/>
      </c>
      <c r="K832" s="40"/>
      <c r="L832" s="41"/>
      <c r="M832" s="42"/>
      <c r="S832">
        <f>ROUND((Source!FX357/100)*((ROUND(Source!AF357*Source!I357, 2)+ROUND(Source!AE357*Source!I357, 2))), 2)</f>
        <v>0</v>
      </c>
      <c r="T832">
        <f>Source!X357</f>
        <v>0</v>
      </c>
      <c r="U832">
        <f>ROUND((Source!FY357/100)*((ROUND(Source!AF357*Source!I357, 2)+ROUND(Source!AE357*Source!I357, 2))), 2)</f>
        <v>0</v>
      </c>
      <c r="V832">
        <f>Source!Y357</f>
        <v>0</v>
      </c>
    </row>
    <row r="833" spans="1:26" ht="14.25" x14ac:dyDescent="0.2">
      <c r="A833" s="50"/>
      <c r="B833" s="50"/>
      <c r="C833" s="51"/>
      <c r="D833" s="52" t="s">
        <v>834</v>
      </c>
      <c r="E833" s="53"/>
      <c r="F833" s="54"/>
      <c r="G833" s="55">
        <f>Source!AL357</f>
        <v>80</v>
      </c>
      <c r="H833" s="56" t="str">
        <f>Source!DD357</f>
        <v/>
      </c>
      <c r="I833" s="55">
        <f>ROUND(Source!AC357*Source!I357, 2)</f>
        <v>80</v>
      </c>
      <c r="J833" s="56"/>
      <c r="K833" s="56">
        <f>IF(Source!BC357&lt;&gt; 0, Source!BC357, 1)</f>
        <v>1</v>
      </c>
      <c r="L833" s="55">
        <f>Source!P357</f>
        <v>80</v>
      </c>
      <c r="M833" s="60"/>
    </row>
    <row r="834" spans="1:26" ht="15" x14ac:dyDescent="0.25">
      <c r="H834" s="48">
        <f>ROUND(Source!AC357*Source!I357, 2)+ROUND(Source!AF357*Source!I357, 2)+ROUND((((Source!ET357)-(Source!EU357))+Source!AE357)*Source!I357, 2)</f>
        <v>80</v>
      </c>
      <c r="I834" s="48"/>
      <c r="K834" s="48">
        <f>Source!O357</f>
        <v>80</v>
      </c>
      <c r="L834" s="48"/>
      <c r="M834" s="49">
        <f>Source!U357</f>
        <v>0</v>
      </c>
      <c r="O834" s="47">
        <f>H834</f>
        <v>80</v>
      </c>
      <c r="P834" s="47">
        <f>K834</f>
        <v>80</v>
      </c>
      <c r="Q834" s="47">
        <f>M834</f>
        <v>0</v>
      </c>
      <c r="W834">
        <f>IF(Source!BI357&lt;=1,H834, 0)</f>
        <v>80</v>
      </c>
      <c r="X834">
        <f>IF(Source!BI357=2,H834, 0)</f>
        <v>0</v>
      </c>
      <c r="Y834">
        <f>IF(Source!BI357=3,H834, 0)</f>
        <v>0</v>
      </c>
      <c r="Z834">
        <f>IF(Source!BI357=4,H834, 0)</f>
        <v>0</v>
      </c>
    </row>
    <row r="835" spans="1:26" ht="27" x14ac:dyDescent="0.2">
      <c r="A835" s="37">
        <v>198</v>
      </c>
      <c r="B835" s="37" t="str">
        <f>Source!E358</f>
        <v>108</v>
      </c>
      <c r="C835" s="38" t="str">
        <f>Source!F358</f>
        <v/>
      </c>
      <c r="D835" s="34" t="s">
        <v>855</v>
      </c>
      <c r="E835" s="39" t="str">
        <f>Source!H358</f>
        <v>ШТ</v>
      </c>
      <c r="F835" s="10">
        <f>Source!I358</f>
        <v>1</v>
      </c>
      <c r="G835" s="41">
        <f>IF(Source!AK358&lt;&gt; 0, Source!AK358,Source!AL358 + Source!AM358 + Source!AO358)</f>
        <v>2047.5</v>
      </c>
      <c r="H835" s="40"/>
      <c r="I835" s="41"/>
      <c r="J835" s="40" t="str">
        <f>Source!BO358</f>
        <v/>
      </c>
      <c r="K835" s="40"/>
      <c r="L835" s="41"/>
      <c r="M835" s="42"/>
      <c r="S835">
        <f>ROUND((Source!FX358/100)*((ROUND(Source!AF358*Source!I358, 2)+ROUND(Source!AE358*Source!I358, 2))), 2)</f>
        <v>0</v>
      </c>
      <c r="T835">
        <f>Source!X358</f>
        <v>0</v>
      </c>
      <c r="U835">
        <f>ROUND((Source!FY358/100)*((ROUND(Source!AF358*Source!I358, 2)+ROUND(Source!AE358*Source!I358, 2))), 2)</f>
        <v>0</v>
      </c>
      <c r="V835">
        <f>Source!Y358</f>
        <v>0</v>
      </c>
    </row>
    <row r="836" spans="1:26" ht="14.25" x14ac:dyDescent="0.2">
      <c r="A836" s="50"/>
      <c r="B836" s="50"/>
      <c r="C836" s="51"/>
      <c r="D836" s="52" t="s">
        <v>834</v>
      </c>
      <c r="E836" s="53"/>
      <c r="F836" s="54"/>
      <c r="G836" s="55">
        <f>Source!AL358</f>
        <v>2047.5</v>
      </c>
      <c r="H836" s="56" t="str">
        <f>Source!DD358</f>
        <v/>
      </c>
      <c r="I836" s="55">
        <f>ROUND(Source!AC358*Source!I358, 2)</f>
        <v>2047.5</v>
      </c>
      <c r="J836" s="56"/>
      <c r="K836" s="56">
        <f>IF(Source!BC358&lt;&gt; 0, Source!BC358, 1)</f>
        <v>1</v>
      </c>
      <c r="L836" s="55">
        <f>Source!P358</f>
        <v>2047.5</v>
      </c>
      <c r="M836" s="60"/>
    </row>
    <row r="837" spans="1:26" ht="15" x14ac:dyDescent="0.25">
      <c r="H837" s="48">
        <f>ROUND(Source!AC358*Source!I358, 2)+ROUND(Source!AF358*Source!I358, 2)+ROUND((((Source!ET358)-(Source!EU358))+Source!AE358)*Source!I358, 2)</f>
        <v>2047.5</v>
      </c>
      <c r="I837" s="48"/>
      <c r="K837" s="48">
        <f>Source!O358</f>
        <v>2047.5</v>
      </c>
      <c r="L837" s="48"/>
      <c r="M837" s="49">
        <f>Source!U358</f>
        <v>0</v>
      </c>
      <c r="O837" s="47">
        <f>H837</f>
        <v>2047.5</v>
      </c>
      <c r="P837" s="47">
        <f>K837</f>
        <v>2047.5</v>
      </c>
      <c r="Q837" s="47">
        <f>M837</f>
        <v>0</v>
      </c>
      <c r="W837">
        <f>IF(Source!BI358&lt;=1,H837, 0)</f>
        <v>2047.5</v>
      </c>
      <c r="X837">
        <f>IF(Source!BI358=2,H837, 0)</f>
        <v>0</v>
      </c>
      <c r="Y837">
        <f>IF(Source!BI358=3,H837, 0)</f>
        <v>0</v>
      </c>
      <c r="Z837">
        <f>IF(Source!BI358=4,H837, 0)</f>
        <v>0</v>
      </c>
    </row>
    <row r="838" spans="1:26" ht="27" x14ac:dyDescent="0.2">
      <c r="A838" s="37">
        <v>199</v>
      </c>
      <c r="B838" s="37" t="str">
        <f>Source!E359</f>
        <v>109</v>
      </c>
      <c r="C838" s="38" t="str">
        <f>Source!F359</f>
        <v/>
      </c>
      <c r="D838" s="34" t="s">
        <v>856</v>
      </c>
      <c r="E838" s="39" t="str">
        <f>Source!H359</f>
        <v>ШТ</v>
      </c>
      <c r="F838" s="10">
        <f>Source!I359</f>
        <v>8</v>
      </c>
      <c r="G838" s="41">
        <f>IF(Source!AK359&lt;&gt; 0, Source!AK359,Source!AL359 + Source!AM359 + Source!AO359)</f>
        <v>18.329999999999998</v>
      </c>
      <c r="H838" s="40"/>
      <c r="I838" s="41"/>
      <c r="J838" s="40" t="str">
        <f>Source!BO359</f>
        <v/>
      </c>
      <c r="K838" s="40"/>
      <c r="L838" s="41"/>
      <c r="M838" s="42"/>
      <c r="S838">
        <f>ROUND((Source!FX359/100)*((ROUND(Source!AF359*Source!I359, 2)+ROUND(Source!AE359*Source!I359, 2))), 2)</f>
        <v>0</v>
      </c>
      <c r="T838">
        <f>Source!X359</f>
        <v>0</v>
      </c>
      <c r="U838">
        <f>ROUND((Source!FY359/100)*((ROUND(Source!AF359*Source!I359, 2)+ROUND(Source!AE359*Source!I359, 2))), 2)</f>
        <v>0</v>
      </c>
      <c r="V838">
        <f>Source!Y359</f>
        <v>0</v>
      </c>
    </row>
    <row r="839" spans="1:26" ht="14.25" x14ac:dyDescent="0.2">
      <c r="A839" s="50"/>
      <c r="B839" s="50"/>
      <c r="C839" s="51"/>
      <c r="D839" s="52" t="s">
        <v>834</v>
      </c>
      <c r="E839" s="53"/>
      <c r="F839" s="54"/>
      <c r="G839" s="55">
        <f>Source!AL359</f>
        <v>18.329999999999998</v>
      </c>
      <c r="H839" s="56" t="str">
        <f>Source!DD359</f>
        <v/>
      </c>
      <c r="I839" s="55">
        <f>ROUND(Source!AC359*Source!I359, 2)</f>
        <v>146.63999999999999</v>
      </c>
      <c r="J839" s="56"/>
      <c r="K839" s="56">
        <f>IF(Source!BC359&lt;&gt; 0, Source!BC359, 1)</f>
        <v>1</v>
      </c>
      <c r="L839" s="55">
        <f>Source!P359</f>
        <v>146.63999999999999</v>
      </c>
      <c r="M839" s="60"/>
    </row>
    <row r="840" spans="1:26" ht="15" x14ac:dyDescent="0.25">
      <c r="H840" s="48">
        <f>ROUND(Source!AC359*Source!I359, 2)+ROUND(Source!AF359*Source!I359, 2)+ROUND((((Source!ET359)-(Source!EU359))+Source!AE359)*Source!I359, 2)</f>
        <v>146.63999999999999</v>
      </c>
      <c r="I840" s="48"/>
      <c r="K840" s="48">
        <f>Source!O359</f>
        <v>146.63999999999999</v>
      </c>
      <c r="L840" s="48"/>
      <c r="M840" s="49">
        <f>Source!U359</f>
        <v>0</v>
      </c>
      <c r="O840" s="47">
        <f>H840</f>
        <v>146.63999999999999</v>
      </c>
      <c r="P840" s="47">
        <f>K840</f>
        <v>146.63999999999999</v>
      </c>
      <c r="Q840" s="47">
        <f>M840</f>
        <v>0</v>
      </c>
      <c r="W840">
        <f>IF(Source!BI359&lt;=1,H840, 0)</f>
        <v>146.63999999999999</v>
      </c>
      <c r="X840">
        <f>IF(Source!BI359=2,H840, 0)</f>
        <v>0</v>
      </c>
      <c r="Y840">
        <f>IF(Source!BI359=3,H840, 0)</f>
        <v>0</v>
      </c>
      <c r="Z840">
        <f>IF(Source!BI359=4,H840, 0)</f>
        <v>0</v>
      </c>
    </row>
    <row r="841" spans="1:26" ht="27" x14ac:dyDescent="0.2">
      <c r="A841" s="37">
        <v>200</v>
      </c>
      <c r="B841" s="37" t="str">
        <f>Source!E360</f>
        <v>110</v>
      </c>
      <c r="C841" s="38" t="str">
        <f>Source!F360</f>
        <v/>
      </c>
      <c r="D841" s="34" t="s">
        <v>857</v>
      </c>
      <c r="E841" s="39" t="str">
        <f>Source!H360</f>
        <v>ШТ</v>
      </c>
      <c r="F841" s="10">
        <f>Source!I360</f>
        <v>8</v>
      </c>
      <c r="G841" s="41">
        <f>IF(Source!AK360&lt;&gt; 0, Source!AK360,Source!AL360 + Source!AM360 + Source!AO360)</f>
        <v>290</v>
      </c>
      <c r="H841" s="40"/>
      <c r="I841" s="41"/>
      <c r="J841" s="40" t="str">
        <f>Source!BO360</f>
        <v/>
      </c>
      <c r="K841" s="40"/>
      <c r="L841" s="41"/>
      <c r="M841" s="42"/>
      <c r="S841">
        <f>ROUND((Source!FX360/100)*((ROUND(Source!AF360*Source!I360, 2)+ROUND(Source!AE360*Source!I360, 2))), 2)</f>
        <v>0</v>
      </c>
      <c r="T841">
        <f>Source!X360</f>
        <v>0</v>
      </c>
      <c r="U841">
        <f>ROUND((Source!FY360/100)*((ROUND(Source!AF360*Source!I360, 2)+ROUND(Source!AE360*Source!I360, 2))), 2)</f>
        <v>0</v>
      </c>
      <c r="V841">
        <f>Source!Y360</f>
        <v>0</v>
      </c>
    </row>
    <row r="842" spans="1:26" ht="14.25" x14ac:dyDescent="0.2">
      <c r="A842" s="50"/>
      <c r="B842" s="50"/>
      <c r="C842" s="51"/>
      <c r="D842" s="52" t="s">
        <v>834</v>
      </c>
      <c r="E842" s="53"/>
      <c r="F842" s="54"/>
      <c r="G842" s="55">
        <f>Source!AL360</f>
        <v>290</v>
      </c>
      <c r="H842" s="56" t="str">
        <f>Source!DD360</f>
        <v/>
      </c>
      <c r="I842" s="55">
        <f>ROUND(Source!AC360*Source!I360, 2)</f>
        <v>2320</v>
      </c>
      <c r="J842" s="56"/>
      <c r="K842" s="56">
        <f>IF(Source!BC360&lt;&gt; 0, Source!BC360, 1)</f>
        <v>1</v>
      </c>
      <c r="L842" s="55">
        <f>Source!P360</f>
        <v>2320</v>
      </c>
      <c r="M842" s="60"/>
    </row>
    <row r="843" spans="1:26" ht="15" x14ac:dyDescent="0.25">
      <c r="H843" s="48">
        <f>ROUND(Source!AC360*Source!I360, 2)+ROUND(Source!AF360*Source!I360, 2)+ROUND((((Source!ET360)-(Source!EU360))+Source!AE360)*Source!I360, 2)</f>
        <v>2320</v>
      </c>
      <c r="I843" s="48"/>
      <c r="K843" s="48">
        <f>Source!O360</f>
        <v>2320</v>
      </c>
      <c r="L843" s="48"/>
      <c r="M843" s="49">
        <f>Source!U360</f>
        <v>0</v>
      </c>
      <c r="O843" s="47">
        <f>H843</f>
        <v>2320</v>
      </c>
      <c r="P843" s="47">
        <f>K843</f>
        <v>2320</v>
      </c>
      <c r="Q843" s="47">
        <f>M843</f>
        <v>0</v>
      </c>
      <c r="W843">
        <f>IF(Source!BI360&lt;=1,H843, 0)</f>
        <v>2320</v>
      </c>
      <c r="X843">
        <f>IF(Source!BI360=2,H843, 0)</f>
        <v>0</v>
      </c>
      <c r="Y843">
        <f>IF(Source!BI360=3,H843, 0)</f>
        <v>0</v>
      </c>
      <c r="Z843">
        <f>IF(Source!BI360=4,H843, 0)</f>
        <v>0</v>
      </c>
    </row>
    <row r="844" spans="1:26" ht="27" x14ac:dyDescent="0.2">
      <c r="A844" s="37">
        <v>201</v>
      </c>
      <c r="B844" s="37" t="str">
        <f>Source!E361</f>
        <v>111</v>
      </c>
      <c r="C844" s="38" t="str">
        <f>Source!F361</f>
        <v/>
      </c>
      <c r="D844" s="34" t="s">
        <v>858</v>
      </c>
      <c r="E844" s="39" t="str">
        <f>Source!H361</f>
        <v>ШТ</v>
      </c>
      <c r="F844" s="10">
        <f>Source!I361</f>
        <v>8</v>
      </c>
      <c r="G844" s="41">
        <f>IF(Source!AK361&lt;&gt; 0, Source!AK361,Source!AL361 + Source!AM361 + Source!AO361)</f>
        <v>3.33</v>
      </c>
      <c r="H844" s="40"/>
      <c r="I844" s="41"/>
      <c r="J844" s="40" t="str">
        <f>Source!BO361</f>
        <v/>
      </c>
      <c r="K844" s="40"/>
      <c r="L844" s="41"/>
      <c r="M844" s="42"/>
      <c r="S844">
        <f>ROUND((Source!FX361/100)*((ROUND(Source!AF361*Source!I361, 2)+ROUND(Source!AE361*Source!I361, 2))), 2)</f>
        <v>0</v>
      </c>
      <c r="T844">
        <f>Source!X361</f>
        <v>0</v>
      </c>
      <c r="U844">
        <f>ROUND((Source!FY361/100)*((ROUND(Source!AF361*Source!I361, 2)+ROUND(Source!AE361*Source!I361, 2))), 2)</f>
        <v>0</v>
      </c>
      <c r="V844">
        <f>Source!Y361</f>
        <v>0</v>
      </c>
    </row>
    <row r="845" spans="1:26" ht="14.25" x14ac:dyDescent="0.2">
      <c r="A845" s="50"/>
      <c r="B845" s="50"/>
      <c r="C845" s="51"/>
      <c r="D845" s="52" t="s">
        <v>834</v>
      </c>
      <c r="E845" s="53"/>
      <c r="F845" s="54"/>
      <c r="G845" s="55">
        <f>Source!AL361</f>
        <v>3.33</v>
      </c>
      <c r="H845" s="56" t="str">
        <f>Source!DD361</f>
        <v/>
      </c>
      <c r="I845" s="55">
        <f>ROUND(Source!AC361*Source!I361, 2)</f>
        <v>26.64</v>
      </c>
      <c r="J845" s="56"/>
      <c r="K845" s="56">
        <f>IF(Source!BC361&lt;&gt; 0, Source!BC361, 1)</f>
        <v>1</v>
      </c>
      <c r="L845" s="55">
        <f>Source!P361</f>
        <v>26.64</v>
      </c>
      <c r="M845" s="60"/>
    </row>
    <row r="846" spans="1:26" ht="15" x14ac:dyDescent="0.25">
      <c r="H846" s="48">
        <f>ROUND(Source!AC361*Source!I361, 2)+ROUND(Source!AF361*Source!I361, 2)+ROUND((((Source!ET361)-(Source!EU361))+Source!AE361)*Source!I361, 2)</f>
        <v>26.64</v>
      </c>
      <c r="I846" s="48"/>
      <c r="K846" s="48">
        <f>Source!O361</f>
        <v>26.64</v>
      </c>
      <c r="L846" s="48"/>
      <c r="M846" s="49">
        <f>Source!U361</f>
        <v>0</v>
      </c>
      <c r="O846" s="47">
        <f>H846</f>
        <v>26.64</v>
      </c>
      <c r="P846" s="47">
        <f>K846</f>
        <v>26.64</v>
      </c>
      <c r="Q846" s="47">
        <f>M846</f>
        <v>0</v>
      </c>
      <c r="W846">
        <f>IF(Source!BI361&lt;=1,H846, 0)</f>
        <v>26.64</v>
      </c>
      <c r="X846">
        <f>IF(Source!BI361=2,H846, 0)</f>
        <v>0</v>
      </c>
      <c r="Y846">
        <f>IF(Source!BI361=3,H846, 0)</f>
        <v>0</v>
      </c>
      <c r="Z846">
        <f>IF(Source!BI361=4,H846, 0)</f>
        <v>0</v>
      </c>
    </row>
    <row r="847" spans="1:26" ht="14.25" x14ac:dyDescent="0.2">
      <c r="A847" s="37">
        <v>202</v>
      </c>
      <c r="B847" s="37" t="str">
        <f>Source!E362</f>
        <v>112</v>
      </c>
      <c r="C847" s="38" t="str">
        <f>Source!F362</f>
        <v/>
      </c>
      <c r="D847" s="34" t="str">
        <f>Source!G362</f>
        <v>Комплект соединительный КС М6х10</v>
      </c>
      <c r="E847" s="39" t="str">
        <f>Source!H362</f>
        <v>ШТ</v>
      </c>
      <c r="F847" s="10">
        <f>Source!I362</f>
        <v>8</v>
      </c>
      <c r="G847" s="41">
        <f>IF(Source!AK362&lt;&gt; 0, Source!AK362,Source!AL362 + Source!AM362 + Source!AO362)</f>
        <v>7</v>
      </c>
      <c r="H847" s="40"/>
      <c r="I847" s="41"/>
      <c r="J847" s="40" t="str">
        <f>Source!BO362</f>
        <v/>
      </c>
      <c r="K847" s="40"/>
      <c r="L847" s="41"/>
      <c r="M847" s="42"/>
      <c r="S847">
        <f>ROUND((Source!FX362/100)*((ROUND(Source!AF362*Source!I362, 2)+ROUND(Source!AE362*Source!I362, 2))), 2)</f>
        <v>0</v>
      </c>
      <c r="T847">
        <f>Source!X362</f>
        <v>0</v>
      </c>
      <c r="U847">
        <f>ROUND((Source!FY362/100)*((ROUND(Source!AF362*Source!I362, 2)+ROUND(Source!AE362*Source!I362, 2))), 2)</f>
        <v>0</v>
      </c>
      <c r="V847">
        <f>Source!Y362</f>
        <v>0</v>
      </c>
    </row>
    <row r="848" spans="1:26" ht="14.25" x14ac:dyDescent="0.2">
      <c r="A848" s="50"/>
      <c r="B848" s="50"/>
      <c r="C848" s="51"/>
      <c r="D848" s="52" t="s">
        <v>834</v>
      </c>
      <c r="E848" s="53"/>
      <c r="F848" s="54"/>
      <c r="G848" s="55">
        <f>Source!AL362</f>
        <v>7</v>
      </c>
      <c r="H848" s="56" t="str">
        <f>Source!DD362</f>
        <v/>
      </c>
      <c r="I848" s="55">
        <f>ROUND(Source!AC362*Source!I362, 2)</f>
        <v>56</v>
      </c>
      <c r="J848" s="56"/>
      <c r="K848" s="56">
        <f>IF(Source!BC362&lt;&gt; 0, Source!BC362, 1)</f>
        <v>1</v>
      </c>
      <c r="L848" s="55">
        <f>Source!P362</f>
        <v>56</v>
      </c>
      <c r="M848" s="60"/>
    </row>
    <row r="849" spans="1:39" ht="15" x14ac:dyDescent="0.25">
      <c r="H849" s="48">
        <f>ROUND(Source!AC362*Source!I362, 2)+ROUND(Source!AF362*Source!I362, 2)+ROUND((((Source!ET362)-(Source!EU362))+Source!AE362)*Source!I362, 2)</f>
        <v>56</v>
      </c>
      <c r="I849" s="48"/>
      <c r="K849" s="48">
        <f>Source!O362</f>
        <v>56</v>
      </c>
      <c r="L849" s="48"/>
      <c r="M849" s="49">
        <f>Source!U362</f>
        <v>0</v>
      </c>
      <c r="O849" s="47">
        <f>H849</f>
        <v>56</v>
      </c>
      <c r="P849" s="47">
        <f>K849</f>
        <v>56</v>
      </c>
      <c r="Q849" s="47">
        <f>M849</f>
        <v>0</v>
      </c>
      <c r="W849">
        <f>IF(Source!BI362&lt;=1,H849, 0)</f>
        <v>56</v>
      </c>
      <c r="X849">
        <f>IF(Source!BI362=2,H849, 0)</f>
        <v>0</v>
      </c>
      <c r="Y849">
        <f>IF(Source!BI362=3,H849, 0)</f>
        <v>0</v>
      </c>
      <c r="Z849">
        <f>IF(Source!BI362=4,H849, 0)</f>
        <v>0</v>
      </c>
    </row>
    <row r="851" spans="1:39" ht="15" x14ac:dyDescent="0.25">
      <c r="A851" s="72" t="str">
        <f>CONCATENATE("Итого по разделу: ", Source!G364)</f>
        <v>Итого по разделу: Строительство 4КЛ-0,4 кВ до поз.8</v>
      </c>
      <c r="B851" s="72"/>
      <c r="C851" s="72"/>
      <c r="D851" s="72"/>
      <c r="E851" s="72"/>
      <c r="F851" s="72"/>
      <c r="G851" s="72"/>
      <c r="H851" s="48">
        <f>SUM(O643:O850)</f>
        <v>547927.6</v>
      </c>
      <c r="I851" s="25"/>
      <c r="J851" s="71"/>
      <c r="K851" s="48">
        <f>SUM(P643:P850)</f>
        <v>713511.11</v>
      </c>
      <c r="L851" s="25"/>
      <c r="M851" s="49">
        <f>SUM(Q643:Q850)</f>
        <v>206.406499</v>
      </c>
      <c r="AG851" s="73" t="str">
        <f>CONCATENATE("Итого по разделу: ", Source!G364)</f>
        <v>Итого по разделу: Строительство 4КЛ-0,4 кВ до поз.8</v>
      </c>
    </row>
    <row r="853" spans="1:39" ht="14.25" x14ac:dyDescent="0.2">
      <c r="D853" s="34" t="str">
        <f>Source!H393</f>
        <v>ОЗП</v>
      </c>
      <c r="K853" s="26">
        <f>Source!F393</f>
        <v>66106.539999999994</v>
      </c>
      <c r="L853" s="26"/>
    </row>
    <row r="854" spans="1:39" ht="14.25" x14ac:dyDescent="0.2">
      <c r="D854" s="34" t="str">
        <f>Source!H394</f>
        <v>ЭММ, в т.ч. ЗПМ</v>
      </c>
      <c r="K854" s="26">
        <f>Source!F394</f>
        <v>8291.99</v>
      </c>
      <c r="L854" s="26"/>
    </row>
    <row r="855" spans="1:39" ht="14.25" x14ac:dyDescent="0.2">
      <c r="D855" s="34" t="str">
        <f>Source!H395</f>
        <v>Стоимость материалов</v>
      </c>
      <c r="K855" s="26">
        <f>Source!F395</f>
        <v>543549.28</v>
      </c>
      <c r="L855" s="26"/>
    </row>
    <row r="856" spans="1:39" ht="14.25" x14ac:dyDescent="0.2">
      <c r="D856" s="34" t="str">
        <f>Source!H396</f>
        <v>НР</v>
      </c>
      <c r="K856" s="26">
        <f>Source!F396</f>
        <v>0</v>
      </c>
      <c r="L856" s="26"/>
    </row>
    <row r="857" spans="1:39" ht="14.25" x14ac:dyDescent="0.2">
      <c r="D857" s="34" t="str">
        <f>Source!H397</f>
        <v>СП</v>
      </c>
      <c r="K857" s="26">
        <f>Source!F397</f>
        <v>0</v>
      </c>
      <c r="L857" s="26"/>
    </row>
    <row r="858" spans="1:39" ht="14.25" x14ac:dyDescent="0.2">
      <c r="D858" s="34" t="str">
        <f>Source!H398</f>
        <v>Всего</v>
      </c>
      <c r="E858" s="74" t="str">
        <f>"="&amp;Source!F393&amp;"+"&amp;""&amp;Source!F394&amp;"+"&amp;""&amp;Source!F395&amp;"+"&amp;""&amp;Source!F396&amp;"+"&amp;""&amp;Source!F397&amp;""</f>
        <v>=66106,54+8291,99+543549,28+0+0</v>
      </c>
      <c r="F858" s="24"/>
      <c r="G858" s="24"/>
      <c r="H858" s="24"/>
      <c r="I858" s="24"/>
      <c r="J858" s="24"/>
      <c r="K858" s="26">
        <f>Source!F398</f>
        <v>617947.81000000006</v>
      </c>
      <c r="L858" s="26"/>
      <c r="AM858" s="75" t="str">
        <f>"="&amp;Source!F393&amp;"+"&amp;""&amp;Source!F394&amp;"+"&amp;""&amp;Source!F395&amp;"+"&amp;""&amp;Source!F396&amp;"+"&amp;""&amp;Source!F397&amp;""</f>
        <v>=66106,54+8291,99+543549,28+0+0</v>
      </c>
    </row>
    <row r="859" spans="1:39" ht="14.25" x14ac:dyDescent="0.2">
      <c r="D859" s="34" t="str">
        <f>Source!H399</f>
        <v>НДС 20%</v>
      </c>
      <c r="E859" s="74" t="str">
        <f>"="&amp;Source!F398&amp;"*"&amp;"0,2"</f>
        <v>=617947,81*0,2</v>
      </c>
      <c r="F859" s="24"/>
      <c r="G859" s="24"/>
      <c r="H859" s="24"/>
      <c r="I859" s="24"/>
      <c r="J859" s="24"/>
      <c r="K859" s="26">
        <f>Source!F399</f>
        <v>123589.56</v>
      </c>
      <c r="L859" s="26"/>
      <c r="AM859" s="75" t="str">
        <f>"="&amp;Source!F398&amp;"*"&amp;"0,2"</f>
        <v>=617947,81*0,2</v>
      </c>
    </row>
    <row r="860" spans="1:39" ht="14.25" x14ac:dyDescent="0.2">
      <c r="D860" s="34" t="str">
        <f>Source!H400</f>
        <v>Итого с НДС</v>
      </c>
      <c r="E860" s="74" t="str">
        <f>"="&amp;Source!F398&amp;"+"&amp;""&amp;Source!F399&amp;""</f>
        <v>=617947,81+123589,56</v>
      </c>
      <c r="F860" s="24"/>
      <c r="G860" s="24"/>
      <c r="H860" s="24"/>
      <c r="I860" s="24"/>
      <c r="J860" s="24"/>
      <c r="K860" s="26">
        <f>Source!F400</f>
        <v>741537.37</v>
      </c>
      <c r="L860" s="26"/>
      <c r="AM860" s="75" t="str">
        <f>"="&amp;Source!F398&amp;"+"&amp;""&amp;Source!F399&amp;""</f>
        <v>=617947,81+123589,56</v>
      </c>
    </row>
    <row r="863" spans="1:39" ht="15" x14ac:dyDescent="0.25">
      <c r="A863" s="72" t="str">
        <f>CONCATENATE("Итого по локальной смете: ", Source!G402)</f>
        <v>Итого по локальной смете: Новая локальная смета</v>
      </c>
      <c r="B863" s="72"/>
      <c r="C863" s="72"/>
      <c r="D863" s="72"/>
      <c r="E863" s="72"/>
      <c r="F863" s="72"/>
      <c r="G863" s="72"/>
      <c r="H863" s="48">
        <f>SUM(O35:O862)</f>
        <v>7254561.5099999998</v>
      </c>
      <c r="I863" s="25"/>
      <c r="J863" s="71"/>
      <c r="K863" s="48">
        <f>SUM(P35:P862)</f>
        <v>8486003.4199999999</v>
      </c>
      <c r="L863" s="25"/>
      <c r="M863" s="49">
        <f>SUM(Q35:Q862)</f>
        <v>883.4205165000003</v>
      </c>
      <c r="AG863" s="73" t="str">
        <f>CONCATENATE("Итого по локальной смете: ", Source!G402)</f>
        <v>Итого по локальной смете: Новая локальная смета</v>
      </c>
    </row>
    <row r="865" spans="1:39" ht="14.25" x14ac:dyDescent="0.2">
      <c r="D865" s="34" t="str">
        <f>Source!H431</f>
        <v>ОЗП</v>
      </c>
      <c r="K865" s="26">
        <f>Source!F431</f>
        <v>285415.36</v>
      </c>
      <c r="L865" s="26"/>
    </row>
    <row r="866" spans="1:39" ht="14.25" x14ac:dyDescent="0.2">
      <c r="D866" s="34" t="str">
        <f>Source!H432</f>
        <v>ЭММ, в т.ч. ЗПМ</v>
      </c>
      <c r="K866" s="26">
        <f>Source!F432</f>
        <v>288705.82</v>
      </c>
      <c r="L866" s="26"/>
    </row>
    <row r="867" spans="1:39" ht="14.25" x14ac:dyDescent="0.2">
      <c r="D867" s="34" t="str">
        <f>Source!H433</f>
        <v>Стоимость материалов</v>
      </c>
      <c r="K867" s="26">
        <f>Source!F433</f>
        <v>7381705.9800000004</v>
      </c>
      <c r="L867" s="26"/>
    </row>
    <row r="868" spans="1:39" ht="14.25" x14ac:dyDescent="0.2">
      <c r="D868" s="34" t="str">
        <f>Source!H434</f>
        <v>НР</v>
      </c>
      <c r="K868" s="26">
        <f>Source!F434</f>
        <v>0</v>
      </c>
      <c r="L868" s="26"/>
    </row>
    <row r="869" spans="1:39" ht="14.25" x14ac:dyDescent="0.2">
      <c r="D869" s="34" t="str">
        <f>Source!H435</f>
        <v>СП</v>
      </c>
      <c r="K869" s="26">
        <f>Source!F435</f>
        <v>0</v>
      </c>
      <c r="L869" s="26"/>
    </row>
    <row r="870" spans="1:39" ht="14.25" x14ac:dyDescent="0.2">
      <c r="D870" s="34" t="str">
        <f>Source!H436</f>
        <v>Всего</v>
      </c>
      <c r="E870" s="74" t="str">
        <f>"="&amp;Source!F431&amp;"+"&amp;""&amp;Source!F432&amp;"+"&amp;""&amp;Source!F433&amp;"+"&amp;""&amp;Source!F434&amp;"+"&amp;""&amp;Source!F435&amp;""</f>
        <v>=285415,36+288705,82+7381705,98+0+0</v>
      </c>
      <c r="F870" s="24"/>
      <c r="G870" s="24"/>
      <c r="H870" s="24"/>
      <c r="I870" s="24"/>
      <c r="J870" s="24"/>
      <c r="K870" s="26">
        <f>Source!F436</f>
        <v>7955827.1600000001</v>
      </c>
      <c r="L870" s="26"/>
      <c r="AM870" s="75" t="str">
        <f>"="&amp;Source!F431&amp;"+"&amp;""&amp;Source!F432&amp;"+"&amp;""&amp;Source!F433&amp;"+"&amp;""&amp;Source!F434&amp;"+"&amp;""&amp;Source!F435&amp;""</f>
        <v>=285415,36+288705,82+7381705,98+0+0</v>
      </c>
    </row>
    <row r="871" spans="1:39" ht="14.25" x14ac:dyDescent="0.2">
      <c r="D871" s="34" t="str">
        <f>Source!H437</f>
        <v>НДС 20%</v>
      </c>
      <c r="E871" s="74" t="str">
        <f>"="&amp;Source!F436&amp;"*"&amp;"0,2"</f>
        <v>=7955827,16*0,2</v>
      </c>
      <c r="F871" s="24"/>
      <c r="G871" s="24"/>
      <c r="H871" s="24"/>
      <c r="I871" s="24"/>
      <c r="J871" s="24"/>
      <c r="K871" s="26">
        <f>Source!F437</f>
        <v>1591165.43</v>
      </c>
      <c r="L871" s="26"/>
      <c r="AM871" s="75" t="str">
        <f>"="&amp;Source!F436&amp;"*"&amp;"0,2"</f>
        <v>=7955827,16*0,2</v>
      </c>
    </row>
    <row r="872" spans="1:39" ht="14.25" x14ac:dyDescent="0.2">
      <c r="D872" s="34" t="str">
        <f>Source!H438</f>
        <v>Итого с НДС</v>
      </c>
      <c r="E872" s="74" t="str">
        <f>"="&amp;Source!F436&amp;"+"&amp;""&amp;Source!F437&amp;""</f>
        <v>=7955827,16+1591165,43</v>
      </c>
      <c r="F872" s="24"/>
      <c r="G872" s="24"/>
      <c r="H872" s="24"/>
      <c r="I872" s="24"/>
      <c r="J872" s="24"/>
      <c r="K872" s="26">
        <f>Source!F438</f>
        <v>9546992.5899999999</v>
      </c>
      <c r="L872" s="26"/>
      <c r="AM872" s="75" t="str">
        <f>"="&amp;Source!F436&amp;"+"&amp;""&amp;Source!F437&amp;""</f>
        <v>=7955827,16+1591165,43</v>
      </c>
    </row>
    <row r="875" spans="1:39" ht="45" x14ac:dyDescent="0.25">
      <c r="A875" s="72" t="str">
        <f>CONCATENATE("Итого по смете: ", Source!G440)</f>
        <v>Итого по смете: 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  <c r="B875" s="72"/>
      <c r="C875" s="72"/>
      <c r="D875" s="72"/>
      <c r="E875" s="72"/>
      <c r="F875" s="72"/>
      <c r="G875" s="72"/>
      <c r="H875" s="48">
        <f>SUM(O1:O874)</f>
        <v>7254561.5099999998</v>
      </c>
      <c r="I875" s="25"/>
      <c r="J875" s="71"/>
      <c r="K875" s="48">
        <f>SUM(P1:P874)</f>
        <v>8486003.4199999999</v>
      </c>
      <c r="L875" s="25"/>
      <c r="M875" s="49">
        <f>SUM(Q1:Q874)</f>
        <v>883.4205165000003</v>
      </c>
      <c r="AG875" s="73" t="str">
        <f>CONCATENATE("Итого по смете: ", Source!G440)</f>
        <v>Итого по смете: 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</row>
    <row r="877" spans="1:39" ht="14.25" x14ac:dyDescent="0.2">
      <c r="D877" s="34" t="str">
        <f>Source!H469</f>
        <v>ОЗП</v>
      </c>
      <c r="K877" s="26">
        <f>Source!F469</f>
        <v>285415.36</v>
      </c>
      <c r="L877" s="26"/>
    </row>
    <row r="878" spans="1:39" ht="14.25" x14ac:dyDescent="0.2">
      <c r="D878" s="34" t="str">
        <f>Source!H470</f>
        <v>ЭММ, в т.ч. ЗПМ</v>
      </c>
      <c r="K878" s="26">
        <f>Source!F470</f>
        <v>288705.82</v>
      </c>
      <c r="L878" s="26"/>
    </row>
    <row r="879" spans="1:39" ht="14.25" x14ac:dyDescent="0.2">
      <c r="D879" s="34" t="str">
        <f>Source!H471</f>
        <v>Стоимость материалов</v>
      </c>
      <c r="K879" s="26">
        <f>Source!F471</f>
        <v>7381705.9800000004</v>
      </c>
      <c r="L879" s="26"/>
    </row>
    <row r="880" spans="1:39" ht="14.25" x14ac:dyDescent="0.2">
      <c r="D880" s="34" t="str">
        <f>Source!H472</f>
        <v>НР</v>
      </c>
      <c r="K880" s="76">
        <f>Source!F472</f>
        <v>0</v>
      </c>
      <c r="L880" s="76"/>
    </row>
    <row r="881" spans="1:39" ht="14.25" x14ac:dyDescent="0.2">
      <c r="D881" s="34" t="str">
        <f>Source!H473</f>
        <v>СП</v>
      </c>
      <c r="K881" s="76">
        <f>Source!F473</f>
        <v>0</v>
      </c>
      <c r="L881" s="76"/>
    </row>
    <row r="882" spans="1:39" ht="14.25" x14ac:dyDescent="0.2">
      <c r="D882" s="34" t="str">
        <f>Source!H474</f>
        <v>Всего</v>
      </c>
      <c r="E882" s="74" t="str">
        <f>"="&amp;Source!F469&amp;"+"&amp;""&amp;Source!F470&amp;"+"&amp;""&amp;Source!F471&amp;"+"&amp;""&amp;Source!F472&amp;"+"&amp;""&amp;Source!F473&amp;""</f>
        <v>=285415,36+288705,82+7381705,98+0+0</v>
      </c>
      <c r="F882" s="24"/>
      <c r="G882" s="24"/>
      <c r="H882" s="24"/>
      <c r="I882" s="24"/>
      <c r="J882" s="24"/>
      <c r="K882" s="26">
        <f>Source!F474</f>
        <v>7955827.1600000001</v>
      </c>
      <c r="L882" s="26"/>
      <c r="AM882" s="75" t="str">
        <f>"="&amp;Source!F469&amp;"+"&amp;""&amp;Source!F470&amp;"+"&amp;""&amp;Source!F471&amp;"+"&amp;""&amp;Source!F472&amp;"+"&amp;""&amp;Source!F473&amp;""</f>
        <v>=285415,36+288705,82+7381705,98+0+0</v>
      </c>
    </row>
    <row r="883" spans="1:39" ht="14.25" x14ac:dyDescent="0.2">
      <c r="D883" s="34" t="str">
        <f>Source!H475</f>
        <v>НДС 20%</v>
      </c>
      <c r="E883" s="74" t="str">
        <f>"="&amp;Source!F474&amp;"*"&amp;"0,2"</f>
        <v>=7955827,16*0,2</v>
      </c>
      <c r="F883" s="24"/>
      <c r="G883" s="24"/>
      <c r="H883" s="24"/>
      <c r="I883" s="24"/>
      <c r="J883" s="24"/>
      <c r="K883" s="26">
        <f>Source!F475</f>
        <v>1591165.43</v>
      </c>
      <c r="L883" s="26"/>
      <c r="AM883" s="75" t="str">
        <f>"="&amp;Source!F474&amp;"*"&amp;"0,2"</f>
        <v>=7955827,16*0,2</v>
      </c>
    </row>
    <row r="884" spans="1:39" ht="14.25" x14ac:dyDescent="0.2">
      <c r="D884" s="34" t="str">
        <f>Source!H476</f>
        <v>Итого с НДС</v>
      </c>
      <c r="E884" s="74" t="str">
        <f>"="&amp;Source!F474&amp;"+"&amp;""&amp;Source!F475&amp;""</f>
        <v>=7955827,16+1591165,43</v>
      </c>
      <c r="F884" s="24"/>
      <c r="G884" s="24"/>
      <c r="H884" s="24"/>
      <c r="I884" s="24"/>
      <c r="J884" s="24"/>
      <c r="K884" s="26">
        <f>Source!F476</f>
        <v>9546992.5899999999</v>
      </c>
      <c r="L884" s="26"/>
      <c r="AM884" s="75" t="str">
        <f>"="&amp;Source!F474&amp;"+"&amp;""&amp;Source!F475&amp;""</f>
        <v>=7955827,16+1591165,43</v>
      </c>
    </row>
    <row r="888" spans="1:39" ht="15" x14ac:dyDescent="0.2">
      <c r="A888" s="11"/>
      <c r="B888" s="77" t="s">
        <v>895</v>
      </c>
      <c r="C888" s="77"/>
      <c r="D888" s="107" t="str">
        <f>IF(Source!AM12&lt;&gt;"", Source!AM12," ")</f>
        <v xml:space="preserve"> </v>
      </c>
      <c r="E888" s="108"/>
      <c r="F888" s="107"/>
      <c r="G888" s="109"/>
      <c r="H888" s="108"/>
      <c r="I888" s="107" t="str">
        <f>IF(Source!AL12&lt;&gt;"", Source!AL12," ")</f>
        <v xml:space="preserve"> </v>
      </c>
      <c r="J888" s="109"/>
      <c r="K888" s="109"/>
      <c r="L888" s="109"/>
      <c r="M888" s="11"/>
    </row>
    <row r="889" spans="1:39" ht="14.25" x14ac:dyDescent="0.2">
      <c r="A889" s="11"/>
      <c r="B889" s="110"/>
      <c r="C889" s="110"/>
      <c r="D889" s="80" t="s">
        <v>860</v>
      </c>
      <c r="E889" s="110"/>
      <c r="F889" s="81" t="s">
        <v>861</v>
      </c>
      <c r="G889" s="81"/>
      <c r="H889" s="110"/>
      <c r="I889" s="81" t="s">
        <v>862</v>
      </c>
      <c r="J889" s="81"/>
      <c r="K889" s="81"/>
      <c r="L889" s="81"/>
      <c r="M889" s="11"/>
    </row>
    <row r="890" spans="1:39" ht="15" x14ac:dyDescent="0.2">
      <c r="A890" s="11"/>
      <c r="B890" s="108"/>
      <c r="C890" s="111"/>
      <c r="D890" s="108"/>
      <c r="E890" s="82"/>
      <c r="F890" s="79" t="s">
        <v>863</v>
      </c>
      <c r="G890" s="108"/>
      <c r="H890" s="108"/>
      <c r="I890" s="108"/>
      <c r="J890" s="108"/>
      <c r="K890" s="108"/>
      <c r="L890" s="108"/>
      <c r="M890" s="11"/>
    </row>
    <row r="891" spans="1:39" ht="14.25" x14ac:dyDescent="0.2">
      <c r="A891" s="11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11"/>
    </row>
    <row r="892" spans="1:39" ht="15" x14ac:dyDescent="0.2">
      <c r="A892" s="11"/>
      <c r="B892" s="77" t="s">
        <v>896</v>
      </c>
      <c r="C892" s="77"/>
      <c r="D892" s="107" t="str">
        <f>IF(Source!AI12&lt;&gt;"", Source!AI12," ")</f>
        <v xml:space="preserve"> </v>
      </c>
      <c r="E892" s="108"/>
      <c r="F892" s="107"/>
      <c r="G892" s="109"/>
      <c r="H892" s="108"/>
      <c r="I892" s="107" t="str">
        <f>IF(Source!AH12&lt;&gt;"", Source!AH12," ")</f>
        <v xml:space="preserve"> </v>
      </c>
      <c r="J892" s="109"/>
      <c r="K892" s="109"/>
      <c r="L892" s="109"/>
      <c r="M892" s="11"/>
    </row>
    <row r="893" spans="1:39" ht="14.25" x14ac:dyDescent="0.2">
      <c r="A893" s="11"/>
      <c r="B893" s="110"/>
      <c r="C893" s="110"/>
      <c r="D893" s="80" t="s">
        <v>860</v>
      </c>
      <c r="E893" s="110"/>
      <c r="F893" s="81" t="s">
        <v>861</v>
      </c>
      <c r="G893" s="81"/>
      <c r="H893" s="110"/>
      <c r="I893" s="81" t="s">
        <v>862</v>
      </c>
      <c r="J893" s="81"/>
      <c r="K893" s="81"/>
      <c r="L893" s="81"/>
      <c r="M893" s="11"/>
    </row>
    <row r="894" spans="1:39" ht="15" x14ac:dyDescent="0.2">
      <c r="A894" s="11"/>
      <c r="B894" s="108"/>
      <c r="C894" s="111"/>
      <c r="D894" s="108"/>
      <c r="E894" s="111"/>
      <c r="F894" s="79" t="s">
        <v>863</v>
      </c>
      <c r="G894" s="108"/>
      <c r="H894" s="108"/>
      <c r="I894" s="108"/>
      <c r="J894" s="108"/>
      <c r="K894" s="108"/>
      <c r="L894" s="108"/>
      <c r="M894" s="11"/>
    </row>
  </sheetData>
  <mergeCells count="367">
    <mergeCell ref="B892:C892"/>
    <mergeCell ref="F893:G893"/>
    <mergeCell ref="I893:L893"/>
    <mergeCell ref="E883:J883"/>
    <mergeCell ref="K883:L883"/>
    <mergeCell ref="E884:J884"/>
    <mergeCell ref="K884:L884"/>
    <mergeCell ref="B888:C888"/>
    <mergeCell ref="F889:G889"/>
    <mergeCell ref="I889:L889"/>
    <mergeCell ref="K877:L877"/>
    <mergeCell ref="K878:L878"/>
    <mergeCell ref="K879:L879"/>
    <mergeCell ref="K880:L880"/>
    <mergeCell ref="K881:L881"/>
    <mergeCell ref="E882:J882"/>
    <mergeCell ref="K882:L882"/>
    <mergeCell ref="E871:J871"/>
    <mergeCell ref="K871:L871"/>
    <mergeCell ref="E872:J872"/>
    <mergeCell ref="K872:L872"/>
    <mergeCell ref="A875:G875"/>
    <mergeCell ref="K875:L875"/>
    <mergeCell ref="H875:I875"/>
    <mergeCell ref="K865:L865"/>
    <mergeCell ref="K866:L866"/>
    <mergeCell ref="K867:L867"/>
    <mergeCell ref="K868:L868"/>
    <mergeCell ref="K869:L869"/>
    <mergeCell ref="E870:J870"/>
    <mergeCell ref="K870:L870"/>
    <mergeCell ref="E859:J859"/>
    <mergeCell ref="K859:L859"/>
    <mergeCell ref="E860:J860"/>
    <mergeCell ref="K860:L860"/>
    <mergeCell ref="A863:G863"/>
    <mergeCell ref="K863:L863"/>
    <mergeCell ref="H863:I863"/>
    <mergeCell ref="K853:L853"/>
    <mergeCell ref="K854:L854"/>
    <mergeCell ref="K855:L855"/>
    <mergeCell ref="K856:L856"/>
    <mergeCell ref="K857:L857"/>
    <mergeCell ref="E858:J858"/>
    <mergeCell ref="K858:L858"/>
    <mergeCell ref="H846:I846"/>
    <mergeCell ref="K846:L846"/>
    <mergeCell ref="H849:I849"/>
    <mergeCell ref="K849:L849"/>
    <mergeCell ref="A851:G851"/>
    <mergeCell ref="K851:L851"/>
    <mergeCell ref="H851:I851"/>
    <mergeCell ref="H837:I837"/>
    <mergeCell ref="K837:L837"/>
    <mergeCell ref="H840:I840"/>
    <mergeCell ref="K840:L840"/>
    <mergeCell ref="H843:I843"/>
    <mergeCell ref="K843:L843"/>
    <mergeCell ref="H828:I828"/>
    <mergeCell ref="K828:L828"/>
    <mergeCell ref="H831:I831"/>
    <mergeCell ref="K831:L831"/>
    <mergeCell ref="H834:I834"/>
    <mergeCell ref="K834:L834"/>
    <mergeCell ref="H819:I819"/>
    <mergeCell ref="K819:L819"/>
    <mergeCell ref="H822:I822"/>
    <mergeCell ref="K822:L822"/>
    <mergeCell ref="H825:I825"/>
    <mergeCell ref="K825:L825"/>
    <mergeCell ref="H810:I810"/>
    <mergeCell ref="K810:L810"/>
    <mergeCell ref="H813:I813"/>
    <mergeCell ref="K813:L813"/>
    <mergeCell ref="H816:I816"/>
    <mergeCell ref="K816:L816"/>
    <mergeCell ref="H795:I795"/>
    <mergeCell ref="K795:L795"/>
    <mergeCell ref="H801:I801"/>
    <mergeCell ref="K801:L801"/>
    <mergeCell ref="H807:I807"/>
    <mergeCell ref="K807:L807"/>
    <mergeCell ref="H765:I765"/>
    <mergeCell ref="K765:L765"/>
    <mergeCell ref="H776:I776"/>
    <mergeCell ref="K776:L776"/>
    <mergeCell ref="H784:I784"/>
    <mergeCell ref="K784:L784"/>
    <mergeCell ref="H727:I727"/>
    <mergeCell ref="K727:L727"/>
    <mergeCell ref="H740:I740"/>
    <mergeCell ref="K740:L740"/>
    <mergeCell ref="H755:I755"/>
    <mergeCell ref="K755:L755"/>
    <mergeCell ref="H691:I691"/>
    <mergeCell ref="K691:L691"/>
    <mergeCell ref="H701:I701"/>
    <mergeCell ref="K701:L701"/>
    <mergeCell ref="H714:I714"/>
    <mergeCell ref="K714:L714"/>
    <mergeCell ref="H666:I666"/>
    <mergeCell ref="K666:L666"/>
    <mergeCell ref="H673:I673"/>
    <mergeCell ref="K673:L673"/>
    <mergeCell ref="H682:I682"/>
    <mergeCell ref="K682:L682"/>
    <mergeCell ref="E640:J640"/>
    <mergeCell ref="K640:L640"/>
    <mergeCell ref="A643:M643"/>
    <mergeCell ref="H650:I650"/>
    <mergeCell ref="K650:L650"/>
    <mergeCell ref="H659:I659"/>
    <mergeCell ref="K659:L659"/>
    <mergeCell ref="K636:L636"/>
    <mergeCell ref="K637:L637"/>
    <mergeCell ref="E638:J638"/>
    <mergeCell ref="K638:L638"/>
    <mergeCell ref="E639:J639"/>
    <mergeCell ref="K639:L639"/>
    <mergeCell ref="A631:G631"/>
    <mergeCell ref="K631:L631"/>
    <mergeCell ref="H631:I631"/>
    <mergeCell ref="K633:L633"/>
    <mergeCell ref="K634:L634"/>
    <mergeCell ref="K635:L635"/>
    <mergeCell ref="H623:I623"/>
    <mergeCell ref="K623:L623"/>
    <mergeCell ref="H626:I626"/>
    <mergeCell ref="K626:L626"/>
    <mergeCell ref="H629:I629"/>
    <mergeCell ref="K629:L629"/>
    <mergeCell ref="H614:I614"/>
    <mergeCell ref="K614:L614"/>
    <mergeCell ref="H617:I617"/>
    <mergeCell ref="K617:L617"/>
    <mergeCell ref="H620:I620"/>
    <mergeCell ref="K620:L620"/>
    <mergeCell ref="H605:I605"/>
    <mergeCell ref="K605:L605"/>
    <mergeCell ref="H608:I608"/>
    <mergeCell ref="K608:L608"/>
    <mergeCell ref="H611:I611"/>
    <mergeCell ref="K611:L611"/>
    <mergeCell ref="H596:I596"/>
    <mergeCell ref="K596:L596"/>
    <mergeCell ref="H599:I599"/>
    <mergeCell ref="K599:L599"/>
    <mergeCell ref="H602:I602"/>
    <mergeCell ref="K602:L602"/>
    <mergeCell ref="H587:I587"/>
    <mergeCell ref="K587:L587"/>
    <mergeCell ref="H590:I590"/>
    <mergeCell ref="K590:L590"/>
    <mergeCell ref="H593:I593"/>
    <mergeCell ref="K593:L593"/>
    <mergeCell ref="H564:I564"/>
    <mergeCell ref="K564:L564"/>
    <mergeCell ref="H575:I575"/>
    <mergeCell ref="K575:L575"/>
    <mergeCell ref="H581:I581"/>
    <mergeCell ref="K581:L581"/>
    <mergeCell ref="H535:I535"/>
    <mergeCell ref="K535:L535"/>
    <mergeCell ref="H545:I545"/>
    <mergeCell ref="K545:L545"/>
    <mergeCell ref="H556:I556"/>
    <mergeCell ref="K556:L556"/>
    <mergeCell ref="H494:I494"/>
    <mergeCell ref="K494:L494"/>
    <mergeCell ref="H507:I507"/>
    <mergeCell ref="K507:L507"/>
    <mergeCell ref="H520:I520"/>
    <mergeCell ref="K520:L520"/>
    <mergeCell ref="H462:I462"/>
    <mergeCell ref="K462:L462"/>
    <mergeCell ref="H471:I471"/>
    <mergeCell ref="K471:L471"/>
    <mergeCell ref="H481:I481"/>
    <mergeCell ref="K481:L481"/>
    <mergeCell ref="H439:I439"/>
    <mergeCell ref="K439:L439"/>
    <mergeCell ref="H446:I446"/>
    <mergeCell ref="K446:L446"/>
    <mergeCell ref="H453:I453"/>
    <mergeCell ref="K453:L453"/>
    <mergeCell ref="E419:J419"/>
    <mergeCell ref="K419:L419"/>
    <mergeCell ref="E420:J420"/>
    <mergeCell ref="K420:L420"/>
    <mergeCell ref="A423:M423"/>
    <mergeCell ref="H430:I430"/>
    <mergeCell ref="K430:L430"/>
    <mergeCell ref="K413:L413"/>
    <mergeCell ref="K414:L414"/>
    <mergeCell ref="K415:L415"/>
    <mergeCell ref="K416:L416"/>
    <mergeCell ref="K417:L417"/>
    <mergeCell ref="E418:J418"/>
    <mergeCell ref="K418:L418"/>
    <mergeCell ref="H406:I406"/>
    <mergeCell ref="K406:L406"/>
    <mergeCell ref="H409:I409"/>
    <mergeCell ref="K409:L409"/>
    <mergeCell ref="A411:G411"/>
    <mergeCell ref="K411:L411"/>
    <mergeCell ref="H411:I411"/>
    <mergeCell ref="H397:I397"/>
    <mergeCell ref="K397:L397"/>
    <mergeCell ref="H400:I400"/>
    <mergeCell ref="K400:L400"/>
    <mergeCell ref="H403:I403"/>
    <mergeCell ref="K403:L403"/>
    <mergeCell ref="H388:I388"/>
    <mergeCell ref="K388:L388"/>
    <mergeCell ref="H391:I391"/>
    <mergeCell ref="K391:L391"/>
    <mergeCell ref="H394:I394"/>
    <mergeCell ref="K394:L394"/>
    <mergeCell ref="H379:I379"/>
    <mergeCell ref="K379:L379"/>
    <mergeCell ref="H382:I382"/>
    <mergeCell ref="K382:L382"/>
    <mergeCell ref="H385:I385"/>
    <mergeCell ref="K385:L385"/>
    <mergeCell ref="H361:I361"/>
    <mergeCell ref="K361:L361"/>
    <mergeCell ref="H373:I373"/>
    <mergeCell ref="K373:L373"/>
    <mergeCell ref="H376:I376"/>
    <mergeCell ref="K376:L376"/>
    <mergeCell ref="H324:I324"/>
    <mergeCell ref="K324:L324"/>
    <mergeCell ref="H336:I336"/>
    <mergeCell ref="K336:L336"/>
    <mergeCell ref="H348:I348"/>
    <mergeCell ref="K348:L348"/>
    <mergeCell ref="H297:I297"/>
    <mergeCell ref="K297:L297"/>
    <mergeCell ref="H310:I310"/>
    <mergeCell ref="K310:L310"/>
    <mergeCell ref="H317:I317"/>
    <mergeCell ref="K317:L317"/>
    <mergeCell ref="H273:I273"/>
    <mergeCell ref="K273:L273"/>
    <mergeCell ref="H280:I280"/>
    <mergeCell ref="K280:L280"/>
    <mergeCell ref="H287:I287"/>
    <mergeCell ref="K287:L287"/>
    <mergeCell ref="E253:J253"/>
    <mergeCell ref="K253:L253"/>
    <mergeCell ref="E254:J254"/>
    <mergeCell ref="K254:L254"/>
    <mergeCell ref="A257:M257"/>
    <mergeCell ref="H264:I264"/>
    <mergeCell ref="K264:L264"/>
    <mergeCell ref="K247:L247"/>
    <mergeCell ref="K248:L248"/>
    <mergeCell ref="K249:L249"/>
    <mergeCell ref="K250:L250"/>
    <mergeCell ref="K251:L251"/>
    <mergeCell ref="E252:J252"/>
    <mergeCell ref="K252:L252"/>
    <mergeCell ref="H240:I240"/>
    <mergeCell ref="K240:L240"/>
    <mergeCell ref="H243:I243"/>
    <mergeCell ref="K243:L243"/>
    <mergeCell ref="A245:G245"/>
    <mergeCell ref="K245:L245"/>
    <mergeCell ref="H245:I245"/>
    <mergeCell ref="H231:I231"/>
    <mergeCell ref="K231:L231"/>
    <mergeCell ref="H234:I234"/>
    <mergeCell ref="K234:L234"/>
    <mergeCell ref="H237:I237"/>
    <mergeCell ref="K237:L237"/>
    <mergeCell ref="H219:I219"/>
    <mergeCell ref="K219:L219"/>
    <mergeCell ref="H225:I225"/>
    <mergeCell ref="K225:L225"/>
    <mergeCell ref="H228:I228"/>
    <mergeCell ref="K228:L228"/>
    <mergeCell ref="H195:I195"/>
    <mergeCell ref="K195:L195"/>
    <mergeCell ref="H202:I202"/>
    <mergeCell ref="K202:L202"/>
    <mergeCell ref="H213:I213"/>
    <mergeCell ref="K213:L213"/>
    <mergeCell ref="H170:I170"/>
    <mergeCell ref="K170:L170"/>
    <mergeCell ref="H180:I180"/>
    <mergeCell ref="K180:L180"/>
    <mergeCell ref="H187:I187"/>
    <mergeCell ref="K187:L187"/>
    <mergeCell ref="H144:I144"/>
    <mergeCell ref="K144:L144"/>
    <mergeCell ref="H152:I152"/>
    <mergeCell ref="K152:L152"/>
    <mergeCell ref="H160:I160"/>
    <mergeCell ref="K160:L160"/>
    <mergeCell ref="H111:I111"/>
    <mergeCell ref="K111:L111"/>
    <mergeCell ref="H126:I126"/>
    <mergeCell ref="K126:L126"/>
    <mergeCell ref="H135:I135"/>
    <mergeCell ref="K135:L135"/>
    <mergeCell ref="H66:I66"/>
    <mergeCell ref="K66:L66"/>
    <mergeCell ref="H81:I81"/>
    <mergeCell ref="K81:L81"/>
    <mergeCell ref="H96:I96"/>
    <mergeCell ref="K96:L96"/>
    <mergeCell ref="H43:I43"/>
    <mergeCell ref="K43:L43"/>
    <mergeCell ref="H52:I52"/>
    <mergeCell ref="K52:L52"/>
    <mergeCell ref="H59:I59"/>
    <mergeCell ref="K59:L59"/>
    <mergeCell ref="I32:I33"/>
    <mergeCell ref="J32:J33"/>
    <mergeCell ref="K32:K33"/>
    <mergeCell ref="L32:L33"/>
    <mergeCell ref="M32:M33"/>
    <mergeCell ref="A36:M36"/>
    <mergeCell ref="B28:M28"/>
    <mergeCell ref="B29:M29"/>
    <mergeCell ref="A31:M31"/>
    <mergeCell ref="A32:B32"/>
    <mergeCell ref="C32:C33"/>
    <mergeCell ref="D32:D33"/>
    <mergeCell ref="E32:E33"/>
    <mergeCell ref="F32:F33"/>
    <mergeCell ref="G32:G33"/>
    <mergeCell ref="H32:H33"/>
    <mergeCell ref="H20:I20"/>
    <mergeCell ref="K20:M20"/>
    <mergeCell ref="K21:M21"/>
    <mergeCell ref="K22:M22"/>
    <mergeCell ref="G24:G25"/>
    <mergeCell ref="H24:H25"/>
    <mergeCell ref="I24:J24"/>
    <mergeCell ref="C16:I16"/>
    <mergeCell ref="K16:M17"/>
    <mergeCell ref="A17:B17"/>
    <mergeCell ref="C17:I17"/>
    <mergeCell ref="C18:I18"/>
    <mergeCell ref="H19:J19"/>
    <mergeCell ref="K19:M19"/>
    <mergeCell ref="C12:I12"/>
    <mergeCell ref="K12:M13"/>
    <mergeCell ref="A13:B13"/>
    <mergeCell ref="C13:I13"/>
    <mergeCell ref="C14:I14"/>
    <mergeCell ref="K14:M15"/>
    <mergeCell ref="A15:B15"/>
    <mergeCell ref="C15:I15"/>
    <mergeCell ref="A9:B9"/>
    <mergeCell ref="C9:I9"/>
    <mergeCell ref="C10:I10"/>
    <mergeCell ref="K10:M11"/>
    <mergeCell ref="A11:B11"/>
    <mergeCell ref="C11:I11"/>
    <mergeCell ref="J2:M2"/>
    <mergeCell ref="I3:M3"/>
    <mergeCell ref="J4:M4"/>
    <mergeCell ref="K6:M6"/>
    <mergeCell ref="K7:M7"/>
    <mergeCell ref="K8:M9"/>
  </mergeCells>
  <pageMargins left="0.4" right="0.2" top="0.2" bottom="0.4" header="0.2" footer="0.2"/>
  <pageSetup paperSize="9" scale="55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selection sqref="A1:D1"/>
    </sheetView>
  </sheetViews>
  <sheetFormatPr defaultRowHeight="12.75" x14ac:dyDescent="0.2"/>
  <cols>
    <col min="1" max="1" width="5.7109375" customWidth="1"/>
    <col min="2" max="2" width="22.7109375" customWidth="1"/>
    <col min="10" max="11" width="11.140625" customWidth="1"/>
  </cols>
  <sheetData>
    <row r="1" spans="1:12" ht="14.25" x14ac:dyDescent="0.2">
      <c r="A1" s="112" t="str">
        <f>Source!B1</f>
        <v>Smeta.RU  (495) 974-1589</v>
      </c>
      <c r="B1" s="112"/>
      <c r="C1" s="112"/>
      <c r="D1" s="112"/>
      <c r="E1" s="11"/>
      <c r="F1" s="11"/>
      <c r="G1" s="11"/>
      <c r="H1" s="113" t="s">
        <v>897</v>
      </c>
      <c r="I1" s="113"/>
      <c r="J1" s="113"/>
      <c r="K1" s="113"/>
      <c r="L1" s="113"/>
    </row>
    <row r="2" spans="1:12" ht="14.25" x14ac:dyDescent="0.2">
      <c r="A2" s="11"/>
      <c r="B2" s="11"/>
      <c r="C2" s="11"/>
      <c r="D2" s="11"/>
      <c r="E2" s="11"/>
      <c r="F2" s="11"/>
      <c r="G2" s="11"/>
      <c r="H2" s="113" t="s">
        <v>866</v>
      </c>
      <c r="I2" s="113"/>
      <c r="J2" s="113"/>
      <c r="K2" s="113"/>
      <c r="L2" s="113"/>
    </row>
    <row r="3" spans="1:12" ht="14.25" x14ac:dyDescent="0.2">
      <c r="A3" s="11"/>
      <c r="B3" s="11"/>
      <c r="C3" s="11"/>
      <c r="D3" s="11"/>
      <c r="E3" s="11"/>
      <c r="F3" s="11"/>
      <c r="G3" s="11"/>
      <c r="H3" s="113" t="s">
        <v>867</v>
      </c>
      <c r="I3" s="113"/>
      <c r="J3" s="113"/>
      <c r="K3" s="113"/>
      <c r="L3" s="113"/>
    </row>
    <row r="4" spans="1:12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4" t="s">
        <v>898</v>
      </c>
      <c r="L4" s="115"/>
    </row>
    <row r="5" spans="1:12" ht="14.25" x14ac:dyDescent="0.2">
      <c r="A5" s="11"/>
      <c r="B5" s="11"/>
      <c r="C5" s="11"/>
      <c r="D5" s="11"/>
      <c r="E5" s="11"/>
      <c r="F5" s="11"/>
      <c r="G5" s="11"/>
      <c r="H5" s="11"/>
      <c r="I5" s="27" t="s">
        <v>869</v>
      </c>
      <c r="J5" s="27"/>
      <c r="K5" s="114">
        <v>322001</v>
      </c>
      <c r="L5" s="115"/>
    </row>
    <row r="6" spans="1:12" ht="14.25" x14ac:dyDescent="0.2">
      <c r="A6" s="27" t="s">
        <v>899</v>
      </c>
      <c r="B6" s="27"/>
      <c r="C6" s="116"/>
      <c r="D6" s="116"/>
      <c r="E6" s="116"/>
      <c r="F6" s="116"/>
      <c r="G6" s="116"/>
      <c r="H6" s="116"/>
      <c r="I6" s="116"/>
      <c r="J6" s="10" t="s">
        <v>872</v>
      </c>
      <c r="K6" s="114"/>
      <c r="L6" s="115"/>
    </row>
    <row r="7" spans="1:12" ht="14.25" x14ac:dyDescent="0.2">
      <c r="A7" s="11"/>
      <c r="B7" s="11"/>
      <c r="C7" s="117" t="s">
        <v>873</v>
      </c>
      <c r="D7" s="117"/>
      <c r="E7" s="117"/>
      <c r="F7" s="117"/>
      <c r="G7" s="117"/>
      <c r="H7" s="117"/>
      <c r="I7" s="117"/>
      <c r="J7" s="11"/>
      <c r="K7" s="93"/>
      <c r="L7" s="118"/>
    </row>
    <row r="8" spans="1:12" ht="14.25" x14ac:dyDescent="0.2">
      <c r="A8" s="27" t="s">
        <v>900</v>
      </c>
      <c r="B8" s="27"/>
      <c r="C8" s="116"/>
      <c r="D8" s="116"/>
      <c r="E8" s="116"/>
      <c r="F8" s="116"/>
      <c r="G8" s="116"/>
      <c r="H8" s="116"/>
      <c r="I8" s="119"/>
      <c r="J8" s="10" t="s">
        <v>872</v>
      </c>
      <c r="K8" s="120"/>
      <c r="L8" s="121"/>
    </row>
    <row r="9" spans="1:12" ht="14.25" x14ac:dyDescent="0.2">
      <c r="A9" s="11"/>
      <c r="B9" s="11"/>
      <c r="C9" s="117" t="s">
        <v>873</v>
      </c>
      <c r="D9" s="117"/>
      <c r="E9" s="117"/>
      <c r="F9" s="117"/>
      <c r="G9" s="117"/>
      <c r="H9" s="117"/>
      <c r="I9" s="117"/>
      <c r="J9" s="11"/>
      <c r="K9" s="93"/>
      <c r="L9" s="118"/>
    </row>
    <row r="10" spans="1:12" ht="14.25" x14ac:dyDescent="0.2">
      <c r="A10" s="27" t="s">
        <v>901</v>
      </c>
      <c r="B10" s="27"/>
      <c r="C10" s="116"/>
      <c r="D10" s="116"/>
      <c r="E10" s="116"/>
      <c r="F10" s="116"/>
      <c r="G10" s="116"/>
      <c r="H10" s="116"/>
      <c r="I10" s="116"/>
      <c r="J10" s="10" t="s">
        <v>872</v>
      </c>
      <c r="K10" s="120"/>
      <c r="L10" s="121"/>
    </row>
    <row r="11" spans="1:12" ht="14.25" x14ac:dyDescent="0.2">
      <c r="A11" s="11"/>
      <c r="B11" s="11"/>
      <c r="C11" s="117" t="s">
        <v>873</v>
      </c>
      <c r="D11" s="117"/>
      <c r="E11" s="117"/>
      <c r="F11" s="117"/>
      <c r="G11" s="117"/>
      <c r="H11" s="117"/>
      <c r="I11" s="117"/>
      <c r="J11" s="11"/>
      <c r="K11" s="93"/>
      <c r="L11" s="118"/>
    </row>
    <row r="12" spans="1:12" ht="14.25" x14ac:dyDescent="0.2">
      <c r="A12" s="27" t="s">
        <v>902</v>
      </c>
      <c r="B12" s="27"/>
      <c r="C12" s="116"/>
      <c r="D12" s="116"/>
      <c r="E12" s="116"/>
      <c r="F12" s="116"/>
      <c r="G12" s="116"/>
      <c r="H12" s="116"/>
      <c r="I12" s="116"/>
      <c r="J12" s="10" t="s">
        <v>872</v>
      </c>
      <c r="K12" s="120"/>
      <c r="L12" s="121"/>
    </row>
    <row r="13" spans="1:12" ht="14.25" x14ac:dyDescent="0.2">
      <c r="A13" s="11"/>
      <c r="B13" s="11"/>
      <c r="C13" s="117" t="s">
        <v>877</v>
      </c>
      <c r="D13" s="117"/>
      <c r="E13" s="117"/>
      <c r="F13" s="117"/>
      <c r="G13" s="117"/>
      <c r="H13" s="27" t="s">
        <v>903</v>
      </c>
      <c r="I13" s="27"/>
      <c r="J13" s="92"/>
      <c r="K13" s="114"/>
      <c r="L13" s="115"/>
    </row>
    <row r="14" spans="1:12" ht="14.25" x14ac:dyDescent="0.2">
      <c r="A14" s="11"/>
      <c r="B14" s="11"/>
      <c r="C14" s="11"/>
      <c r="D14" s="11"/>
      <c r="E14" s="27" t="s">
        <v>904</v>
      </c>
      <c r="F14" s="27"/>
      <c r="G14" s="27"/>
      <c r="H14" s="27"/>
      <c r="I14" s="122" t="s">
        <v>882</v>
      </c>
      <c r="J14" s="123"/>
      <c r="K14" s="114"/>
      <c r="L14" s="115"/>
    </row>
    <row r="15" spans="1:12" ht="14.25" x14ac:dyDescent="0.2">
      <c r="A15" s="11"/>
      <c r="B15" s="11"/>
      <c r="C15" s="11"/>
      <c r="D15" s="11"/>
      <c r="E15" s="11"/>
      <c r="F15" s="11"/>
      <c r="G15" s="11"/>
      <c r="H15" s="11"/>
      <c r="I15" s="124" t="s">
        <v>883</v>
      </c>
      <c r="J15" s="125"/>
      <c r="K15" s="126"/>
      <c r="L15" s="127"/>
    </row>
    <row r="16" spans="1:12" ht="14.25" x14ac:dyDescent="0.2">
      <c r="A16" s="11"/>
      <c r="B16" s="11"/>
      <c r="C16" s="11"/>
      <c r="D16" s="11"/>
      <c r="E16" s="11"/>
      <c r="F16" s="11"/>
      <c r="G16" s="11"/>
      <c r="H16" s="11"/>
      <c r="I16" s="123" t="s">
        <v>905</v>
      </c>
      <c r="J16" s="123"/>
      <c r="K16" s="128"/>
      <c r="L16" s="129"/>
    </row>
    <row r="17" spans="1:12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4.2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4.25" x14ac:dyDescent="0.2">
      <c r="A19" s="11"/>
      <c r="B19" s="11"/>
      <c r="C19" s="130" t="s">
        <v>885</v>
      </c>
      <c r="D19" s="131"/>
      <c r="E19" s="130" t="s">
        <v>886</v>
      </c>
      <c r="F19" s="132"/>
      <c r="G19" s="11"/>
      <c r="H19" s="11"/>
      <c r="I19" s="130" t="s">
        <v>887</v>
      </c>
      <c r="J19" s="131"/>
      <c r="K19" s="131"/>
      <c r="L19" s="132"/>
    </row>
    <row r="20" spans="1:12" ht="14.25" x14ac:dyDescent="0.2">
      <c r="A20" s="11"/>
      <c r="B20" s="11"/>
      <c r="C20" s="133"/>
      <c r="D20" s="134"/>
      <c r="E20" s="133"/>
      <c r="F20" s="135"/>
      <c r="G20" s="11"/>
      <c r="H20" s="11"/>
      <c r="I20" s="136" t="s">
        <v>888</v>
      </c>
      <c r="J20" s="137"/>
      <c r="K20" s="136" t="s">
        <v>889</v>
      </c>
      <c r="L20" s="138"/>
    </row>
    <row r="21" spans="1:12" ht="14.25" x14ac:dyDescent="0.2">
      <c r="A21" s="11"/>
      <c r="B21" s="11"/>
      <c r="C21" s="139"/>
      <c r="D21" s="140"/>
      <c r="E21" s="141"/>
      <c r="F21" s="142"/>
      <c r="G21" s="143"/>
      <c r="H21" s="143"/>
      <c r="I21" s="141"/>
      <c r="J21" s="144"/>
      <c r="K21" s="141"/>
      <c r="L21" s="142"/>
    </row>
    <row r="22" spans="1:12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8" x14ac:dyDescent="0.25">
      <c r="A24" s="103" t="s">
        <v>906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2" ht="18" x14ac:dyDescent="0.25">
      <c r="A25" s="103" t="s">
        <v>907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26" spans="1:12" ht="14.2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4.25" x14ac:dyDescent="0.2">
      <c r="A28" s="145" t="s">
        <v>814</v>
      </c>
      <c r="B28" s="145" t="s">
        <v>908</v>
      </c>
      <c r="C28" s="146"/>
      <c r="D28" s="146"/>
      <c r="E28" s="146"/>
      <c r="F28" s="145" t="s">
        <v>868</v>
      </c>
      <c r="G28" s="145" t="s">
        <v>909</v>
      </c>
      <c r="H28" s="146"/>
      <c r="I28" s="146"/>
      <c r="J28" s="146"/>
      <c r="K28" s="146"/>
      <c r="L28" s="147"/>
    </row>
    <row r="29" spans="1:12" x14ac:dyDescent="0.2">
      <c r="A29" s="148"/>
      <c r="B29" s="148"/>
      <c r="C29" s="149"/>
      <c r="D29" s="149"/>
      <c r="E29" s="149"/>
      <c r="F29" s="148"/>
      <c r="G29" s="145" t="s">
        <v>910</v>
      </c>
      <c r="H29" s="146"/>
      <c r="I29" s="145" t="s">
        <v>911</v>
      </c>
      <c r="J29" s="146"/>
      <c r="K29" s="145" t="s">
        <v>912</v>
      </c>
      <c r="L29" s="147"/>
    </row>
    <row r="30" spans="1:12" x14ac:dyDescent="0.2">
      <c r="A30" s="148"/>
      <c r="B30" s="148"/>
      <c r="C30" s="149"/>
      <c r="D30" s="149"/>
      <c r="E30" s="149"/>
      <c r="F30" s="148"/>
      <c r="G30" s="148"/>
      <c r="H30" s="149"/>
      <c r="I30" s="148"/>
      <c r="J30" s="149"/>
      <c r="K30" s="148"/>
      <c r="L30" s="150"/>
    </row>
    <row r="31" spans="1:12" x14ac:dyDescent="0.2">
      <c r="A31" s="148"/>
      <c r="B31" s="148"/>
      <c r="C31" s="149"/>
      <c r="D31" s="149"/>
      <c r="E31" s="149"/>
      <c r="F31" s="148"/>
      <c r="G31" s="148"/>
      <c r="H31" s="149"/>
      <c r="I31" s="148"/>
      <c r="J31" s="149"/>
      <c r="K31" s="148"/>
      <c r="L31" s="150"/>
    </row>
    <row r="32" spans="1:12" x14ac:dyDescent="0.2">
      <c r="A32" s="148"/>
      <c r="B32" s="148"/>
      <c r="C32" s="149"/>
      <c r="D32" s="149"/>
      <c r="E32" s="149"/>
      <c r="F32" s="148"/>
      <c r="G32" s="148"/>
      <c r="H32" s="149"/>
      <c r="I32" s="148"/>
      <c r="J32" s="149"/>
      <c r="K32" s="148"/>
      <c r="L32" s="150"/>
    </row>
    <row r="33" spans="1:12" ht="14.25" x14ac:dyDescent="0.2">
      <c r="A33" s="93">
        <v>1</v>
      </c>
      <c r="B33" s="114">
        <v>2</v>
      </c>
      <c r="C33" s="151"/>
      <c r="D33" s="151"/>
      <c r="E33" s="151"/>
      <c r="F33" s="93">
        <v>3</v>
      </c>
      <c r="G33" s="114">
        <v>4</v>
      </c>
      <c r="H33" s="151"/>
      <c r="I33" s="114">
        <v>5</v>
      </c>
      <c r="J33" s="151"/>
      <c r="K33" s="114">
        <v>6</v>
      </c>
      <c r="L33" s="115"/>
    </row>
    <row r="34" spans="1:12" ht="14.25" x14ac:dyDescent="0.2">
      <c r="A34" s="152"/>
      <c r="B34" s="153" t="s">
        <v>913</v>
      </c>
      <c r="C34" s="154"/>
      <c r="D34" s="154"/>
      <c r="E34" s="154"/>
      <c r="F34" s="155"/>
      <c r="G34" s="156"/>
      <c r="H34" s="157"/>
      <c r="I34" s="156"/>
      <c r="J34" s="157"/>
      <c r="K34" s="156"/>
      <c r="L34" s="158"/>
    </row>
    <row r="35" spans="1:12" ht="14.25" x14ac:dyDescent="0.2">
      <c r="A35" s="159"/>
      <c r="B35" s="160" t="s">
        <v>914</v>
      </c>
      <c r="C35" s="161"/>
      <c r="D35" s="161"/>
      <c r="E35" s="161"/>
      <c r="F35" s="161"/>
      <c r="G35" s="161"/>
      <c r="H35" s="161"/>
      <c r="I35" s="161"/>
      <c r="J35" s="161"/>
      <c r="K35" s="154"/>
      <c r="L35" s="162"/>
    </row>
    <row r="36" spans="1:12" ht="14.25" x14ac:dyDescent="0.2">
      <c r="A36" s="123" t="s">
        <v>915</v>
      </c>
      <c r="B36" s="123"/>
      <c r="C36" s="123"/>
      <c r="D36" s="123"/>
      <c r="E36" s="123"/>
      <c r="F36" s="123"/>
      <c r="G36" s="123"/>
      <c r="H36" s="123"/>
      <c r="I36" s="123"/>
      <c r="J36" s="163"/>
      <c r="K36" s="164"/>
      <c r="L36" s="163"/>
    </row>
    <row r="37" spans="1:12" ht="14.25" x14ac:dyDescent="0.2">
      <c r="A37" s="165" t="s">
        <v>916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6"/>
      <c r="L37" s="167"/>
    </row>
    <row r="38" spans="1:12" ht="14.25" x14ac:dyDescent="0.2">
      <c r="A38" s="165" t="s">
        <v>917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8"/>
      <c r="L38" s="169"/>
    </row>
    <row r="39" spans="1:12" ht="14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2" spans="1:12" ht="14.25" x14ac:dyDescent="0.2">
      <c r="A42" s="170" t="s">
        <v>900</v>
      </c>
      <c r="B42" s="170"/>
      <c r="C42" s="171"/>
      <c r="D42" s="171"/>
      <c r="E42" s="171"/>
      <c r="F42" s="11"/>
      <c r="G42" s="171"/>
      <c r="H42" s="171"/>
      <c r="I42" s="11"/>
      <c r="J42" s="171"/>
      <c r="K42" s="171"/>
      <c r="L42" s="171"/>
    </row>
    <row r="43" spans="1:12" ht="14.25" x14ac:dyDescent="0.2">
      <c r="A43" s="11"/>
      <c r="B43" s="11"/>
      <c r="C43" s="172" t="s">
        <v>918</v>
      </c>
      <c r="D43" s="172"/>
      <c r="E43" s="172"/>
      <c r="F43" s="11"/>
      <c r="G43" s="172" t="s">
        <v>919</v>
      </c>
      <c r="H43" s="172"/>
      <c r="I43" s="11"/>
      <c r="J43" s="172" t="s">
        <v>920</v>
      </c>
      <c r="K43" s="172"/>
      <c r="L43" s="172"/>
    </row>
    <row r="44" spans="1:12" ht="14.2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4.25" x14ac:dyDescent="0.2">
      <c r="A45" s="10" t="s">
        <v>921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4.2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4.2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4.2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4.25" x14ac:dyDescent="0.2">
      <c r="A49" s="170" t="s">
        <v>901</v>
      </c>
      <c r="B49" s="170"/>
      <c r="C49" s="171"/>
      <c r="D49" s="171"/>
      <c r="E49" s="171"/>
      <c r="F49" s="11"/>
      <c r="G49" s="171"/>
      <c r="H49" s="171"/>
      <c r="I49" s="11"/>
      <c r="J49" s="171"/>
      <c r="K49" s="171"/>
      <c r="L49" s="171"/>
    </row>
    <row r="50" spans="1:12" ht="14.25" x14ac:dyDescent="0.2">
      <c r="A50" s="11"/>
      <c r="B50" s="11"/>
      <c r="C50" s="172" t="s">
        <v>918</v>
      </c>
      <c r="D50" s="172"/>
      <c r="E50" s="172"/>
      <c r="F50" s="11"/>
      <c r="G50" s="172" t="s">
        <v>919</v>
      </c>
      <c r="H50" s="172"/>
      <c r="I50" s="11"/>
      <c r="J50" s="172" t="s">
        <v>920</v>
      </c>
      <c r="K50" s="172"/>
      <c r="L50" s="172"/>
    </row>
    <row r="51" spans="1:12" ht="14.2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4.25" x14ac:dyDescent="0.2">
      <c r="A52" s="10" t="s">
        <v>921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mergeCells count="79">
    <mergeCell ref="A49:B49"/>
    <mergeCell ref="C49:E49"/>
    <mergeCell ref="G49:H49"/>
    <mergeCell ref="J49:L49"/>
    <mergeCell ref="C50:E50"/>
    <mergeCell ref="G50:H50"/>
    <mergeCell ref="J50:L50"/>
    <mergeCell ref="A42:B42"/>
    <mergeCell ref="C42:E42"/>
    <mergeCell ref="G42:H42"/>
    <mergeCell ref="J42:L42"/>
    <mergeCell ref="C43:E43"/>
    <mergeCell ref="G43:H43"/>
    <mergeCell ref="J43:L43"/>
    <mergeCell ref="B35:L35"/>
    <mergeCell ref="A36:J36"/>
    <mergeCell ref="K36:L36"/>
    <mergeCell ref="A37:J37"/>
    <mergeCell ref="K37:L37"/>
    <mergeCell ref="A38:J38"/>
    <mergeCell ref="K38:L38"/>
    <mergeCell ref="B33:E33"/>
    <mergeCell ref="G33:H33"/>
    <mergeCell ref="I33:J33"/>
    <mergeCell ref="K33:L33"/>
    <mergeCell ref="B34:E34"/>
    <mergeCell ref="G34:H34"/>
    <mergeCell ref="I34:J34"/>
    <mergeCell ref="K34:L34"/>
    <mergeCell ref="A28:A32"/>
    <mergeCell ref="B28:E32"/>
    <mergeCell ref="F28:F32"/>
    <mergeCell ref="G28:L28"/>
    <mergeCell ref="G29:H32"/>
    <mergeCell ref="I29:J32"/>
    <mergeCell ref="K29:L32"/>
    <mergeCell ref="C21:D21"/>
    <mergeCell ref="E21:F21"/>
    <mergeCell ref="I21:J21"/>
    <mergeCell ref="K21:L21"/>
    <mergeCell ref="A24:L24"/>
    <mergeCell ref="A25:L25"/>
    <mergeCell ref="I15:J15"/>
    <mergeCell ref="K15:L15"/>
    <mergeCell ref="I16:J16"/>
    <mergeCell ref="K16:L16"/>
    <mergeCell ref="C19:D20"/>
    <mergeCell ref="E19:F20"/>
    <mergeCell ref="I19:L19"/>
    <mergeCell ref="I20:J20"/>
    <mergeCell ref="K20:L20"/>
    <mergeCell ref="C13:G13"/>
    <mergeCell ref="H13:J13"/>
    <mergeCell ref="K13:L13"/>
    <mergeCell ref="E14:H14"/>
    <mergeCell ref="I14:J14"/>
    <mergeCell ref="K14:L14"/>
    <mergeCell ref="C9:I9"/>
    <mergeCell ref="A10:B10"/>
    <mergeCell ref="C10:I10"/>
    <mergeCell ref="K10:L10"/>
    <mergeCell ref="C11:I11"/>
    <mergeCell ref="A12:B12"/>
    <mergeCell ref="C12:I12"/>
    <mergeCell ref="K12:L12"/>
    <mergeCell ref="A6:B6"/>
    <mergeCell ref="C6:I6"/>
    <mergeCell ref="K6:L6"/>
    <mergeCell ref="C7:I7"/>
    <mergeCell ref="A8:B8"/>
    <mergeCell ref="C8:H8"/>
    <mergeCell ref="K8:L8"/>
    <mergeCell ref="A1:D1"/>
    <mergeCell ref="H1:L1"/>
    <mergeCell ref="H2:L2"/>
    <mergeCell ref="H3:L3"/>
    <mergeCell ref="K4:L4"/>
    <mergeCell ref="I5:J5"/>
    <mergeCell ref="K5:L5"/>
  </mergeCells>
  <pageMargins left="0.4" right="0.2" top="0.2" bottom="0.4" header="0.2" footer="0.2"/>
  <pageSetup paperSize="9" scale="80" fitToHeight="0" orientation="portrait" r:id="rId1"/>
  <headerFooter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11"/>
  <sheetViews>
    <sheetView topLeftCell="A463" workbookViewId="0">
      <selection activeCell="I438" sqref="I438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73111</v>
      </c>
      <c r="M1">
        <v>10</v>
      </c>
      <c r="N1">
        <v>11</v>
      </c>
      <c r="O1">
        <v>9</v>
      </c>
      <c r="P1">
        <v>0</v>
      </c>
      <c r="Q1">
        <v>1</v>
      </c>
    </row>
    <row r="12" spans="1:133" x14ac:dyDescent="0.2">
      <c r="A12" s="1">
        <v>1</v>
      </c>
      <c r="B12" s="1">
        <v>506</v>
      </c>
      <c r="C12" s="1">
        <v>0</v>
      </c>
      <c r="D12" s="1">
        <f>ROW(A440)</f>
        <v>440</v>
      </c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9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10</v>
      </c>
      <c r="CR12" s="1" t="s">
        <v>11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B440</f>
        <v>506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  <c r="H18" s="2"/>
      <c r="I18" s="2"/>
      <c r="J18" s="2"/>
      <c r="K18" s="2"/>
      <c r="L18" s="2"/>
      <c r="M18" s="2"/>
      <c r="N18" s="2"/>
      <c r="O18" s="2">
        <f t="shared" ref="O18:AT18" si="1">O440</f>
        <v>7955827.1600000001</v>
      </c>
      <c r="P18" s="2">
        <f t="shared" si="1"/>
        <v>7381705.9800000004</v>
      </c>
      <c r="Q18" s="2">
        <f t="shared" si="1"/>
        <v>288705.82</v>
      </c>
      <c r="R18" s="2">
        <f t="shared" si="1"/>
        <v>67758.33</v>
      </c>
      <c r="S18" s="2">
        <f t="shared" si="1"/>
        <v>285415.36</v>
      </c>
      <c r="T18" s="2">
        <f t="shared" si="1"/>
        <v>0</v>
      </c>
      <c r="U18" s="2">
        <f t="shared" si="1"/>
        <v>883.42051650000008</v>
      </c>
      <c r="V18" s="2">
        <f t="shared" si="1"/>
        <v>156.87663220000002</v>
      </c>
      <c r="W18" s="2">
        <f t="shared" si="1"/>
        <v>0</v>
      </c>
      <c r="X18" s="2">
        <f t="shared" si="1"/>
        <v>339565.52</v>
      </c>
      <c r="Y18" s="2">
        <f t="shared" si="1"/>
        <v>190610.74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8486003.4199999999</v>
      </c>
      <c r="AS18" s="2">
        <f t="shared" si="1"/>
        <v>8155031.8300000001</v>
      </c>
      <c r="AT18" s="2">
        <f t="shared" si="1"/>
        <v>277353.03999999998</v>
      </c>
      <c r="AU18" s="2">
        <f t="shared" ref="AU18:BZ18" si="2">AU440</f>
        <v>53618.55</v>
      </c>
      <c r="AV18" s="2">
        <f t="shared" si="2"/>
        <v>7381705.9800000004</v>
      </c>
      <c r="AW18" s="2">
        <f t="shared" si="2"/>
        <v>7381705.9800000004</v>
      </c>
      <c r="AX18" s="2">
        <f t="shared" si="2"/>
        <v>0</v>
      </c>
      <c r="AY18" s="2">
        <f t="shared" si="2"/>
        <v>7381705.9800000004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CA440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DG440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EM440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FS440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ROW(A402)</f>
        <v>402</v>
      </c>
      <c r="E20" s="1"/>
      <c r="F20" s="1" t="s">
        <v>3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12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B402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/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O402</f>
        <v>7955827.1600000001</v>
      </c>
      <c r="P22" s="2">
        <f t="shared" si="8"/>
        <v>7381705.9800000004</v>
      </c>
      <c r="Q22" s="2">
        <f t="shared" si="8"/>
        <v>288705.82</v>
      </c>
      <c r="R22" s="2">
        <f t="shared" si="8"/>
        <v>67758.33</v>
      </c>
      <c r="S22" s="2">
        <f t="shared" si="8"/>
        <v>285415.36</v>
      </c>
      <c r="T22" s="2">
        <f t="shared" si="8"/>
        <v>0</v>
      </c>
      <c r="U22" s="2">
        <f t="shared" si="8"/>
        <v>883.42051650000008</v>
      </c>
      <c r="V22" s="2">
        <f t="shared" si="8"/>
        <v>156.87663220000002</v>
      </c>
      <c r="W22" s="2">
        <f t="shared" si="8"/>
        <v>0</v>
      </c>
      <c r="X22" s="2">
        <f t="shared" si="8"/>
        <v>339565.52</v>
      </c>
      <c r="Y22" s="2">
        <f t="shared" si="8"/>
        <v>190610.74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8486003.4199999999</v>
      </c>
      <c r="AS22" s="2">
        <f t="shared" si="8"/>
        <v>8155031.8300000001</v>
      </c>
      <c r="AT22" s="2">
        <f t="shared" si="8"/>
        <v>277353.03999999998</v>
      </c>
      <c r="AU22" s="2">
        <f t="shared" ref="AU22:BZ22" si="9">AU402</f>
        <v>53618.55</v>
      </c>
      <c r="AV22" s="2">
        <f t="shared" si="9"/>
        <v>7381705.9800000004</v>
      </c>
      <c r="AW22" s="2">
        <f t="shared" si="9"/>
        <v>7381705.9800000004</v>
      </c>
      <c r="AX22" s="2">
        <f t="shared" si="9"/>
        <v>0</v>
      </c>
      <c r="AY22" s="2">
        <f t="shared" si="9"/>
        <v>7381705.9800000004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CA402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DG402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EM402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FS402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ROW(A83)</f>
        <v>83</v>
      </c>
      <c r="E24" s="1"/>
      <c r="F24" s="1" t="s">
        <v>3</v>
      </c>
      <c r="G24" s="1" t="s">
        <v>13</v>
      </c>
      <c r="H24" s="1" t="s">
        <v>3</v>
      </c>
      <c r="I24" s="1">
        <v>0</v>
      </c>
      <c r="J24" s="1"/>
      <c r="K24" s="1">
        <v>-1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B83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/>
      </c>
      <c r="G26" s="2" t="str">
        <f t="shared" si="14"/>
        <v>Строительство 2КЛ-10 кВ</v>
      </c>
      <c r="H26" s="2"/>
      <c r="I26" s="2"/>
      <c r="J26" s="2"/>
      <c r="K26" s="2"/>
      <c r="L26" s="2"/>
      <c r="M26" s="2"/>
      <c r="N26" s="2"/>
      <c r="O26" s="2">
        <f t="shared" ref="O26:AT26" si="15">O83</f>
        <v>886461</v>
      </c>
      <c r="P26" s="2">
        <f t="shared" si="15"/>
        <v>498020.81</v>
      </c>
      <c r="Q26" s="2">
        <f t="shared" si="15"/>
        <v>258529.52</v>
      </c>
      <c r="R26" s="2">
        <f t="shared" si="15"/>
        <v>62931.06</v>
      </c>
      <c r="S26" s="2">
        <f t="shared" si="15"/>
        <v>129910.67</v>
      </c>
      <c r="T26" s="2">
        <f t="shared" si="15"/>
        <v>0</v>
      </c>
      <c r="U26" s="2">
        <f t="shared" si="15"/>
        <v>383.44607250000013</v>
      </c>
      <c r="V26" s="2">
        <f t="shared" si="15"/>
        <v>145.565583</v>
      </c>
      <c r="W26" s="2">
        <f t="shared" si="15"/>
        <v>0</v>
      </c>
      <c r="X26" s="2">
        <f t="shared" si="15"/>
        <v>187451.27</v>
      </c>
      <c r="Y26" s="2">
        <f t="shared" si="15"/>
        <v>108760.49</v>
      </c>
      <c r="Z26" s="2">
        <f t="shared" si="15"/>
        <v>0</v>
      </c>
      <c r="AA26" s="2">
        <f t="shared" si="15"/>
        <v>0</v>
      </c>
      <c r="AB26" s="2">
        <f t="shared" si="15"/>
        <v>886461</v>
      </c>
      <c r="AC26" s="2">
        <f t="shared" si="15"/>
        <v>498020.81</v>
      </c>
      <c r="AD26" s="2">
        <f t="shared" si="15"/>
        <v>258529.52</v>
      </c>
      <c r="AE26" s="2">
        <f t="shared" si="15"/>
        <v>62931.06</v>
      </c>
      <c r="AF26" s="2">
        <f t="shared" si="15"/>
        <v>129910.67</v>
      </c>
      <c r="AG26" s="2">
        <f t="shared" si="15"/>
        <v>0</v>
      </c>
      <c r="AH26" s="2">
        <f t="shared" si="15"/>
        <v>383.44607250000013</v>
      </c>
      <c r="AI26" s="2">
        <f t="shared" si="15"/>
        <v>145.565583</v>
      </c>
      <c r="AJ26" s="2">
        <f t="shared" si="15"/>
        <v>0</v>
      </c>
      <c r="AK26" s="2">
        <f t="shared" si="15"/>
        <v>187451.27</v>
      </c>
      <c r="AL26" s="2">
        <f t="shared" si="15"/>
        <v>108760.49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1182672.76</v>
      </c>
      <c r="AS26" s="2">
        <f t="shared" si="15"/>
        <v>1101168.8799999999</v>
      </c>
      <c r="AT26" s="2">
        <f t="shared" si="15"/>
        <v>70780.17</v>
      </c>
      <c r="AU26" s="2">
        <f t="shared" ref="AU26:BZ26" si="16">AU83</f>
        <v>10723.71</v>
      </c>
      <c r="AV26" s="2">
        <f t="shared" si="16"/>
        <v>498020.81</v>
      </c>
      <c r="AW26" s="2">
        <f t="shared" si="16"/>
        <v>498020.81</v>
      </c>
      <c r="AX26" s="2">
        <f t="shared" si="16"/>
        <v>0</v>
      </c>
      <c r="AY26" s="2">
        <f t="shared" si="16"/>
        <v>498020.81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CA83</f>
        <v>1182672.76</v>
      </c>
      <c r="CB26" s="2">
        <f t="shared" si="17"/>
        <v>1101168.8799999999</v>
      </c>
      <c r="CC26" s="2">
        <f t="shared" si="17"/>
        <v>70780.17</v>
      </c>
      <c r="CD26" s="2">
        <f t="shared" si="17"/>
        <v>10723.71</v>
      </c>
      <c r="CE26" s="2">
        <f t="shared" si="17"/>
        <v>498020.81</v>
      </c>
      <c r="CF26" s="2">
        <f t="shared" si="17"/>
        <v>498020.81</v>
      </c>
      <c r="CG26" s="2">
        <f t="shared" si="17"/>
        <v>0</v>
      </c>
      <c r="CH26" s="2">
        <f t="shared" si="17"/>
        <v>498020.81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DG83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EM83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FS83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ROW(SmtRes!A1)</f>
        <v>1</v>
      </c>
      <c r="D28">
        <f>ROW(EtalonRes!A1)</f>
        <v>1</v>
      </c>
      <c r="E28" t="s">
        <v>14</v>
      </c>
      <c r="F28" t="s">
        <v>15</v>
      </c>
      <c r="G28" t="s">
        <v>16</v>
      </c>
      <c r="H28" t="s">
        <v>17</v>
      </c>
      <c r="I28">
        <f>ROUND(2.025/100,9)</f>
        <v>2.0250000000000001E-2</v>
      </c>
      <c r="J28">
        <v>0</v>
      </c>
      <c r="K28">
        <f>ROUND(2.025/100,9)</f>
        <v>2.0250000000000001E-2</v>
      </c>
      <c r="O28">
        <f t="shared" ref="O28:O59" si="21">ROUND(CP28,2)</f>
        <v>812.28</v>
      </c>
      <c r="P28">
        <f t="shared" ref="P28:P59" si="22">ROUND(CQ28*I28,2)</f>
        <v>0</v>
      </c>
      <c r="Q28">
        <f t="shared" ref="Q28:Q59" si="23">ROUND(CR28*I28,2)</f>
        <v>0</v>
      </c>
      <c r="R28">
        <f t="shared" ref="R28:R59" si="24">ROUND(CS28*I28,2)</f>
        <v>0</v>
      </c>
      <c r="S28">
        <f t="shared" ref="S28:S59" si="25">ROUND(CT28*I28,2)</f>
        <v>812.28</v>
      </c>
      <c r="T28">
        <f t="shared" ref="T28:T59" si="26">ROUND(CU28*I28,2)</f>
        <v>0</v>
      </c>
      <c r="U28">
        <f t="shared" ref="U28:U59" si="27">CV28*I28</f>
        <v>3.1185</v>
      </c>
      <c r="V28">
        <f t="shared" ref="V28:V59" si="28">CW28*I28</f>
        <v>0</v>
      </c>
      <c r="W28">
        <f t="shared" ref="W28:W59" si="29">ROUND(CX28*I28,2)</f>
        <v>0</v>
      </c>
      <c r="X28">
        <f t="shared" ref="X28:X59" si="30">ROUND(CY28,2)</f>
        <v>722.93</v>
      </c>
      <c r="Y28">
        <f t="shared" ref="Y28:Y59" si="31">ROUND(CZ28,2)</f>
        <v>324.91000000000003</v>
      </c>
      <c r="AA28">
        <v>93041055</v>
      </c>
      <c r="AB28">
        <f t="shared" ref="AB28:AB59" si="32">ROUND((AC28+AD28+AF28),2)</f>
        <v>1122.6600000000001</v>
      </c>
      <c r="AC28">
        <f t="shared" ref="AC28:AC59" si="33">ROUND((ES28),2)</f>
        <v>0</v>
      </c>
      <c r="AD28">
        <f t="shared" ref="AD28:AD59" si="34">ROUND((((ET28)-(EU28))+AE28),2)</f>
        <v>0</v>
      </c>
      <c r="AE28">
        <f t="shared" ref="AE28:AE59" si="35">ROUND((EU28),2)</f>
        <v>0</v>
      </c>
      <c r="AF28">
        <f t="shared" ref="AF28:AF59" si="36">ROUND((EV28),2)</f>
        <v>1122.6600000000001</v>
      </c>
      <c r="AG28">
        <f t="shared" ref="AG28:AG59" si="37">ROUND((AP28),2)</f>
        <v>0</v>
      </c>
      <c r="AH28">
        <f t="shared" ref="AH28:AH59" si="38">(EW28)</f>
        <v>154</v>
      </c>
      <c r="AI28">
        <f t="shared" ref="AI28:AI59" si="39">(EX28)</f>
        <v>0</v>
      </c>
      <c r="AJ28">
        <f t="shared" ref="AJ28:AJ59" si="40">(AS28)</f>
        <v>0</v>
      </c>
      <c r="AK28">
        <v>1122.6600000000001</v>
      </c>
      <c r="AL28">
        <v>0</v>
      </c>
      <c r="AM28">
        <v>0</v>
      </c>
      <c r="AN28">
        <v>0</v>
      </c>
      <c r="AO28">
        <v>1122.6600000000001</v>
      </c>
      <c r="AP28">
        <v>0</v>
      </c>
      <c r="AQ28">
        <v>154</v>
      </c>
      <c r="AR28">
        <v>0</v>
      </c>
      <c r="AS28">
        <v>0</v>
      </c>
      <c r="AT28">
        <v>89</v>
      </c>
      <c r="AU28">
        <v>40</v>
      </c>
      <c r="AV28">
        <v>1</v>
      </c>
      <c r="AW28">
        <v>1</v>
      </c>
      <c r="AZ28">
        <v>1</v>
      </c>
      <c r="BA28">
        <v>35.729999999999997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18</v>
      </c>
      <c r="BM28">
        <v>1003</v>
      </c>
      <c r="BN28">
        <v>0</v>
      </c>
      <c r="BO28" t="s">
        <v>15</v>
      </c>
      <c r="BP28">
        <v>1</v>
      </c>
      <c r="BQ28">
        <v>2</v>
      </c>
      <c r="BR28">
        <v>0</v>
      </c>
      <c r="BS28">
        <v>35.729999999999997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89</v>
      </c>
      <c r="CA28">
        <v>40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59" si="41">(P28+Q28+S28)</f>
        <v>812.28</v>
      </c>
      <c r="CQ28">
        <f t="shared" ref="CQ28:CQ59" si="42">AC28*BC28</f>
        <v>0</v>
      </c>
      <c r="CR28">
        <f t="shared" ref="CR28:CR59" si="43">(((ET28)*BB28-(EU28)*BS28)+AE28*BS28)</f>
        <v>0</v>
      </c>
      <c r="CS28">
        <f t="shared" ref="CS28:CS59" si="44">AE28*BS28</f>
        <v>0</v>
      </c>
      <c r="CT28">
        <f t="shared" ref="CT28:CT59" si="45">AF28*BA28</f>
        <v>40112.641799999998</v>
      </c>
      <c r="CU28">
        <f t="shared" ref="CU28:CU59" si="46">AG28</f>
        <v>0</v>
      </c>
      <c r="CV28">
        <f t="shared" ref="CV28:CV59" si="47">AH28</f>
        <v>154</v>
      </c>
      <c r="CW28">
        <f t="shared" ref="CW28:CW59" si="48">AI28</f>
        <v>0</v>
      </c>
      <c r="CX28">
        <f t="shared" ref="CX28:CX59" si="49">AJ28</f>
        <v>0</v>
      </c>
      <c r="CY28">
        <f t="shared" ref="CY28:CY59" si="50">(((S28+R28)*AT28)/100)</f>
        <v>722.92920000000004</v>
      </c>
      <c r="CZ28">
        <f t="shared" ref="CZ28:CZ59" si="51">(((S28+R28)*AU28)/100)</f>
        <v>324.91199999999998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17</v>
      </c>
      <c r="DW28" t="s">
        <v>17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92107563</v>
      </c>
      <c r="EF28">
        <v>2</v>
      </c>
      <c r="EG28" t="s">
        <v>19</v>
      </c>
      <c r="EH28">
        <v>1</v>
      </c>
      <c r="EI28" t="s">
        <v>20</v>
      </c>
      <c r="EJ28">
        <v>1</v>
      </c>
      <c r="EK28">
        <v>1003</v>
      </c>
      <c r="EL28" t="s">
        <v>21</v>
      </c>
      <c r="EM28" t="s">
        <v>22</v>
      </c>
      <c r="EO28" t="s">
        <v>3</v>
      </c>
      <c r="EQ28">
        <v>0</v>
      </c>
      <c r="ER28">
        <v>1122.6600000000001</v>
      </c>
      <c r="ES28">
        <v>0</v>
      </c>
      <c r="ET28">
        <v>0</v>
      </c>
      <c r="EU28">
        <v>0</v>
      </c>
      <c r="EV28">
        <v>1122.6600000000001</v>
      </c>
      <c r="EW28">
        <v>154</v>
      </c>
      <c r="EX28">
        <v>0</v>
      </c>
      <c r="EY28">
        <v>0</v>
      </c>
      <c r="FQ28">
        <v>0</v>
      </c>
      <c r="FR28">
        <f t="shared" ref="FR28:FR59" si="52">ROUND(IF(BI28=3,GM28,0),2)</f>
        <v>0</v>
      </c>
      <c r="FS28">
        <v>0</v>
      </c>
      <c r="FX28">
        <v>89</v>
      </c>
      <c r="FY28">
        <v>40</v>
      </c>
      <c r="GA28" t="s">
        <v>3</v>
      </c>
      <c r="GD28">
        <v>1</v>
      </c>
      <c r="GF28">
        <v>1907499899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59" si="53">ROUND(IF(AND(BH28=3,BI28=3,FS28&lt;&gt;0),P28,0),2)</f>
        <v>0</v>
      </c>
      <c r="GM28">
        <f t="shared" ref="GM28:GM59" si="54">ROUND(O28+X28+Y28,2)+GX28</f>
        <v>1860.12</v>
      </c>
      <c r="GN28">
        <f t="shared" ref="GN28:GN59" si="55">IF(OR(BI28=0,BI28=1),GM28-GX28,0)</f>
        <v>1860.12</v>
      </c>
      <c r="GO28">
        <f t="shared" ref="GO28:GO59" si="56">IF(BI28=2,GM28-GX28,0)</f>
        <v>0</v>
      </c>
      <c r="GP28">
        <f t="shared" ref="GP28:GP59" si="57">IF(BI28=4,GM28-GX28,0)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59" si="58">ROUND((GT28),2)</f>
        <v>0</v>
      </c>
      <c r="GW28">
        <v>1</v>
      </c>
      <c r="GX28">
        <f t="shared" ref="GX28:GX59" si="59">ROUND(HC28*I28,2)</f>
        <v>0</v>
      </c>
      <c r="HA28">
        <v>0</v>
      </c>
      <c r="HB28">
        <v>0</v>
      </c>
      <c r="HC28">
        <f t="shared" ref="HC28:HC59" si="60">GV28*GW28</f>
        <v>0</v>
      </c>
      <c r="HE28" t="s">
        <v>3</v>
      </c>
      <c r="HF28" t="s">
        <v>3</v>
      </c>
      <c r="HM28" t="s">
        <v>3</v>
      </c>
      <c r="HN28" t="s">
        <v>23</v>
      </c>
      <c r="HO28" t="s">
        <v>24</v>
      </c>
      <c r="HP28" t="s">
        <v>21</v>
      </c>
      <c r="HQ28" t="s">
        <v>21</v>
      </c>
      <c r="IK28">
        <v>0</v>
      </c>
    </row>
    <row r="29" spans="1:245" x14ac:dyDescent="0.2">
      <c r="A29">
        <v>17</v>
      </c>
      <c r="B29">
        <v>1</v>
      </c>
      <c r="C29">
        <f>ROW(SmtRes!A4)</f>
        <v>4</v>
      </c>
      <c r="D29">
        <f>ROW(EtalonRes!A4)</f>
        <v>4</v>
      </c>
      <c r="E29" t="s">
        <v>25</v>
      </c>
      <c r="F29" t="s">
        <v>26</v>
      </c>
      <c r="G29" t="s">
        <v>27</v>
      </c>
      <c r="H29" t="s">
        <v>28</v>
      </c>
      <c r="I29">
        <f>ROUND(18.225/1000,9)</f>
        <v>1.8225000000000002E-2</v>
      </c>
      <c r="J29">
        <v>0</v>
      </c>
      <c r="K29">
        <f>ROUND(18.225/1000,9)</f>
        <v>1.8225000000000002E-2</v>
      </c>
      <c r="O29">
        <f t="shared" si="21"/>
        <v>425.69</v>
      </c>
      <c r="P29">
        <f t="shared" si="22"/>
        <v>0</v>
      </c>
      <c r="Q29">
        <f t="shared" si="23"/>
        <v>392.8</v>
      </c>
      <c r="R29">
        <f t="shared" si="24"/>
        <v>133.16</v>
      </c>
      <c r="S29">
        <f t="shared" si="25"/>
        <v>32.89</v>
      </c>
      <c r="T29">
        <f t="shared" si="26"/>
        <v>0</v>
      </c>
      <c r="U29">
        <f t="shared" si="27"/>
        <v>0.11117250000000001</v>
      </c>
      <c r="V29">
        <f t="shared" si="28"/>
        <v>0.30800250000000001</v>
      </c>
      <c r="W29">
        <f t="shared" si="29"/>
        <v>0</v>
      </c>
      <c r="X29">
        <f t="shared" si="30"/>
        <v>152.77000000000001</v>
      </c>
      <c r="Y29">
        <f t="shared" si="31"/>
        <v>76.38</v>
      </c>
      <c r="AA29">
        <v>93041055</v>
      </c>
      <c r="AB29">
        <f t="shared" si="32"/>
        <v>2151.1799999999998</v>
      </c>
      <c r="AC29">
        <f t="shared" si="33"/>
        <v>0</v>
      </c>
      <c r="AD29">
        <f t="shared" si="34"/>
        <v>2100.67</v>
      </c>
      <c r="AE29">
        <f t="shared" si="35"/>
        <v>204.49</v>
      </c>
      <c r="AF29">
        <f t="shared" si="36"/>
        <v>50.51</v>
      </c>
      <c r="AG29">
        <f t="shared" si="37"/>
        <v>0</v>
      </c>
      <c r="AH29">
        <f t="shared" si="38"/>
        <v>6.1</v>
      </c>
      <c r="AI29">
        <f t="shared" si="39"/>
        <v>16.899999999999999</v>
      </c>
      <c r="AJ29">
        <f t="shared" si="40"/>
        <v>0</v>
      </c>
      <c r="AK29">
        <v>2151.1799999999998</v>
      </c>
      <c r="AL29">
        <v>0</v>
      </c>
      <c r="AM29">
        <v>2100.67</v>
      </c>
      <c r="AN29">
        <v>204.49</v>
      </c>
      <c r="AO29">
        <v>50.51</v>
      </c>
      <c r="AP29">
        <v>0</v>
      </c>
      <c r="AQ29">
        <v>6.1</v>
      </c>
      <c r="AR29">
        <v>16.899999999999999</v>
      </c>
      <c r="AS29">
        <v>0</v>
      </c>
      <c r="AT29">
        <v>92</v>
      </c>
      <c r="AU29">
        <v>46</v>
      </c>
      <c r="AV29">
        <v>1</v>
      </c>
      <c r="AW29">
        <v>1</v>
      </c>
      <c r="AZ29">
        <v>1</v>
      </c>
      <c r="BA29">
        <v>35.729999999999997</v>
      </c>
      <c r="BB29">
        <v>10.26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29</v>
      </c>
      <c r="BM29">
        <v>1001</v>
      </c>
      <c r="BN29">
        <v>0</v>
      </c>
      <c r="BO29" t="s">
        <v>26</v>
      </c>
      <c r="BP29">
        <v>1</v>
      </c>
      <c r="BQ29">
        <v>2</v>
      </c>
      <c r="BR29">
        <v>0</v>
      </c>
      <c r="BS29">
        <v>35.729999999999997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92</v>
      </c>
      <c r="CA29">
        <v>46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425.69</v>
      </c>
      <c r="CQ29">
        <f t="shared" si="42"/>
        <v>0</v>
      </c>
      <c r="CR29">
        <f t="shared" si="43"/>
        <v>21552.874200000002</v>
      </c>
      <c r="CS29">
        <f t="shared" si="44"/>
        <v>7306.4276999999993</v>
      </c>
      <c r="CT29">
        <f t="shared" si="45"/>
        <v>1804.7222999999997</v>
      </c>
      <c r="CU29">
        <f t="shared" si="46"/>
        <v>0</v>
      </c>
      <c r="CV29">
        <f t="shared" si="47"/>
        <v>6.1</v>
      </c>
      <c r="CW29">
        <f t="shared" si="48"/>
        <v>16.899999999999999</v>
      </c>
      <c r="CX29">
        <f t="shared" si="49"/>
        <v>0</v>
      </c>
      <c r="CY29">
        <f t="shared" si="50"/>
        <v>152.76599999999999</v>
      </c>
      <c r="CZ29">
        <f t="shared" si="51"/>
        <v>76.382999999999996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1007</v>
      </c>
      <c r="DV29" t="s">
        <v>28</v>
      </c>
      <c r="DW29" t="s">
        <v>28</v>
      </c>
      <c r="DX29">
        <v>1000</v>
      </c>
      <c r="DZ29" t="s">
        <v>3</v>
      </c>
      <c r="EA29" t="s">
        <v>3</v>
      </c>
      <c r="EB29" t="s">
        <v>3</v>
      </c>
      <c r="EC29" t="s">
        <v>3</v>
      </c>
      <c r="EE29">
        <v>92107561</v>
      </c>
      <c r="EF29">
        <v>2</v>
      </c>
      <c r="EG29" t="s">
        <v>19</v>
      </c>
      <c r="EH29">
        <v>1</v>
      </c>
      <c r="EI29" t="s">
        <v>20</v>
      </c>
      <c r="EJ29">
        <v>1</v>
      </c>
      <c r="EK29">
        <v>1001</v>
      </c>
      <c r="EL29" t="s">
        <v>30</v>
      </c>
      <c r="EM29" t="s">
        <v>22</v>
      </c>
      <c r="EO29" t="s">
        <v>3</v>
      </c>
      <c r="EQ29">
        <v>0</v>
      </c>
      <c r="ER29">
        <v>2151.1799999999998</v>
      </c>
      <c r="ES29">
        <v>0</v>
      </c>
      <c r="ET29">
        <v>2100.67</v>
      </c>
      <c r="EU29">
        <v>204.49</v>
      </c>
      <c r="EV29">
        <v>50.51</v>
      </c>
      <c r="EW29">
        <v>6.1</v>
      </c>
      <c r="EX29">
        <v>16.899999999999999</v>
      </c>
      <c r="EY29">
        <v>0</v>
      </c>
      <c r="FQ29">
        <v>0</v>
      </c>
      <c r="FR29">
        <f t="shared" si="52"/>
        <v>0</v>
      </c>
      <c r="FS29">
        <v>0</v>
      </c>
      <c r="FX29">
        <v>92</v>
      </c>
      <c r="FY29">
        <v>46</v>
      </c>
      <c r="GA29" t="s">
        <v>3</v>
      </c>
      <c r="GD29">
        <v>1</v>
      </c>
      <c r="GF29">
        <v>819487455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53"/>
        <v>0</v>
      </c>
      <c r="GM29">
        <f t="shared" si="54"/>
        <v>654.84</v>
      </c>
      <c r="GN29">
        <f t="shared" si="55"/>
        <v>654.84</v>
      </c>
      <c r="GO29">
        <f t="shared" si="56"/>
        <v>0</v>
      </c>
      <c r="GP29">
        <f t="shared" si="57"/>
        <v>0</v>
      </c>
      <c r="GR29">
        <v>0</v>
      </c>
      <c r="GS29">
        <v>3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HE29" t="s">
        <v>3</v>
      </c>
      <c r="HF29" t="s">
        <v>3</v>
      </c>
      <c r="HM29" t="s">
        <v>3</v>
      </c>
      <c r="HN29" t="s">
        <v>31</v>
      </c>
      <c r="HO29" t="s">
        <v>32</v>
      </c>
      <c r="HP29" t="s">
        <v>30</v>
      </c>
      <c r="HQ29" t="s">
        <v>30</v>
      </c>
      <c r="IK29">
        <v>0</v>
      </c>
    </row>
    <row r="30" spans="1:245" x14ac:dyDescent="0.2">
      <c r="A30">
        <v>17</v>
      </c>
      <c r="B30">
        <v>1</v>
      </c>
      <c r="C30">
        <f>ROW(SmtRes!A5)</f>
        <v>5</v>
      </c>
      <c r="D30">
        <f>ROW(EtalonRes!A5)</f>
        <v>5</v>
      </c>
      <c r="E30" t="s">
        <v>33</v>
      </c>
      <c r="F30" t="s">
        <v>34</v>
      </c>
      <c r="G30" t="s">
        <v>35</v>
      </c>
      <c r="H30" t="s">
        <v>17</v>
      </c>
      <c r="I30">
        <f>ROUND(2.025/100,9)</f>
        <v>2.0250000000000001E-2</v>
      </c>
      <c r="J30">
        <v>0</v>
      </c>
      <c r="K30">
        <f>ROUND(2.025/100,9)</f>
        <v>2.0250000000000001E-2</v>
      </c>
      <c r="O30">
        <f t="shared" si="21"/>
        <v>492.99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492.99</v>
      </c>
      <c r="T30">
        <f t="shared" si="26"/>
        <v>0</v>
      </c>
      <c r="U30">
        <f t="shared" si="27"/>
        <v>1.9683000000000002</v>
      </c>
      <c r="V30">
        <f t="shared" si="28"/>
        <v>0</v>
      </c>
      <c r="W30">
        <f t="shared" si="29"/>
        <v>0</v>
      </c>
      <c r="X30">
        <f t="shared" si="30"/>
        <v>438.76</v>
      </c>
      <c r="Y30">
        <f t="shared" si="31"/>
        <v>197.2</v>
      </c>
      <c r="AA30">
        <v>93041055</v>
      </c>
      <c r="AB30">
        <f t="shared" si="32"/>
        <v>681.37</v>
      </c>
      <c r="AC30">
        <f t="shared" si="33"/>
        <v>0</v>
      </c>
      <c r="AD30">
        <f t="shared" si="34"/>
        <v>0</v>
      </c>
      <c r="AE30">
        <f t="shared" si="35"/>
        <v>0</v>
      </c>
      <c r="AF30">
        <f t="shared" si="36"/>
        <v>681.37</v>
      </c>
      <c r="AG30">
        <f t="shared" si="37"/>
        <v>0</v>
      </c>
      <c r="AH30">
        <f t="shared" si="38"/>
        <v>97.2</v>
      </c>
      <c r="AI30">
        <f t="shared" si="39"/>
        <v>0</v>
      </c>
      <c r="AJ30">
        <f t="shared" si="40"/>
        <v>0</v>
      </c>
      <c r="AK30">
        <v>681.37</v>
      </c>
      <c r="AL30">
        <v>0</v>
      </c>
      <c r="AM30">
        <v>0</v>
      </c>
      <c r="AN30">
        <v>0</v>
      </c>
      <c r="AO30">
        <v>681.37</v>
      </c>
      <c r="AP30">
        <v>0</v>
      </c>
      <c r="AQ30">
        <v>97.2</v>
      </c>
      <c r="AR30">
        <v>0</v>
      </c>
      <c r="AS30">
        <v>0</v>
      </c>
      <c r="AT30">
        <v>89</v>
      </c>
      <c r="AU30">
        <v>40</v>
      </c>
      <c r="AV30">
        <v>1</v>
      </c>
      <c r="AW30">
        <v>1</v>
      </c>
      <c r="AZ30">
        <v>1</v>
      </c>
      <c r="BA30">
        <v>35.729999999999997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36</v>
      </c>
      <c r="BM30">
        <v>1003</v>
      </c>
      <c r="BN30">
        <v>0</v>
      </c>
      <c r="BO30" t="s">
        <v>34</v>
      </c>
      <c r="BP30">
        <v>1</v>
      </c>
      <c r="BQ30">
        <v>2</v>
      </c>
      <c r="BR30">
        <v>0</v>
      </c>
      <c r="BS30">
        <v>35.729999999999997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89</v>
      </c>
      <c r="CA30">
        <v>40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492.99</v>
      </c>
      <c r="CQ30">
        <f t="shared" si="42"/>
        <v>0</v>
      </c>
      <c r="CR30">
        <f t="shared" si="43"/>
        <v>0</v>
      </c>
      <c r="CS30">
        <f t="shared" si="44"/>
        <v>0</v>
      </c>
      <c r="CT30">
        <f t="shared" si="45"/>
        <v>24345.3501</v>
      </c>
      <c r="CU30">
        <f t="shared" si="46"/>
        <v>0</v>
      </c>
      <c r="CV30">
        <f t="shared" si="47"/>
        <v>97.2</v>
      </c>
      <c r="CW30">
        <f t="shared" si="48"/>
        <v>0</v>
      </c>
      <c r="CX30">
        <f t="shared" si="49"/>
        <v>0</v>
      </c>
      <c r="CY30">
        <f t="shared" si="50"/>
        <v>438.7611</v>
      </c>
      <c r="CZ30">
        <f t="shared" si="51"/>
        <v>197.196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17</v>
      </c>
      <c r="DW30" t="s">
        <v>17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92107563</v>
      </c>
      <c r="EF30">
        <v>2</v>
      </c>
      <c r="EG30" t="s">
        <v>19</v>
      </c>
      <c r="EH30">
        <v>1</v>
      </c>
      <c r="EI30" t="s">
        <v>20</v>
      </c>
      <c r="EJ30">
        <v>1</v>
      </c>
      <c r="EK30">
        <v>1003</v>
      </c>
      <c r="EL30" t="s">
        <v>21</v>
      </c>
      <c r="EM30" t="s">
        <v>22</v>
      </c>
      <c r="EO30" t="s">
        <v>3</v>
      </c>
      <c r="EQ30">
        <v>0</v>
      </c>
      <c r="ER30">
        <v>681.37</v>
      </c>
      <c r="ES30">
        <v>0</v>
      </c>
      <c r="ET30">
        <v>0</v>
      </c>
      <c r="EU30">
        <v>0</v>
      </c>
      <c r="EV30">
        <v>681.37</v>
      </c>
      <c r="EW30">
        <v>97.2</v>
      </c>
      <c r="EX30">
        <v>0</v>
      </c>
      <c r="EY30">
        <v>0</v>
      </c>
      <c r="FQ30">
        <v>0</v>
      </c>
      <c r="FR30">
        <f t="shared" si="52"/>
        <v>0</v>
      </c>
      <c r="FS30">
        <v>0</v>
      </c>
      <c r="FX30">
        <v>89</v>
      </c>
      <c r="FY30">
        <v>40</v>
      </c>
      <c r="GA30" t="s">
        <v>3</v>
      </c>
      <c r="GD30">
        <v>1</v>
      </c>
      <c r="GF30">
        <v>-570049592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53"/>
        <v>0</v>
      </c>
      <c r="GM30">
        <f t="shared" si="54"/>
        <v>1128.95</v>
      </c>
      <c r="GN30">
        <f t="shared" si="55"/>
        <v>1128.95</v>
      </c>
      <c r="GO30">
        <f t="shared" si="56"/>
        <v>0</v>
      </c>
      <c r="GP30">
        <f t="shared" si="57"/>
        <v>0</v>
      </c>
      <c r="GR30">
        <v>0</v>
      </c>
      <c r="GS30">
        <v>3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HE30" t="s">
        <v>3</v>
      </c>
      <c r="HF30" t="s">
        <v>3</v>
      </c>
      <c r="HM30" t="s">
        <v>3</v>
      </c>
      <c r="HN30" t="s">
        <v>23</v>
      </c>
      <c r="HO30" t="s">
        <v>24</v>
      </c>
      <c r="HP30" t="s">
        <v>21</v>
      </c>
      <c r="HQ30" t="s">
        <v>21</v>
      </c>
      <c r="IK30">
        <v>0</v>
      </c>
    </row>
    <row r="31" spans="1:245" x14ac:dyDescent="0.2">
      <c r="A31">
        <v>17</v>
      </c>
      <c r="B31">
        <v>1</v>
      </c>
      <c r="C31">
        <f>ROW(SmtRes!A7)</f>
        <v>7</v>
      </c>
      <c r="D31">
        <f>ROW(EtalonRes!A7)</f>
        <v>7</v>
      </c>
      <c r="E31" t="s">
        <v>37</v>
      </c>
      <c r="F31" t="s">
        <v>38</v>
      </c>
      <c r="G31" t="s">
        <v>39</v>
      </c>
      <c r="H31" t="s">
        <v>28</v>
      </c>
      <c r="I31">
        <f>ROUND(18.225/1000,9)</f>
        <v>1.8225000000000002E-2</v>
      </c>
      <c r="J31">
        <v>0</v>
      </c>
      <c r="K31">
        <f>ROUND(18.225/1000,9)</f>
        <v>1.8225000000000002E-2</v>
      </c>
      <c r="O31">
        <f t="shared" si="21"/>
        <v>138.04</v>
      </c>
      <c r="P31">
        <f t="shared" si="22"/>
        <v>0</v>
      </c>
      <c r="Q31">
        <f t="shared" si="23"/>
        <v>138.04</v>
      </c>
      <c r="R31">
        <f t="shared" si="24"/>
        <v>32.94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7.6180499999999998E-2</v>
      </c>
      <c r="W31">
        <f t="shared" si="29"/>
        <v>0</v>
      </c>
      <c r="X31">
        <f t="shared" si="30"/>
        <v>30.3</v>
      </c>
      <c r="Y31">
        <f t="shared" si="31"/>
        <v>15.15</v>
      </c>
      <c r="AA31">
        <v>93041055</v>
      </c>
      <c r="AB31">
        <f t="shared" si="32"/>
        <v>452.99</v>
      </c>
      <c r="AC31">
        <f t="shared" si="33"/>
        <v>0</v>
      </c>
      <c r="AD31">
        <f t="shared" si="34"/>
        <v>452.99</v>
      </c>
      <c r="AE31">
        <f t="shared" si="35"/>
        <v>50.58</v>
      </c>
      <c r="AF31">
        <f t="shared" si="36"/>
        <v>0</v>
      </c>
      <c r="AG31">
        <f t="shared" si="37"/>
        <v>0</v>
      </c>
      <c r="AH31">
        <f t="shared" si="38"/>
        <v>0</v>
      </c>
      <c r="AI31">
        <f t="shared" si="39"/>
        <v>4.18</v>
      </c>
      <c r="AJ31">
        <f t="shared" si="40"/>
        <v>0</v>
      </c>
      <c r="AK31">
        <v>452.99</v>
      </c>
      <c r="AL31">
        <v>0</v>
      </c>
      <c r="AM31">
        <v>452.99</v>
      </c>
      <c r="AN31">
        <v>50.58</v>
      </c>
      <c r="AO31">
        <v>0</v>
      </c>
      <c r="AP31">
        <v>0</v>
      </c>
      <c r="AQ31">
        <v>0</v>
      </c>
      <c r="AR31">
        <v>4.18</v>
      </c>
      <c r="AS31">
        <v>0</v>
      </c>
      <c r="AT31">
        <v>92</v>
      </c>
      <c r="AU31">
        <v>46</v>
      </c>
      <c r="AV31">
        <v>1</v>
      </c>
      <c r="AW31">
        <v>1</v>
      </c>
      <c r="AZ31">
        <v>1</v>
      </c>
      <c r="BA31">
        <v>35.729999999999997</v>
      </c>
      <c r="BB31">
        <v>16.72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40</v>
      </c>
      <c r="BM31">
        <v>1001</v>
      </c>
      <c r="BN31">
        <v>0</v>
      </c>
      <c r="BO31" t="s">
        <v>38</v>
      </c>
      <c r="BP31">
        <v>1</v>
      </c>
      <c r="BQ31">
        <v>2</v>
      </c>
      <c r="BR31">
        <v>0</v>
      </c>
      <c r="BS31">
        <v>35.729999999999997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92</v>
      </c>
      <c r="CA31">
        <v>46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138.04</v>
      </c>
      <c r="CQ31">
        <f t="shared" si="42"/>
        <v>0</v>
      </c>
      <c r="CR31">
        <f t="shared" si="43"/>
        <v>7573.9928</v>
      </c>
      <c r="CS31">
        <f t="shared" si="44"/>
        <v>1807.2233999999999</v>
      </c>
      <c r="CT31">
        <f t="shared" si="45"/>
        <v>0</v>
      </c>
      <c r="CU31">
        <f t="shared" si="46"/>
        <v>0</v>
      </c>
      <c r="CV31">
        <f t="shared" si="47"/>
        <v>0</v>
      </c>
      <c r="CW31">
        <f t="shared" si="48"/>
        <v>4.18</v>
      </c>
      <c r="CX31">
        <f t="shared" si="49"/>
        <v>0</v>
      </c>
      <c r="CY31">
        <f t="shared" si="50"/>
        <v>30.304799999999997</v>
      </c>
      <c r="CZ31">
        <f t="shared" si="51"/>
        <v>15.152399999999998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1007</v>
      </c>
      <c r="DV31" t="s">
        <v>28</v>
      </c>
      <c r="DW31" t="s">
        <v>28</v>
      </c>
      <c r="DX31">
        <v>1000</v>
      </c>
      <c r="DZ31" t="s">
        <v>3</v>
      </c>
      <c r="EA31" t="s">
        <v>3</v>
      </c>
      <c r="EB31" t="s">
        <v>3</v>
      </c>
      <c r="EC31" t="s">
        <v>3</v>
      </c>
      <c r="EE31">
        <v>92107561</v>
      </c>
      <c r="EF31">
        <v>2</v>
      </c>
      <c r="EG31" t="s">
        <v>19</v>
      </c>
      <c r="EH31">
        <v>1</v>
      </c>
      <c r="EI31" t="s">
        <v>20</v>
      </c>
      <c r="EJ31">
        <v>1</v>
      </c>
      <c r="EK31">
        <v>1001</v>
      </c>
      <c r="EL31" t="s">
        <v>30</v>
      </c>
      <c r="EM31" t="s">
        <v>22</v>
      </c>
      <c r="EO31" t="s">
        <v>3</v>
      </c>
      <c r="EQ31">
        <v>0</v>
      </c>
      <c r="ER31">
        <v>452.99</v>
      </c>
      <c r="ES31">
        <v>0</v>
      </c>
      <c r="ET31">
        <v>452.99</v>
      </c>
      <c r="EU31">
        <v>50.58</v>
      </c>
      <c r="EV31">
        <v>0</v>
      </c>
      <c r="EW31">
        <v>0</v>
      </c>
      <c r="EX31">
        <v>4.18</v>
      </c>
      <c r="EY31">
        <v>0</v>
      </c>
      <c r="FQ31">
        <v>0</v>
      </c>
      <c r="FR31">
        <f t="shared" si="52"/>
        <v>0</v>
      </c>
      <c r="FS31">
        <v>0</v>
      </c>
      <c r="FX31">
        <v>92</v>
      </c>
      <c r="FY31">
        <v>46</v>
      </c>
      <c r="GA31" t="s">
        <v>3</v>
      </c>
      <c r="GD31">
        <v>1</v>
      </c>
      <c r="GF31">
        <v>1729236046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53"/>
        <v>0</v>
      </c>
      <c r="GM31">
        <f t="shared" si="54"/>
        <v>183.49</v>
      </c>
      <c r="GN31">
        <f t="shared" si="55"/>
        <v>183.49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HM31" t="s">
        <v>3</v>
      </c>
      <c r="HN31" t="s">
        <v>31</v>
      </c>
      <c r="HO31" t="s">
        <v>32</v>
      </c>
      <c r="HP31" t="s">
        <v>30</v>
      </c>
      <c r="HQ31" t="s">
        <v>30</v>
      </c>
      <c r="IK31">
        <v>0</v>
      </c>
    </row>
    <row r="32" spans="1:245" x14ac:dyDescent="0.2">
      <c r="A32">
        <v>17</v>
      </c>
      <c r="B32">
        <v>1</v>
      </c>
      <c r="C32">
        <f>ROW(SmtRes!A16)</f>
        <v>16</v>
      </c>
      <c r="D32">
        <f>ROW(EtalonRes!A16)</f>
        <v>16</v>
      </c>
      <c r="E32" t="s">
        <v>41</v>
      </c>
      <c r="F32" t="s">
        <v>42</v>
      </c>
      <c r="G32" t="s">
        <v>43</v>
      </c>
      <c r="H32" t="s">
        <v>44</v>
      </c>
      <c r="I32">
        <v>3</v>
      </c>
      <c r="J32">
        <v>0</v>
      </c>
      <c r="K32">
        <v>3</v>
      </c>
      <c r="O32">
        <f t="shared" si="21"/>
        <v>52184.95</v>
      </c>
      <c r="P32">
        <f t="shared" si="22"/>
        <v>6247.37</v>
      </c>
      <c r="Q32">
        <f t="shared" si="23"/>
        <v>33299.879999999997</v>
      </c>
      <c r="R32">
        <f t="shared" si="24"/>
        <v>8209.68</v>
      </c>
      <c r="S32">
        <f t="shared" si="25"/>
        <v>12637.7</v>
      </c>
      <c r="T32">
        <f t="shared" si="26"/>
        <v>0</v>
      </c>
      <c r="U32">
        <f t="shared" si="27"/>
        <v>36.54</v>
      </c>
      <c r="V32">
        <f t="shared" si="28"/>
        <v>18.990000000000002</v>
      </c>
      <c r="W32">
        <f t="shared" si="29"/>
        <v>0</v>
      </c>
      <c r="X32">
        <f t="shared" si="30"/>
        <v>20430.43</v>
      </c>
      <c r="Y32">
        <f t="shared" si="31"/>
        <v>12091.48</v>
      </c>
      <c r="AA32">
        <v>93041055</v>
      </c>
      <c r="AB32">
        <f t="shared" si="32"/>
        <v>2179.4</v>
      </c>
      <c r="AC32">
        <f t="shared" si="33"/>
        <v>192.82</v>
      </c>
      <c r="AD32">
        <f t="shared" si="34"/>
        <v>1868.68</v>
      </c>
      <c r="AE32">
        <f t="shared" si="35"/>
        <v>76.59</v>
      </c>
      <c r="AF32">
        <f t="shared" si="36"/>
        <v>117.9</v>
      </c>
      <c r="AG32">
        <f t="shared" si="37"/>
        <v>0</v>
      </c>
      <c r="AH32">
        <f t="shared" si="38"/>
        <v>12.18</v>
      </c>
      <c r="AI32">
        <f t="shared" si="39"/>
        <v>6.33</v>
      </c>
      <c r="AJ32">
        <f t="shared" si="40"/>
        <v>0</v>
      </c>
      <c r="AK32">
        <v>2179.4</v>
      </c>
      <c r="AL32">
        <v>192.82</v>
      </c>
      <c r="AM32">
        <v>1868.68</v>
      </c>
      <c r="AN32">
        <v>76.59</v>
      </c>
      <c r="AO32">
        <v>117.9</v>
      </c>
      <c r="AP32">
        <v>0</v>
      </c>
      <c r="AQ32">
        <v>12.18</v>
      </c>
      <c r="AR32">
        <v>6.33</v>
      </c>
      <c r="AS32">
        <v>0</v>
      </c>
      <c r="AT32">
        <v>98</v>
      </c>
      <c r="AU32">
        <v>58</v>
      </c>
      <c r="AV32">
        <v>1</v>
      </c>
      <c r="AW32">
        <v>1</v>
      </c>
      <c r="AZ32">
        <v>1</v>
      </c>
      <c r="BA32">
        <v>35.729999999999997</v>
      </c>
      <c r="BB32">
        <v>5.94</v>
      </c>
      <c r="BC32">
        <v>10.8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45</v>
      </c>
      <c r="BM32">
        <v>34001</v>
      </c>
      <c r="BN32">
        <v>0</v>
      </c>
      <c r="BO32" t="s">
        <v>42</v>
      </c>
      <c r="BP32">
        <v>1</v>
      </c>
      <c r="BQ32">
        <v>2</v>
      </c>
      <c r="BR32">
        <v>0</v>
      </c>
      <c r="BS32">
        <v>35.729999999999997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98</v>
      </c>
      <c r="CA32">
        <v>58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52184.95</v>
      </c>
      <c r="CQ32">
        <f t="shared" si="42"/>
        <v>2082.4560000000001</v>
      </c>
      <c r="CR32">
        <f t="shared" si="43"/>
        <v>11099.959200000001</v>
      </c>
      <c r="CS32">
        <f t="shared" si="44"/>
        <v>2736.5607</v>
      </c>
      <c r="CT32">
        <f t="shared" si="45"/>
        <v>4212.567</v>
      </c>
      <c r="CU32">
        <f t="shared" si="46"/>
        <v>0</v>
      </c>
      <c r="CV32">
        <f t="shared" si="47"/>
        <v>12.18</v>
      </c>
      <c r="CW32">
        <f t="shared" si="48"/>
        <v>6.33</v>
      </c>
      <c r="CX32">
        <f t="shared" si="49"/>
        <v>0</v>
      </c>
      <c r="CY32">
        <f t="shared" si="50"/>
        <v>20430.432400000002</v>
      </c>
      <c r="CZ32">
        <f t="shared" si="51"/>
        <v>12091.4804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44</v>
      </c>
      <c r="DW32" t="s">
        <v>44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92107642</v>
      </c>
      <c r="EF32">
        <v>2</v>
      </c>
      <c r="EG32" t="s">
        <v>19</v>
      </c>
      <c r="EH32">
        <v>28</v>
      </c>
      <c r="EI32" t="s">
        <v>46</v>
      </c>
      <c r="EJ32">
        <v>1</v>
      </c>
      <c r="EK32">
        <v>34001</v>
      </c>
      <c r="EL32" t="s">
        <v>47</v>
      </c>
      <c r="EM32" t="s">
        <v>48</v>
      </c>
      <c r="EO32" t="s">
        <v>3</v>
      </c>
      <c r="EQ32">
        <v>0</v>
      </c>
      <c r="ER32">
        <v>2179.4</v>
      </c>
      <c r="ES32">
        <v>192.82</v>
      </c>
      <c r="ET32">
        <v>1868.68</v>
      </c>
      <c r="EU32">
        <v>76.59</v>
      </c>
      <c r="EV32">
        <v>117.9</v>
      </c>
      <c r="EW32">
        <v>12.18</v>
      </c>
      <c r="EX32">
        <v>6.33</v>
      </c>
      <c r="EY32">
        <v>0</v>
      </c>
      <c r="FQ32">
        <v>0</v>
      </c>
      <c r="FR32">
        <f t="shared" si="52"/>
        <v>0</v>
      </c>
      <c r="FS32">
        <v>0</v>
      </c>
      <c r="FX32">
        <v>98</v>
      </c>
      <c r="FY32">
        <v>58</v>
      </c>
      <c r="GA32" t="s">
        <v>3</v>
      </c>
      <c r="GD32">
        <v>1</v>
      </c>
      <c r="GF32">
        <v>363156664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53"/>
        <v>0</v>
      </c>
      <c r="GM32">
        <f t="shared" si="54"/>
        <v>84706.86</v>
      </c>
      <c r="GN32">
        <f t="shared" si="55"/>
        <v>84706.86</v>
      </c>
      <c r="GO32">
        <f t="shared" si="56"/>
        <v>0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HM32" t="s">
        <v>3</v>
      </c>
      <c r="HN32" t="s">
        <v>49</v>
      </c>
      <c r="HO32" t="s">
        <v>50</v>
      </c>
      <c r="HP32" t="s">
        <v>51</v>
      </c>
      <c r="HQ32" t="s">
        <v>51</v>
      </c>
      <c r="IK32">
        <v>0</v>
      </c>
    </row>
    <row r="33" spans="1:245" x14ac:dyDescent="0.2">
      <c r="A33">
        <v>18</v>
      </c>
      <c r="B33">
        <v>1</v>
      </c>
      <c r="C33">
        <v>11</v>
      </c>
      <c r="E33" t="s">
        <v>52</v>
      </c>
      <c r="F33" t="s">
        <v>53</v>
      </c>
      <c r="G33" t="s">
        <v>54</v>
      </c>
      <c r="H33" t="s">
        <v>55</v>
      </c>
      <c r="I33">
        <f>I32*J33</f>
        <v>-1.1400000000000001</v>
      </c>
      <c r="J33">
        <v>-0.38000000000000006</v>
      </c>
      <c r="K33">
        <v>-0.38</v>
      </c>
      <c r="O33">
        <f t="shared" si="21"/>
        <v>-106.25</v>
      </c>
      <c r="P33">
        <f t="shared" si="22"/>
        <v>-106.25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0</v>
      </c>
      <c r="X33">
        <f t="shared" si="30"/>
        <v>0</v>
      </c>
      <c r="Y33">
        <f t="shared" si="31"/>
        <v>0</v>
      </c>
      <c r="AA33">
        <v>93041055</v>
      </c>
      <c r="AB33">
        <f t="shared" si="32"/>
        <v>9.0399999999999991</v>
      </c>
      <c r="AC33">
        <f t="shared" si="33"/>
        <v>9.0399999999999991</v>
      </c>
      <c r="AD33">
        <f t="shared" si="34"/>
        <v>0</v>
      </c>
      <c r="AE33">
        <f t="shared" si="35"/>
        <v>0</v>
      </c>
      <c r="AF33">
        <f t="shared" si="36"/>
        <v>0</v>
      </c>
      <c r="AG33">
        <f t="shared" si="37"/>
        <v>0</v>
      </c>
      <c r="AH33">
        <f t="shared" si="38"/>
        <v>0</v>
      </c>
      <c r="AI33">
        <f t="shared" si="39"/>
        <v>0</v>
      </c>
      <c r="AJ33">
        <f t="shared" si="40"/>
        <v>0</v>
      </c>
      <c r="AK33">
        <v>9.0399999999999991</v>
      </c>
      <c r="AL33">
        <v>9.0399999999999991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98</v>
      </c>
      <c r="AU33">
        <v>58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10.31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56</v>
      </c>
      <c r="BM33">
        <v>34001</v>
      </c>
      <c r="BN33">
        <v>0</v>
      </c>
      <c r="BO33" t="s">
        <v>53</v>
      </c>
      <c r="BP33">
        <v>1</v>
      </c>
      <c r="BQ33">
        <v>2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98</v>
      </c>
      <c r="CA33">
        <v>58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-106.25</v>
      </c>
      <c r="CQ33">
        <f t="shared" si="42"/>
        <v>93.202399999999997</v>
      </c>
      <c r="CR33">
        <f t="shared" si="43"/>
        <v>0</v>
      </c>
      <c r="CS33">
        <f t="shared" si="44"/>
        <v>0</v>
      </c>
      <c r="CT33">
        <f t="shared" si="45"/>
        <v>0</v>
      </c>
      <c r="CU33">
        <f t="shared" si="46"/>
        <v>0</v>
      </c>
      <c r="CV33">
        <f t="shared" si="47"/>
        <v>0</v>
      </c>
      <c r="CW33">
        <f t="shared" si="48"/>
        <v>0</v>
      </c>
      <c r="CX33">
        <f t="shared" si="49"/>
        <v>0</v>
      </c>
      <c r="CY33">
        <f t="shared" si="50"/>
        <v>0</v>
      </c>
      <c r="CZ33">
        <f t="shared" si="51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1009</v>
      </c>
      <c r="DV33" t="s">
        <v>55</v>
      </c>
      <c r="DW33" t="s">
        <v>55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92107642</v>
      </c>
      <c r="EF33">
        <v>2</v>
      </c>
      <c r="EG33" t="s">
        <v>19</v>
      </c>
      <c r="EH33">
        <v>28</v>
      </c>
      <c r="EI33" t="s">
        <v>46</v>
      </c>
      <c r="EJ33">
        <v>1</v>
      </c>
      <c r="EK33">
        <v>34001</v>
      </c>
      <c r="EL33" t="s">
        <v>47</v>
      </c>
      <c r="EM33" t="s">
        <v>48</v>
      </c>
      <c r="EO33" t="s">
        <v>3</v>
      </c>
      <c r="EQ33">
        <v>0</v>
      </c>
      <c r="ER33">
        <v>9.0399999999999991</v>
      </c>
      <c r="ES33">
        <v>9.0399999999999991</v>
      </c>
      <c r="ET33">
        <v>0</v>
      </c>
      <c r="EU33">
        <v>0</v>
      </c>
      <c r="EV33">
        <v>0</v>
      </c>
      <c r="EW33">
        <v>0</v>
      </c>
      <c r="EX33">
        <v>0</v>
      </c>
      <c r="FQ33">
        <v>0</v>
      </c>
      <c r="FR33">
        <f t="shared" si="52"/>
        <v>0</v>
      </c>
      <c r="FS33">
        <v>0</v>
      </c>
      <c r="FX33">
        <v>98</v>
      </c>
      <c r="FY33">
        <v>58</v>
      </c>
      <c r="GA33" t="s">
        <v>3</v>
      </c>
      <c r="GD33">
        <v>1</v>
      </c>
      <c r="GF33">
        <v>-1877976580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53"/>
        <v>0</v>
      </c>
      <c r="GM33">
        <f t="shared" si="54"/>
        <v>-106.25</v>
      </c>
      <c r="GN33">
        <f t="shared" si="55"/>
        <v>-106.25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HM33" t="s">
        <v>3</v>
      </c>
      <c r="HN33" t="s">
        <v>49</v>
      </c>
      <c r="HO33" t="s">
        <v>50</v>
      </c>
      <c r="HP33" t="s">
        <v>51</v>
      </c>
      <c r="HQ33" t="s">
        <v>51</v>
      </c>
      <c r="IK33">
        <v>0</v>
      </c>
    </row>
    <row r="34" spans="1:245" x14ac:dyDescent="0.2">
      <c r="A34">
        <v>18</v>
      </c>
      <c r="B34">
        <v>1</v>
      </c>
      <c r="C34">
        <v>12</v>
      </c>
      <c r="E34" t="s">
        <v>57</v>
      </c>
      <c r="F34" t="s">
        <v>58</v>
      </c>
      <c r="G34" t="s">
        <v>59</v>
      </c>
      <c r="H34" t="s">
        <v>55</v>
      </c>
      <c r="I34">
        <f>I32*J34</f>
        <v>-2.34</v>
      </c>
      <c r="J34">
        <v>-0.77999999999999992</v>
      </c>
      <c r="K34">
        <v>-0.78</v>
      </c>
      <c r="O34">
        <f t="shared" si="21"/>
        <v>-191.82</v>
      </c>
      <c r="P34">
        <f t="shared" si="22"/>
        <v>-191.82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93041055</v>
      </c>
      <c r="AB34">
        <f t="shared" si="32"/>
        <v>9.61</v>
      </c>
      <c r="AC34">
        <f t="shared" si="33"/>
        <v>9.61</v>
      </c>
      <c r="AD34">
        <f t="shared" si="34"/>
        <v>0</v>
      </c>
      <c r="AE34">
        <f t="shared" si="35"/>
        <v>0</v>
      </c>
      <c r="AF34">
        <f t="shared" si="36"/>
        <v>0</v>
      </c>
      <c r="AG34">
        <f t="shared" si="37"/>
        <v>0</v>
      </c>
      <c r="AH34">
        <f t="shared" si="38"/>
        <v>0</v>
      </c>
      <c r="AI34">
        <f t="shared" si="39"/>
        <v>0</v>
      </c>
      <c r="AJ34">
        <f t="shared" si="40"/>
        <v>0</v>
      </c>
      <c r="AK34">
        <v>9.61</v>
      </c>
      <c r="AL34">
        <v>9.61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98</v>
      </c>
      <c r="AU34">
        <v>58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8.5299999999999994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60</v>
      </c>
      <c r="BM34">
        <v>34001</v>
      </c>
      <c r="BN34">
        <v>0</v>
      </c>
      <c r="BO34" t="s">
        <v>58</v>
      </c>
      <c r="BP34">
        <v>1</v>
      </c>
      <c r="BQ34">
        <v>2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98</v>
      </c>
      <c r="CA34">
        <v>58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-191.82</v>
      </c>
      <c r="CQ34">
        <f t="shared" si="42"/>
        <v>81.973299999999995</v>
      </c>
      <c r="CR34">
        <f t="shared" si="43"/>
        <v>0</v>
      </c>
      <c r="CS34">
        <f t="shared" si="44"/>
        <v>0</v>
      </c>
      <c r="CT34">
        <f t="shared" si="45"/>
        <v>0</v>
      </c>
      <c r="CU34">
        <f t="shared" si="46"/>
        <v>0</v>
      </c>
      <c r="CV34">
        <f t="shared" si="47"/>
        <v>0</v>
      </c>
      <c r="CW34">
        <f t="shared" si="48"/>
        <v>0</v>
      </c>
      <c r="CX34">
        <f t="shared" si="49"/>
        <v>0</v>
      </c>
      <c r="CY34">
        <f t="shared" si="50"/>
        <v>0</v>
      </c>
      <c r="CZ34">
        <f t="shared" si="51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1009</v>
      </c>
      <c r="DV34" t="s">
        <v>55</v>
      </c>
      <c r="DW34" t="s">
        <v>55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92107642</v>
      </c>
      <c r="EF34">
        <v>2</v>
      </c>
      <c r="EG34" t="s">
        <v>19</v>
      </c>
      <c r="EH34">
        <v>28</v>
      </c>
      <c r="EI34" t="s">
        <v>46</v>
      </c>
      <c r="EJ34">
        <v>1</v>
      </c>
      <c r="EK34">
        <v>34001</v>
      </c>
      <c r="EL34" t="s">
        <v>47</v>
      </c>
      <c r="EM34" t="s">
        <v>48</v>
      </c>
      <c r="EO34" t="s">
        <v>3</v>
      </c>
      <c r="EQ34">
        <v>0</v>
      </c>
      <c r="ER34">
        <v>9.61</v>
      </c>
      <c r="ES34">
        <v>9.61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52"/>
        <v>0</v>
      </c>
      <c r="FS34">
        <v>0</v>
      </c>
      <c r="FX34">
        <v>98</v>
      </c>
      <c r="FY34">
        <v>58</v>
      </c>
      <c r="GA34" t="s">
        <v>3</v>
      </c>
      <c r="GD34">
        <v>1</v>
      </c>
      <c r="GF34">
        <v>303894738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53"/>
        <v>0</v>
      </c>
      <c r="GM34">
        <f t="shared" si="54"/>
        <v>-191.82</v>
      </c>
      <c r="GN34">
        <f t="shared" si="55"/>
        <v>-191.82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HM34" t="s">
        <v>3</v>
      </c>
      <c r="HN34" t="s">
        <v>49</v>
      </c>
      <c r="HO34" t="s">
        <v>50</v>
      </c>
      <c r="HP34" t="s">
        <v>51</v>
      </c>
      <c r="HQ34" t="s">
        <v>51</v>
      </c>
      <c r="IK34">
        <v>0</v>
      </c>
    </row>
    <row r="35" spans="1:245" x14ac:dyDescent="0.2">
      <c r="A35">
        <v>18</v>
      </c>
      <c r="B35">
        <v>1</v>
      </c>
      <c r="C35">
        <v>13</v>
      </c>
      <c r="E35" t="s">
        <v>61</v>
      </c>
      <c r="F35" t="s">
        <v>62</v>
      </c>
      <c r="G35" t="s">
        <v>63</v>
      </c>
      <c r="H35" t="s">
        <v>64</v>
      </c>
      <c r="I35">
        <f>I32*J35</f>
        <v>-33</v>
      </c>
      <c r="J35">
        <v>-11</v>
      </c>
      <c r="K35">
        <v>-11</v>
      </c>
      <c r="O35">
        <f t="shared" si="21"/>
        <v>-5564.96</v>
      </c>
      <c r="P35">
        <f t="shared" si="22"/>
        <v>-5564.96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1"/>
        <v>0</v>
      </c>
      <c r="AA35">
        <v>93041055</v>
      </c>
      <c r="AB35">
        <f t="shared" si="32"/>
        <v>14.5</v>
      </c>
      <c r="AC35">
        <f t="shared" si="33"/>
        <v>14.5</v>
      </c>
      <c r="AD35">
        <f t="shared" si="34"/>
        <v>0</v>
      </c>
      <c r="AE35">
        <f t="shared" si="35"/>
        <v>0</v>
      </c>
      <c r="AF35">
        <f t="shared" si="36"/>
        <v>0</v>
      </c>
      <c r="AG35">
        <f t="shared" si="37"/>
        <v>0</v>
      </c>
      <c r="AH35">
        <f t="shared" si="38"/>
        <v>0</v>
      </c>
      <c r="AI35">
        <f t="shared" si="39"/>
        <v>0</v>
      </c>
      <c r="AJ35">
        <f t="shared" si="40"/>
        <v>0</v>
      </c>
      <c r="AK35">
        <v>14.5</v>
      </c>
      <c r="AL35">
        <v>14.5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98</v>
      </c>
      <c r="AU35">
        <v>58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11.63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65</v>
      </c>
      <c r="BM35">
        <v>34001</v>
      </c>
      <c r="BN35">
        <v>0</v>
      </c>
      <c r="BO35" t="s">
        <v>62</v>
      </c>
      <c r="BP35">
        <v>1</v>
      </c>
      <c r="BQ35">
        <v>2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98</v>
      </c>
      <c r="CA35">
        <v>58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-5564.96</v>
      </c>
      <c r="CQ35">
        <f t="shared" si="42"/>
        <v>168.63500000000002</v>
      </c>
      <c r="CR35">
        <f t="shared" si="43"/>
        <v>0</v>
      </c>
      <c r="CS35">
        <f t="shared" si="44"/>
        <v>0</v>
      </c>
      <c r="CT35">
        <f t="shared" si="45"/>
        <v>0</v>
      </c>
      <c r="CU35">
        <f t="shared" si="46"/>
        <v>0</v>
      </c>
      <c r="CV35">
        <f t="shared" si="47"/>
        <v>0</v>
      </c>
      <c r="CW35">
        <f t="shared" si="48"/>
        <v>0</v>
      </c>
      <c r="CX35">
        <f t="shared" si="49"/>
        <v>0</v>
      </c>
      <c r="CY35">
        <f t="shared" si="50"/>
        <v>0</v>
      </c>
      <c r="CZ35">
        <f t="shared" si="51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64</v>
      </c>
      <c r="DW35" t="s">
        <v>64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92107642</v>
      </c>
      <c r="EF35">
        <v>2</v>
      </c>
      <c r="EG35" t="s">
        <v>19</v>
      </c>
      <c r="EH35">
        <v>28</v>
      </c>
      <c r="EI35" t="s">
        <v>46</v>
      </c>
      <c r="EJ35">
        <v>1</v>
      </c>
      <c r="EK35">
        <v>34001</v>
      </c>
      <c r="EL35" t="s">
        <v>47</v>
      </c>
      <c r="EM35" t="s">
        <v>48</v>
      </c>
      <c r="EO35" t="s">
        <v>3</v>
      </c>
      <c r="EQ35">
        <v>0</v>
      </c>
      <c r="ER35">
        <v>14.5</v>
      </c>
      <c r="ES35">
        <v>14.5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52"/>
        <v>0</v>
      </c>
      <c r="FS35">
        <v>0</v>
      </c>
      <c r="FX35">
        <v>98</v>
      </c>
      <c r="FY35">
        <v>58</v>
      </c>
      <c r="GA35" t="s">
        <v>3</v>
      </c>
      <c r="GD35">
        <v>1</v>
      </c>
      <c r="GF35">
        <v>-1306765212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53"/>
        <v>0</v>
      </c>
      <c r="GM35">
        <f t="shared" si="54"/>
        <v>-5564.96</v>
      </c>
      <c r="GN35">
        <f t="shared" si="55"/>
        <v>-5564.96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HM35" t="s">
        <v>3</v>
      </c>
      <c r="HN35" t="s">
        <v>49</v>
      </c>
      <c r="HO35" t="s">
        <v>50</v>
      </c>
      <c r="HP35" t="s">
        <v>51</v>
      </c>
      <c r="HQ35" t="s">
        <v>51</v>
      </c>
      <c r="IK35">
        <v>0</v>
      </c>
    </row>
    <row r="36" spans="1:245" x14ac:dyDescent="0.2">
      <c r="A36">
        <v>18</v>
      </c>
      <c r="B36">
        <v>1</v>
      </c>
      <c r="C36">
        <v>14</v>
      </c>
      <c r="E36" t="s">
        <v>66</v>
      </c>
      <c r="F36" t="s">
        <v>67</v>
      </c>
      <c r="G36" t="s">
        <v>68</v>
      </c>
      <c r="H36" t="s">
        <v>69</v>
      </c>
      <c r="I36">
        <f>I32*J36</f>
        <v>-9.0000000000000011E-3</v>
      </c>
      <c r="J36">
        <v>-3.0000000000000005E-3</v>
      </c>
      <c r="K36">
        <v>-3.0000000000000001E-3</v>
      </c>
      <c r="O36">
        <f t="shared" si="21"/>
        <v>-22.85</v>
      </c>
      <c r="P36">
        <f t="shared" si="22"/>
        <v>-22.85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0</v>
      </c>
      <c r="X36">
        <f t="shared" si="30"/>
        <v>0</v>
      </c>
      <c r="Y36">
        <f t="shared" si="31"/>
        <v>0</v>
      </c>
      <c r="AA36">
        <v>93041055</v>
      </c>
      <c r="AB36">
        <f t="shared" si="32"/>
        <v>210.54</v>
      </c>
      <c r="AC36">
        <f t="shared" si="33"/>
        <v>210.54</v>
      </c>
      <c r="AD36">
        <f t="shared" si="34"/>
        <v>0</v>
      </c>
      <c r="AE36">
        <f t="shared" si="35"/>
        <v>0</v>
      </c>
      <c r="AF36">
        <f t="shared" si="36"/>
        <v>0</v>
      </c>
      <c r="AG36">
        <f t="shared" si="37"/>
        <v>0</v>
      </c>
      <c r="AH36">
        <f t="shared" si="38"/>
        <v>0</v>
      </c>
      <c r="AI36">
        <f t="shared" si="39"/>
        <v>0</v>
      </c>
      <c r="AJ36">
        <f t="shared" si="40"/>
        <v>0</v>
      </c>
      <c r="AK36">
        <v>210.54</v>
      </c>
      <c r="AL36">
        <v>210.54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98</v>
      </c>
      <c r="AU36">
        <v>58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12.06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70</v>
      </c>
      <c r="BM36">
        <v>34001</v>
      </c>
      <c r="BN36">
        <v>0</v>
      </c>
      <c r="BO36" t="s">
        <v>67</v>
      </c>
      <c r="BP36">
        <v>1</v>
      </c>
      <c r="BQ36">
        <v>2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98</v>
      </c>
      <c r="CA36">
        <v>58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-22.85</v>
      </c>
      <c r="CQ36">
        <f t="shared" si="42"/>
        <v>2539.1124</v>
      </c>
      <c r="CR36">
        <f t="shared" si="43"/>
        <v>0</v>
      </c>
      <c r="CS36">
        <f t="shared" si="44"/>
        <v>0</v>
      </c>
      <c r="CT36">
        <f t="shared" si="45"/>
        <v>0</v>
      </c>
      <c r="CU36">
        <f t="shared" si="46"/>
        <v>0</v>
      </c>
      <c r="CV36">
        <f t="shared" si="47"/>
        <v>0</v>
      </c>
      <c r="CW36">
        <f t="shared" si="48"/>
        <v>0</v>
      </c>
      <c r="CX36">
        <f t="shared" si="49"/>
        <v>0</v>
      </c>
      <c r="CY36">
        <f t="shared" si="50"/>
        <v>0</v>
      </c>
      <c r="CZ36">
        <f t="shared" si="51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1007</v>
      </c>
      <c r="DV36" t="s">
        <v>69</v>
      </c>
      <c r="DW36" t="s">
        <v>69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92107642</v>
      </c>
      <c r="EF36">
        <v>2</v>
      </c>
      <c r="EG36" t="s">
        <v>19</v>
      </c>
      <c r="EH36">
        <v>28</v>
      </c>
      <c r="EI36" t="s">
        <v>46</v>
      </c>
      <c r="EJ36">
        <v>1</v>
      </c>
      <c r="EK36">
        <v>34001</v>
      </c>
      <c r="EL36" t="s">
        <v>47</v>
      </c>
      <c r="EM36" t="s">
        <v>48</v>
      </c>
      <c r="EO36" t="s">
        <v>3</v>
      </c>
      <c r="EQ36">
        <v>0</v>
      </c>
      <c r="ER36">
        <v>210.54</v>
      </c>
      <c r="ES36">
        <v>210.54</v>
      </c>
      <c r="ET36">
        <v>0</v>
      </c>
      <c r="EU36">
        <v>0</v>
      </c>
      <c r="EV36">
        <v>0</v>
      </c>
      <c r="EW36">
        <v>0</v>
      </c>
      <c r="EX36">
        <v>0</v>
      </c>
      <c r="FQ36">
        <v>0</v>
      </c>
      <c r="FR36">
        <f t="shared" si="52"/>
        <v>0</v>
      </c>
      <c r="FS36">
        <v>0</v>
      </c>
      <c r="FX36">
        <v>98</v>
      </c>
      <c r="FY36">
        <v>58</v>
      </c>
      <c r="GA36" t="s">
        <v>3</v>
      </c>
      <c r="GD36">
        <v>1</v>
      </c>
      <c r="GF36">
        <v>-511587674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53"/>
        <v>0</v>
      </c>
      <c r="GM36">
        <f t="shared" si="54"/>
        <v>-22.85</v>
      </c>
      <c r="GN36">
        <f t="shared" si="55"/>
        <v>-22.85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HM36" t="s">
        <v>3</v>
      </c>
      <c r="HN36" t="s">
        <v>49</v>
      </c>
      <c r="HO36" t="s">
        <v>50</v>
      </c>
      <c r="HP36" t="s">
        <v>51</v>
      </c>
      <c r="HQ36" t="s">
        <v>51</v>
      </c>
      <c r="IK36">
        <v>0</v>
      </c>
    </row>
    <row r="37" spans="1:245" x14ac:dyDescent="0.2">
      <c r="A37">
        <v>18</v>
      </c>
      <c r="B37">
        <v>1</v>
      </c>
      <c r="C37">
        <v>15</v>
      </c>
      <c r="E37" t="s">
        <v>71</v>
      </c>
      <c r="F37" t="s">
        <v>72</v>
      </c>
      <c r="G37" t="s">
        <v>73</v>
      </c>
      <c r="H37" t="s">
        <v>74</v>
      </c>
      <c r="I37">
        <f>I32*J37</f>
        <v>-0.89999999999999991</v>
      </c>
      <c r="J37">
        <v>-0.3</v>
      </c>
      <c r="K37">
        <v>-0.3</v>
      </c>
      <c r="O37">
        <f t="shared" si="21"/>
        <v>-219.3</v>
      </c>
      <c r="P37">
        <f t="shared" si="22"/>
        <v>-219.3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93041055</v>
      </c>
      <c r="AB37">
        <f t="shared" si="32"/>
        <v>44.71</v>
      </c>
      <c r="AC37">
        <f t="shared" si="33"/>
        <v>44.71</v>
      </c>
      <c r="AD37">
        <f t="shared" si="34"/>
        <v>0</v>
      </c>
      <c r="AE37">
        <f t="shared" si="35"/>
        <v>0</v>
      </c>
      <c r="AF37">
        <f t="shared" si="36"/>
        <v>0</v>
      </c>
      <c r="AG37">
        <f t="shared" si="37"/>
        <v>0</v>
      </c>
      <c r="AH37">
        <f t="shared" si="38"/>
        <v>0</v>
      </c>
      <c r="AI37">
        <f t="shared" si="39"/>
        <v>0</v>
      </c>
      <c r="AJ37">
        <f t="shared" si="40"/>
        <v>0</v>
      </c>
      <c r="AK37">
        <v>44.71</v>
      </c>
      <c r="AL37">
        <v>44.71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98</v>
      </c>
      <c r="AU37">
        <v>58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5.45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75</v>
      </c>
      <c r="BM37">
        <v>34001</v>
      </c>
      <c r="BN37">
        <v>0</v>
      </c>
      <c r="BO37" t="s">
        <v>72</v>
      </c>
      <c r="BP37">
        <v>1</v>
      </c>
      <c r="BQ37">
        <v>2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98</v>
      </c>
      <c r="CA37">
        <v>58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-219.3</v>
      </c>
      <c r="CQ37">
        <f t="shared" si="42"/>
        <v>243.6695</v>
      </c>
      <c r="CR37">
        <f t="shared" si="43"/>
        <v>0</v>
      </c>
      <c r="CS37">
        <f t="shared" si="44"/>
        <v>0</v>
      </c>
      <c r="CT37">
        <f t="shared" si="45"/>
        <v>0</v>
      </c>
      <c r="CU37">
        <f t="shared" si="46"/>
        <v>0</v>
      </c>
      <c r="CV37">
        <f t="shared" si="47"/>
        <v>0</v>
      </c>
      <c r="CW37">
        <f t="shared" si="48"/>
        <v>0</v>
      </c>
      <c r="CX37">
        <f t="shared" si="49"/>
        <v>0</v>
      </c>
      <c r="CY37">
        <f t="shared" si="50"/>
        <v>0</v>
      </c>
      <c r="CZ37">
        <f t="shared" si="51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74</v>
      </c>
      <c r="DW37" t="s">
        <v>74</v>
      </c>
      <c r="DX37">
        <v>10</v>
      </c>
      <c r="DZ37" t="s">
        <v>3</v>
      </c>
      <c r="EA37" t="s">
        <v>3</v>
      </c>
      <c r="EB37" t="s">
        <v>3</v>
      </c>
      <c r="EC37" t="s">
        <v>3</v>
      </c>
      <c r="EE37">
        <v>92107642</v>
      </c>
      <c r="EF37">
        <v>2</v>
      </c>
      <c r="EG37" t="s">
        <v>19</v>
      </c>
      <c r="EH37">
        <v>28</v>
      </c>
      <c r="EI37" t="s">
        <v>46</v>
      </c>
      <c r="EJ37">
        <v>1</v>
      </c>
      <c r="EK37">
        <v>34001</v>
      </c>
      <c r="EL37" t="s">
        <v>47</v>
      </c>
      <c r="EM37" t="s">
        <v>48</v>
      </c>
      <c r="EO37" t="s">
        <v>3</v>
      </c>
      <c r="EQ37">
        <v>0</v>
      </c>
      <c r="ER37">
        <v>44.71</v>
      </c>
      <c r="ES37">
        <v>44.71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52"/>
        <v>0</v>
      </c>
      <c r="FS37">
        <v>0</v>
      </c>
      <c r="FX37">
        <v>98</v>
      </c>
      <c r="FY37">
        <v>58</v>
      </c>
      <c r="GA37" t="s">
        <v>3</v>
      </c>
      <c r="GD37">
        <v>1</v>
      </c>
      <c r="GF37">
        <v>-1565521812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53"/>
        <v>0</v>
      </c>
      <c r="GM37">
        <f t="shared" si="54"/>
        <v>-219.3</v>
      </c>
      <c r="GN37">
        <f t="shared" si="55"/>
        <v>-219.3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HM37" t="s">
        <v>3</v>
      </c>
      <c r="HN37" t="s">
        <v>49</v>
      </c>
      <c r="HO37" t="s">
        <v>50</v>
      </c>
      <c r="HP37" t="s">
        <v>51</v>
      </c>
      <c r="HQ37" t="s">
        <v>51</v>
      </c>
      <c r="IK37">
        <v>0</v>
      </c>
    </row>
    <row r="38" spans="1:245" x14ac:dyDescent="0.2">
      <c r="A38">
        <v>18</v>
      </c>
      <c r="B38">
        <v>1</v>
      </c>
      <c r="C38">
        <v>16</v>
      </c>
      <c r="E38" t="s">
        <v>76</v>
      </c>
      <c r="F38" t="s">
        <v>77</v>
      </c>
      <c r="G38" t="s">
        <v>78</v>
      </c>
      <c r="H38" t="s">
        <v>79</v>
      </c>
      <c r="I38">
        <f>I32*J38</f>
        <v>-6</v>
      </c>
      <c r="J38">
        <v>-2</v>
      </c>
      <c r="K38">
        <v>-2</v>
      </c>
      <c r="O38">
        <f t="shared" si="21"/>
        <v>-142.11000000000001</v>
      </c>
      <c r="P38">
        <f t="shared" si="22"/>
        <v>-142.11000000000001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93041055</v>
      </c>
      <c r="AB38">
        <f t="shared" si="32"/>
        <v>4.17</v>
      </c>
      <c r="AC38">
        <f t="shared" si="33"/>
        <v>4.17</v>
      </c>
      <c r="AD38">
        <f t="shared" si="34"/>
        <v>0</v>
      </c>
      <c r="AE38">
        <f t="shared" si="35"/>
        <v>0</v>
      </c>
      <c r="AF38">
        <f t="shared" si="36"/>
        <v>0</v>
      </c>
      <c r="AG38">
        <f t="shared" si="37"/>
        <v>0</v>
      </c>
      <c r="AH38">
        <f t="shared" si="38"/>
        <v>0</v>
      </c>
      <c r="AI38">
        <f t="shared" si="39"/>
        <v>0</v>
      </c>
      <c r="AJ38">
        <f t="shared" si="40"/>
        <v>0</v>
      </c>
      <c r="AK38">
        <v>4.17</v>
      </c>
      <c r="AL38">
        <v>4.17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98</v>
      </c>
      <c r="AU38">
        <v>58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5.68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80</v>
      </c>
      <c r="BM38">
        <v>34001</v>
      </c>
      <c r="BN38">
        <v>0</v>
      </c>
      <c r="BO38" t="s">
        <v>77</v>
      </c>
      <c r="BP38">
        <v>1</v>
      </c>
      <c r="BQ38">
        <v>2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98</v>
      </c>
      <c r="CA38">
        <v>58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-142.11000000000001</v>
      </c>
      <c r="CQ38">
        <f t="shared" si="42"/>
        <v>23.685599999999997</v>
      </c>
      <c r="CR38">
        <f t="shared" si="43"/>
        <v>0</v>
      </c>
      <c r="CS38">
        <f t="shared" si="44"/>
        <v>0</v>
      </c>
      <c r="CT38">
        <f t="shared" si="45"/>
        <v>0</v>
      </c>
      <c r="CU38">
        <f t="shared" si="46"/>
        <v>0</v>
      </c>
      <c r="CV38">
        <f t="shared" si="47"/>
        <v>0</v>
      </c>
      <c r="CW38">
        <f t="shared" si="48"/>
        <v>0</v>
      </c>
      <c r="CX38">
        <f t="shared" si="49"/>
        <v>0</v>
      </c>
      <c r="CY38">
        <f t="shared" si="50"/>
        <v>0</v>
      </c>
      <c r="CZ38">
        <f t="shared" si="51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1010</v>
      </c>
      <c r="DV38" t="s">
        <v>79</v>
      </c>
      <c r="DW38" t="s">
        <v>79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92107642</v>
      </c>
      <c r="EF38">
        <v>2</v>
      </c>
      <c r="EG38" t="s">
        <v>19</v>
      </c>
      <c r="EH38">
        <v>28</v>
      </c>
      <c r="EI38" t="s">
        <v>46</v>
      </c>
      <c r="EJ38">
        <v>1</v>
      </c>
      <c r="EK38">
        <v>34001</v>
      </c>
      <c r="EL38" t="s">
        <v>47</v>
      </c>
      <c r="EM38" t="s">
        <v>48</v>
      </c>
      <c r="EO38" t="s">
        <v>3</v>
      </c>
      <c r="EQ38">
        <v>0</v>
      </c>
      <c r="ER38">
        <v>4.17</v>
      </c>
      <c r="ES38">
        <v>4.17</v>
      </c>
      <c r="ET38">
        <v>0</v>
      </c>
      <c r="EU38">
        <v>0</v>
      </c>
      <c r="EV38">
        <v>0</v>
      </c>
      <c r="EW38">
        <v>0</v>
      </c>
      <c r="EX38">
        <v>0</v>
      </c>
      <c r="FQ38">
        <v>0</v>
      </c>
      <c r="FR38">
        <f t="shared" si="52"/>
        <v>0</v>
      </c>
      <c r="FS38">
        <v>0</v>
      </c>
      <c r="FX38">
        <v>98</v>
      </c>
      <c r="FY38">
        <v>58</v>
      </c>
      <c r="GA38" t="s">
        <v>3</v>
      </c>
      <c r="GD38">
        <v>1</v>
      </c>
      <c r="GF38">
        <v>1142333643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53"/>
        <v>0</v>
      </c>
      <c r="GM38">
        <f t="shared" si="54"/>
        <v>-142.11000000000001</v>
      </c>
      <c r="GN38">
        <f t="shared" si="55"/>
        <v>-142.11000000000001</v>
      </c>
      <c r="GO38">
        <f t="shared" si="56"/>
        <v>0</v>
      </c>
      <c r="GP38">
        <f t="shared" si="57"/>
        <v>0</v>
      </c>
      <c r="GR38">
        <v>0</v>
      </c>
      <c r="GS38">
        <v>3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3</v>
      </c>
      <c r="HF38" t="s">
        <v>3</v>
      </c>
      <c r="HM38" t="s">
        <v>3</v>
      </c>
      <c r="HN38" t="s">
        <v>49</v>
      </c>
      <c r="HO38" t="s">
        <v>50</v>
      </c>
      <c r="HP38" t="s">
        <v>51</v>
      </c>
      <c r="HQ38" t="s">
        <v>51</v>
      </c>
      <c r="IK38">
        <v>0</v>
      </c>
    </row>
    <row r="39" spans="1:245" x14ac:dyDescent="0.2">
      <c r="A39">
        <v>17</v>
      </c>
      <c r="B39">
        <v>1</v>
      </c>
      <c r="C39">
        <f>ROW(SmtRes!A25)</f>
        <v>25</v>
      </c>
      <c r="D39">
        <f>ROW(EtalonRes!A25)</f>
        <v>25</v>
      </c>
      <c r="E39" t="s">
        <v>81</v>
      </c>
      <c r="F39" t="s">
        <v>82</v>
      </c>
      <c r="G39" t="s">
        <v>83</v>
      </c>
      <c r="H39" t="s">
        <v>44</v>
      </c>
      <c r="I39">
        <v>14</v>
      </c>
      <c r="J39">
        <v>0</v>
      </c>
      <c r="K39">
        <v>14</v>
      </c>
      <c r="O39">
        <f t="shared" si="21"/>
        <v>98320.72</v>
      </c>
      <c r="P39">
        <f t="shared" si="22"/>
        <v>15938.16</v>
      </c>
      <c r="Q39">
        <f t="shared" si="23"/>
        <v>60883.1</v>
      </c>
      <c r="R39">
        <f t="shared" si="24"/>
        <v>15011.6</v>
      </c>
      <c r="S39">
        <f t="shared" si="25"/>
        <v>21499.46</v>
      </c>
      <c r="T39">
        <f t="shared" si="26"/>
        <v>0</v>
      </c>
      <c r="U39">
        <f t="shared" si="27"/>
        <v>62.160000000000004</v>
      </c>
      <c r="V39">
        <f t="shared" si="28"/>
        <v>34.72</v>
      </c>
      <c r="W39">
        <f t="shared" si="29"/>
        <v>0</v>
      </c>
      <c r="X39">
        <f t="shared" si="30"/>
        <v>35780.839999999997</v>
      </c>
      <c r="Y39">
        <f t="shared" si="31"/>
        <v>21176.41</v>
      </c>
      <c r="AA39">
        <v>93041055</v>
      </c>
      <c r="AB39">
        <f t="shared" si="32"/>
        <v>881.1</v>
      </c>
      <c r="AC39">
        <f t="shared" si="33"/>
        <v>106</v>
      </c>
      <c r="AD39">
        <f t="shared" si="34"/>
        <v>732.12</v>
      </c>
      <c r="AE39">
        <f t="shared" si="35"/>
        <v>30.01</v>
      </c>
      <c r="AF39">
        <f t="shared" si="36"/>
        <v>42.98</v>
      </c>
      <c r="AG39">
        <f t="shared" si="37"/>
        <v>0</v>
      </c>
      <c r="AH39">
        <f t="shared" si="38"/>
        <v>4.4400000000000004</v>
      </c>
      <c r="AI39">
        <f t="shared" si="39"/>
        <v>2.48</v>
      </c>
      <c r="AJ39">
        <f t="shared" si="40"/>
        <v>0</v>
      </c>
      <c r="AK39">
        <v>881.1</v>
      </c>
      <c r="AL39">
        <v>106</v>
      </c>
      <c r="AM39">
        <v>732.12</v>
      </c>
      <c r="AN39">
        <v>30.01</v>
      </c>
      <c r="AO39">
        <v>42.98</v>
      </c>
      <c r="AP39">
        <v>0</v>
      </c>
      <c r="AQ39">
        <v>4.4400000000000004</v>
      </c>
      <c r="AR39">
        <v>2.48</v>
      </c>
      <c r="AS39">
        <v>0</v>
      </c>
      <c r="AT39">
        <v>98</v>
      </c>
      <c r="AU39">
        <v>58</v>
      </c>
      <c r="AV39">
        <v>1</v>
      </c>
      <c r="AW39">
        <v>1</v>
      </c>
      <c r="AZ39">
        <v>1</v>
      </c>
      <c r="BA39">
        <v>35.729999999999997</v>
      </c>
      <c r="BB39">
        <v>5.94</v>
      </c>
      <c r="BC39">
        <v>10.74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84</v>
      </c>
      <c r="BM39">
        <v>34001</v>
      </c>
      <c r="BN39">
        <v>0</v>
      </c>
      <c r="BO39" t="s">
        <v>82</v>
      </c>
      <c r="BP39">
        <v>1</v>
      </c>
      <c r="BQ39">
        <v>2</v>
      </c>
      <c r="BR39">
        <v>0</v>
      </c>
      <c r="BS39">
        <v>35.729999999999997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98</v>
      </c>
      <c r="CA39">
        <v>58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1"/>
        <v>98320.72</v>
      </c>
      <c r="CQ39">
        <f t="shared" si="42"/>
        <v>1138.44</v>
      </c>
      <c r="CR39">
        <f t="shared" si="43"/>
        <v>4348.7928000000002</v>
      </c>
      <c r="CS39">
        <f t="shared" si="44"/>
        <v>1072.2573</v>
      </c>
      <c r="CT39">
        <f t="shared" si="45"/>
        <v>1535.6753999999999</v>
      </c>
      <c r="CU39">
        <f t="shared" si="46"/>
        <v>0</v>
      </c>
      <c r="CV39">
        <f t="shared" si="47"/>
        <v>4.4400000000000004</v>
      </c>
      <c r="CW39">
        <f t="shared" si="48"/>
        <v>2.48</v>
      </c>
      <c r="CX39">
        <f t="shared" si="49"/>
        <v>0</v>
      </c>
      <c r="CY39">
        <f t="shared" si="50"/>
        <v>35780.838799999998</v>
      </c>
      <c r="CZ39">
        <f t="shared" si="51"/>
        <v>21176.414799999999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44</v>
      </c>
      <c r="DW39" t="s">
        <v>44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92107642</v>
      </c>
      <c r="EF39">
        <v>2</v>
      </c>
      <c r="EG39" t="s">
        <v>19</v>
      </c>
      <c r="EH39">
        <v>28</v>
      </c>
      <c r="EI39" t="s">
        <v>46</v>
      </c>
      <c r="EJ39">
        <v>1</v>
      </c>
      <c r="EK39">
        <v>34001</v>
      </c>
      <c r="EL39" t="s">
        <v>47</v>
      </c>
      <c r="EM39" t="s">
        <v>48</v>
      </c>
      <c r="EO39" t="s">
        <v>3</v>
      </c>
      <c r="EQ39">
        <v>0</v>
      </c>
      <c r="ER39">
        <v>881.1</v>
      </c>
      <c r="ES39">
        <v>106</v>
      </c>
      <c r="ET39">
        <v>732.12</v>
      </c>
      <c r="EU39">
        <v>30.01</v>
      </c>
      <c r="EV39">
        <v>42.98</v>
      </c>
      <c r="EW39">
        <v>4.4400000000000004</v>
      </c>
      <c r="EX39">
        <v>2.48</v>
      </c>
      <c r="EY39">
        <v>0</v>
      </c>
      <c r="FQ39">
        <v>0</v>
      </c>
      <c r="FR39">
        <f t="shared" si="52"/>
        <v>0</v>
      </c>
      <c r="FS39">
        <v>0</v>
      </c>
      <c r="FX39">
        <v>98</v>
      </c>
      <c r="FY39">
        <v>58</v>
      </c>
      <c r="GA39" t="s">
        <v>3</v>
      </c>
      <c r="GD39">
        <v>1</v>
      </c>
      <c r="GF39">
        <v>-1562456971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53"/>
        <v>0</v>
      </c>
      <c r="GM39">
        <f t="shared" si="54"/>
        <v>155277.97</v>
      </c>
      <c r="GN39">
        <f t="shared" si="55"/>
        <v>155277.97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HC39">
        <f t="shared" si="60"/>
        <v>0</v>
      </c>
      <c r="HE39" t="s">
        <v>3</v>
      </c>
      <c r="HF39" t="s">
        <v>3</v>
      </c>
      <c r="HM39" t="s">
        <v>3</v>
      </c>
      <c r="HN39" t="s">
        <v>49</v>
      </c>
      <c r="HO39" t="s">
        <v>50</v>
      </c>
      <c r="HP39" t="s">
        <v>51</v>
      </c>
      <c r="HQ39" t="s">
        <v>51</v>
      </c>
      <c r="IK39">
        <v>0</v>
      </c>
    </row>
    <row r="40" spans="1:245" x14ac:dyDescent="0.2">
      <c r="A40">
        <v>18</v>
      </c>
      <c r="B40">
        <v>1</v>
      </c>
      <c r="C40">
        <v>20</v>
      </c>
      <c r="E40" t="s">
        <v>85</v>
      </c>
      <c r="F40" t="s">
        <v>53</v>
      </c>
      <c r="G40" t="s">
        <v>54</v>
      </c>
      <c r="H40" t="s">
        <v>55</v>
      </c>
      <c r="I40">
        <f>I39*J40</f>
        <v>-2.66</v>
      </c>
      <c r="J40">
        <v>-0.19</v>
      </c>
      <c r="K40">
        <v>-0.19</v>
      </c>
      <c r="O40">
        <f t="shared" si="21"/>
        <v>-247.92</v>
      </c>
      <c r="P40">
        <f t="shared" si="22"/>
        <v>-247.92</v>
      </c>
      <c r="Q40">
        <f t="shared" si="23"/>
        <v>0</v>
      </c>
      <c r="R40">
        <f t="shared" si="24"/>
        <v>0</v>
      </c>
      <c r="S40">
        <f t="shared" si="25"/>
        <v>0</v>
      </c>
      <c r="T40">
        <f t="shared" si="26"/>
        <v>0</v>
      </c>
      <c r="U40">
        <f t="shared" si="27"/>
        <v>0</v>
      </c>
      <c r="V40">
        <f t="shared" si="28"/>
        <v>0</v>
      </c>
      <c r="W40">
        <f t="shared" si="29"/>
        <v>0</v>
      </c>
      <c r="X40">
        <f t="shared" si="30"/>
        <v>0</v>
      </c>
      <c r="Y40">
        <f t="shared" si="31"/>
        <v>0</v>
      </c>
      <c r="AA40">
        <v>93041055</v>
      </c>
      <c r="AB40">
        <f t="shared" si="32"/>
        <v>9.0399999999999991</v>
      </c>
      <c r="AC40">
        <f t="shared" si="33"/>
        <v>9.0399999999999991</v>
      </c>
      <c r="AD40">
        <f t="shared" si="34"/>
        <v>0</v>
      </c>
      <c r="AE40">
        <f t="shared" si="35"/>
        <v>0</v>
      </c>
      <c r="AF40">
        <f t="shared" si="36"/>
        <v>0</v>
      </c>
      <c r="AG40">
        <f t="shared" si="37"/>
        <v>0</v>
      </c>
      <c r="AH40">
        <f t="shared" si="38"/>
        <v>0</v>
      </c>
      <c r="AI40">
        <f t="shared" si="39"/>
        <v>0</v>
      </c>
      <c r="AJ40">
        <f t="shared" si="40"/>
        <v>0</v>
      </c>
      <c r="AK40">
        <v>9.0399999999999991</v>
      </c>
      <c r="AL40">
        <v>9.0399999999999991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98</v>
      </c>
      <c r="AU40">
        <v>58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10.31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56</v>
      </c>
      <c r="BM40">
        <v>34001</v>
      </c>
      <c r="BN40">
        <v>0</v>
      </c>
      <c r="BO40" t="s">
        <v>53</v>
      </c>
      <c r="BP40">
        <v>1</v>
      </c>
      <c r="BQ40">
        <v>2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98</v>
      </c>
      <c r="CA40">
        <v>58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41"/>
        <v>-247.92</v>
      </c>
      <c r="CQ40">
        <f t="shared" si="42"/>
        <v>93.202399999999997</v>
      </c>
      <c r="CR40">
        <f t="shared" si="43"/>
        <v>0</v>
      </c>
      <c r="CS40">
        <f t="shared" si="44"/>
        <v>0</v>
      </c>
      <c r="CT40">
        <f t="shared" si="45"/>
        <v>0</v>
      </c>
      <c r="CU40">
        <f t="shared" si="46"/>
        <v>0</v>
      </c>
      <c r="CV40">
        <f t="shared" si="47"/>
        <v>0</v>
      </c>
      <c r="CW40">
        <f t="shared" si="48"/>
        <v>0</v>
      </c>
      <c r="CX40">
        <f t="shared" si="49"/>
        <v>0</v>
      </c>
      <c r="CY40">
        <f t="shared" si="50"/>
        <v>0</v>
      </c>
      <c r="CZ40">
        <f t="shared" si="51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1009</v>
      </c>
      <c r="DV40" t="s">
        <v>55</v>
      </c>
      <c r="DW40" t="s">
        <v>55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92107642</v>
      </c>
      <c r="EF40">
        <v>2</v>
      </c>
      <c r="EG40" t="s">
        <v>19</v>
      </c>
      <c r="EH40">
        <v>28</v>
      </c>
      <c r="EI40" t="s">
        <v>46</v>
      </c>
      <c r="EJ40">
        <v>1</v>
      </c>
      <c r="EK40">
        <v>34001</v>
      </c>
      <c r="EL40" t="s">
        <v>47</v>
      </c>
      <c r="EM40" t="s">
        <v>48</v>
      </c>
      <c r="EO40" t="s">
        <v>3</v>
      </c>
      <c r="EQ40">
        <v>0</v>
      </c>
      <c r="ER40">
        <v>9.0399999999999991</v>
      </c>
      <c r="ES40">
        <v>9.0399999999999991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52"/>
        <v>0</v>
      </c>
      <c r="FS40">
        <v>0</v>
      </c>
      <c r="FX40">
        <v>98</v>
      </c>
      <c r="FY40">
        <v>58</v>
      </c>
      <c r="GA40" t="s">
        <v>3</v>
      </c>
      <c r="GD40">
        <v>1</v>
      </c>
      <c r="GF40">
        <v>-1877976580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53"/>
        <v>0</v>
      </c>
      <c r="GM40">
        <f t="shared" si="54"/>
        <v>-247.92</v>
      </c>
      <c r="GN40">
        <f t="shared" si="55"/>
        <v>-247.92</v>
      </c>
      <c r="GO40">
        <f t="shared" si="56"/>
        <v>0</v>
      </c>
      <c r="GP40">
        <f t="shared" si="57"/>
        <v>0</v>
      </c>
      <c r="GR40">
        <v>0</v>
      </c>
      <c r="GS40">
        <v>3</v>
      </c>
      <c r="GT40">
        <v>0</v>
      </c>
      <c r="GU40" t="s">
        <v>3</v>
      </c>
      <c r="GV40">
        <f t="shared" si="58"/>
        <v>0</v>
      </c>
      <c r="GW40">
        <v>1</v>
      </c>
      <c r="GX40">
        <f t="shared" si="59"/>
        <v>0</v>
      </c>
      <c r="HA40">
        <v>0</v>
      </c>
      <c r="HB40">
        <v>0</v>
      </c>
      <c r="HC40">
        <f t="shared" si="60"/>
        <v>0</v>
      </c>
      <c r="HE40" t="s">
        <v>3</v>
      </c>
      <c r="HF40" t="s">
        <v>3</v>
      </c>
      <c r="HM40" t="s">
        <v>3</v>
      </c>
      <c r="HN40" t="s">
        <v>49</v>
      </c>
      <c r="HO40" t="s">
        <v>50</v>
      </c>
      <c r="HP40" t="s">
        <v>51</v>
      </c>
      <c r="HQ40" t="s">
        <v>51</v>
      </c>
      <c r="IK40">
        <v>0</v>
      </c>
    </row>
    <row r="41" spans="1:245" x14ac:dyDescent="0.2">
      <c r="A41">
        <v>18</v>
      </c>
      <c r="B41">
        <v>1</v>
      </c>
      <c r="C41">
        <v>21</v>
      </c>
      <c r="E41" t="s">
        <v>86</v>
      </c>
      <c r="F41" t="s">
        <v>58</v>
      </c>
      <c r="G41" t="s">
        <v>59</v>
      </c>
      <c r="H41" t="s">
        <v>55</v>
      </c>
      <c r="I41">
        <f>I39*J41</f>
        <v>-5.46</v>
      </c>
      <c r="J41">
        <v>-0.39</v>
      </c>
      <c r="K41">
        <v>-0.39</v>
      </c>
      <c r="O41">
        <f t="shared" si="21"/>
        <v>-447.57</v>
      </c>
      <c r="P41">
        <f t="shared" si="22"/>
        <v>-447.57</v>
      </c>
      <c r="Q41">
        <f t="shared" si="23"/>
        <v>0</v>
      </c>
      <c r="R41">
        <f t="shared" si="24"/>
        <v>0</v>
      </c>
      <c r="S41">
        <f t="shared" si="25"/>
        <v>0</v>
      </c>
      <c r="T41">
        <f t="shared" si="26"/>
        <v>0</v>
      </c>
      <c r="U41">
        <f t="shared" si="27"/>
        <v>0</v>
      </c>
      <c r="V41">
        <f t="shared" si="28"/>
        <v>0</v>
      </c>
      <c r="W41">
        <f t="shared" si="29"/>
        <v>0</v>
      </c>
      <c r="X41">
        <f t="shared" si="30"/>
        <v>0</v>
      </c>
      <c r="Y41">
        <f t="shared" si="31"/>
        <v>0</v>
      </c>
      <c r="AA41">
        <v>93041055</v>
      </c>
      <c r="AB41">
        <f t="shared" si="32"/>
        <v>9.61</v>
      </c>
      <c r="AC41">
        <f t="shared" si="33"/>
        <v>9.61</v>
      </c>
      <c r="AD41">
        <f t="shared" si="34"/>
        <v>0</v>
      </c>
      <c r="AE41">
        <f t="shared" si="35"/>
        <v>0</v>
      </c>
      <c r="AF41">
        <f t="shared" si="36"/>
        <v>0</v>
      </c>
      <c r="AG41">
        <f t="shared" si="37"/>
        <v>0</v>
      </c>
      <c r="AH41">
        <f t="shared" si="38"/>
        <v>0</v>
      </c>
      <c r="AI41">
        <f t="shared" si="39"/>
        <v>0</v>
      </c>
      <c r="AJ41">
        <f t="shared" si="40"/>
        <v>0</v>
      </c>
      <c r="AK41">
        <v>9.61</v>
      </c>
      <c r="AL41">
        <v>9.61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98</v>
      </c>
      <c r="AU41">
        <v>58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8.5299999999999994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60</v>
      </c>
      <c r="BM41">
        <v>34001</v>
      </c>
      <c r="BN41">
        <v>0</v>
      </c>
      <c r="BO41" t="s">
        <v>58</v>
      </c>
      <c r="BP41">
        <v>1</v>
      </c>
      <c r="BQ41">
        <v>2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98</v>
      </c>
      <c r="CA41">
        <v>58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41"/>
        <v>-447.57</v>
      </c>
      <c r="CQ41">
        <f t="shared" si="42"/>
        <v>81.973299999999995</v>
      </c>
      <c r="CR41">
        <f t="shared" si="43"/>
        <v>0</v>
      </c>
      <c r="CS41">
        <f t="shared" si="44"/>
        <v>0</v>
      </c>
      <c r="CT41">
        <f t="shared" si="45"/>
        <v>0</v>
      </c>
      <c r="CU41">
        <f t="shared" si="46"/>
        <v>0</v>
      </c>
      <c r="CV41">
        <f t="shared" si="47"/>
        <v>0</v>
      </c>
      <c r="CW41">
        <f t="shared" si="48"/>
        <v>0</v>
      </c>
      <c r="CX41">
        <f t="shared" si="49"/>
        <v>0</v>
      </c>
      <c r="CY41">
        <f t="shared" si="50"/>
        <v>0</v>
      </c>
      <c r="CZ41">
        <f t="shared" si="51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1009</v>
      </c>
      <c r="DV41" t="s">
        <v>55</v>
      </c>
      <c r="DW41" t="s">
        <v>55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92107642</v>
      </c>
      <c r="EF41">
        <v>2</v>
      </c>
      <c r="EG41" t="s">
        <v>19</v>
      </c>
      <c r="EH41">
        <v>28</v>
      </c>
      <c r="EI41" t="s">
        <v>46</v>
      </c>
      <c r="EJ41">
        <v>1</v>
      </c>
      <c r="EK41">
        <v>34001</v>
      </c>
      <c r="EL41" t="s">
        <v>47</v>
      </c>
      <c r="EM41" t="s">
        <v>48</v>
      </c>
      <c r="EO41" t="s">
        <v>3</v>
      </c>
      <c r="EQ41">
        <v>0</v>
      </c>
      <c r="ER41">
        <v>9.61</v>
      </c>
      <c r="ES41">
        <v>9.61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52"/>
        <v>0</v>
      </c>
      <c r="FS41">
        <v>0</v>
      </c>
      <c r="FX41">
        <v>98</v>
      </c>
      <c r="FY41">
        <v>58</v>
      </c>
      <c r="GA41" t="s">
        <v>3</v>
      </c>
      <c r="GD41">
        <v>1</v>
      </c>
      <c r="GF41">
        <v>303894738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53"/>
        <v>0</v>
      </c>
      <c r="GM41">
        <f t="shared" si="54"/>
        <v>-447.57</v>
      </c>
      <c r="GN41">
        <f t="shared" si="55"/>
        <v>-447.57</v>
      </c>
      <c r="GO41">
        <f t="shared" si="56"/>
        <v>0</v>
      </c>
      <c r="GP41">
        <f t="shared" si="57"/>
        <v>0</v>
      </c>
      <c r="GR41">
        <v>0</v>
      </c>
      <c r="GS41">
        <v>3</v>
      </c>
      <c r="GT41">
        <v>0</v>
      </c>
      <c r="GU41" t="s">
        <v>3</v>
      </c>
      <c r="GV41">
        <f t="shared" si="58"/>
        <v>0</v>
      </c>
      <c r="GW41">
        <v>1</v>
      </c>
      <c r="GX41">
        <f t="shared" si="59"/>
        <v>0</v>
      </c>
      <c r="HA41">
        <v>0</v>
      </c>
      <c r="HB41">
        <v>0</v>
      </c>
      <c r="HC41">
        <f t="shared" si="60"/>
        <v>0</v>
      </c>
      <c r="HE41" t="s">
        <v>3</v>
      </c>
      <c r="HF41" t="s">
        <v>3</v>
      </c>
      <c r="HM41" t="s">
        <v>3</v>
      </c>
      <c r="HN41" t="s">
        <v>49</v>
      </c>
      <c r="HO41" t="s">
        <v>50</v>
      </c>
      <c r="HP41" t="s">
        <v>51</v>
      </c>
      <c r="HQ41" t="s">
        <v>51</v>
      </c>
      <c r="IK41">
        <v>0</v>
      </c>
    </row>
    <row r="42" spans="1:245" x14ac:dyDescent="0.2">
      <c r="A42">
        <v>18</v>
      </c>
      <c r="B42">
        <v>1</v>
      </c>
      <c r="C42">
        <v>22</v>
      </c>
      <c r="E42" t="s">
        <v>87</v>
      </c>
      <c r="F42" t="s">
        <v>62</v>
      </c>
      <c r="G42" t="s">
        <v>63</v>
      </c>
      <c r="H42" t="s">
        <v>64</v>
      </c>
      <c r="I42">
        <f>I39*J42</f>
        <v>-84</v>
      </c>
      <c r="J42">
        <v>-6</v>
      </c>
      <c r="K42">
        <v>-6</v>
      </c>
      <c r="O42">
        <f t="shared" si="21"/>
        <v>-14165.34</v>
      </c>
      <c r="P42">
        <f t="shared" si="22"/>
        <v>-14165.34</v>
      </c>
      <c r="Q42">
        <f t="shared" si="23"/>
        <v>0</v>
      </c>
      <c r="R42">
        <f t="shared" si="24"/>
        <v>0</v>
      </c>
      <c r="S42">
        <f t="shared" si="25"/>
        <v>0</v>
      </c>
      <c r="T42">
        <f t="shared" si="26"/>
        <v>0</v>
      </c>
      <c r="U42">
        <f t="shared" si="27"/>
        <v>0</v>
      </c>
      <c r="V42">
        <f t="shared" si="28"/>
        <v>0</v>
      </c>
      <c r="W42">
        <f t="shared" si="29"/>
        <v>0</v>
      </c>
      <c r="X42">
        <f t="shared" si="30"/>
        <v>0</v>
      </c>
      <c r="Y42">
        <f t="shared" si="31"/>
        <v>0</v>
      </c>
      <c r="AA42">
        <v>93041055</v>
      </c>
      <c r="AB42">
        <f t="shared" si="32"/>
        <v>14.5</v>
      </c>
      <c r="AC42">
        <f t="shared" si="33"/>
        <v>14.5</v>
      </c>
      <c r="AD42">
        <f t="shared" si="34"/>
        <v>0</v>
      </c>
      <c r="AE42">
        <f t="shared" si="35"/>
        <v>0</v>
      </c>
      <c r="AF42">
        <f t="shared" si="36"/>
        <v>0</v>
      </c>
      <c r="AG42">
        <f t="shared" si="37"/>
        <v>0</v>
      </c>
      <c r="AH42">
        <f t="shared" si="38"/>
        <v>0</v>
      </c>
      <c r="AI42">
        <f t="shared" si="39"/>
        <v>0</v>
      </c>
      <c r="AJ42">
        <f t="shared" si="40"/>
        <v>0</v>
      </c>
      <c r="AK42">
        <v>14.5</v>
      </c>
      <c r="AL42">
        <v>14.5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98</v>
      </c>
      <c r="AU42">
        <v>58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11.63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1</v>
      </c>
      <c r="BJ42" t="s">
        <v>65</v>
      </c>
      <c r="BM42">
        <v>34001</v>
      </c>
      <c r="BN42">
        <v>0</v>
      </c>
      <c r="BO42" t="s">
        <v>62</v>
      </c>
      <c r="BP42">
        <v>1</v>
      </c>
      <c r="BQ42">
        <v>2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98</v>
      </c>
      <c r="CA42">
        <v>58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41"/>
        <v>-14165.34</v>
      </c>
      <c r="CQ42">
        <f t="shared" si="42"/>
        <v>168.63500000000002</v>
      </c>
      <c r="CR42">
        <f t="shared" si="43"/>
        <v>0</v>
      </c>
      <c r="CS42">
        <f t="shared" si="44"/>
        <v>0</v>
      </c>
      <c r="CT42">
        <f t="shared" si="45"/>
        <v>0</v>
      </c>
      <c r="CU42">
        <f t="shared" si="46"/>
        <v>0</v>
      </c>
      <c r="CV42">
        <f t="shared" si="47"/>
        <v>0</v>
      </c>
      <c r="CW42">
        <f t="shared" si="48"/>
        <v>0</v>
      </c>
      <c r="CX42">
        <f t="shared" si="49"/>
        <v>0</v>
      </c>
      <c r="CY42">
        <f t="shared" si="50"/>
        <v>0</v>
      </c>
      <c r="CZ42">
        <f t="shared" si="51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1003</v>
      </c>
      <c r="DV42" t="s">
        <v>64</v>
      </c>
      <c r="DW42" t="s">
        <v>64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92107642</v>
      </c>
      <c r="EF42">
        <v>2</v>
      </c>
      <c r="EG42" t="s">
        <v>19</v>
      </c>
      <c r="EH42">
        <v>28</v>
      </c>
      <c r="EI42" t="s">
        <v>46</v>
      </c>
      <c r="EJ42">
        <v>1</v>
      </c>
      <c r="EK42">
        <v>34001</v>
      </c>
      <c r="EL42" t="s">
        <v>47</v>
      </c>
      <c r="EM42" t="s">
        <v>48</v>
      </c>
      <c r="EO42" t="s">
        <v>3</v>
      </c>
      <c r="EQ42">
        <v>0</v>
      </c>
      <c r="ER42">
        <v>14.5</v>
      </c>
      <c r="ES42">
        <v>14.5</v>
      </c>
      <c r="ET42">
        <v>0</v>
      </c>
      <c r="EU42">
        <v>0</v>
      </c>
      <c r="EV42">
        <v>0</v>
      </c>
      <c r="EW42">
        <v>0</v>
      </c>
      <c r="EX42">
        <v>0</v>
      </c>
      <c r="FQ42">
        <v>0</v>
      </c>
      <c r="FR42">
        <f t="shared" si="52"/>
        <v>0</v>
      </c>
      <c r="FS42">
        <v>0</v>
      </c>
      <c r="FX42">
        <v>98</v>
      </c>
      <c r="FY42">
        <v>58</v>
      </c>
      <c r="GA42" t="s">
        <v>3</v>
      </c>
      <c r="GD42">
        <v>1</v>
      </c>
      <c r="GF42">
        <v>-1306765212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53"/>
        <v>0</v>
      </c>
      <c r="GM42">
        <f t="shared" si="54"/>
        <v>-14165.34</v>
      </c>
      <c r="GN42">
        <f t="shared" si="55"/>
        <v>-14165.34</v>
      </c>
      <c r="GO42">
        <f t="shared" si="56"/>
        <v>0</v>
      </c>
      <c r="GP42">
        <f t="shared" si="57"/>
        <v>0</v>
      </c>
      <c r="GR42">
        <v>0</v>
      </c>
      <c r="GS42">
        <v>3</v>
      </c>
      <c r="GT42">
        <v>0</v>
      </c>
      <c r="GU42" t="s">
        <v>3</v>
      </c>
      <c r="GV42">
        <f t="shared" si="58"/>
        <v>0</v>
      </c>
      <c r="GW42">
        <v>1</v>
      </c>
      <c r="GX42">
        <f t="shared" si="59"/>
        <v>0</v>
      </c>
      <c r="HA42">
        <v>0</v>
      </c>
      <c r="HB42">
        <v>0</v>
      </c>
      <c r="HC42">
        <f t="shared" si="60"/>
        <v>0</v>
      </c>
      <c r="HE42" t="s">
        <v>3</v>
      </c>
      <c r="HF42" t="s">
        <v>3</v>
      </c>
      <c r="HM42" t="s">
        <v>3</v>
      </c>
      <c r="HN42" t="s">
        <v>49</v>
      </c>
      <c r="HO42" t="s">
        <v>50</v>
      </c>
      <c r="HP42" t="s">
        <v>51</v>
      </c>
      <c r="HQ42" t="s">
        <v>51</v>
      </c>
      <c r="IK42">
        <v>0</v>
      </c>
    </row>
    <row r="43" spans="1:245" x14ac:dyDescent="0.2">
      <c r="A43">
        <v>18</v>
      </c>
      <c r="B43">
        <v>1</v>
      </c>
      <c r="C43">
        <v>23</v>
      </c>
      <c r="E43" t="s">
        <v>88</v>
      </c>
      <c r="F43" t="s">
        <v>67</v>
      </c>
      <c r="G43" t="s">
        <v>68</v>
      </c>
      <c r="H43" t="s">
        <v>69</v>
      </c>
      <c r="I43">
        <f>I39*J43</f>
        <v>-2.8000000000000001E-2</v>
      </c>
      <c r="J43">
        <v>-2E-3</v>
      </c>
      <c r="K43">
        <v>-2E-3</v>
      </c>
      <c r="O43">
        <f t="shared" si="21"/>
        <v>-71.099999999999994</v>
      </c>
      <c r="P43">
        <f t="shared" si="22"/>
        <v>-71.099999999999994</v>
      </c>
      <c r="Q43">
        <f t="shared" si="23"/>
        <v>0</v>
      </c>
      <c r="R43">
        <f t="shared" si="24"/>
        <v>0</v>
      </c>
      <c r="S43">
        <f t="shared" si="25"/>
        <v>0</v>
      </c>
      <c r="T43">
        <f t="shared" si="26"/>
        <v>0</v>
      </c>
      <c r="U43">
        <f t="shared" si="27"/>
        <v>0</v>
      </c>
      <c r="V43">
        <f t="shared" si="28"/>
        <v>0</v>
      </c>
      <c r="W43">
        <f t="shared" si="29"/>
        <v>0</v>
      </c>
      <c r="X43">
        <f t="shared" si="30"/>
        <v>0</v>
      </c>
      <c r="Y43">
        <f t="shared" si="31"/>
        <v>0</v>
      </c>
      <c r="AA43">
        <v>93041055</v>
      </c>
      <c r="AB43">
        <f t="shared" si="32"/>
        <v>210.54</v>
      </c>
      <c r="AC43">
        <f t="shared" si="33"/>
        <v>210.54</v>
      </c>
      <c r="AD43">
        <f t="shared" si="34"/>
        <v>0</v>
      </c>
      <c r="AE43">
        <f t="shared" si="35"/>
        <v>0</v>
      </c>
      <c r="AF43">
        <f t="shared" si="36"/>
        <v>0</v>
      </c>
      <c r="AG43">
        <f t="shared" si="37"/>
        <v>0</v>
      </c>
      <c r="AH43">
        <f t="shared" si="38"/>
        <v>0</v>
      </c>
      <c r="AI43">
        <f t="shared" si="39"/>
        <v>0</v>
      </c>
      <c r="AJ43">
        <f t="shared" si="40"/>
        <v>0</v>
      </c>
      <c r="AK43">
        <v>210.54</v>
      </c>
      <c r="AL43">
        <v>210.54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98</v>
      </c>
      <c r="AU43">
        <v>58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12.06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70</v>
      </c>
      <c r="BM43">
        <v>34001</v>
      </c>
      <c r="BN43">
        <v>0</v>
      </c>
      <c r="BO43" t="s">
        <v>67</v>
      </c>
      <c r="BP43">
        <v>1</v>
      </c>
      <c r="BQ43">
        <v>2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98</v>
      </c>
      <c r="CA43">
        <v>58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41"/>
        <v>-71.099999999999994</v>
      </c>
      <c r="CQ43">
        <f t="shared" si="42"/>
        <v>2539.1124</v>
      </c>
      <c r="CR43">
        <f t="shared" si="43"/>
        <v>0</v>
      </c>
      <c r="CS43">
        <f t="shared" si="44"/>
        <v>0</v>
      </c>
      <c r="CT43">
        <f t="shared" si="45"/>
        <v>0</v>
      </c>
      <c r="CU43">
        <f t="shared" si="46"/>
        <v>0</v>
      </c>
      <c r="CV43">
        <f t="shared" si="47"/>
        <v>0</v>
      </c>
      <c r="CW43">
        <f t="shared" si="48"/>
        <v>0</v>
      </c>
      <c r="CX43">
        <f t="shared" si="49"/>
        <v>0</v>
      </c>
      <c r="CY43">
        <f t="shared" si="50"/>
        <v>0</v>
      </c>
      <c r="CZ43">
        <f t="shared" si="51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1007</v>
      </c>
      <c r="DV43" t="s">
        <v>69</v>
      </c>
      <c r="DW43" t="s">
        <v>69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92107642</v>
      </c>
      <c r="EF43">
        <v>2</v>
      </c>
      <c r="EG43" t="s">
        <v>19</v>
      </c>
      <c r="EH43">
        <v>28</v>
      </c>
      <c r="EI43" t="s">
        <v>46</v>
      </c>
      <c r="EJ43">
        <v>1</v>
      </c>
      <c r="EK43">
        <v>34001</v>
      </c>
      <c r="EL43" t="s">
        <v>47</v>
      </c>
      <c r="EM43" t="s">
        <v>48</v>
      </c>
      <c r="EO43" t="s">
        <v>3</v>
      </c>
      <c r="EQ43">
        <v>0</v>
      </c>
      <c r="ER43">
        <v>210.54</v>
      </c>
      <c r="ES43">
        <v>210.54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52"/>
        <v>0</v>
      </c>
      <c r="FS43">
        <v>0</v>
      </c>
      <c r="FX43">
        <v>98</v>
      </c>
      <c r="FY43">
        <v>58</v>
      </c>
      <c r="GA43" t="s">
        <v>3</v>
      </c>
      <c r="GD43">
        <v>1</v>
      </c>
      <c r="GF43">
        <v>-511587674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53"/>
        <v>0</v>
      </c>
      <c r="GM43">
        <f t="shared" si="54"/>
        <v>-71.099999999999994</v>
      </c>
      <c r="GN43">
        <f t="shared" si="55"/>
        <v>-71.099999999999994</v>
      </c>
      <c r="GO43">
        <f t="shared" si="56"/>
        <v>0</v>
      </c>
      <c r="GP43">
        <f t="shared" si="57"/>
        <v>0</v>
      </c>
      <c r="GR43">
        <v>0</v>
      </c>
      <c r="GS43">
        <v>3</v>
      </c>
      <c r="GT43">
        <v>0</v>
      </c>
      <c r="GU43" t="s">
        <v>3</v>
      </c>
      <c r="GV43">
        <f t="shared" si="58"/>
        <v>0</v>
      </c>
      <c r="GW43">
        <v>1</v>
      </c>
      <c r="GX43">
        <f t="shared" si="59"/>
        <v>0</v>
      </c>
      <c r="HA43">
        <v>0</v>
      </c>
      <c r="HB43">
        <v>0</v>
      </c>
      <c r="HC43">
        <f t="shared" si="60"/>
        <v>0</v>
      </c>
      <c r="HE43" t="s">
        <v>3</v>
      </c>
      <c r="HF43" t="s">
        <v>3</v>
      </c>
      <c r="HM43" t="s">
        <v>3</v>
      </c>
      <c r="HN43" t="s">
        <v>49</v>
      </c>
      <c r="HO43" t="s">
        <v>50</v>
      </c>
      <c r="HP43" t="s">
        <v>51</v>
      </c>
      <c r="HQ43" t="s">
        <v>51</v>
      </c>
      <c r="IK43">
        <v>0</v>
      </c>
    </row>
    <row r="44" spans="1:245" x14ac:dyDescent="0.2">
      <c r="A44">
        <v>18</v>
      </c>
      <c r="B44">
        <v>1</v>
      </c>
      <c r="C44">
        <v>24</v>
      </c>
      <c r="E44" t="s">
        <v>89</v>
      </c>
      <c r="F44" t="s">
        <v>72</v>
      </c>
      <c r="G44" t="s">
        <v>73</v>
      </c>
      <c r="H44" t="s">
        <v>74</v>
      </c>
      <c r="I44">
        <f>I39*J44</f>
        <v>-2.8000000000000003</v>
      </c>
      <c r="J44">
        <v>-0.2</v>
      </c>
      <c r="K44">
        <v>-0.2</v>
      </c>
      <c r="O44">
        <f t="shared" si="21"/>
        <v>-682.27</v>
      </c>
      <c r="P44">
        <f t="shared" si="22"/>
        <v>-682.27</v>
      </c>
      <c r="Q44">
        <f t="shared" si="23"/>
        <v>0</v>
      </c>
      <c r="R44">
        <f t="shared" si="24"/>
        <v>0</v>
      </c>
      <c r="S44">
        <f t="shared" si="25"/>
        <v>0</v>
      </c>
      <c r="T44">
        <f t="shared" si="26"/>
        <v>0</v>
      </c>
      <c r="U44">
        <f t="shared" si="27"/>
        <v>0</v>
      </c>
      <c r="V44">
        <f t="shared" si="28"/>
        <v>0</v>
      </c>
      <c r="W44">
        <f t="shared" si="29"/>
        <v>0</v>
      </c>
      <c r="X44">
        <f t="shared" si="30"/>
        <v>0</v>
      </c>
      <c r="Y44">
        <f t="shared" si="31"/>
        <v>0</v>
      </c>
      <c r="AA44">
        <v>93041055</v>
      </c>
      <c r="AB44">
        <f t="shared" si="32"/>
        <v>44.71</v>
      </c>
      <c r="AC44">
        <f t="shared" si="33"/>
        <v>44.71</v>
      </c>
      <c r="AD44">
        <f t="shared" si="34"/>
        <v>0</v>
      </c>
      <c r="AE44">
        <f t="shared" si="35"/>
        <v>0</v>
      </c>
      <c r="AF44">
        <f t="shared" si="36"/>
        <v>0</v>
      </c>
      <c r="AG44">
        <f t="shared" si="37"/>
        <v>0</v>
      </c>
      <c r="AH44">
        <f t="shared" si="38"/>
        <v>0</v>
      </c>
      <c r="AI44">
        <f t="shared" si="39"/>
        <v>0</v>
      </c>
      <c r="AJ44">
        <f t="shared" si="40"/>
        <v>0</v>
      </c>
      <c r="AK44">
        <v>44.71</v>
      </c>
      <c r="AL44">
        <v>44.71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98</v>
      </c>
      <c r="AU44">
        <v>58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5.45</v>
      </c>
      <c r="BD44" t="s">
        <v>3</v>
      </c>
      <c r="BE44" t="s">
        <v>3</v>
      </c>
      <c r="BF44" t="s">
        <v>3</v>
      </c>
      <c r="BG44" t="s">
        <v>3</v>
      </c>
      <c r="BH44">
        <v>3</v>
      </c>
      <c r="BI44">
        <v>1</v>
      </c>
      <c r="BJ44" t="s">
        <v>75</v>
      </c>
      <c r="BM44">
        <v>34001</v>
      </c>
      <c r="BN44">
        <v>0</v>
      </c>
      <c r="BO44" t="s">
        <v>72</v>
      </c>
      <c r="BP44">
        <v>1</v>
      </c>
      <c r="BQ44">
        <v>2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98</v>
      </c>
      <c r="CA44">
        <v>58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41"/>
        <v>-682.27</v>
      </c>
      <c r="CQ44">
        <f t="shared" si="42"/>
        <v>243.6695</v>
      </c>
      <c r="CR44">
        <f t="shared" si="43"/>
        <v>0</v>
      </c>
      <c r="CS44">
        <f t="shared" si="44"/>
        <v>0</v>
      </c>
      <c r="CT44">
        <f t="shared" si="45"/>
        <v>0</v>
      </c>
      <c r="CU44">
        <f t="shared" si="46"/>
        <v>0</v>
      </c>
      <c r="CV44">
        <f t="shared" si="47"/>
        <v>0</v>
      </c>
      <c r="CW44">
        <f t="shared" si="48"/>
        <v>0</v>
      </c>
      <c r="CX44">
        <f t="shared" si="49"/>
        <v>0</v>
      </c>
      <c r="CY44">
        <f t="shared" si="50"/>
        <v>0</v>
      </c>
      <c r="CZ44">
        <f t="shared" si="51"/>
        <v>0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1010</v>
      </c>
      <c r="DV44" t="s">
        <v>74</v>
      </c>
      <c r="DW44" t="s">
        <v>74</v>
      </c>
      <c r="DX44">
        <v>10</v>
      </c>
      <c r="DZ44" t="s">
        <v>3</v>
      </c>
      <c r="EA44" t="s">
        <v>3</v>
      </c>
      <c r="EB44" t="s">
        <v>3</v>
      </c>
      <c r="EC44" t="s">
        <v>3</v>
      </c>
      <c r="EE44">
        <v>92107642</v>
      </c>
      <c r="EF44">
        <v>2</v>
      </c>
      <c r="EG44" t="s">
        <v>19</v>
      </c>
      <c r="EH44">
        <v>28</v>
      </c>
      <c r="EI44" t="s">
        <v>46</v>
      </c>
      <c r="EJ44">
        <v>1</v>
      </c>
      <c r="EK44">
        <v>34001</v>
      </c>
      <c r="EL44" t="s">
        <v>47</v>
      </c>
      <c r="EM44" t="s">
        <v>48</v>
      </c>
      <c r="EO44" t="s">
        <v>3</v>
      </c>
      <c r="EQ44">
        <v>0</v>
      </c>
      <c r="ER44">
        <v>44.71</v>
      </c>
      <c r="ES44">
        <v>44.71</v>
      </c>
      <c r="ET44">
        <v>0</v>
      </c>
      <c r="EU44">
        <v>0</v>
      </c>
      <c r="EV44">
        <v>0</v>
      </c>
      <c r="EW44">
        <v>0</v>
      </c>
      <c r="EX44">
        <v>0</v>
      </c>
      <c r="FQ44">
        <v>0</v>
      </c>
      <c r="FR44">
        <f t="shared" si="52"/>
        <v>0</v>
      </c>
      <c r="FS44">
        <v>0</v>
      </c>
      <c r="FX44">
        <v>98</v>
      </c>
      <c r="FY44">
        <v>58</v>
      </c>
      <c r="GA44" t="s">
        <v>3</v>
      </c>
      <c r="GD44">
        <v>1</v>
      </c>
      <c r="GF44">
        <v>-1565521812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53"/>
        <v>0</v>
      </c>
      <c r="GM44">
        <f t="shared" si="54"/>
        <v>-682.27</v>
      </c>
      <c r="GN44">
        <f t="shared" si="55"/>
        <v>-682.27</v>
      </c>
      <c r="GO44">
        <f t="shared" si="56"/>
        <v>0</v>
      </c>
      <c r="GP44">
        <f t="shared" si="57"/>
        <v>0</v>
      </c>
      <c r="GR44">
        <v>0</v>
      </c>
      <c r="GS44">
        <v>3</v>
      </c>
      <c r="GT44">
        <v>0</v>
      </c>
      <c r="GU44" t="s">
        <v>3</v>
      </c>
      <c r="GV44">
        <f t="shared" si="58"/>
        <v>0</v>
      </c>
      <c r="GW44">
        <v>1</v>
      </c>
      <c r="GX44">
        <f t="shared" si="59"/>
        <v>0</v>
      </c>
      <c r="HA44">
        <v>0</v>
      </c>
      <c r="HB44">
        <v>0</v>
      </c>
      <c r="HC44">
        <f t="shared" si="60"/>
        <v>0</v>
      </c>
      <c r="HE44" t="s">
        <v>3</v>
      </c>
      <c r="HF44" t="s">
        <v>3</v>
      </c>
      <c r="HM44" t="s">
        <v>3</v>
      </c>
      <c r="HN44" t="s">
        <v>49</v>
      </c>
      <c r="HO44" t="s">
        <v>50</v>
      </c>
      <c r="HP44" t="s">
        <v>51</v>
      </c>
      <c r="HQ44" t="s">
        <v>51</v>
      </c>
      <c r="IK44">
        <v>0</v>
      </c>
    </row>
    <row r="45" spans="1:245" x14ac:dyDescent="0.2">
      <c r="A45">
        <v>18</v>
      </c>
      <c r="B45">
        <v>1</v>
      </c>
      <c r="C45">
        <v>25</v>
      </c>
      <c r="E45" t="s">
        <v>90</v>
      </c>
      <c r="F45" t="s">
        <v>77</v>
      </c>
      <c r="G45" t="s">
        <v>78</v>
      </c>
      <c r="H45" t="s">
        <v>79</v>
      </c>
      <c r="I45">
        <f>I39*J45</f>
        <v>-14</v>
      </c>
      <c r="J45">
        <v>-1</v>
      </c>
      <c r="K45">
        <v>-1</v>
      </c>
      <c r="O45">
        <f t="shared" si="21"/>
        <v>-331.6</v>
      </c>
      <c r="P45">
        <f t="shared" si="22"/>
        <v>-331.6</v>
      </c>
      <c r="Q45">
        <f t="shared" si="23"/>
        <v>0</v>
      </c>
      <c r="R45">
        <f t="shared" si="24"/>
        <v>0</v>
      </c>
      <c r="S45">
        <f t="shared" si="25"/>
        <v>0</v>
      </c>
      <c r="T45">
        <f t="shared" si="26"/>
        <v>0</v>
      </c>
      <c r="U45">
        <f t="shared" si="27"/>
        <v>0</v>
      </c>
      <c r="V45">
        <f t="shared" si="28"/>
        <v>0</v>
      </c>
      <c r="W45">
        <f t="shared" si="29"/>
        <v>0</v>
      </c>
      <c r="X45">
        <f t="shared" si="30"/>
        <v>0</v>
      </c>
      <c r="Y45">
        <f t="shared" si="31"/>
        <v>0</v>
      </c>
      <c r="AA45">
        <v>93041055</v>
      </c>
      <c r="AB45">
        <f t="shared" si="32"/>
        <v>4.17</v>
      </c>
      <c r="AC45">
        <f t="shared" si="33"/>
        <v>4.17</v>
      </c>
      <c r="AD45">
        <f t="shared" si="34"/>
        <v>0</v>
      </c>
      <c r="AE45">
        <f t="shared" si="35"/>
        <v>0</v>
      </c>
      <c r="AF45">
        <f t="shared" si="36"/>
        <v>0</v>
      </c>
      <c r="AG45">
        <f t="shared" si="37"/>
        <v>0</v>
      </c>
      <c r="AH45">
        <f t="shared" si="38"/>
        <v>0</v>
      </c>
      <c r="AI45">
        <f t="shared" si="39"/>
        <v>0</v>
      </c>
      <c r="AJ45">
        <f t="shared" si="40"/>
        <v>0</v>
      </c>
      <c r="AK45">
        <v>4.17</v>
      </c>
      <c r="AL45">
        <v>4.17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98</v>
      </c>
      <c r="AU45">
        <v>58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5.68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80</v>
      </c>
      <c r="BM45">
        <v>34001</v>
      </c>
      <c r="BN45">
        <v>0</v>
      </c>
      <c r="BO45" t="s">
        <v>77</v>
      </c>
      <c r="BP45">
        <v>1</v>
      </c>
      <c r="BQ45">
        <v>2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98</v>
      </c>
      <c r="CA45">
        <v>58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41"/>
        <v>-331.6</v>
      </c>
      <c r="CQ45">
        <f t="shared" si="42"/>
        <v>23.685599999999997</v>
      </c>
      <c r="CR45">
        <f t="shared" si="43"/>
        <v>0</v>
      </c>
      <c r="CS45">
        <f t="shared" si="44"/>
        <v>0</v>
      </c>
      <c r="CT45">
        <f t="shared" si="45"/>
        <v>0</v>
      </c>
      <c r="CU45">
        <f t="shared" si="46"/>
        <v>0</v>
      </c>
      <c r="CV45">
        <f t="shared" si="47"/>
        <v>0</v>
      </c>
      <c r="CW45">
        <f t="shared" si="48"/>
        <v>0</v>
      </c>
      <c r="CX45">
        <f t="shared" si="49"/>
        <v>0</v>
      </c>
      <c r="CY45">
        <f t="shared" si="50"/>
        <v>0</v>
      </c>
      <c r="CZ45">
        <f t="shared" si="51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1010</v>
      </c>
      <c r="DV45" t="s">
        <v>79</v>
      </c>
      <c r="DW45" t="s">
        <v>79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92107642</v>
      </c>
      <c r="EF45">
        <v>2</v>
      </c>
      <c r="EG45" t="s">
        <v>19</v>
      </c>
      <c r="EH45">
        <v>28</v>
      </c>
      <c r="EI45" t="s">
        <v>46</v>
      </c>
      <c r="EJ45">
        <v>1</v>
      </c>
      <c r="EK45">
        <v>34001</v>
      </c>
      <c r="EL45" t="s">
        <v>47</v>
      </c>
      <c r="EM45" t="s">
        <v>48</v>
      </c>
      <c r="EO45" t="s">
        <v>3</v>
      </c>
      <c r="EQ45">
        <v>0</v>
      </c>
      <c r="ER45">
        <v>4.17</v>
      </c>
      <c r="ES45">
        <v>4.17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52"/>
        <v>0</v>
      </c>
      <c r="FS45">
        <v>0</v>
      </c>
      <c r="FX45">
        <v>98</v>
      </c>
      <c r="FY45">
        <v>58</v>
      </c>
      <c r="GA45" t="s">
        <v>3</v>
      </c>
      <c r="GD45">
        <v>1</v>
      </c>
      <c r="GF45">
        <v>1142333643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53"/>
        <v>0</v>
      </c>
      <c r="GM45">
        <f t="shared" si="54"/>
        <v>-331.6</v>
      </c>
      <c r="GN45">
        <f t="shared" si="55"/>
        <v>-331.6</v>
      </c>
      <c r="GO45">
        <f t="shared" si="56"/>
        <v>0</v>
      </c>
      <c r="GP45">
        <f t="shared" si="57"/>
        <v>0</v>
      </c>
      <c r="GR45">
        <v>0</v>
      </c>
      <c r="GS45">
        <v>3</v>
      </c>
      <c r="GT45">
        <v>0</v>
      </c>
      <c r="GU45" t="s">
        <v>3</v>
      </c>
      <c r="GV45">
        <f t="shared" si="58"/>
        <v>0</v>
      </c>
      <c r="GW45">
        <v>1</v>
      </c>
      <c r="GX45">
        <f t="shared" si="59"/>
        <v>0</v>
      </c>
      <c r="HA45">
        <v>0</v>
      </c>
      <c r="HB45">
        <v>0</v>
      </c>
      <c r="HC45">
        <f t="shared" si="60"/>
        <v>0</v>
      </c>
      <c r="HE45" t="s">
        <v>3</v>
      </c>
      <c r="HF45" t="s">
        <v>3</v>
      </c>
      <c r="HM45" t="s">
        <v>3</v>
      </c>
      <c r="HN45" t="s">
        <v>49</v>
      </c>
      <c r="HO45" t="s">
        <v>50</v>
      </c>
      <c r="HP45" t="s">
        <v>51</v>
      </c>
      <c r="HQ45" t="s">
        <v>51</v>
      </c>
      <c r="IK45">
        <v>0</v>
      </c>
    </row>
    <row r="46" spans="1:245" x14ac:dyDescent="0.2">
      <c r="A46">
        <v>17</v>
      </c>
      <c r="B46">
        <v>1</v>
      </c>
      <c r="C46">
        <f>ROW(SmtRes!A34)</f>
        <v>34</v>
      </c>
      <c r="D46">
        <f>ROW(EtalonRes!A34)</f>
        <v>34</v>
      </c>
      <c r="E46" t="s">
        <v>91</v>
      </c>
      <c r="F46" t="s">
        <v>92</v>
      </c>
      <c r="G46" t="s">
        <v>93</v>
      </c>
      <c r="H46" t="s">
        <v>44</v>
      </c>
      <c r="I46">
        <v>3</v>
      </c>
      <c r="J46">
        <v>0</v>
      </c>
      <c r="K46">
        <v>3</v>
      </c>
      <c r="O46">
        <f t="shared" si="21"/>
        <v>45005.65</v>
      </c>
      <c r="P46">
        <f t="shared" si="22"/>
        <v>6247.37</v>
      </c>
      <c r="Q46">
        <f t="shared" si="23"/>
        <v>28091.8</v>
      </c>
      <c r="R46">
        <f t="shared" si="24"/>
        <v>6925.55</v>
      </c>
      <c r="S46">
        <f t="shared" si="25"/>
        <v>10666.48</v>
      </c>
      <c r="T46">
        <f t="shared" si="26"/>
        <v>0</v>
      </c>
      <c r="U46">
        <f t="shared" si="27"/>
        <v>30.839999999999996</v>
      </c>
      <c r="V46">
        <f t="shared" si="28"/>
        <v>16.02</v>
      </c>
      <c r="W46">
        <f t="shared" si="29"/>
        <v>0</v>
      </c>
      <c r="X46">
        <f t="shared" si="30"/>
        <v>17240.189999999999</v>
      </c>
      <c r="Y46">
        <f t="shared" si="31"/>
        <v>10203.379999999999</v>
      </c>
      <c r="AA46">
        <v>93041055</v>
      </c>
      <c r="AB46">
        <f t="shared" si="32"/>
        <v>1868.75</v>
      </c>
      <c r="AC46">
        <f t="shared" si="33"/>
        <v>192.82</v>
      </c>
      <c r="AD46">
        <f t="shared" si="34"/>
        <v>1576.42</v>
      </c>
      <c r="AE46">
        <f t="shared" si="35"/>
        <v>64.61</v>
      </c>
      <c r="AF46">
        <f t="shared" si="36"/>
        <v>99.51</v>
      </c>
      <c r="AG46">
        <f t="shared" si="37"/>
        <v>0</v>
      </c>
      <c r="AH46">
        <f t="shared" si="38"/>
        <v>10.28</v>
      </c>
      <c r="AI46">
        <f t="shared" si="39"/>
        <v>5.34</v>
      </c>
      <c r="AJ46">
        <f t="shared" si="40"/>
        <v>0</v>
      </c>
      <c r="AK46">
        <v>1868.75</v>
      </c>
      <c r="AL46">
        <v>192.82</v>
      </c>
      <c r="AM46">
        <v>1576.42</v>
      </c>
      <c r="AN46">
        <v>64.61</v>
      </c>
      <c r="AO46">
        <v>99.51</v>
      </c>
      <c r="AP46">
        <v>0</v>
      </c>
      <c r="AQ46">
        <v>10.28</v>
      </c>
      <c r="AR46">
        <v>5.34</v>
      </c>
      <c r="AS46">
        <v>0</v>
      </c>
      <c r="AT46">
        <v>98</v>
      </c>
      <c r="AU46">
        <v>58</v>
      </c>
      <c r="AV46">
        <v>1</v>
      </c>
      <c r="AW46">
        <v>1</v>
      </c>
      <c r="AZ46">
        <v>1</v>
      </c>
      <c r="BA46">
        <v>35.729999999999997</v>
      </c>
      <c r="BB46">
        <v>5.94</v>
      </c>
      <c r="BC46">
        <v>10.8</v>
      </c>
      <c r="BD46" t="s">
        <v>3</v>
      </c>
      <c r="BE46" t="s">
        <v>3</v>
      </c>
      <c r="BF46" t="s">
        <v>3</v>
      </c>
      <c r="BG46" t="s">
        <v>3</v>
      </c>
      <c r="BH46">
        <v>0</v>
      </c>
      <c r="BI46">
        <v>1</v>
      </c>
      <c r="BJ46" t="s">
        <v>94</v>
      </c>
      <c r="BM46">
        <v>34001</v>
      </c>
      <c r="BN46">
        <v>0</v>
      </c>
      <c r="BO46" t="s">
        <v>92</v>
      </c>
      <c r="BP46">
        <v>1</v>
      </c>
      <c r="BQ46">
        <v>2</v>
      </c>
      <c r="BR46">
        <v>0</v>
      </c>
      <c r="BS46">
        <v>35.729999999999997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98</v>
      </c>
      <c r="CA46">
        <v>58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41"/>
        <v>45005.649999999994</v>
      </c>
      <c r="CQ46">
        <f t="shared" si="42"/>
        <v>2082.4560000000001</v>
      </c>
      <c r="CR46">
        <f t="shared" si="43"/>
        <v>9363.9348000000009</v>
      </c>
      <c r="CS46">
        <f t="shared" si="44"/>
        <v>2308.5152999999996</v>
      </c>
      <c r="CT46">
        <f t="shared" si="45"/>
        <v>3555.4922999999999</v>
      </c>
      <c r="CU46">
        <f t="shared" si="46"/>
        <v>0</v>
      </c>
      <c r="CV46">
        <f t="shared" si="47"/>
        <v>10.28</v>
      </c>
      <c r="CW46">
        <f t="shared" si="48"/>
        <v>5.34</v>
      </c>
      <c r="CX46">
        <f t="shared" si="49"/>
        <v>0</v>
      </c>
      <c r="CY46">
        <f t="shared" si="50"/>
        <v>17240.189399999999</v>
      </c>
      <c r="CZ46">
        <f t="shared" si="51"/>
        <v>10203.377399999999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1013</v>
      </c>
      <c r="DV46" t="s">
        <v>44</v>
      </c>
      <c r="DW46" t="s">
        <v>44</v>
      </c>
      <c r="DX46">
        <v>1</v>
      </c>
      <c r="DZ46" t="s">
        <v>3</v>
      </c>
      <c r="EA46" t="s">
        <v>3</v>
      </c>
      <c r="EB46" t="s">
        <v>3</v>
      </c>
      <c r="EC46" t="s">
        <v>3</v>
      </c>
      <c r="EE46">
        <v>92107642</v>
      </c>
      <c r="EF46">
        <v>2</v>
      </c>
      <c r="EG46" t="s">
        <v>19</v>
      </c>
      <c r="EH46">
        <v>28</v>
      </c>
      <c r="EI46" t="s">
        <v>46</v>
      </c>
      <c r="EJ46">
        <v>1</v>
      </c>
      <c r="EK46">
        <v>34001</v>
      </c>
      <c r="EL46" t="s">
        <v>47</v>
      </c>
      <c r="EM46" t="s">
        <v>48</v>
      </c>
      <c r="EO46" t="s">
        <v>3</v>
      </c>
      <c r="EQ46">
        <v>0</v>
      </c>
      <c r="ER46">
        <v>1868.75</v>
      </c>
      <c r="ES46">
        <v>192.82</v>
      </c>
      <c r="ET46">
        <v>1576.42</v>
      </c>
      <c r="EU46">
        <v>64.61</v>
      </c>
      <c r="EV46">
        <v>99.51</v>
      </c>
      <c r="EW46">
        <v>10.28</v>
      </c>
      <c r="EX46">
        <v>5.34</v>
      </c>
      <c r="EY46">
        <v>0</v>
      </c>
      <c r="FQ46">
        <v>0</v>
      </c>
      <c r="FR46">
        <f t="shared" si="52"/>
        <v>0</v>
      </c>
      <c r="FS46">
        <v>0</v>
      </c>
      <c r="FX46">
        <v>98</v>
      </c>
      <c r="FY46">
        <v>58</v>
      </c>
      <c r="GA46" t="s">
        <v>3</v>
      </c>
      <c r="GD46">
        <v>1</v>
      </c>
      <c r="GF46">
        <v>-2018177006</v>
      </c>
      <c r="GG46">
        <v>2</v>
      </c>
      <c r="GH46">
        <v>1</v>
      </c>
      <c r="GI46">
        <v>2</v>
      </c>
      <c r="GJ46">
        <v>0</v>
      </c>
      <c r="GK46">
        <v>0</v>
      </c>
      <c r="GL46">
        <f t="shared" si="53"/>
        <v>0</v>
      </c>
      <c r="GM46">
        <f t="shared" si="54"/>
        <v>72449.22</v>
      </c>
      <c r="GN46">
        <f t="shared" si="55"/>
        <v>72449.22</v>
      </c>
      <c r="GO46">
        <f t="shared" si="56"/>
        <v>0</v>
      </c>
      <c r="GP46">
        <f t="shared" si="57"/>
        <v>0</v>
      </c>
      <c r="GR46">
        <v>0</v>
      </c>
      <c r="GS46">
        <v>3</v>
      </c>
      <c r="GT46">
        <v>0</v>
      </c>
      <c r="GU46" t="s">
        <v>3</v>
      </c>
      <c r="GV46">
        <f t="shared" si="58"/>
        <v>0</v>
      </c>
      <c r="GW46">
        <v>1</v>
      </c>
      <c r="GX46">
        <f t="shared" si="59"/>
        <v>0</v>
      </c>
      <c r="HA46">
        <v>0</v>
      </c>
      <c r="HB46">
        <v>0</v>
      </c>
      <c r="HC46">
        <f t="shared" si="60"/>
        <v>0</v>
      </c>
      <c r="HE46" t="s">
        <v>3</v>
      </c>
      <c r="HF46" t="s">
        <v>3</v>
      </c>
      <c r="HM46" t="s">
        <v>3</v>
      </c>
      <c r="HN46" t="s">
        <v>49</v>
      </c>
      <c r="HO46" t="s">
        <v>50</v>
      </c>
      <c r="HP46" t="s">
        <v>51</v>
      </c>
      <c r="HQ46" t="s">
        <v>51</v>
      </c>
      <c r="IK46">
        <v>0</v>
      </c>
    </row>
    <row r="47" spans="1:245" x14ac:dyDescent="0.2">
      <c r="A47">
        <v>18</v>
      </c>
      <c r="B47">
        <v>1</v>
      </c>
      <c r="C47">
        <v>29</v>
      </c>
      <c r="E47" t="s">
        <v>95</v>
      </c>
      <c r="F47" t="s">
        <v>53</v>
      </c>
      <c r="G47" t="s">
        <v>54</v>
      </c>
      <c r="H47" t="s">
        <v>55</v>
      </c>
      <c r="I47">
        <f>I46*J47</f>
        <v>-1.1400000000000001</v>
      </c>
      <c r="J47">
        <v>-0.38000000000000006</v>
      </c>
      <c r="K47">
        <v>-0.38</v>
      </c>
      <c r="O47">
        <f t="shared" si="21"/>
        <v>-106.25</v>
      </c>
      <c r="P47">
        <f t="shared" si="22"/>
        <v>-106.25</v>
      </c>
      <c r="Q47">
        <f t="shared" si="23"/>
        <v>0</v>
      </c>
      <c r="R47">
        <f t="shared" si="24"/>
        <v>0</v>
      </c>
      <c r="S47">
        <f t="shared" si="25"/>
        <v>0</v>
      </c>
      <c r="T47">
        <f t="shared" si="26"/>
        <v>0</v>
      </c>
      <c r="U47">
        <f t="shared" si="27"/>
        <v>0</v>
      </c>
      <c r="V47">
        <f t="shared" si="28"/>
        <v>0</v>
      </c>
      <c r="W47">
        <f t="shared" si="29"/>
        <v>0</v>
      </c>
      <c r="X47">
        <f t="shared" si="30"/>
        <v>0</v>
      </c>
      <c r="Y47">
        <f t="shared" si="31"/>
        <v>0</v>
      </c>
      <c r="AA47">
        <v>93041055</v>
      </c>
      <c r="AB47">
        <f t="shared" si="32"/>
        <v>9.0399999999999991</v>
      </c>
      <c r="AC47">
        <f t="shared" si="33"/>
        <v>9.0399999999999991</v>
      </c>
      <c r="AD47">
        <f t="shared" si="34"/>
        <v>0</v>
      </c>
      <c r="AE47">
        <f t="shared" si="35"/>
        <v>0</v>
      </c>
      <c r="AF47">
        <f t="shared" si="36"/>
        <v>0</v>
      </c>
      <c r="AG47">
        <f t="shared" si="37"/>
        <v>0</v>
      </c>
      <c r="AH47">
        <f t="shared" si="38"/>
        <v>0</v>
      </c>
      <c r="AI47">
        <f t="shared" si="39"/>
        <v>0</v>
      </c>
      <c r="AJ47">
        <f t="shared" si="40"/>
        <v>0</v>
      </c>
      <c r="AK47">
        <v>9.0399999999999991</v>
      </c>
      <c r="AL47">
        <v>9.0399999999999991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98</v>
      </c>
      <c r="AU47">
        <v>58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10.31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56</v>
      </c>
      <c r="BM47">
        <v>34001</v>
      </c>
      <c r="BN47">
        <v>0</v>
      </c>
      <c r="BO47" t="s">
        <v>53</v>
      </c>
      <c r="BP47">
        <v>1</v>
      </c>
      <c r="BQ47">
        <v>2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98</v>
      </c>
      <c r="CA47">
        <v>58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41"/>
        <v>-106.25</v>
      </c>
      <c r="CQ47">
        <f t="shared" si="42"/>
        <v>93.202399999999997</v>
      </c>
      <c r="CR47">
        <f t="shared" si="43"/>
        <v>0</v>
      </c>
      <c r="CS47">
        <f t="shared" si="44"/>
        <v>0</v>
      </c>
      <c r="CT47">
        <f t="shared" si="45"/>
        <v>0</v>
      </c>
      <c r="CU47">
        <f t="shared" si="46"/>
        <v>0</v>
      </c>
      <c r="CV47">
        <f t="shared" si="47"/>
        <v>0</v>
      </c>
      <c r="CW47">
        <f t="shared" si="48"/>
        <v>0</v>
      </c>
      <c r="CX47">
        <f t="shared" si="49"/>
        <v>0</v>
      </c>
      <c r="CY47">
        <f t="shared" si="50"/>
        <v>0</v>
      </c>
      <c r="CZ47">
        <f t="shared" si="51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1009</v>
      </c>
      <c r="DV47" t="s">
        <v>55</v>
      </c>
      <c r="DW47" t="s">
        <v>55</v>
      </c>
      <c r="DX47">
        <v>1</v>
      </c>
      <c r="DZ47" t="s">
        <v>3</v>
      </c>
      <c r="EA47" t="s">
        <v>3</v>
      </c>
      <c r="EB47" t="s">
        <v>3</v>
      </c>
      <c r="EC47" t="s">
        <v>3</v>
      </c>
      <c r="EE47">
        <v>92107642</v>
      </c>
      <c r="EF47">
        <v>2</v>
      </c>
      <c r="EG47" t="s">
        <v>19</v>
      </c>
      <c r="EH47">
        <v>28</v>
      </c>
      <c r="EI47" t="s">
        <v>46</v>
      </c>
      <c r="EJ47">
        <v>1</v>
      </c>
      <c r="EK47">
        <v>34001</v>
      </c>
      <c r="EL47" t="s">
        <v>47</v>
      </c>
      <c r="EM47" t="s">
        <v>48</v>
      </c>
      <c r="EO47" t="s">
        <v>3</v>
      </c>
      <c r="EQ47">
        <v>0</v>
      </c>
      <c r="ER47">
        <v>9.0399999999999991</v>
      </c>
      <c r="ES47">
        <v>9.0399999999999991</v>
      </c>
      <c r="ET47">
        <v>0</v>
      </c>
      <c r="EU47">
        <v>0</v>
      </c>
      <c r="EV47">
        <v>0</v>
      </c>
      <c r="EW47">
        <v>0</v>
      </c>
      <c r="EX47">
        <v>0</v>
      </c>
      <c r="FQ47">
        <v>0</v>
      </c>
      <c r="FR47">
        <f t="shared" si="52"/>
        <v>0</v>
      </c>
      <c r="FS47">
        <v>0</v>
      </c>
      <c r="FX47">
        <v>98</v>
      </c>
      <c r="FY47">
        <v>58</v>
      </c>
      <c r="GA47" t="s">
        <v>3</v>
      </c>
      <c r="GD47">
        <v>1</v>
      </c>
      <c r="GF47">
        <v>-1877976580</v>
      </c>
      <c r="GG47">
        <v>2</v>
      </c>
      <c r="GH47">
        <v>1</v>
      </c>
      <c r="GI47">
        <v>2</v>
      </c>
      <c r="GJ47">
        <v>0</v>
      </c>
      <c r="GK47">
        <v>0</v>
      </c>
      <c r="GL47">
        <f t="shared" si="53"/>
        <v>0</v>
      </c>
      <c r="GM47">
        <f t="shared" si="54"/>
        <v>-106.25</v>
      </c>
      <c r="GN47">
        <f t="shared" si="55"/>
        <v>-106.25</v>
      </c>
      <c r="GO47">
        <f t="shared" si="56"/>
        <v>0</v>
      </c>
      <c r="GP47">
        <f t="shared" si="57"/>
        <v>0</v>
      </c>
      <c r="GR47">
        <v>0</v>
      </c>
      <c r="GS47">
        <v>3</v>
      </c>
      <c r="GT47">
        <v>0</v>
      </c>
      <c r="GU47" t="s">
        <v>3</v>
      </c>
      <c r="GV47">
        <f t="shared" si="58"/>
        <v>0</v>
      </c>
      <c r="GW47">
        <v>1</v>
      </c>
      <c r="GX47">
        <f t="shared" si="59"/>
        <v>0</v>
      </c>
      <c r="HA47">
        <v>0</v>
      </c>
      <c r="HB47">
        <v>0</v>
      </c>
      <c r="HC47">
        <f t="shared" si="60"/>
        <v>0</v>
      </c>
      <c r="HE47" t="s">
        <v>3</v>
      </c>
      <c r="HF47" t="s">
        <v>3</v>
      </c>
      <c r="HM47" t="s">
        <v>3</v>
      </c>
      <c r="HN47" t="s">
        <v>49</v>
      </c>
      <c r="HO47" t="s">
        <v>50</v>
      </c>
      <c r="HP47" t="s">
        <v>51</v>
      </c>
      <c r="HQ47" t="s">
        <v>51</v>
      </c>
      <c r="IK47">
        <v>0</v>
      </c>
    </row>
    <row r="48" spans="1:245" x14ac:dyDescent="0.2">
      <c r="A48">
        <v>18</v>
      </c>
      <c r="B48">
        <v>1</v>
      </c>
      <c r="C48">
        <v>30</v>
      </c>
      <c r="E48" t="s">
        <v>96</v>
      </c>
      <c r="F48" t="s">
        <v>58</v>
      </c>
      <c r="G48" t="s">
        <v>59</v>
      </c>
      <c r="H48" t="s">
        <v>55</v>
      </c>
      <c r="I48">
        <f>I46*J48</f>
        <v>-2.34</v>
      </c>
      <c r="J48">
        <v>-0.77999999999999992</v>
      </c>
      <c r="K48">
        <v>-0.78</v>
      </c>
      <c r="O48">
        <f t="shared" si="21"/>
        <v>-191.82</v>
      </c>
      <c r="P48">
        <f t="shared" si="22"/>
        <v>-191.82</v>
      </c>
      <c r="Q48">
        <f t="shared" si="23"/>
        <v>0</v>
      </c>
      <c r="R48">
        <f t="shared" si="24"/>
        <v>0</v>
      </c>
      <c r="S48">
        <f t="shared" si="25"/>
        <v>0</v>
      </c>
      <c r="T48">
        <f t="shared" si="26"/>
        <v>0</v>
      </c>
      <c r="U48">
        <f t="shared" si="27"/>
        <v>0</v>
      </c>
      <c r="V48">
        <f t="shared" si="28"/>
        <v>0</v>
      </c>
      <c r="W48">
        <f t="shared" si="29"/>
        <v>0</v>
      </c>
      <c r="X48">
        <f t="shared" si="30"/>
        <v>0</v>
      </c>
      <c r="Y48">
        <f t="shared" si="31"/>
        <v>0</v>
      </c>
      <c r="AA48">
        <v>93041055</v>
      </c>
      <c r="AB48">
        <f t="shared" si="32"/>
        <v>9.61</v>
      </c>
      <c r="AC48">
        <f t="shared" si="33"/>
        <v>9.61</v>
      </c>
      <c r="AD48">
        <f t="shared" si="34"/>
        <v>0</v>
      </c>
      <c r="AE48">
        <f t="shared" si="35"/>
        <v>0</v>
      </c>
      <c r="AF48">
        <f t="shared" si="36"/>
        <v>0</v>
      </c>
      <c r="AG48">
        <f t="shared" si="37"/>
        <v>0</v>
      </c>
      <c r="AH48">
        <f t="shared" si="38"/>
        <v>0</v>
      </c>
      <c r="AI48">
        <f t="shared" si="39"/>
        <v>0</v>
      </c>
      <c r="AJ48">
        <f t="shared" si="40"/>
        <v>0</v>
      </c>
      <c r="AK48">
        <v>9.61</v>
      </c>
      <c r="AL48">
        <v>9.61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98</v>
      </c>
      <c r="AU48">
        <v>58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8.5299999999999994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1</v>
      </c>
      <c r="BJ48" t="s">
        <v>60</v>
      </c>
      <c r="BM48">
        <v>34001</v>
      </c>
      <c r="BN48">
        <v>0</v>
      </c>
      <c r="BO48" t="s">
        <v>58</v>
      </c>
      <c r="BP48">
        <v>1</v>
      </c>
      <c r="BQ48">
        <v>2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98</v>
      </c>
      <c r="CA48">
        <v>58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41"/>
        <v>-191.82</v>
      </c>
      <c r="CQ48">
        <f t="shared" si="42"/>
        <v>81.973299999999995</v>
      </c>
      <c r="CR48">
        <f t="shared" si="43"/>
        <v>0</v>
      </c>
      <c r="CS48">
        <f t="shared" si="44"/>
        <v>0</v>
      </c>
      <c r="CT48">
        <f t="shared" si="45"/>
        <v>0</v>
      </c>
      <c r="CU48">
        <f t="shared" si="46"/>
        <v>0</v>
      </c>
      <c r="CV48">
        <f t="shared" si="47"/>
        <v>0</v>
      </c>
      <c r="CW48">
        <f t="shared" si="48"/>
        <v>0</v>
      </c>
      <c r="CX48">
        <f t="shared" si="49"/>
        <v>0</v>
      </c>
      <c r="CY48">
        <f t="shared" si="50"/>
        <v>0</v>
      </c>
      <c r="CZ48">
        <f t="shared" si="51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1009</v>
      </c>
      <c r="DV48" t="s">
        <v>55</v>
      </c>
      <c r="DW48" t="s">
        <v>55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92107642</v>
      </c>
      <c r="EF48">
        <v>2</v>
      </c>
      <c r="EG48" t="s">
        <v>19</v>
      </c>
      <c r="EH48">
        <v>28</v>
      </c>
      <c r="EI48" t="s">
        <v>46</v>
      </c>
      <c r="EJ48">
        <v>1</v>
      </c>
      <c r="EK48">
        <v>34001</v>
      </c>
      <c r="EL48" t="s">
        <v>47</v>
      </c>
      <c r="EM48" t="s">
        <v>48</v>
      </c>
      <c r="EO48" t="s">
        <v>3</v>
      </c>
      <c r="EQ48">
        <v>0</v>
      </c>
      <c r="ER48">
        <v>9.61</v>
      </c>
      <c r="ES48">
        <v>9.61</v>
      </c>
      <c r="ET48">
        <v>0</v>
      </c>
      <c r="EU48">
        <v>0</v>
      </c>
      <c r="EV48">
        <v>0</v>
      </c>
      <c r="EW48">
        <v>0</v>
      </c>
      <c r="EX48">
        <v>0</v>
      </c>
      <c r="FQ48">
        <v>0</v>
      </c>
      <c r="FR48">
        <f t="shared" si="52"/>
        <v>0</v>
      </c>
      <c r="FS48">
        <v>0</v>
      </c>
      <c r="FX48">
        <v>98</v>
      </c>
      <c r="FY48">
        <v>58</v>
      </c>
      <c r="GA48" t="s">
        <v>3</v>
      </c>
      <c r="GD48">
        <v>1</v>
      </c>
      <c r="GF48">
        <v>303894738</v>
      </c>
      <c r="GG48">
        <v>2</v>
      </c>
      <c r="GH48">
        <v>1</v>
      </c>
      <c r="GI48">
        <v>2</v>
      </c>
      <c r="GJ48">
        <v>0</v>
      </c>
      <c r="GK48">
        <v>0</v>
      </c>
      <c r="GL48">
        <f t="shared" si="53"/>
        <v>0</v>
      </c>
      <c r="GM48">
        <f t="shared" si="54"/>
        <v>-191.82</v>
      </c>
      <c r="GN48">
        <f t="shared" si="55"/>
        <v>-191.82</v>
      </c>
      <c r="GO48">
        <f t="shared" si="56"/>
        <v>0</v>
      </c>
      <c r="GP48">
        <f t="shared" si="57"/>
        <v>0</v>
      </c>
      <c r="GR48">
        <v>0</v>
      </c>
      <c r="GS48">
        <v>3</v>
      </c>
      <c r="GT48">
        <v>0</v>
      </c>
      <c r="GU48" t="s">
        <v>3</v>
      </c>
      <c r="GV48">
        <f t="shared" si="58"/>
        <v>0</v>
      </c>
      <c r="GW48">
        <v>1</v>
      </c>
      <c r="GX48">
        <f t="shared" si="59"/>
        <v>0</v>
      </c>
      <c r="HA48">
        <v>0</v>
      </c>
      <c r="HB48">
        <v>0</v>
      </c>
      <c r="HC48">
        <f t="shared" si="60"/>
        <v>0</v>
      </c>
      <c r="HE48" t="s">
        <v>3</v>
      </c>
      <c r="HF48" t="s">
        <v>3</v>
      </c>
      <c r="HM48" t="s">
        <v>3</v>
      </c>
      <c r="HN48" t="s">
        <v>49</v>
      </c>
      <c r="HO48" t="s">
        <v>50</v>
      </c>
      <c r="HP48" t="s">
        <v>51</v>
      </c>
      <c r="HQ48" t="s">
        <v>51</v>
      </c>
      <c r="IK48">
        <v>0</v>
      </c>
    </row>
    <row r="49" spans="1:245" x14ac:dyDescent="0.2">
      <c r="A49">
        <v>18</v>
      </c>
      <c r="B49">
        <v>1</v>
      </c>
      <c r="C49">
        <v>31</v>
      </c>
      <c r="E49" t="s">
        <v>97</v>
      </c>
      <c r="F49" t="s">
        <v>62</v>
      </c>
      <c r="G49" t="s">
        <v>63</v>
      </c>
      <c r="H49" t="s">
        <v>64</v>
      </c>
      <c r="I49">
        <f>I46*J49</f>
        <v>-33</v>
      </c>
      <c r="J49">
        <v>-11</v>
      </c>
      <c r="K49">
        <v>-11</v>
      </c>
      <c r="O49">
        <f t="shared" si="21"/>
        <v>-5564.96</v>
      </c>
      <c r="P49">
        <f t="shared" si="22"/>
        <v>-5564.96</v>
      </c>
      <c r="Q49">
        <f t="shared" si="23"/>
        <v>0</v>
      </c>
      <c r="R49">
        <f t="shared" si="24"/>
        <v>0</v>
      </c>
      <c r="S49">
        <f t="shared" si="25"/>
        <v>0</v>
      </c>
      <c r="T49">
        <f t="shared" si="26"/>
        <v>0</v>
      </c>
      <c r="U49">
        <f t="shared" si="27"/>
        <v>0</v>
      </c>
      <c r="V49">
        <f t="shared" si="28"/>
        <v>0</v>
      </c>
      <c r="W49">
        <f t="shared" si="29"/>
        <v>0</v>
      </c>
      <c r="X49">
        <f t="shared" si="30"/>
        <v>0</v>
      </c>
      <c r="Y49">
        <f t="shared" si="31"/>
        <v>0</v>
      </c>
      <c r="AA49">
        <v>93041055</v>
      </c>
      <c r="AB49">
        <f t="shared" si="32"/>
        <v>14.5</v>
      </c>
      <c r="AC49">
        <f t="shared" si="33"/>
        <v>14.5</v>
      </c>
      <c r="AD49">
        <f t="shared" si="34"/>
        <v>0</v>
      </c>
      <c r="AE49">
        <f t="shared" si="35"/>
        <v>0</v>
      </c>
      <c r="AF49">
        <f t="shared" si="36"/>
        <v>0</v>
      </c>
      <c r="AG49">
        <f t="shared" si="37"/>
        <v>0</v>
      </c>
      <c r="AH49">
        <f t="shared" si="38"/>
        <v>0</v>
      </c>
      <c r="AI49">
        <f t="shared" si="39"/>
        <v>0</v>
      </c>
      <c r="AJ49">
        <f t="shared" si="40"/>
        <v>0</v>
      </c>
      <c r="AK49">
        <v>14.5</v>
      </c>
      <c r="AL49">
        <v>14.5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98</v>
      </c>
      <c r="AU49">
        <v>58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11.63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1</v>
      </c>
      <c r="BJ49" t="s">
        <v>65</v>
      </c>
      <c r="BM49">
        <v>34001</v>
      </c>
      <c r="BN49">
        <v>0</v>
      </c>
      <c r="BO49" t="s">
        <v>62</v>
      </c>
      <c r="BP49">
        <v>1</v>
      </c>
      <c r="BQ49">
        <v>2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98</v>
      </c>
      <c r="CA49">
        <v>58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41"/>
        <v>-5564.96</v>
      </c>
      <c r="CQ49">
        <f t="shared" si="42"/>
        <v>168.63500000000002</v>
      </c>
      <c r="CR49">
        <f t="shared" si="43"/>
        <v>0</v>
      </c>
      <c r="CS49">
        <f t="shared" si="44"/>
        <v>0</v>
      </c>
      <c r="CT49">
        <f t="shared" si="45"/>
        <v>0</v>
      </c>
      <c r="CU49">
        <f t="shared" si="46"/>
        <v>0</v>
      </c>
      <c r="CV49">
        <f t="shared" si="47"/>
        <v>0</v>
      </c>
      <c r="CW49">
        <f t="shared" si="48"/>
        <v>0</v>
      </c>
      <c r="CX49">
        <f t="shared" si="49"/>
        <v>0</v>
      </c>
      <c r="CY49">
        <f t="shared" si="50"/>
        <v>0</v>
      </c>
      <c r="CZ49">
        <f t="shared" si="51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64</v>
      </c>
      <c r="DW49" t="s">
        <v>64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92107642</v>
      </c>
      <c r="EF49">
        <v>2</v>
      </c>
      <c r="EG49" t="s">
        <v>19</v>
      </c>
      <c r="EH49">
        <v>28</v>
      </c>
      <c r="EI49" t="s">
        <v>46</v>
      </c>
      <c r="EJ49">
        <v>1</v>
      </c>
      <c r="EK49">
        <v>34001</v>
      </c>
      <c r="EL49" t="s">
        <v>47</v>
      </c>
      <c r="EM49" t="s">
        <v>48</v>
      </c>
      <c r="EO49" t="s">
        <v>3</v>
      </c>
      <c r="EQ49">
        <v>0</v>
      </c>
      <c r="ER49">
        <v>14.5</v>
      </c>
      <c r="ES49">
        <v>14.5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52"/>
        <v>0</v>
      </c>
      <c r="FS49">
        <v>0</v>
      </c>
      <c r="FX49">
        <v>98</v>
      </c>
      <c r="FY49">
        <v>58</v>
      </c>
      <c r="GA49" t="s">
        <v>3</v>
      </c>
      <c r="GD49">
        <v>1</v>
      </c>
      <c r="GF49">
        <v>-1306765212</v>
      </c>
      <c r="GG49">
        <v>2</v>
      </c>
      <c r="GH49">
        <v>1</v>
      </c>
      <c r="GI49">
        <v>2</v>
      </c>
      <c r="GJ49">
        <v>0</v>
      </c>
      <c r="GK49">
        <v>0</v>
      </c>
      <c r="GL49">
        <f t="shared" si="53"/>
        <v>0</v>
      </c>
      <c r="GM49">
        <f t="shared" si="54"/>
        <v>-5564.96</v>
      </c>
      <c r="GN49">
        <f t="shared" si="55"/>
        <v>-5564.96</v>
      </c>
      <c r="GO49">
        <f t="shared" si="56"/>
        <v>0</v>
      </c>
      <c r="GP49">
        <f t="shared" si="57"/>
        <v>0</v>
      </c>
      <c r="GR49">
        <v>0</v>
      </c>
      <c r="GS49">
        <v>3</v>
      </c>
      <c r="GT49">
        <v>0</v>
      </c>
      <c r="GU49" t="s">
        <v>3</v>
      </c>
      <c r="GV49">
        <f t="shared" si="58"/>
        <v>0</v>
      </c>
      <c r="GW49">
        <v>1</v>
      </c>
      <c r="GX49">
        <f t="shared" si="59"/>
        <v>0</v>
      </c>
      <c r="HA49">
        <v>0</v>
      </c>
      <c r="HB49">
        <v>0</v>
      </c>
      <c r="HC49">
        <f t="shared" si="60"/>
        <v>0</v>
      </c>
      <c r="HE49" t="s">
        <v>3</v>
      </c>
      <c r="HF49" t="s">
        <v>3</v>
      </c>
      <c r="HM49" t="s">
        <v>3</v>
      </c>
      <c r="HN49" t="s">
        <v>49</v>
      </c>
      <c r="HO49" t="s">
        <v>50</v>
      </c>
      <c r="HP49" t="s">
        <v>51</v>
      </c>
      <c r="HQ49" t="s">
        <v>51</v>
      </c>
      <c r="IK49">
        <v>0</v>
      </c>
    </row>
    <row r="50" spans="1:245" x14ac:dyDescent="0.2">
      <c r="A50">
        <v>18</v>
      </c>
      <c r="B50">
        <v>1</v>
      </c>
      <c r="C50">
        <v>32</v>
      </c>
      <c r="E50" t="s">
        <v>98</v>
      </c>
      <c r="F50" t="s">
        <v>67</v>
      </c>
      <c r="G50" t="s">
        <v>68</v>
      </c>
      <c r="H50" t="s">
        <v>69</v>
      </c>
      <c r="I50">
        <f>I46*J50</f>
        <v>-9.0000000000000011E-3</v>
      </c>
      <c r="J50">
        <v>-3.0000000000000005E-3</v>
      </c>
      <c r="K50">
        <v>-3.0000000000000001E-3</v>
      </c>
      <c r="O50">
        <f t="shared" si="21"/>
        <v>-22.85</v>
      </c>
      <c r="P50">
        <f t="shared" si="22"/>
        <v>-22.85</v>
      </c>
      <c r="Q50">
        <f t="shared" si="23"/>
        <v>0</v>
      </c>
      <c r="R50">
        <f t="shared" si="24"/>
        <v>0</v>
      </c>
      <c r="S50">
        <f t="shared" si="25"/>
        <v>0</v>
      </c>
      <c r="T50">
        <f t="shared" si="26"/>
        <v>0</v>
      </c>
      <c r="U50">
        <f t="shared" si="27"/>
        <v>0</v>
      </c>
      <c r="V50">
        <f t="shared" si="28"/>
        <v>0</v>
      </c>
      <c r="W50">
        <f t="shared" si="29"/>
        <v>0</v>
      </c>
      <c r="X50">
        <f t="shared" si="30"/>
        <v>0</v>
      </c>
      <c r="Y50">
        <f t="shared" si="31"/>
        <v>0</v>
      </c>
      <c r="AA50">
        <v>93041055</v>
      </c>
      <c r="AB50">
        <f t="shared" si="32"/>
        <v>210.54</v>
      </c>
      <c r="AC50">
        <f t="shared" si="33"/>
        <v>210.54</v>
      </c>
      <c r="AD50">
        <f t="shared" si="34"/>
        <v>0</v>
      </c>
      <c r="AE50">
        <f t="shared" si="35"/>
        <v>0</v>
      </c>
      <c r="AF50">
        <f t="shared" si="36"/>
        <v>0</v>
      </c>
      <c r="AG50">
        <f t="shared" si="37"/>
        <v>0</v>
      </c>
      <c r="AH50">
        <f t="shared" si="38"/>
        <v>0</v>
      </c>
      <c r="AI50">
        <f t="shared" si="39"/>
        <v>0</v>
      </c>
      <c r="AJ50">
        <f t="shared" si="40"/>
        <v>0</v>
      </c>
      <c r="AK50">
        <v>210.54</v>
      </c>
      <c r="AL50">
        <v>210.54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98</v>
      </c>
      <c r="AU50">
        <v>58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12.06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1</v>
      </c>
      <c r="BJ50" t="s">
        <v>70</v>
      </c>
      <c r="BM50">
        <v>34001</v>
      </c>
      <c r="BN50">
        <v>0</v>
      </c>
      <c r="BO50" t="s">
        <v>67</v>
      </c>
      <c r="BP50">
        <v>1</v>
      </c>
      <c r="BQ50">
        <v>2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98</v>
      </c>
      <c r="CA50">
        <v>58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41"/>
        <v>-22.85</v>
      </c>
      <c r="CQ50">
        <f t="shared" si="42"/>
        <v>2539.1124</v>
      </c>
      <c r="CR50">
        <f t="shared" si="43"/>
        <v>0</v>
      </c>
      <c r="CS50">
        <f t="shared" si="44"/>
        <v>0</v>
      </c>
      <c r="CT50">
        <f t="shared" si="45"/>
        <v>0</v>
      </c>
      <c r="CU50">
        <f t="shared" si="46"/>
        <v>0</v>
      </c>
      <c r="CV50">
        <f t="shared" si="47"/>
        <v>0</v>
      </c>
      <c r="CW50">
        <f t="shared" si="48"/>
        <v>0</v>
      </c>
      <c r="CX50">
        <f t="shared" si="49"/>
        <v>0</v>
      </c>
      <c r="CY50">
        <f t="shared" si="50"/>
        <v>0</v>
      </c>
      <c r="CZ50">
        <f t="shared" si="51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1007</v>
      </c>
      <c r="DV50" t="s">
        <v>69</v>
      </c>
      <c r="DW50" t="s">
        <v>69</v>
      </c>
      <c r="DX50">
        <v>1</v>
      </c>
      <c r="DZ50" t="s">
        <v>3</v>
      </c>
      <c r="EA50" t="s">
        <v>3</v>
      </c>
      <c r="EB50" t="s">
        <v>3</v>
      </c>
      <c r="EC50" t="s">
        <v>3</v>
      </c>
      <c r="EE50">
        <v>92107642</v>
      </c>
      <c r="EF50">
        <v>2</v>
      </c>
      <c r="EG50" t="s">
        <v>19</v>
      </c>
      <c r="EH50">
        <v>28</v>
      </c>
      <c r="EI50" t="s">
        <v>46</v>
      </c>
      <c r="EJ50">
        <v>1</v>
      </c>
      <c r="EK50">
        <v>34001</v>
      </c>
      <c r="EL50" t="s">
        <v>47</v>
      </c>
      <c r="EM50" t="s">
        <v>48</v>
      </c>
      <c r="EO50" t="s">
        <v>3</v>
      </c>
      <c r="EQ50">
        <v>0</v>
      </c>
      <c r="ER50">
        <v>210.54</v>
      </c>
      <c r="ES50">
        <v>210.54</v>
      </c>
      <c r="ET50">
        <v>0</v>
      </c>
      <c r="EU50">
        <v>0</v>
      </c>
      <c r="EV50">
        <v>0</v>
      </c>
      <c r="EW50">
        <v>0</v>
      </c>
      <c r="EX50">
        <v>0</v>
      </c>
      <c r="FQ50">
        <v>0</v>
      </c>
      <c r="FR50">
        <f t="shared" si="52"/>
        <v>0</v>
      </c>
      <c r="FS50">
        <v>0</v>
      </c>
      <c r="FX50">
        <v>98</v>
      </c>
      <c r="FY50">
        <v>58</v>
      </c>
      <c r="GA50" t="s">
        <v>3</v>
      </c>
      <c r="GD50">
        <v>1</v>
      </c>
      <c r="GF50">
        <v>-511587674</v>
      </c>
      <c r="GG50">
        <v>2</v>
      </c>
      <c r="GH50">
        <v>1</v>
      </c>
      <c r="GI50">
        <v>2</v>
      </c>
      <c r="GJ50">
        <v>0</v>
      </c>
      <c r="GK50">
        <v>0</v>
      </c>
      <c r="GL50">
        <f t="shared" si="53"/>
        <v>0</v>
      </c>
      <c r="GM50">
        <f t="shared" si="54"/>
        <v>-22.85</v>
      </c>
      <c r="GN50">
        <f t="shared" si="55"/>
        <v>-22.85</v>
      </c>
      <c r="GO50">
        <f t="shared" si="56"/>
        <v>0</v>
      </c>
      <c r="GP50">
        <f t="shared" si="57"/>
        <v>0</v>
      </c>
      <c r="GR50">
        <v>0</v>
      </c>
      <c r="GS50">
        <v>3</v>
      </c>
      <c r="GT50">
        <v>0</v>
      </c>
      <c r="GU50" t="s">
        <v>3</v>
      </c>
      <c r="GV50">
        <f t="shared" si="58"/>
        <v>0</v>
      </c>
      <c r="GW50">
        <v>1</v>
      </c>
      <c r="GX50">
        <f t="shared" si="59"/>
        <v>0</v>
      </c>
      <c r="HA50">
        <v>0</v>
      </c>
      <c r="HB50">
        <v>0</v>
      </c>
      <c r="HC50">
        <f t="shared" si="60"/>
        <v>0</v>
      </c>
      <c r="HE50" t="s">
        <v>3</v>
      </c>
      <c r="HF50" t="s">
        <v>3</v>
      </c>
      <c r="HM50" t="s">
        <v>3</v>
      </c>
      <c r="HN50" t="s">
        <v>49</v>
      </c>
      <c r="HO50" t="s">
        <v>50</v>
      </c>
      <c r="HP50" t="s">
        <v>51</v>
      </c>
      <c r="HQ50" t="s">
        <v>51</v>
      </c>
      <c r="IK50">
        <v>0</v>
      </c>
    </row>
    <row r="51" spans="1:245" x14ac:dyDescent="0.2">
      <c r="A51">
        <v>18</v>
      </c>
      <c r="B51">
        <v>1</v>
      </c>
      <c r="C51">
        <v>33</v>
      </c>
      <c r="E51" t="s">
        <v>99</v>
      </c>
      <c r="F51" t="s">
        <v>72</v>
      </c>
      <c r="G51" t="s">
        <v>73</v>
      </c>
      <c r="H51" t="s">
        <v>74</v>
      </c>
      <c r="I51">
        <f>I46*J51</f>
        <v>-0.89999999999999991</v>
      </c>
      <c r="J51">
        <v>-0.3</v>
      </c>
      <c r="K51">
        <v>-0.3</v>
      </c>
      <c r="O51">
        <f t="shared" si="21"/>
        <v>-219.3</v>
      </c>
      <c r="P51">
        <f t="shared" si="22"/>
        <v>-219.3</v>
      </c>
      <c r="Q51">
        <f t="shared" si="23"/>
        <v>0</v>
      </c>
      <c r="R51">
        <f t="shared" si="24"/>
        <v>0</v>
      </c>
      <c r="S51">
        <f t="shared" si="25"/>
        <v>0</v>
      </c>
      <c r="T51">
        <f t="shared" si="26"/>
        <v>0</v>
      </c>
      <c r="U51">
        <f t="shared" si="27"/>
        <v>0</v>
      </c>
      <c r="V51">
        <f t="shared" si="28"/>
        <v>0</v>
      </c>
      <c r="W51">
        <f t="shared" si="29"/>
        <v>0</v>
      </c>
      <c r="X51">
        <f t="shared" si="30"/>
        <v>0</v>
      </c>
      <c r="Y51">
        <f t="shared" si="31"/>
        <v>0</v>
      </c>
      <c r="AA51">
        <v>93041055</v>
      </c>
      <c r="AB51">
        <f t="shared" si="32"/>
        <v>44.71</v>
      </c>
      <c r="AC51">
        <f t="shared" si="33"/>
        <v>44.71</v>
      </c>
      <c r="AD51">
        <f t="shared" si="34"/>
        <v>0</v>
      </c>
      <c r="AE51">
        <f t="shared" si="35"/>
        <v>0</v>
      </c>
      <c r="AF51">
        <f t="shared" si="36"/>
        <v>0</v>
      </c>
      <c r="AG51">
        <f t="shared" si="37"/>
        <v>0</v>
      </c>
      <c r="AH51">
        <f t="shared" si="38"/>
        <v>0</v>
      </c>
      <c r="AI51">
        <f t="shared" si="39"/>
        <v>0</v>
      </c>
      <c r="AJ51">
        <f t="shared" si="40"/>
        <v>0</v>
      </c>
      <c r="AK51">
        <v>44.71</v>
      </c>
      <c r="AL51">
        <v>44.71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98</v>
      </c>
      <c r="AU51">
        <v>58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5.45</v>
      </c>
      <c r="BD51" t="s">
        <v>3</v>
      </c>
      <c r="BE51" t="s">
        <v>3</v>
      </c>
      <c r="BF51" t="s">
        <v>3</v>
      </c>
      <c r="BG51" t="s">
        <v>3</v>
      </c>
      <c r="BH51">
        <v>3</v>
      </c>
      <c r="BI51">
        <v>1</v>
      </c>
      <c r="BJ51" t="s">
        <v>75</v>
      </c>
      <c r="BM51">
        <v>34001</v>
      </c>
      <c r="BN51">
        <v>0</v>
      </c>
      <c r="BO51" t="s">
        <v>72</v>
      </c>
      <c r="BP51">
        <v>1</v>
      </c>
      <c r="BQ51">
        <v>2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98</v>
      </c>
      <c r="CA51">
        <v>58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41"/>
        <v>-219.3</v>
      </c>
      <c r="CQ51">
        <f t="shared" si="42"/>
        <v>243.6695</v>
      </c>
      <c r="CR51">
        <f t="shared" si="43"/>
        <v>0</v>
      </c>
      <c r="CS51">
        <f t="shared" si="44"/>
        <v>0</v>
      </c>
      <c r="CT51">
        <f t="shared" si="45"/>
        <v>0</v>
      </c>
      <c r="CU51">
        <f t="shared" si="46"/>
        <v>0</v>
      </c>
      <c r="CV51">
        <f t="shared" si="47"/>
        <v>0</v>
      </c>
      <c r="CW51">
        <f t="shared" si="48"/>
        <v>0</v>
      </c>
      <c r="CX51">
        <f t="shared" si="49"/>
        <v>0</v>
      </c>
      <c r="CY51">
        <f t="shared" si="50"/>
        <v>0</v>
      </c>
      <c r="CZ51">
        <f t="shared" si="51"/>
        <v>0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1010</v>
      </c>
      <c r="DV51" t="s">
        <v>74</v>
      </c>
      <c r="DW51" t="s">
        <v>74</v>
      </c>
      <c r="DX51">
        <v>10</v>
      </c>
      <c r="DZ51" t="s">
        <v>3</v>
      </c>
      <c r="EA51" t="s">
        <v>3</v>
      </c>
      <c r="EB51" t="s">
        <v>3</v>
      </c>
      <c r="EC51" t="s">
        <v>3</v>
      </c>
      <c r="EE51">
        <v>92107642</v>
      </c>
      <c r="EF51">
        <v>2</v>
      </c>
      <c r="EG51" t="s">
        <v>19</v>
      </c>
      <c r="EH51">
        <v>28</v>
      </c>
      <c r="EI51" t="s">
        <v>46</v>
      </c>
      <c r="EJ51">
        <v>1</v>
      </c>
      <c r="EK51">
        <v>34001</v>
      </c>
      <c r="EL51" t="s">
        <v>47</v>
      </c>
      <c r="EM51" t="s">
        <v>48</v>
      </c>
      <c r="EO51" t="s">
        <v>3</v>
      </c>
      <c r="EQ51">
        <v>0</v>
      </c>
      <c r="ER51">
        <v>44.71</v>
      </c>
      <c r="ES51">
        <v>44.71</v>
      </c>
      <c r="ET51">
        <v>0</v>
      </c>
      <c r="EU51">
        <v>0</v>
      </c>
      <c r="EV51">
        <v>0</v>
      </c>
      <c r="EW51">
        <v>0</v>
      </c>
      <c r="EX51">
        <v>0</v>
      </c>
      <c r="FQ51">
        <v>0</v>
      </c>
      <c r="FR51">
        <f t="shared" si="52"/>
        <v>0</v>
      </c>
      <c r="FS51">
        <v>0</v>
      </c>
      <c r="FX51">
        <v>98</v>
      </c>
      <c r="FY51">
        <v>58</v>
      </c>
      <c r="GA51" t="s">
        <v>3</v>
      </c>
      <c r="GD51">
        <v>1</v>
      </c>
      <c r="GF51">
        <v>-1565521812</v>
      </c>
      <c r="GG51">
        <v>2</v>
      </c>
      <c r="GH51">
        <v>1</v>
      </c>
      <c r="GI51">
        <v>2</v>
      </c>
      <c r="GJ51">
        <v>0</v>
      </c>
      <c r="GK51">
        <v>0</v>
      </c>
      <c r="GL51">
        <f t="shared" si="53"/>
        <v>0</v>
      </c>
      <c r="GM51">
        <f t="shared" si="54"/>
        <v>-219.3</v>
      </c>
      <c r="GN51">
        <f t="shared" si="55"/>
        <v>-219.3</v>
      </c>
      <c r="GO51">
        <f t="shared" si="56"/>
        <v>0</v>
      </c>
      <c r="GP51">
        <f t="shared" si="57"/>
        <v>0</v>
      </c>
      <c r="GR51">
        <v>0</v>
      </c>
      <c r="GS51">
        <v>3</v>
      </c>
      <c r="GT51">
        <v>0</v>
      </c>
      <c r="GU51" t="s">
        <v>3</v>
      </c>
      <c r="GV51">
        <f t="shared" si="58"/>
        <v>0</v>
      </c>
      <c r="GW51">
        <v>1</v>
      </c>
      <c r="GX51">
        <f t="shared" si="59"/>
        <v>0</v>
      </c>
      <c r="HA51">
        <v>0</v>
      </c>
      <c r="HB51">
        <v>0</v>
      </c>
      <c r="HC51">
        <f t="shared" si="60"/>
        <v>0</v>
      </c>
      <c r="HE51" t="s">
        <v>3</v>
      </c>
      <c r="HF51" t="s">
        <v>3</v>
      </c>
      <c r="HM51" t="s">
        <v>3</v>
      </c>
      <c r="HN51" t="s">
        <v>49</v>
      </c>
      <c r="HO51" t="s">
        <v>50</v>
      </c>
      <c r="HP51" t="s">
        <v>51</v>
      </c>
      <c r="HQ51" t="s">
        <v>51</v>
      </c>
      <c r="IK51">
        <v>0</v>
      </c>
    </row>
    <row r="52" spans="1:245" x14ac:dyDescent="0.2">
      <c r="A52">
        <v>18</v>
      </c>
      <c r="B52">
        <v>1</v>
      </c>
      <c r="C52">
        <v>34</v>
      </c>
      <c r="E52" t="s">
        <v>100</v>
      </c>
      <c r="F52" t="s">
        <v>77</v>
      </c>
      <c r="G52" t="s">
        <v>78</v>
      </c>
      <c r="H52" t="s">
        <v>79</v>
      </c>
      <c r="I52">
        <f>I46*J52</f>
        <v>-6</v>
      </c>
      <c r="J52">
        <v>-2</v>
      </c>
      <c r="K52">
        <v>-2</v>
      </c>
      <c r="O52">
        <f t="shared" si="21"/>
        <v>-142.11000000000001</v>
      </c>
      <c r="P52">
        <f t="shared" si="22"/>
        <v>-142.11000000000001</v>
      </c>
      <c r="Q52">
        <f t="shared" si="23"/>
        <v>0</v>
      </c>
      <c r="R52">
        <f t="shared" si="24"/>
        <v>0</v>
      </c>
      <c r="S52">
        <f t="shared" si="25"/>
        <v>0</v>
      </c>
      <c r="T52">
        <f t="shared" si="26"/>
        <v>0</v>
      </c>
      <c r="U52">
        <f t="shared" si="27"/>
        <v>0</v>
      </c>
      <c r="V52">
        <f t="shared" si="28"/>
        <v>0</v>
      </c>
      <c r="W52">
        <f t="shared" si="29"/>
        <v>0</v>
      </c>
      <c r="X52">
        <f t="shared" si="30"/>
        <v>0</v>
      </c>
      <c r="Y52">
        <f t="shared" si="31"/>
        <v>0</v>
      </c>
      <c r="AA52">
        <v>93041055</v>
      </c>
      <c r="AB52">
        <f t="shared" si="32"/>
        <v>4.17</v>
      </c>
      <c r="AC52">
        <f t="shared" si="33"/>
        <v>4.17</v>
      </c>
      <c r="AD52">
        <f t="shared" si="34"/>
        <v>0</v>
      </c>
      <c r="AE52">
        <f t="shared" si="35"/>
        <v>0</v>
      </c>
      <c r="AF52">
        <f t="shared" si="36"/>
        <v>0</v>
      </c>
      <c r="AG52">
        <f t="shared" si="37"/>
        <v>0</v>
      </c>
      <c r="AH52">
        <f t="shared" si="38"/>
        <v>0</v>
      </c>
      <c r="AI52">
        <f t="shared" si="39"/>
        <v>0</v>
      </c>
      <c r="AJ52">
        <f t="shared" si="40"/>
        <v>0</v>
      </c>
      <c r="AK52">
        <v>4.17</v>
      </c>
      <c r="AL52">
        <v>4.17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98</v>
      </c>
      <c r="AU52">
        <v>58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5.68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80</v>
      </c>
      <c r="BM52">
        <v>34001</v>
      </c>
      <c r="BN52">
        <v>0</v>
      </c>
      <c r="BO52" t="s">
        <v>77</v>
      </c>
      <c r="BP52">
        <v>1</v>
      </c>
      <c r="BQ52">
        <v>2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98</v>
      </c>
      <c r="CA52">
        <v>58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41"/>
        <v>-142.11000000000001</v>
      </c>
      <c r="CQ52">
        <f t="shared" si="42"/>
        <v>23.685599999999997</v>
      </c>
      <c r="CR52">
        <f t="shared" si="43"/>
        <v>0</v>
      </c>
      <c r="CS52">
        <f t="shared" si="44"/>
        <v>0</v>
      </c>
      <c r="CT52">
        <f t="shared" si="45"/>
        <v>0</v>
      </c>
      <c r="CU52">
        <f t="shared" si="46"/>
        <v>0</v>
      </c>
      <c r="CV52">
        <f t="shared" si="47"/>
        <v>0</v>
      </c>
      <c r="CW52">
        <f t="shared" si="48"/>
        <v>0</v>
      </c>
      <c r="CX52">
        <f t="shared" si="49"/>
        <v>0</v>
      </c>
      <c r="CY52">
        <f t="shared" si="50"/>
        <v>0</v>
      </c>
      <c r="CZ52">
        <f t="shared" si="51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1010</v>
      </c>
      <c r="DV52" t="s">
        <v>79</v>
      </c>
      <c r="DW52" t="s">
        <v>79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92107642</v>
      </c>
      <c r="EF52">
        <v>2</v>
      </c>
      <c r="EG52" t="s">
        <v>19</v>
      </c>
      <c r="EH52">
        <v>28</v>
      </c>
      <c r="EI52" t="s">
        <v>46</v>
      </c>
      <c r="EJ52">
        <v>1</v>
      </c>
      <c r="EK52">
        <v>34001</v>
      </c>
      <c r="EL52" t="s">
        <v>47</v>
      </c>
      <c r="EM52" t="s">
        <v>48</v>
      </c>
      <c r="EO52" t="s">
        <v>3</v>
      </c>
      <c r="EQ52">
        <v>0</v>
      </c>
      <c r="ER52">
        <v>4.17</v>
      </c>
      <c r="ES52">
        <v>4.17</v>
      </c>
      <c r="ET52">
        <v>0</v>
      </c>
      <c r="EU52">
        <v>0</v>
      </c>
      <c r="EV52">
        <v>0</v>
      </c>
      <c r="EW52">
        <v>0</v>
      </c>
      <c r="EX52">
        <v>0</v>
      </c>
      <c r="FQ52">
        <v>0</v>
      </c>
      <c r="FR52">
        <f t="shared" si="52"/>
        <v>0</v>
      </c>
      <c r="FS52">
        <v>0</v>
      </c>
      <c r="FX52">
        <v>98</v>
      </c>
      <c r="FY52">
        <v>58</v>
      </c>
      <c r="GA52" t="s">
        <v>3</v>
      </c>
      <c r="GD52">
        <v>1</v>
      </c>
      <c r="GF52">
        <v>1142333643</v>
      </c>
      <c r="GG52">
        <v>2</v>
      </c>
      <c r="GH52">
        <v>1</v>
      </c>
      <c r="GI52">
        <v>2</v>
      </c>
      <c r="GJ52">
        <v>0</v>
      </c>
      <c r="GK52">
        <v>0</v>
      </c>
      <c r="GL52">
        <f t="shared" si="53"/>
        <v>0</v>
      </c>
      <c r="GM52">
        <f t="shared" si="54"/>
        <v>-142.11000000000001</v>
      </c>
      <c r="GN52">
        <f t="shared" si="55"/>
        <v>-142.11000000000001</v>
      </c>
      <c r="GO52">
        <f t="shared" si="56"/>
        <v>0</v>
      </c>
      <c r="GP52">
        <f t="shared" si="57"/>
        <v>0</v>
      </c>
      <c r="GR52">
        <v>0</v>
      </c>
      <c r="GS52">
        <v>3</v>
      </c>
      <c r="GT52">
        <v>0</v>
      </c>
      <c r="GU52" t="s">
        <v>3</v>
      </c>
      <c r="GV52">
        <f t="shared" si="58"/>
        <v>0</v>
      </c>
      <c r="GW52">
        <v>1</v>
      </c>
      <c r="GX52">
        <f t="shared" si="59"/>
        <v>0</v>
      </c>
      <c r="HA52">
        <v>0</v>
      </c>
      <c r="HB52">
        <v>0</v>
      </c>
      <c r="HC52">
        <f t="shared" si="60"/>
        <v>0</v>
      </c>
      <c r="HE52" t="s">
        <v>3</v>
      </c>
      <c r="HF52" t="s">
        <v>3</v>
      </c>
      <c r="HM52" t="s">
        <v>3</v>
      </c>
      <c r="HN52" t="s">
        <v>49</v>
      </c>
      <c r="HO52" t="s">
        <v>50</v>
      </c>
      <c r="HP52" t="s">
        <v>51</v>
      </c>
      <c r="HQ52" t="s">
        <v>51</v>
      </c>
      <c r="IK52">
        <v>0</v>
      </c>
    </row>
    <row r="53" spans="1:245" x14ac:dyDescent="0.2">
      <c r="A53">
        <v>17</v>
      </c>
      <c r="B53">
        <v>1</v>
      </c>
      <c r="C53">
        <f>ROW(SmtRes!A43)</f>
        <v>43</v>
      </c>
      <c r="D53">
        <f>ROW(EtalonRes!A43)</f>
        <v>43</v>
      </c>
      <c r="E53" t="s">
        <v>101</v>
      </c>
      <c r="F53" t="s">
        <v>92</v>
      </c>
      <c r="G53" t="s">
        <v>93</v>
      </c>
      <c r="H53" t="s">
        <v>44</v>
      </c>
      <c r="I53">
        <v>14</v>
      </c>
      <c r="J53">
        <v>0</v>
      </c>
      <c r="K53">
        <v>14</v>
      </c>
      <c r="O53">
        <f t="shared" si="21"/>
        <v>210026.36</v>
      </c>
      <c r="P53">
        <f t="shared" si="22"/>
        <v>29154.38</v>
      </c>
      <c r="Q53">
        <f t="shared" si="23"/>
        <v>131095.09</v>
      </c>
      <c r="R53">
        <f t="shared" si="24"/>
        <v>32319.21</v>
      </c>
      <c r="S53">
        <f t="shared" si="25"/>
        <v>49776.89</v>
      </c>
      <c r="T53">
        <f t="shared" si="26"/>
        <v>0</v>
      </c>
      <c r="U53">
        <f t="shared" si="27"/>
        <v>143.91999999999999</v>
      </c>
      <c r="V53">
        <f t="shared" si="28"/>
        <v>74.759999999999991</v>
      </c>
      <c r="W53">
        <f t="shared" si="29"/>
        <v>0</v>
      </c>
      <c r="X53">
        <f t="shared" si="30"/>
        <v>80454.179999999993</v>
      </c>
      <c r="Y53">
        <f t="shared" si="31"/>
        <v>47615.74</v>
      </c>
      <c r="AA53">
        <v>93041055</v>
      </c>
      <c r="AB53">
        <f t="shared" si="32"/>
        <v>1868.75</v>
      </c>
      <c r="AC53">
        <f t="shared" si="33"/>
        <v>192.82</v>
      </c>
      <c r="AD53">
        <f t="shared" si="34"/>
        <v>1576.42</v>
      </c>
      <c r="AE53">
        <f t="shared" si="35"/>
        <v>64.61</v>
      </c>
      <c r="AF53">
        <f t="shared" si="36"/>
        <v>99.51</v>
      </c>
      <c r="AG53">
        <f t="shared" si="37"/>
        <v>0</v>
      </c>
      <c r="AH53">
        <f t="shared" si="38"/>
        <v>10.28</v>
      </c>
      <c r="AI53">
        <f t="shared" si="39"/>
        <v>5.34</v>
      </c>
      <c r="AJ53">
        <f t="shared" si="40"/>
        <v>0</v>
      </c>
      <c r="AK53">
        <v>1868.75</v>
      </c>
      <c r="AL53">
        <v>192.82</v>
      </c>
      <c r="AM53">
        <v>1576.42</v>
      </c>
      <c r="AN53">
        <v>64.61</v>
      </c>
      <c r="AO53">
        <v>99.51</v>
      </c>
      <c r="AP53">
        <v>0</v>
      </c>
      <c r="AQ53">
        <v>10.28</v>
      </c>
      <c r="AR53">
        <v>5.34</v>
      </c>
      <c r="AS53">
        <v>0</v>
      </c>
      <c r="AT53">
        <v>98</v>
      </c>
      <c r="AU53">
        <v>58</v>
      </c>
      <c r="AV53">
        <v>1</v>
      </c>
      <c r="AW53">
        <v>1</v>
      </c>
      <c r="AZ53">
        <v>1</v>
      </c>
      <c r="BA53">
        <v>35.729999999999997</v>
      </c>
      <c r="BB53">
        <v>5.94</v>
      </c>
      <c r="BC53">
        <v>10.8</v>
      </c>
      <c r="BD53" t="s">
        <v>3</v>
      </c>
      <c r="BE53" t="s">
        <v>3</v>
      </c>
      <c r="BF53" t="s">
        <v>3</v>
      </c>
      <c r="BG53" t="s">
        <v>3</v>
      </c>
      <c r="BH53">
        <v>0</v>
      </c>
      <c r="BI53">
        <v>1</v>
      </c>
      <c r="BJ53" t="s">
        <v>94</v>
      </c>
      <c r="BM53">
        <v>34001</v>
      </c>
      <c r="BN53">
        <v>0</v>
      </c>
      <c r="BO53" t="s">
        <v>92</v>
      </c>
      <c r="BP53">
        <v>1</v>
      </c>
      <c r="BQ53">
        <v>2</v>
      </c>
      <c r="BR53">
        <v>0</v>
      </c>
      <c r="BS53">
        <v>35.729999999999997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98</v>
      </c>
      <c r="CA53">
        <v>58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41"/>
        <v>210026.36</v>
      </c>
      <c r="CQ53">
        <f t="shared" si="42"/>
        <v>2082.4560000000001</v>
      </c>
      <c r="CR53">
        <f t="shared" si="43"/>
        <v>9363.9348000000009</v>
      </c>
      <c r="CS53">
        <f t="shared" si="44"/>
        <v>2308.5152999999996</v>
      </c>
      <c r="CT53">
        <f t="shared" si="45"/>
        <v>3555.4922999999999</v>
      </c>
      <c r="CU53">
        <f t="shared" si="46"/>
        <v>0</v>
      </c>
      <c r="CV53">
        <f t="shared" si="47"/>
        <v>10.28</v>
      </c>
      <c r="CW53">
        <f t="shared" si="48"/>
        <v>5.34</v>
      </c>
      <c r="CX53">
        <f t="shared" si="49"/>
        <v>0</v>
      </c>
      <c r="CY53">
        <f t="shared" si="50"/>
        <v>80454.178000000014</v>
      </c>
      <c r="CZ53">
        <f t="shared" si="51"/>
        <v>47615.738000000005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44</v>
      </c>
      <c r="DW53" t="s">
        <v>44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92107642</v>
      </c>
      <c r="EF53">
        <v>2</v>
      </c>
      <c r="EG53" t="s">
        <v>19</v>
      </c>
      <c r="EH53">
        <v>28</v>
      </c>
      <c r="EI53" t="s">
        <v>46</v>
      </c>
      <c r="EJ53">
        <v>1</v>
      </c>
      <c r="EK53">
        <v>34001</v>
      </c>
      <c r="EL53" t="s">
        <v>47</v>
      </c>
      <c r="EM53" t="s">
        <v>48</v>
      </c>
      <c r="EO53" t="s">
        <v>3</v>
      </c>
      <c r="EQ53">
        <v>0</v>
      </c>
      <c r="ER53">
        <v>1868.75</v>
      </c>
      <c r="ES53">
        <v>192.82</v>
      </c>
      <c r="ET53">
        <v>1576.42</v>
      </c>
      <c r="EU53">
        <v>64.61</v>
      </c>
      <c r="EV53">
        <v>99.51</v>
      </c>
      <c r="EW53">
        <v>10.28</v>
      </c>
      <c r="EX53">
        <v>5.34</v>
      </c>
      <c r="EY53">
        <v>0</v>
      </c>
      <c r="FQ53">
        <v>0</v>
      </c>
      <c r="FR53">
        <f t="shared" si="52"/>
        <v>0</v>
      </c>
      <c r="FS53">
        <v>0</v>
      </c>
      <c r="FX53">
        <v>98</v>
      </c>
      <c r="FY53">
        <v>58</v>
      </c>
      <c r="GA53" t="s">
        <v>3</v>
      </c>
      <c r="GD53">
        <v>1</v>
      </c>
      <c r="GF53">
        <v>-2018177006</v>
      </c>
      <c r="GG53">
        <v>2</v>
      </c>
      <c r="GH53">
        <v>1</v>
      </c>
      <c r="GI53">
        <v>2</v>
      </c>
      <c r="GJ53">
        <v>0</v>
      </c>
      <c r="GK53">
        <v>0</v>
      </c>
      <c r="GL53">
        <f t="shared" si="53"/>
        <v>0</v>
      </c>
      <c r="GM53">
        <f t="shared" si="54"/>
        <v>338096.28</v>
      </c>
      <c r="GN53">
        <f t="shared" si="55"/>
        <v>338096.28</v>
      </c>
      <c r="GO53">
        <f t="shared" si="56"/>
        <v>0</v>
      </c>
      <c r="GP53">
        <f t="shared" si="57"/>
        <v>0</v>
      </c>
      <c r="GR53">
        <v>0</v>
      </c>
      <c r="GS53">
        <v>3</v>
      </c>
      <c r="GT53">
        <v>0</v>
      </c>
      <c r="GU53" t="s">
        <v>3</v>
      </c>
      <c r="GV53">
        <f t="shared" si="58"/>
        <v>0</v>
      </c>
      <c r="GW53">
        <v>1</v>
      </c>
      <c r="GX53">
        <f t="shared" si="59"/>
        <v>0</v>
      </c>
      <c r="HA53">
        <v>0</v>
      </c>
      <c r="HB53">
        <v>0</v>
      </c>
      <c r="HC53">
        <f t="shared" si="60"/>
        <v>0</v>
      </c>
      <c r="HE53" t="s">
        <v>3</v>
      </c>
      <c r="HF53" t="s">
        <v>3</v>
      </c>
      <c r="HM53" t="s">
        <v>3</v>
      </c>
      <c r="HN53" t="s">
        <v>49</v>
      </c>
      <c r="HO53" t="s">
        <v>50</v>
      </c>
      <c r="HP53" t="s">
        <v>51</v>
      </c>
      <c r="HQ53" t="s">
        <v>51</v>
      </c>
      <c r="IK53">
        <v>0</v>
      </c>
    </row>
    <row r="54" spans="1:245" x14ac:dyDescent="0.2">
      <c r="A54">
        <v>18</v>
      </c>
      <c r="B54">
        <v>1</v>
      </c>
      <c r="C54">
        <v>38</v>
      </c>
      <c r="E54" t="s">
        <v>102</v>
      </c>
      <c r="F54" t="s">
        <v>53</v>
      </c>
      <c r="G54" t="s">
        <v>54</v>
      </c>
      <c r="H54" t="s">
        <v>55</v>
      </c>
      <c r="I54">
        <f>I53*J54</f>
        <v>-5.32</v>
      </c>
      <c r="J54">
        <v>-0.38</v>
      </c>
      <c r="K54">
        <v>-0.38</v>
      </c>
      <c r="O54">
        <f t="shared" si="21"/>
        <v>-495.84</v>
      </c>
      <c r="P54">
        <f t="shared" si="22"/>
        <v>-495.84</v>
      </c>
      <c r="Q54">
        <f t="shared" si="23"/>
        <v>0</v>
      </c>
      <c r="R54">
        <f t="shared" si="24"/>
        <v>0</v>
      </c>
      <c r="S54">
        <f t="shared" si="25"/>
        <v>0</v>
      </c>
      <c r="T54">
        <f t="shared" si="26"/>
        <v>0</v>
      </c>
      <c r="U54">
        <f t="shared" si="27"/>
        <v>0</v>
      </c>
      <c r="V54">
        <f t="shared" si="28"/>
        <v>0</v>
      </c>
      <c r="W54">
        <f t="shared" si="29"/>
        <v>0</v>
      </c>
      <c r="X54">
        <f t="shared" si="30"/>
        <v>0</v>
      </c>
      <c r="Y54">
        <f t="shared" si="31"/>
        <v>0</v>
      </c>
      <c r="AA54">
        <v>93041055</v>
      </c>
      <c r="AB54">
        <f t="shared" si="32"/>
        <v>9.0399999999999991</v>
      </c>
      <c r="AC54">
        <f t="shared" si="33"/>
        <v>9.0399999999999991</v>
      </c>
      <c r="AD54">
        <f t="shared" si="34"/>
        <v>0</v>
      </c>
      <c r="AE54">
        <f t="shared" si="35"/>
        <v>0</v>
      </c>
      <c r="AF54">
        <f t="shared" si="36"/>
        <v>0</v>
      </c>
      <c r="AG54">
        <f t="shared" si="37"/>
        <v>0</v>
      </c>
      <c r="AH54">
        <f t="shared" si="38"/>
        <v>0</v>
      </c>
      <c r="AI54">
        <f t="shared" si="39"/>
        <v>0</v>
      </c>
      <c r="AJ54">
        <f t="shared" si="40"/>
        <v>0</v>
      </c>
      <c r="AK54">
        <v>9.0399999999999991</v>
      </c>
      <c r="AL54">
        <v>9.0399999999999991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98</v>
      </c>
      <c r="AU54">
        <v>58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10.31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1</v>
      </c>
      <c r="BJ54" t="s">
        <v>56</v>
      </c>
      <c r="BM54">
        <v>34001</v>
      </c>
      <c r="BN54">
        <v>0</v>
      </c>
      <c r="BO54" t="s">
        <v>53</v>
      </c>
      <c r="BP54">
        <v>1</v>
      </c>
      <c r="BQ54">
        <v>2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98</v>
      </c>
      <c r="CA54">
        <v>58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41"/>
        <v>-495.84</v>
      </c>
      <c r="CQ54">
        <f t="shared" si="42"/>
        <v>93.202399999999997</v>
      </c>
      <c r="CR54">
        <f t="shared" si="43"/>
        <v>0</v>
      </c>
      <c r="CS54">
        <f t="shared" si="44"/>
        <v>0</v>
      </c>
      <c r="CT54">
        <f t="shared" si="45"/>
        <v>0</v>
      </c>
      <c r="CU54">
        <f t="shared" si="46"/>
        <v>0</v>
      </c>
      <c r="CV54">
        <f t="shared" si="47"/>
        <v>0</v>
      </c>
      <c r="CW54">
        <f t="shared" si="48"/>
        <v>0</v>
      </c>
      <c r="CX54">
        <f t="shared" si="49"/>
        <v>0</v>
      </c>
      <c r="CY54">
        <f t="shared" si="50"/>
        <v>0</v>
      </c>
      <c r="CZ54">
        <f t="shared" si="51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1009</v>
      </c>
      <c r="DV54" t="s">
        <v>55</v>
      </c>
      <c r="DW54" t="s">
        <v>55</v>
      </c>
      <c r="DX54">
        <v>1</v>
      </c>
      <c r="DZ54" t="s">
        <v>3</v>
      </c>
      <c r="EA54" t="s">
        <v>3</v>
      </c>
      <c r="EB54" t="s">
        <v>3</v>
      </c>
      <c r="EC54" t="s">
        <v>3</v>
      </c>
      <c r="EE54">
        <v>92107642</v>
      </c>
      <c r="EF54">
        <v>2</v>
      </c>
      <c r="EG54" t="s">
        <v>19</v>
      </c>
      <c r="EH54">
        <v>28</v>
      </c>
      <c r="EI54" t="s">
        <v>46</v>
      </c>
      <c r="EJ54">
        <v>1</v>
      </c>
      <c r="EK54">
        <v>34001</v>
      </c>
      <c r="EL54" t="s">
        <v>47</v>
      </c>
      <c r="EM54" t="s">
        <v>48</v>
      </c>
      <c r="EO54" t="s">
        <v>3</v>
      </c>
      <c r="EQ54">
        <v>0</v>
      </c>
      <c r="ER54">
        <v>9.0399999999999991</v>
      </c>
      <c r="ES54">
        <v>9.0399999999999991</v>
      </c>
      <c r="ET54">
        <v>0</v>
      </c>
      <c r="EU54">
        <v>0</v>
      </c>
      <c r="EV54">
        <v>0</v>
      </c>
      <c r="EW54">
        <v>0</v>
      </c>
      <c r="EX54">
        <v>0</v>
      </c>
      <c r="FQ54">
        <v>0</v>
      </c>
      <c r="FR54">
        <f t="shared" si="52"/>
        <v>0</v>
      </c>
      <c r="FS54">
        <v>0</v>
      </c>
      <c r="FX54">
        <v>98</v>
      </c>
      <c r="FY54">
        <v>58</v>
      </c>
      <c r="GA54" t="s">
        <v>3</v>
      </c>
      <c r="GD54">
        <v>1</v>
      </c>
      <c r="GF54">
        <v>-1877976580</v>
      </c>
      <c r="GG54">
        <v>2</v>
      </c>
      <c r="GH54">
        <v>1</v>
      </c>
      <c r="GI54">
        <v>2</v>
      </c>
      <c r="GJ54">
        <v>0</v>
      </c>
      <c r="GK54">
        <v>0</v>
      </c>
      <c r="GL54">
        <f t="shared" si="53"/>
        <v>0</v>
      </c>
      <c r="GM54">
        <f t="shared" si="54"/>
        <v>-495.84</v>
      </c>
      <c r="GN54">
        <f t="shared" si="55"/>
        <v>-495.84</v>
      </c>
      <c r="GO54">
        <f t="shared" si="56"/>
        <v>0</v>
      </c>
      <c r="GP54">
        <f t="shared" si="57"/>
        <v>0</v>
      </c>
      <c r="GR54">
        <v>0</v>
      </c>
      <c r="GS54">
        <v>3</v>
      </c>
      <c r="GT54">
        <v>0</v>
      </c>
      <c r="GU54" t="s">
        <v>3</v>
      </c>
      <c r="GV54">
        <f t="shared" si="58"/>
        <v>0</v>
      </c>
      <c r="GW54">
        <v>1</v>
      </c>
      <c r="GX54">
        <f t="shared" si="59"/>
        <v>0</v>
      </c>
      <c r="HA54">
        <v>0</v>
      </c>
      <c r="HB54">
        <v>0</v>
      </c>
      <c r="HC54">
        <f t="shared" si="60"/>
        <v>0</v>
      </c>
      <c r="HE54" t="s">
        <v>3</v>
      </c>
      <c r="HF54" t="s">
        <v>3</v>
      </c>
      <c r="HM54" t="s">
        <v>3</v>
      </c>
      <c r="HN54" t="s">
        <v>49</v>
      </c>
      <c r="HO54" t="s">
        <v>50</v>
      </c>
      <c r="HP54" t="s">
        <v>51</v>
      </c>
      <c r="HQ54" t="s">
        <v>51</v>
      </c>
      <c r="IK54">
        <v>0</v>
      </c>
    </row>
    <row r="55" spans="1:245" x14ac:dyDescent="0.2">
      <c r="A55">
        <v>18</v>
      </c>
      <c r="B55">
        <v>1</v>
      </c>
      <c r="C55">
        <v>39</v>
      </c>
      <c r="E55" t="s">
        <v>103</v>
      </c>
      <c r="F55" t="s">
        <v>58</v>
      </c>
      <c r="G55" t="s">
        <v>59</v>
      </c>
      <c r="H55" t="s">
        <v>55</v>
      </c>
      <c r="I55">
        <f>I53*J55</f>
        <v>-10.92</v>
      </c>
      <c r="J55">
        <v>-0.78</v>
      </c>
      <c r="K55">
        <v>-0.78</v>
      </c>
      <c r="O55">
        <f t="shared" si="21"/>
        <v>-895.15</v>
      </c>
      <c r="P55">
        <f t="shared" si="22"/>
        <v>-895.15</v>
      </c>
      <c r="Q55">
        <f t="shared" si="23"/>
        <v>0</v>
      </c>
      <c r="R55">
        <f t="shared" si="24"/>
        <v>0</v>
      </c>
      <c r="S55">
        <f t="shared" si="25"/>
        <v>0</v>
      </c>
      <c r="T55">
        <f t="shared" si="26"/>
        <v>0</v>
      </c>
      <c r="U55">
        <f t="shared" si="27"/>
        <v>0</v>
      </c>
      <c r="V55">
        <f t="shared" si="28"/>
        <v>0</v>
      </c>
      <c r="W55">
        <f t="shared" si="29"/>
        <v>0</v>
      </c>
      <c r="X55">
        <f t="shared" si="30"/>
        <v>0</v>
      </c>
      <c r="Y55">
        <f t="shared" si="31"/>
        <v>0</v>
      </c>
      <c r="AA55">
        <v>93041055</v>
      </c>
      <c r="AB55">
        <f t="shared" si="32"/>
        <v>9.61</v>
      </c>
      <c r="AC55">
        <f t="shared" si="33"/>
        <v>9.61</v>
      </c>
      <c r="AD55">
        <f t="shared" si="34"/>
        <v>0</v>
      </c>
      <c r="AE55">
        <f t="shared" si="35"/>
        <v>0</v>
      </c>
      <c r="AF55">
        <f t="shared" si="36"/>
        <v>0</v>
      </c>
      <c r="AG55">
        <f t="shared" si="37"/>
        <v>0</v>
      </c>
      <c r="AH55">
        <f t="shared" si="38"/>
        <v>0</v>
      </c>
      <c r="AI55">
        <f t="shared" si="39"/>
        <v>0</v>
      </c>
      <c r="AJ55">
        <f t="shared" si="40"/>
        <v>0</v>
      </c>
      <c r="AK55">
        <v>9.61</v>
      </c>
      <c r="AL55">
        <v>9.61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98</v>
      </c>
      <c r="AU55">
        <v>58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8.5299999999999994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60</v>
      </c>
      <c r="BM55">
        <v>34001</v>
      </c>
      <c r="BN55">
        <v>0</v>
      </c>
      <c r="BO55" t="s">
        <v>58</v>
      </c>
      <c r="BP55">
        <v>1</v>
      </c>
      <c r="BQ55">
        <v>2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98</v>
      </c>
      <c r="CA55">
        <v>58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41"/>
        <v>-895.15</v>
      </c>
      <c r="CQ55">
        <f t="shared" si="42"/>
        <v>81.973299999999995</v>
      </c>
      <c r="CR55">
        <f t="shared" si="43"/>
        <v>0</v>
      </c>
      <c r="CS55">
        <f t="shared" si="44"/>
        <v>0</v>
      </c>
      <c r="CT55">
        <f t="shared" si="45"/>
        <v>0</v>
      </c>
      <c r="CU55">
        <f t="shared" si="46"/>
        <v>0</v>
      </c>
      <c r="CV55">
        <f t="shared" si="47"/>
        <v>0</v>
      </c>
      <c r="CW55">
        <f t="shared" si="48"/>
        <v>0</v>
      </c>
      <c r="CX55">
        <f t="shared" si="49"/>
        <v>0</v>
      </c>
      <c r="CY55">
        <f t="shared" si="50"/>
        <v>0</v>
      </c>
      <c r="CZ55">
        <f t="shared" si="51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1009</v>
      </c>
      <c r="DV55" t="s">
        <v>55</v>
      </c>
      <c r="DW55" t="s">
        <v>55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92107642</v>
      </c>
      <c r="EF55">
        <v>2</v>
      </c>
      <c r="EG55" t="s">
        <v>19</v>
      </c>
      <c r="EH55">
        <v>28</v>
      </c>
      <c r="EI55" t="s">
        <v>46</v>
      </c>
      <c r="EJ55">
        <v>1</v>
      </c>
      <c r="EK55">
        <v>34001</v>
      </c>
      <c r="EL55" t="s">
        <v>47</v>
      </c>
      <c r="EM55" t="s">
        <v>48</v>
      </c>
      <c r="EO55" t="s">
        <v>3</v>
      </c>
      <c r="EQ55">
        <v>0</v>
      </c>
      <c r="ER55">
        <v>9.61</v>
      </c>
      <c r="ES55">
        <v>9.61</v>
      </c>
      <c r="ET55">
        <v>0</v>
      </c>
      <c r="EU55">
        <v>0</v>
      </c>
      <c r="EV55">
        <v>0</v>
      </c>
      <c r="EW55">
        <v>0</v>
      </c>
      <c r="EX55">
        <v>0</v>
      </c>
      <c r="FQ55">
        <v>0</v>
      </c>
      <c r="FR55">
        <f t="shared" si="52"/>
        <v>0</v>
      </c>
      <c r="FS55">
        <v>0</v>
      </c>
      <c r="FX55">
        <v>98</v>
      </c>
      <c r="FY55">
        <v>58</v>
      </c>
      <c r="GA55" t="s">
        <v>3</v>
      </c>
      <c r="GD55">
        <v>1</v>
      </c>
      <c r="GF55">
        <v>303894738</v>
      </c>
      <c r="GG55">
        <v>2</v>
      </c>
      <c r="GH55">
        <v>1</v>
      </c>
      <c r="GI55">
        <v>2</v>
      </c>
      <c r="GJ55">
        <v>0</v>
      </c>
      <c r="GK55">
        <v>0</v>
      </c>
      <c r="GL55">
        <f t="shared" si="53"/>
        <v>0</v>
      </c>
      <c r="GM55">
        <f t="shared" si="54"/>
        <v>-895.15</v>
      </c>
      <c r="GN55">
        <f t="shared" si="55"/>
        <v>-895.15</v>
      </c>
      <c r="GO55">
        <f t="shared" si="56"/>
        <v>0</v>
      </c>
      <c r="GP55">
        <f t="shared" si="57"/>
        <v>0</v>
      </c>
      <c r="GR55">
        <v>0</v>
      </c>
      <c r="GS55">
        <v>3</v>
      </c>
      <c r="GT55">
        <v>0</v>
      </c>
      <c r="GU55" t="s">
        <v>3</v>
      </c>
      <c r="GV55">
        <f t="shared" si="58"/>
        <v>0</v>
      </c>
      <c r="GW55">
        <v>1</v>
      </c>
      <c r="GX55">
        <f t="shared" si="59"/>
        <v>0</v>
      </c>
      <c r="HA55">
        <v>0</v>
      </c>
      <c r="HB55">
        <v>0</v>
      </c>
      <c r="HC55">
        <f t="shared" si="60"/>
        <v>0</v>
      </c>
      <c r="HE55" t="s">
        <v>3</v>
      </c>
      <c r="HF55" t="s">
        <v>3</v>
      </c>
      <c r="HM55" t="s">
        <v>3</v>
      </c>
      <c r="HN55" t="s">
        <v>49</v>
      </c>
      <c r="HO55" t="s">
        <v>50</v>
      </c>
      <c r="HP55" t="s">
        <v>51</v>
      </c>
      <c r="HQ55" t="s">
        <v>51</v>
      </c>
      <c r="IK55">
        <v>0</v>
      </c>
    </row>
    <row r="56" spans="1:245" x14ac:dyDescent="0.2">
      <c r="A56">
        <v>18</v>
      </c>
      <c r="B56">
        <v>1</v>
      </c>
      <c r="C56">
        <v>40</v>
      </c>
      <c r="E56" t="s">
        <v>104</v>
      </c>
      <c r="F56" t="s">
        <v>62</v>
      </c>
      <c r="G56" t="s">
        <v>63</v>
      </c>
      <c r="H56" t="s">
        <v>64</v>
      </c>
      <c r="I56">
        <f>I53*J56</f>
        <v>-154</v>
      </c>
      <c r="J56">
        <v>-11</v>
      </c>
      <c r="K56">
        <v>-11</v>
      </c>
      <c r="O56">
        <f t="shared" si="21"/>
        <v>-25969.79</v>
      </c>
      <c r="P56">
        <f t="shared" si="22"/>
        <v>-25969.79</v>
      </c>
      <c r="Q56">
        <f t="shared" si="23"/>
        <v>0</v>
      </c>
      <c r="R56">
        <f t="shared" si="24"/>
        <v>0</v>
      </c>
      <c r="S56">
        <f t="shared" si="25"/>
        <v>0</v>
      </c>
      <c r="T56">
        <f t="shared" si="26"/>
        <v>0</v>
      </c>
      <c r="U56">
        <f t="shared" si="27"/>
        <v>0</v>
      </c>
      <c r="V56">
        <f t="shared" si="28"/>
        <v>0</v>
      </c>
      <c r="W56">
        <f t="shared" si="29"/>
        <v>0</v>
      </c>
      <c r="X56">
        <f t="shared" si="30"/>
        <v>0</v>
      </c>
      <c r="Y56">
        <f t="shared" si="31"/>
        <v>0</v>
      </c>
      <c r="AA56">
        <v>93041055</v>
      </c>
      <c r="AB56">
        <f t="shared" si="32"/>
        <v>14.5</v>
      </c>
      <c r="AC56">
        <f t="shared" si="33"/>
        <v>14.5</v>
      </c>
      <c r="AD56">
        <f t="shared" si="34"/>
        <v>0</v>
      </c>
      <c r="AE56">
        <f t="shared" si="35"/>
        <v>0</v>
      </c>
      <c r="AF56">
        <f t="shared" si="36"/>
        <v>0</v>
      </c>
      <c r="AG56">
        <f t="shared" si="37"/>
        <v>0</v>
      </c>
      <c r="AH56">
        <f t="shared" si="38"/>
        <v>0</v>
      </c>
      <c r="AI56">
        <f t="shared" si="39"/>
        <v>0</v>
      </c>
      <c r="AJ56">
        <f t="shared" si="40"/>
        <v>0</v>
      </c>
      <c r="AK56">
        <v>14.5</v>
      </c>
      <c r="AL56">
        <v>14.5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98</v>
      </c>
      <c r="AU56">
        <v>58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11.63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65</v>
      </c>
      <c r="BM56">
        <v>34001</v>
      </c>
      <c r="BN56">
        <v>0</v>
      </c>
      <c r="BO56" t="s">
        <v>62</v>
      </c>
      <c r="BP56">
        <v>1</v>
      </c>
      <c r="BQ56">
        <v>2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98</v>
      </c>
      <c r="CA56">
        <v>58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si="41"/>
        <v>-25969.79</v>
      </c>
      <c r="CQ56">
        <f t="shared" si="42"/>
        <v>168.63500000000002</v>
      </c>
      <c r="CR56">
        <f t="shared" si="43"/>
        <v>0</v>
      </c>
      <c r="CS56">
        <f t="shared" si="44"/>
        <v>0</v>
      </c>
      <c r="CT56">
        <f t="shared" si="45"/>
        <v>0</v>
      </c>
      <c r="CU56">
        <f t="shared" si="46"/>
        <v>0</v>
      </c>
      <c r="CV56">
        <f t="shared" si="47"/>
        <v>0</v>
      </c>
      <c r="CW56">
        <f t="shared" si="48"/>
        <v>0</v>
      </c>
      <c r="CX56">
        <f t="shared" si="49"/>
        <v>0</v>
      </c>
      <c r="CY56">
        <f t="shared" si="50"/>
        <v>0</v>
      </c>
      <c r="CZ56">
        <f t="shared" si="51"/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1003</v>
      </c>
      <c r="DV56" t="s">
        <v>64</v>
      </c>
      <c r="DW56" t="s">
        <v>64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92107642</v>
      </c>
      <c r="EF56">
        <v>2</v>
      </c>
      <c r="EG56" t="s">
        <v>19</v>
      </c>
      <c r="EH56">
        <v>28</v>
      </c>
      <c r="EI56" t="s">
        <v>46</v>
      </c>
      <c r="EJ56">
        <v>1</v>
      </c>
      <c r="EK56">
        <v>34001</v>
      </c>
      <c r="EL56" t="s">
        <v>47</v>
      </c>
      <c r="EM56" t="s">
        <v>48</v>
      </c>
      <c r="EO56" t="s">
        <v>3</v>
      </c>
      <c r="EQ56">
        <v>0</v>
      </c>
      <c r="ER56">
        <v>14.5</v>
      </c>
      <c r="ES56">
        <v>14.5</v>
      </c>
      <c r="ET56">
        <v>0</v>
      </c>
      <c r="EU56">
        <v>0</v>
      </c>
      <c r="EV56">
        <v>0</v>
      </c>
      <c r="EW56">
        <v>0</v>
      </c>
      <c r="EX56">
        <v>0</v>
      </c>
      <c r="FQ56">
        <v>0</v>
      </c>
      <c r="FR56">
        <f t="shared" si="52"/>
        <v>0</v>
      </c>
      <c r="FS56">
        <v>0</v>
      </c>
      <c r="FX56">
        <v>98</v>
      </c>
      <c r="FY56">
        <v>58</v>
      </c>
      <c r="GA56" t="s">
        <v>3</v>
      </c>
      <c r="GD56">
        <v>1</v>
      </c>
      <c r="GF56">
        <v>-1306765212</v>
      </c>
      <c r="GG56">
        <v>2</v>
      </c>
      <c r="GH56">
        <v>1</v>
      </c>
      <c r="GI56">
        <v>2</v>
      </c>
      <c r="GJ56">
        <v>0</v>
      </c>
      <c r="GK56">
        <v>0</v>
      </c>
      <c r="GL56">
        <f t="shared" si="53"/>
        <v>0</v>
      </c>
      <c r="GM56">
        <f t="shared" si="54"/>
        <v>-25969.79</v>
      </c>
      <c r="GN56">
        <f t="shared" si="55"/>
        <v>-25969.79</v>
      </c>
      <c r="GO56">
        <f t="shared" si="56"/>
        <v>0</v>
      </c>
      <c r="GP56">
        <f t="shared" si="57"/>
        <v>0</v>
      </c>
      <c r="GR56">
        <v>0</v>
      </c>
      <c r="GS56">
        <v>3</v>
      </c>
      <c r="GT56">
        <v>0</v>
      </c>
      <c r="GU56" t="s">
        <v>3</v>
      </c>
      <c r="GV56">
        <f t="shared" si="58"/>
        <v>0</v>
      </c>
      <c r="GW56">
        <v>1</v>
      </c>
      <c r="GX56">
        <f t="shared" si="59"/>
        <v>0</v>
      </c>
      <c r="HA56">
        <v>0</v>
      </c>
      <c r="HB56">
        <v>0</v>
      </c>
      <c r="HC56">
        <f t="shared" si="60"/>
        <v>0</v>
      </c>
      <c r="HE56" t="s">
        <v>3</v>
      </c>
      <c r="HF56" t="s">
        <v>3</v>
      </c>
      <c r="HM56" t="s">
        <v>3</v>
      </c>
      <c r="HN56" t="s">
        <v>49</v>
      </c>
      <c r="HO56" t="s">
        <v>50</v>
      </c>
      <c r="HP56" t="s">
        <v>51</v>
      </c>
      <c r="HQ56" t="s">
        <v>51</v>
      </c>
      <c r="IK56">
        <v>0</v>
      </c>
    </row>
    <row r="57" spans="1:245" x14ac:dyDescent="0.2">
      <c r="A57">
        <v>18</v>
      </c>
      <c r="B57">
        <v>1</v>
      </c>
      <c r="C57">
        <v>41</v>
      </c>
      <c r="E57" t="s">
        <v>105</v>
      </c>
      <c r="F57" t="s">
        <v>67</v>
      </c>
      <c r="G57" t="s">
        <v>68</v>
      </c>
      <c r="H57" t="s">
        <v>69</v>
      </c>
      <c r="I57">
        <f>I53*J57</f>
        <v>-4.2000000000000003E-2</v>
      </c>
      <c r="J57">
        <v>-3.0000000000000001E-3</v>
      </c>
      <c r="K57">
        <v>-3.0000000000000001E-3</v>
      </c>
      <c r="O57">
        <f t="shared" si="21"/>
        <v>-106.64</v>
      </c>
      <c r="P57">
        <f t="shared" si="22"/>
        <v>-106.64</v>
      </c>
      <c r="Q57">
        <f t="shared" si="23"/>
        <v>0</v>
      </c>
      <c r="R57">
        <f t="shared" si="24"/>
        <v>0</v>
      </c>
      <c r="S57">
        <f t="shared" si="25"/>
        <v>0</v>
      </c>
      <c r="T57">
        <f t="shared" si="26"/>
        <v>0</v>
      </c>
      <c r="U57">
        <f t="shared" si="27"/>
        <v>0</v>
      </c>
      <c r="V57">
        <f t="shared" si="28"/>
        <v>0</v>
      </c>
      <c r="W57">
        <f t="shared" si="29"/>
        <v>0</v>
      </c>
      <c r="X57">
        <f t="shared" si="30"/>
        <v>0</v>
      </c>
      <c r="Y57">
        <f t="shared" si="31"/>
        <v>0</v>
      </c>
      <c r="AA57">
        <v>93041055</v>
      </c>
      <c r="AB57">
        <f t="shared" si="32"/>
        <v>210.54</v>
      </c>
      <c r="AC57">
        <f t="shared" si="33"/>
        <v>210.54</v>
      </c>
      <c r="AD57">
        <f t="shared" si="34"/>
        <v>0</v>
      </c>
      <c r="AE57">
        <f t="shared" si="35"/>
        <v>0</v>
      </c>
      <c r="AF57">
        <f t="shared" si="36"/>
        <v>0</v>
      </c>
      <c r="AG57">
        <f t="shared" si="37"/>
        <v>0</v>
      </c>
      <c r="AH57">
        <f t="shared" si="38"/>
        <v>0</v>
      </c>
      <c r="AI57">
        <f t="shared" si="39"/>
        <v>0</v>
      </c>
      <c r="AJ57">
        <f t="shared" si="40"/>
        <v>0</v>
      </c>
      <c r="AK57">
        <v>210.54</v>
      </c>
      <c r="AL57">
        <v>210.54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98</v>
      </c>
      <c r="AU57">
        <v>58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12.06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1</v>
      </c>
      <c r="BJ57" t="s">
        <v>70</v>
      </c>
      <c r="BM57">
        <v>34001</v>
      </c>
      <c r="BN57">
        <v>0</v>
      </c>
      <c r="BO57" t="s">
        <v>67</v>
      </c>
      <c r="BP57">
        <v>1</v>
      </c>
      <c r="BQ57">
        <v>2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98</v>
      </c>
      <c r="CA57">
        <v>58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41"/>
        <v>-106.64</v>
      </c>
      <c r="CQ57">
        <f t="shared" si="42"/>
        <v>2539.1124</v>
      </c>
      <c r="CR57">
        <f t="shared" si="43"/>
        <v>0</v>
      </c>
      <c r="CS57">
        <f t="shared" si="44"/>
        <v>0</v>
      </c>
      <c r="CT57">
        <f t="shared" si="45"/>
        <v>0</v>
      </c>
      <c r="CU57">
        <f t="shared" si="46"/>
        <v>0</v>
      </c>
      <c r="CV57">
        <f t="shared" si="47"/>
        <v>0</v>
      </c>
      <c r="CW57">
        <f t="shared" si="48"/>
        <v>0</v>
      </c>
      <c r="CX57">
        <f t="shared" si="49"/>
        <v>0</v>
      </c>
      <c r="CY57">
        <f t="shared" si="50"/>
        <v>0</v>
      </c>
      <c r="CZ57">
        <f t="shared" si="51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1007</v>
      </c>
      <c r="DV57" t="s">
        <v>69</v>
      </c>
      <c r="DW57" t="s">
        <v>69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92107642</v>
      </c>
      <c r="EF57">
        <v>2</v>
      </c>
      <c r="EG57" t="s">
        <v>19</v>
      </c>
      <c r="EH57">
        <v>28</v>
      </c>
      <c r="EI57" t="s">
        <v>46</v>
      </c>
      <c r="EJ57">
        <v>1</v>
      </c>
      <c r="EK57">
        <v>34001</v>
      </c>
      <c r="EL57" t="s">
        <v>47</v>
      </c>
      <c r="EM57" t="s">
        <v>48</v>
      </c>
      <c r="EO57" t="s">
        <v>3</v>
      </c>
      <c r="EQ57">
        <v>0</v>
      </c>
      <c r="ER57">
        <v>210.54</v>
      </c>
      <c r="ES57">
        <v>210.54</v>
      </c>
      <c r="ET57">
        <v>0</v>
      </c>
      <c r="EU57">
        <v>0</v>
      </c>
      <c r="EV57">
        <v>0</v>
      </c>
      <c r="EW57">
        <v>0</v>
      </c>
      <c r="EX57">
        <v>0</v>
      </c>
      <c r="FQ57">
        <v>0</v>
      </c>
      <c r="FR57">
        <f t="shared" si="52"/>
        <v>0</v>
      </c>
      <c r="FS57">
        <v>0</v>
      </c>
      <c r="FX57">
        <v>98</v>
      </c>
      <c r="FY57">
        <v>58</v>
      </c>
      <c r="GA57" t="s">
        <v>3</v>
      </c>
      <c r="GD57">
        <v>1</v>
      </c>
      <c r="GF57">
        <v>-511587674</v>
      </c>
      <c r="GG57">
        <v>2</v>
      </c>
      <c r="GH57">
        <v>1</v>
      </c>
      <c r="GI57">
        <v>2</v>
      </c>
      <c r="GJ57">
        <v>0</v>
      </c>
      <c r="GK57">
        <v>0</v>
      </c>
      <c r="GL57">
        <f t="shared" si="53"/>
        <v>0</v>
      </c>
      <c r="GM57">
        <f t="shared" si="54"/>
        <v>-106.64</v>
      </c>
      <c r="GN57">
        <f t="shared" si="55"/>
        <v>-106.64</v>
      </c>
      <c r="GO57">
        <f t="shared" si="56"/>
        <v>0</v>
      </c>
      <c r="GP57">
        <f t="shared" si="57"/>
        <v>0</v>
      </c>
      <c r="GR57">
        <v>0</v>
      </c>
      <c r="GS57">
        <v>3</v>
      </c>
      <c r="GT57">
        <v>0</v>
      </c>
      <c r="GU57" t="s">
        <v>3</v>
      </c>
      <c r="GV57">
        <f t="shared" si="58"/>
        <v>0</v>
      </c>
      <c r="GW57">
        <v>1</v>
      </c>
      <c r="GX57">
        <f t="shared" si="59"/>
        <v>0</v>
      </c>
      <c r="HA57">
        <v>0</v>
      </c>
      <c r="HB57">
        <v>0</v>
      </c>
      <c r="HC57">
        <f t="shared" si="60"/>
        <v>0</v>
      </c>
      <c r="HE57" t="s">
        <v>3</v>
      </c>
      <c r="HF57" t="s">
        <v>3</v>
      </c>
      <c r="HM57" t="s">
        <v>3</v>
      </c>
      <c r="HN57" t="s">
        <v>49</v>
      </c>
      <c r="HO57" t="s">
        <v>50</v>
      </c>
      <c r="HP57" t="s">
        <v>51</v>
      </c>
      <c r="HQ57" t="s">
        <v>51</v>
      </c>
      <c r="IK57">
        <v>0</v>
      </c>
    </row>
    <row r="58" spans="1:245" x14ac:dyDescent="0.2">
      <c r="A58">
        <v>18</v>
      </c>
      <c r="B58">
        <v>1</v>
      </c>
      <c r="C58">
        <v>42</v>
      </c>
      <c r="E58" t="s">
        <v>106</v>
      </c>
      <c r="F58" t="s">
        <v>72</v>
      </c>
      <c r="G58" t="s">
        <v>73</v>
      </c>
      <c r="H58" t="s">
        <v>74</v>
      </c>
      <c r="I58">
        <f>I53*J58</f>
        <v>-4.2</v>
      </c>
      <c r="J58">
        <v>-0.3</v>
      </c>
      <c r="K58">
        <v>-0.3</v>
      </c>
      <c r="O58">
        <f t="shared" si="21"/>
        <v>-1023.41</v>
      </c>
      <c r="P58">
        <f t="shared" si="22"/>
        <v>-1023.41</v>
      </c>
      <c r="Q58">
        <f t="shared" si="23"/>
        <v>0</v>
      </c>
      <c r="R58">
        <f t="shared" si="24"/>
        <v>0</v>
      </c>
      <c r="S58">
        <f t="shared" si="25"/>
        <v>0</v>
      </c>
      <c r="T58">
        <f t="shared" si="26"/>
        <v>0</v>
      </c>
      <c r="U58">
        <f t="shared" si="27"/>
        <v>0</v>
      </c>
      <c r="V58">
        <f t="shared" si="28"/>
        <v>0</v>
      </c>
      <c r="W58">
        <f t="shared" si="29"/>
        <v>0</v>
      </c>
      <c r="X58">
        <f t="shared" si="30"/>
        <v>0</v>
      </c>
      <c r="Y58">
        <f t="shared" si="31"/>
        <v>0</v>
      </c>
      <c r="AA58">
        <v>93041055</v>
      </c>
      <c r="AB58">
        <f t="shared" si="32"/>
        <v>44.71</v>
      </c>
      <c r="AC58">
        <f t="shared" si="33"/>
        <v>44.71</v>
      </c>
      <c r="AD58">
        <f t="shared" si="34"/>
        <v>0</v>
      </c>
      <c r="AE58">
        <f t="shared" si="35"/>
        <v>0</v>
      </c>
      <c r="AF58">
        <f t="shared" si="36"/>
        <v>0</v>
      </c>
      <c r="AG58">
        <f t="shared" si="37"/>
        <v>0</v>
      </c>
      <c r="AH58">
        <f t="shared" si="38"/>
        <v>0</v>
      </c>
      <c r="AI58">
        <f t="shared" si="39"/>
        <v>0</v>
      </c>
      <c r="AJ58">
        <f t="shared" si="40"/>
        <v>0</v>
      </c>
      <c r="AK58">
        <v>44.71</v>
      </c>
      <c r="AL58">
        <v>44.71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98</v>
      </c>
      <c r="AU58">
        <v>58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5.45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75</v>
      </c>
      <c r="BM58">
        <v>34001</v>
      </c>
      <c r="BN58">
        <v>0</v>
      </c>
      <c r="BO58" t="s">
        <v>72</v>
      </c>
      <c r="BP58">
        <v>1</v>
      </c>
      <c r="BQ58">
        <v>2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98</v>
      </c>
      <c r="CA58">
        <v>58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41"/>
        <v>-1023.41</v>
      </c>
      <c r="CQ58">
        <f t="shared" si="42"/>
        <v>243.6695</v>
      </c>
      <c r="CR58">
        <f t="shared" si="43"/>
        <v>0</v>
      </c>
      <c r="CS58">
        <f t="shared" si="44"/>
        <v>0</v>
      </c>
      <c r="CT58">
        <f t="shared" si="45"/>
        <v>0</v>
      </c>
      <c r="CU58">
        <f t="shared" si="46"/>
        <v>0</v>
      </c>
      <c r="CV58">
        <f t="shared" si="47"/>
        <v>0</v>
      </c>
      <c r="CW58">
        <f t="shared" si="48"/>
        <v>0</v>
      </c>
      <c r="CX58">
        <f t="shared" si="49"/>
        <v>0</v>
      </c>
      <c r="CY58">
        <f t="shared" si="50"/>
        <v>0</v>
      </c>
      <c r="CZ58">
        <f t="shared" si="51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1010</v>
      </c>
      <c r="DV58" t="s">
        <v>74</v>
      </c>
      <c r="DW58" t="s">
        <v>74</v>
      </c>
      <c r="DX58">
        <v>10</v>
      </c>
      <c r="DZ58" t="s">
        <v>3</v>
      </c>
      <c r="EA58" t="s">
        <v>3</v>
      </c>
      <c r="EB58" t="s">
        <v>3</v>
      </c>
      <c r="EC58" t="s">
        <v>3</v>
      </c>
      <c r="EE58">
        <v>92107642</v>
      </c>
      <c r="EF58">
        <v>2</v>
      </c>
      <c r="EG58" t="s">
        <v>19</v>
      </c>
      <c r="EH58">
        <v>28</v>
      </c>
      <c r="EI58" t="s">
        <v>46</v>
      </c>
      <c r="EJ58">
        <v>1</v>
      </c>
      <c r="EK58">
        <v>34001</v>
      </c>
      <c r="EL58" t="s">
        <v>47</v>
      </c>
      <c r="EM58" t="s">
        <v>48</v>
      </c>
      <c r="EO58" t="s">
        <v>3</v>
      </c>
      <c r="EQ58">
        <v>0</v>
      </c>
      <c r="ER58">
        <v>44.71</v>
      </c>
      <c r="ES58">
        <v>44.71</v>
      </c>
      <c r="ET58">
        <v>0</v>
      </c>
      <c r="EU58">
        <v>0</v>
      </c>
      <c r="EV58">
        <v>0</v>
      </c>
      <c r="EW58">
        <v>0</v>
      </c>
      <c r="EX58">
        <v>0</v>
      </c>
      <c r="FQ58">
        <v>0</v>
      </c>
      <c r="FR58">
        <f t="shared" si="52"/>
        <v>0</v>
      </c>
      <c r="FS58">
        <v>0</v>
      </c>
      <c r="FX58">
        <v>98</v>
      </c>
      <c r="FY58">
        <v>58</v>
      </c>
      <c r="GA58" t="s">
        <v>3</v>
      </c>
      <c r="GD58">
        <v>1</v>
      </c>
      <c r="GF58">
        <v>-1565521812</v>
      </c>
      <c r="GG58">
        <v>2</v>
      </c>
      <c r="GH58">
        <v>1</v>
      </c>
      <c r="GI58">
        <v>2</v>
      </c>
      <c r="GJ58">
        <v>0</v>
      </c>
      <c r="GK58">
        <v>0</v>
      </c>
      <c r="GL58">
        <f t="shared" si="53"/>
        <v>0</v>
      </c>
      <c r="GM58">
        <f t="shared" si="54"/>
        <v>-1023.41</v>
      </c>
      <c r="GN58">
        <f t="shared" si="55"/>
        <v>-1023.41</v>
      </c>
      <c r="GO58">
        <f t="shared" si="56"/>
        <v>0</v>
      </c>
      <c r="GP58">
        <f t="shared" si="57"/>
        <v>0</v>
      </c>
      <c r="GR58">
        <v>0</v>
      </c>
      <c r="GS58">
        <v>3</v>
      </c>
      <c r="GT58">
        <v>0</v>
      </c>
      <c r="GU58" t="s">
        <v>3</v>
      </c>
      <c r="GV58">
        <f t="shared" si="58"/>
        <v>0</v>
      </c>
      <c r="GW58">
        <v>1</v>
      </c>
      <c r="GX58">
        <f t="shared" si="59"/>
        <v>0</v>
      </c>
      <c r="HA58">
        <v>0</v>
      </c>
      <c r="HB58">
        <v>0</v>
      </c>
      <c r="HC58">
        <f t="shared" si="60"/>
        <v>0</v>
      </c>
      <c r="HE58" t="s">
        <v>3</v>
      </c>
      <c r="HF58" t="s">
        <v>3</v>
      </c>
      <c r="HM58" t="s">
        <v>3</v>
      </c>
      <c r="HN58" t="s">
        <v>49</v>
      </c>
      <c r="HO58" t="s">
        <v>50</v>
      </c>
      <c r="HP58" t="s">
        <v>51</v>
      </c>
      <c r="HQ58" t="s">
        <v>51</v>
      </c>
      <c r="IK58">
        <v>0</v>
      </c>
    </row>
    <row r="59" spans="1:245" x14ac:dyDescent="0.2">
      <c r="A59">
        <v>18</v>
      </c>
      <c r="B59">
        <v>1</v>
      </c>
      <c r="C59">
        <v>43</v>
      </c>
      <c r="E59" t="s">
        <v>107</v>
      </c>
      <c r="F59" t="s">
        <v>77</v>
      </c>
      <c r="G59" t="s">
        <v>78</v>
      </c>
      <c r="H59" t="s">
        <v>79</v>
      </c>
      <c r="I59">
        <f>I53*J59</f>
        <v>-28</v>
      </c>
      <c r="J59">
        <v>-2</v>
      </c>
      <c r="K59">
        <v>-2</v>
      </c>
      <c r="O59">
        <f t="shared" si="21"/>
        <v>-663.2</v>
      </c>
      <c r="P59">
        <f t="shared" si="22"/>
        <v>-663.2</v>
      </c>
      <c r="Q59">
        <f t="shared" si="23"/>
        <v>0</v>
      </c>
      <c r="R59">
        <f t="shared" si="24"/>
        <v>0</v>
      </c>
      <c r="S59">
        <f t="shared" si="25"/>
        <v>0</v>
      </c>
      <c r="T59">
        <f t="shared" si="26"/>
        <v>0</v>
      </c>
      <c r="U59">
        <f t="shared" si="27"/>
        <v>0</v>
      </c>
      <c r="V59">
        <f t="shared" si="28"/>
        <v>0</v>
      </c>
      <c r="W59">
        <f t="shared" si="29"/>
        <v>0</v>
      </c>
      <c r="X59">
        <f t="shared" si="30"/>
        <v>0</v>
      </c>
      <c r="Y59">
        <f t="shared" si="31"/>
        <v>0</v>
      </c>
      <c r="AA59">
        <v>93041055</v>
      </c>
      <c r="AB59">
        <f t="shared" si="32"/>
        <v>4.17</v>
      </c>
      <c r="AC59">
        <f t="shared" si="33"/>
        <v>4.17</v>
      </c>
      <c r="AD59">
        <f t="shared" si="34"/>
        <v>0</v>
      </c>
      <c r="AE59">
        <f t="shared" si="35"/>
        <v>0</v>
      </c>
      <c r="AF59">
        <f t="shared" si="36"/>
        <v>0</v>
      </c>
      <c r="AG59">
        <f t="shared" si="37"/>
        <v>0</v>
      </c>
      <c r="AH59">
        <f t="shared" si="38"/>
        <v>0</v>
      </c>
      <c r="AI59">
        <f t="shared" si="39"/>
        <v>0</v>
      </c>
      <c r="AJ59">
        <f t="shared" si="40"/>
        <v>0</v>
      </c>
      <c r="AK59">
        <v>4.17</v>
      </c>
      <c r="AL59">
        <v>4.17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98</v>
      </c>
      <c r="AU59">
        <v>58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5.68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1</v>
      </c>
      <c r="BJ59" t="s">
        <v>80</v>
      </c>
      <c r="BM59">
        <v>34001</v>
      </c>
      <c r="BN59">
        <v>0</v>
      </c>
      <c r="BO59" t="s">
        <v>77</v>
      </c>
      <c r="BP59">
        <v>1</v>
      </c>
      <c r="BQ59">
        <v>2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98</v>
      </c>
      <c r="CA59">
        <v>58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41"/>
        <v>-663.2</v>
      </c>
      <c r="CQ59">
        <f t="shared" si="42"/>
        <v>23.685599999999997</v>
      </c>
      <c r="CR59">
        <f t="shared" si="43"/>
        <v>0</v>
      </c>
      <c r="CS59">
        <f t="shared" si="44"/>
        <v>0</v>
      </c>
      <c r="CT59">
        <f t="shared" si="45"/>
        <v>0</v>
      </c>
      <c r="CU59">
        <f t="shared" si="46"/>
        <v>0</v>
      </c>
      <c r="CV59">
        <f t="shared" si="47"/>
        <v>0</v>
      </c>
      <c r="CW59">
        <f t="shared" si="48"/>
        <v>0</v>
      </c>
      <c r="CX59">
        <f t="shared" si="49"/>
        <v>0</v>
      </c>
      <c r="CY59">
        <f t="shared" si="50"/>
        <v>0</v>
      </c>
      <c r="CZ59">
        <f t="shared" si="51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1010</v>
      </c>
      <c r="DV59" t="s">
        <v>79</v>
      </c>
      <c r="DW59" t="s">
        <v>79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92107642</v>
      </c>
      <c r="EF59">
        <v>2</v>
      </c>
      <c r="EG59" t="s">
        <v>19</v>
      </c>
      <c r="EH59">
        <v>28</v>
      </c>
      <c r="EI59" t="s">
        <v>46</v>
      </c>
      <c r="EJ59">
        <v>1</v>
      </c>
      <c r="EK59">
        <v>34001</v>
      </c>
      <c r="EL59" t="s">
        <v>47</v>
      </c>
      <c r="EM59" t="s">
        <v>48</v>
      </c>
      <c r="EO59" t="s">
        <v>3</v>
      </c>
      <c r="EQ59">
        <v>0</v>
      </c>
      <c r="ER59">
        <v>4.17</v>
      </c>
      <c r="ES59">
        <v>4.17</v>
      </c>
      <c r="ET59">
        <v>0</v>
      </c>
      <c r="EU59">
        <v>0</v>
      </c>
      <c r="EV59">
        <v>0</v>
      </c>
      <c r="EW59">
        <v>0</v>
      </c>
      <c r="EX59">
        <v>0</v>
      </c>
      <c r="FQ59">
        <v>0</v>
      </c>
      <c r="FR59">
        <f t="shared" si="52"/>
        <v>0</v>
      </c>
      <c r="FS59">
        <v>0</v>
      </c>
      <c r="FX59">
        <v>98</v>
      </c>
      <c r="FY59">
        <v>58</v>
      </c>
      <c r="GA59" t="s">
        <v>3</v>
      </c>
      <c r="GD59">
        <v>1</v>
      </c>
      <c r="GF59">
        <v>1142333643</v>
      </c>
      <c r="GG59">
        <v>2</v>
      </c>
      <c r="GH59">
        <v>1</v>
      </c>
      <c r="GI59">
        <v>2</v>
      </c>
      <c r="GJ59">
        <v>0</v>
      </c>
      <c r="GK59">
        <v>0</v>
      </c>
      <c r="GL59">
        <f t="shared" si="53"/>
        <v>0</v>
      </c>
      <c r="GM59">
        <f t="shared" si="54"/>
        <v>-663.2</v>
      </c>
      <c r="GN59">
        <f t="shared" si="55"/>
        <v>-663.2</v>
      </c>
      <c r="GO59">
        <f t="shared" si="56"/>
        <v>0</v>
      </c>
      <c r="GP59">
        <f t="shared" si="57"/>
        <v>0</v>
      </c>
      <c r="GR59">
        <v>0</v>
      </c>
      <c r="GS59">
        <v>3</v>
      </c>
      <c r="GT59">
        <v>0</v>
      </c>
      <c r="GU59" t="s">
        <v>3</v>
      </c>
      <c r="GV59">
        <f t="shared" si="58"/>
        <v>0</v>
      </c>
      <c r="GW59">
        <v>1</v>
      </c>
      <c r="GX59">
        <f t="shared" si="59"/>
        <v>0</v>
      </c>
      <c r="HA59">
        <v>0</v>
      </c>
      <c r="HB59">
        <v>0</v>
      </c>
      <c r="HC59">
        <f t="shared" si="60"/>
        <v>0</v>
      </c>
      <c r="HE59" t="s">
        <v>3</v>
      </c>
      <c r="HF59" t="s">
        <v>3</v>
      </c>
      <c r="HM59" t="s">
        <v>3</v>
      </c>
      <c r="HN59" t="s">
        <v>49</v>
      </c>
      <c r="HO59" t="s">
        <v>50</v>
      </c>
      <c r="HP59" t="s">
        <v>51</v>
      </c>
      <c r="HQ59" t="s">
        <v>51</v>
      </c>
      <c r="IK59">
        <v>0</v>
      </c>
    </row>
    <row r="60" spans="1:245" x14ac:dyDescent="0.2">
      <c r="A60">
        <v>17</v>
      </c>
      <c r="B60">
        <v>1</v>
      </c>
      <c r="C60">
        <f>ROW(SmtRes!A46)</f>
        <v>46</v>
      </c>
      <c r="D60">
        <f>ROW(EtalonRes!A46)</f>
        <v>46</v>
      </c>
      <c r="E60" t="s">
        <v>108</v>
      </c>
      <c r="F60" t="s">
        <v>109</v>
      </c>
      <c r="G60" t="s">
        <v>110</v>
      </c>
      <c r="H60" t="s">
        <v>111</v>
      </c>
      <c r="I60">
        <f>ROUND(45/100,9)</f>
        <v>0.45</v>
      </c>
      <c r="J60">
        <v>0</v>
      </c>
      <c r="K60">
        <f>ROUND(45/100,9)</f>
        <v>0.45</v>
      </c>
      <c r="O60">
        <f t="shared" ref="O60:O81" si="61">ROUND(CP60,2)</f>
        <v>3110.06</v>
      </c>
      <c r="P60">
        <f t="shared" ref="P60:P81" si="62">ROUND(CQ60*I60,2)</f>
        <v>15.32</v>
      </c>
      <c r="Q60">
        <f t="shared" ref="Q60:Q81" si="63">ROUND(CR60*I60,2)</f>
        <v>2328.6</v>
      </c>
      <c r="R60">
        <f t="shared" ref="R60:R81" si="64">ROUND(CS60*I60,2)</f>
        <v>0</v>
      </c>
      <c r="S60">
        <f t="shared" ref="S60:S81" si="65">ROUND(CT60*I60,2)</f>
        <v>766.14</v>
      </c>
      <c r="T60">
        <f t="shared" ref="T60:T81" si="66">ROUND(CU60*I60,2)</f>
        <v>0</v>
      </c>
      <c r="U60">
        <f t="shared" ref="U60:U81" si="67">CV60*I60</f>
        <v>2.3849999999999998</v>
      </c>
      <c r="V60">
        <f t="shared" ref="V60:V81" si="68">CW60*I60</f>
        <v>0</v>
      </c>
      <c r="W60">
        <f t="shared" ref="W60:W81" si="69">ROUND(CX60*I60,2)</f>
        <v>0</v>
      </c>
      <c r="X60">
        <f t="shared" ref="X60:X81" si="70">ROUND(CY60,2)</f>
        <v>743.16</v>
      </c>
      <c r="Y60">
        <f t="shared" ref="Y60:Y81" si="71">ROUND(CZ60,2)</f>
        <v>390.73</v>
      </c>
      <c r="AA60">
        <v>93041055</v>
      </c>
      <c r="AB60">
        <f t="shared" ref="AB60:AB81" si="72">ROUND((AC60+AD60+AF60),2)</f>
        <v>406.46</v>
      </c>
      <c r="AC60">
        <f t="shared" ref="AC60:AC81" si="73">ROUND((ES60),2)</f>
        <v>0.95</v>
      </c>
      <c r="AD60">
        <f t="shared" ref="AD60:AD81" si="74">ROUND((((ET60)-(EU60))+AE60),2)</f>
        <v>357.86</v>
      </c>
      <c r="AE60">
        <f t="shared" ref="AE60:AE81" si="75">ROUND((EU60),2)</f>
        <v>0</v>
      </c>
      <c r="AF60">
        <f t="shared" ref="AF60:AF81" si="76">ROUND((EV60),2)</f>
        <v>47.65</v>
      </c>
      <c r="AG60">
        <f t="shared" ref="AG60:AG81" si="77">ROUND((AP60),2)</f>
        <v>0</v>
      </c>
      <c r="AH60">
        <f t="shared" ref="AH60:AH81" si="78">(EW60)</f>
        <v>5.3</v>
      </c>
      <c r="AI60">
        <f t="shared" ref="AI60:AI81" si="79">(EX60)</f>
        <v>0</v>
      </c>
      <c r="AJ60">
        <f t="shared" ref="AJ60:AJ81" si="80">(AS60)</f>
        <v>0</v>
      </c>
      <c r="AK60">
        <v>406.46</v>
      </c>
      <c r="AL60">
        <v>0.95</v>
      </c>
      <c r="AM60">
        <v>357.86</v>
      </c>
      <c r="AN60">
        <v>0</v>
      </c>
      <c r="AO60">
        <v>47.65</v>
      </c>
      <c r="AP60">
        <v>0</v>
      </c>
      <c r="AQ60">
        <v>5.3</v>
      </c>
      <c r="AR60">
        <v>0</v>
      </c>
      <c r="AS60">
        <v>0</v>
      </c>
      <c r="AT60">
        <v>97</v>
      </c>
      <c r="AU60">
        <v>51</v>
      </c>
      <c r="AV60">
        <v>1</v>
      </c>
      <c r="AW60">
        <v>1</v>
      </c>
      <c r="AZ60">
        <v>1</v>
      </c>
      <c r="BA60">
        <v>35.729999999999997</v>
      </c>
      <c r="BB60">
        <v>14.46</v>
      </c>
      <c r="BC60">
        <v>35.840000000000003</v>
      </c>
      <c r="BD60" t="s">
        <v>3</v>
      </c>
      <c r="BE60" t="s">
        <v>3</v>
      </c>
      <c r="BF60" t="s">
        <v>3</v>
      </c>
      <c r="BG60" t="s">
        <v>3</v>
      </c>
      <c r="BH60">
        <v>0</v>
      </c>
      <c r="BI60">
        <v>2</v>
      </c>
      <c r="BJ60" t="s">
        <v>112</v>
      </c>
      <c r="BM60">
        <v>108001</v>
      </c>
      <c r="BN60">
        <v>0</v>
      </c>
      <c r="BO60" t="s">
        <v>109</v>
      </c>
      <c r="BP60">
        <v>1</v>
      </c>
      <c r="BQ60">
        <v>3</v>
      </c>
      <c r="BR60">
        <v>0</v>
      </c>
      <c r="BS60">
        <v>35.729999999999997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97</v>
      </c>
      <c r="CA60">
        <v>51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ref="CP60:CP81" si="81">(P60+Q60+S60)</f>
        <v>3110.06</v>
      </c>
      <c r="CQ60">
        <f t="shared" ref="CQ60:CQ81" si="82">AC60*BC60</f>
        <v>34.048000000000002</v>
      </c>
      <c r="CR60">
        <f t="shared" ref="CR60:CR81" si="83">(((ET60)*BB60-(EU60)*BS60)+AE60*BS60)</f>
        <v>5174.6556</v>
      </c>
      <c r="CS60">
        <f t="shared" ref="CS60:CS81" si="84">AE60*BS60</f>
        <v>0</v>
      </c>
      <c r="CT60">
        <f t="shared" ref="CT60:CT81" si="85">AF60*BA60</f>
        <v>1702.5344999999998</v>
      </c>
      <c r="CU60">
        <f t="shared" ref="CU60:CU81" si="86">AG60</f>
        <v>0</v>
      </c>
      <c r="CV60">
        <f t="shared" ref="CV60:CV81" si="87">AH60</f>
        <v>5.3</v>
      </c>
      <c r="CW60">
        <f t="shared" ref="CW60:CW81" si="88">AI60</f>
        <v>0</v>
      </c>
      <c r="CX60">
        <f t="shared" ref="CX60:CX81" si="89">AJ60</f>
        <v>0</v>
      </c>
      <c r="CY60">
        <f t="shared" ref="CY60:CY81" si="90">(((S60+R60)*AT60)/100)</f>
        <v>743.1558</v>
      </c>
      <c r="CZ60">
        <f t="shared" ref="CZ60:CZ81" si="91">(((S60+R60)*AU60)/100)</f>
        <v>390.73140000000001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1013</v>
      </c>
      <c r="DV60" t="s">
        <v>111</v>
      </c>
      <c r="DW60" t="s">
        <v>111</v>
      </c>
      <c r="DX60">
        <v>1</v>
      </c>
      <c r="DZ60" t="s">
        <v>3</v>
      </c>
      <c r="EA60" t="s">
        <v>3</v>
      </c>
      <c r="EB60" t="s">
        <v>3</v>
      </c>
      <c r="EC60" t="s">
        <v>3</v>
      </c>
      <c r="EE60">
        <v>92107470</v>
      </c>
      <c r="EF60">
        <v>3</v>
      </c>
      <c r="EG60" t="s">
        <v>113</v>
      </c>
      <c r="EH60">
        <v>0</v>
      </c>
      <c r="EI60" t="s">
        <v>3</v>
      </c>
      <c r="EJ60">
        <v>2</v>
      </c>
      <c r="EK60">
        <v>108001</v>
      </c>
      <c r="EL60" t="s">
        <v>114</v>
      </c>
      <c r="EM60" t="s">
        <v>115</v>
      </c>
      <c r="EO60" t="s">
        <v>3</v>
      </c>
      <c r="EQ60">
        <v>0</v>
      </c>
      <c r="ER60">
        <v>406.46</v>
      </c>
      <c r="ES60">
        <v>0.95</v>
      </c>
      <c r="ET60">
        <v>357.86</v>
      </c>
      <c r="EU60">
        <v>0</v>
      </c>
      <c r="EV60">
        <v>47.65</v>
      </c>
      <c r="EW60">
        <v>5.3</v>
      </c>
      <c r="EX60">
        <v>0</v>
      </c>
      <c r="EY60">
        <v>0</v>
      </c>
      <c r="FQ60">
        <v>0</v>
      </c>
      <c r="FR60">
        <f t="shared" ref="FR60:FR81" si="92">ROUND(IF(BI60=3,GM60,0),2)</f>
        <v>0</v>
      </c>
      <c r="FS60">
        <v>0</v>
      </c>
      <c r="FX60">
        <v>97</v>
      </c>
      <c r="FY60">
        <v>51</v>
      </c>
      <c r="GA60" t="s">
        <v>3</v>
      </c>
      <c r="GD60">
        <v>1</v>
      </c>
      <c r="GF60">
        <v>1457168555</v>
      </c>
      <c r="GG60">
        <v>2</v>
      </c>
      <c r="GH60">
        <v>1</v>
      </c>
      <c r="GI60">
        <v>2</v>
      </c>
      <c r="GJ60">
        <v>0</v>
      </c>
      <c r="GK60">
        <v>0</v>
      </c>
      <c r="GL60">
        <f t="shared" ref="GL60:GL81" si="93">ROUND(IF(AND(BH60=3,BI60=3,FS60&lt;&gt;0),P60,0),2)</f>
        <v>0</v>
      </c>
      <c r="GM60">
        <f t="shared" ref="GM60:GM81" si="94">ROUND(O60+X60+Y60,2)+GX60</f>
        <v>4243.95</v>
      </c>
      <c r="GN60">
        <f t="shared" ref="GN60:GN81" si="95">IF(OR(BI60=0,BI60=1),GM60-GX60,0)</f>
        <v>0</v>
      </c>
      <c r="GO60">
        <f t="shared" ref="GO60:GO81" si="96">IF(BI60=2,GM60-GX60,0)</f>
        <v>4243.95</v>
      </c>
      <c r="GP60">
        <f t="shared" ref="GP60:GP81" si="97">IF(BI60=4,GM60-GX60,0)</f>
        <v>0</v>
      </c>
      <c r="GR60">
        <v>0</v>
      </c>
      <c r="GS60">
        <v>3</v>
      </c>
      <c r="GT60">
        <v>0</v>
      </c>
      <c r="GU60" t="s">
        <v>3</v>
      </c>
      <c r="GV60">
        <f t="shared" ref="GV60:GV81" si="98">ROUND((GT60),2)</f>
        <v>0</v>
      </c>
      <c r="GW60">
        <v>1</v>
      </c>
      <c r="GX60">
        <f t="shared" ref="GX60:GX81" si="99">ROUND(HC60*I60,2)</f>
        <v>0</v>
      </c>
      <c r="HA60">
        <v>0</v>
      </c>
      <c r="HB60">
        <v>0</v>
      </c>
      <c r="HC60">
        <f t="shared" ref="HC60:HC81" si="100">GV60*GW60</f>
        <v>0</v>
      </c>
      <c r="HE60" t="s">
        <v>3</v>
      </c>
      <c r="HF60" t="s">
        <v>3</v>
      </c>
      <c r="HM60" t="s">
        <v>3</v>
      </c>
      <c r="HN60" t="s">
        <v>116</v>
      </c>
      <c r="HO60" t="s">
        <v>117</v>
      </c>
      <c r="HP60" t="s">
        <v>114</v>
      </c>
      <c r="HQ60" t="s">
        <v>114</v>
      </c>
      <c r="IK60">
        <v>0</v>
      </c>
    </row>
    <row r="61" spans="1:245" x14ac:dyDescent="0.2">
      <c r="A61">
        <v>17</v>
      </c>
      <c r="B61">
        <v>1</v>
      </c>
      <c r="C61">
        <f>ROW(SmtRes!A49)</f>
        <v>49</v>
      </c>
      <c r="D61">
        <f>ROW(EtalonRes!A49)</f>
        <v>49</v>
      </c>
      <c r="E61" t="s">
        <v>118</v>
      </c>
      <c r="F61" t="s">
        <v>119</v>
      </c>
      <c r="G61" t="s">
        <v>120</v>
      </c>
      <c r="H61" t="s">
        <v>111</v>
      </c>
      <c r="I61">
        <f>ROUND(45/100,9)</f>
        <v>0.45</v>
      </c>
      <c r="J61">
        <v>0</v>
      </c>
      <c r="K61">
        <f>ROUND(45/100,9)</f>
        <v>0.45</v>
      </c>
      <c r="O61">
        <f t="shared" si="61"/>
        <v>341.16</v>
      </c>
      <c r="P61">
        <f t="shared" si="62"/>
        <v>5.76</v>
      </c>
      <c r="Q61">
        <f t="shared" si="63"/>
        <v>47.76</v>
      </c>
      <c r="R61">
        <f t="shared" si="64"/>
        <v>0</v>
      </c>
      <c r="S61">
        <f t="shared" si="65"/>
        <v>287.64</v>
      </c>
      <c r="T61">
        <f t="shared" si="66"/>
        <v>0</v>
      </c>
      <c r="U61">
        <f t="shared" si="67"/>
        <v>0.89549999999999996</v>
      </c>
      <c r="V61">
        <f t="shared" si="68"/>
        <v>0</v>
      </c>
      <c r="W61">
        <f t="shared" si="69"/>
        <v>0</v>
      </c>
      <c r="X61">
        <f t="shared" si="70"/>
        <v>279.01</v>
      </c>
      <c r="Y61">
        <f t="shared" si="71"/>
        <v>146.69999999999999</v>
      </c>
      <c r="AA61">
        <v>93041055</v>
      </c>
      <c r="AB61">
        <f t="shared" si="72"/>
        <v>25.59</v>
      </c>
      <c r="AC61">
        <f t="shared" si="73"/>
        <v>0.36</v>
      </c>
      <c r="AD61">
        <f t="shared" si="74"/>
        <v>7.34</v>
      </c>
      <c r="AE61">
        <f t="shared" si="75"/>
        <v>0</v>
      </c>
      <c r="AF61">
        <f t="shared" si="76"/>
        <v>17.89</v>
      </c>
      <c r="AG61">
        <f t="shared" si="77"/>
        <v>0</v>
      </c>
      <c r="AH61">
        <f t="shared" si="78"/>
        <v>1.99</v>
      </c>
      <c r="AI61">
        <f t="shared" si="79"/>
        <v>0</v>
      </c>
      <c r="AJ61">
        <f t="shared" si="80"/>
        <v>0</v>
      </c>
      <c r="AK61">
        <v>25.59</v>
      </c>
      <c r="AL61">
        <v>0.36</v>
      </c>
      <c r="AM61">
        <v>7.34</v>
      </c>
      <c r="AN61">
        <v>0</v>
      </c>
      <c r="AO61">
        <v>17.89</v>
      </c>
      <c r="AP61">
        <v>0</v>
      </c>
      <c r="AQ61">
        <v>1.99</v>
      </c>
      <c r="AR61">
        <v>0</v>
      </c>
      <c r="AS61">
        <v>0</v>
      </c>
      <c r="AT61">
        <v>97</v>
      </c>
      <c r="AU61">
        <v>51</v>
      </c>
      <c r="AV61">
        <v>1</v>
      </c>
      <c r="AW61">
        <v>1</v>
      </c>
      <c r="AZ61">
        <v>1</v>
      </c>
      <c r="BA61">
        <v>35.729999999999997</v>
      </c>
      <c r="BB61">
        <v>14.46</v>
      </c>
      <c r="BC61">
        <v>35.53</v>
      </c>
      <c r="BD61" t="s">
        <v>3</v>
      </c>
      <c r="BE61" t="s">
        <v>3</v>
      </c>
      <c r="BF61" t="s">
        <v>3</v>
      </c>
      <c r="BG61" t="s">
        <v>3</v>
      </c>
      <c r="BH61">
        <v>0</v>
      </c>
      <c r="BI61">
        <v>2</v>
      </c>
      <c r="BJ61" t="s">
        <v>121</v>
      </c>
      <c r="BM61">
        <v>108001</v>
      </c>
      <c r="BN61">
        <v>0</v>
      </c>
      <c r="BO61" t="s">
        <v>119</v>
      </c>
      <c r="BP61">
        <v>1</v>
      </c>
      <c r="BQ61">
        <v>3</v>
      </c>
      <c r="BR61">
        <v>0</v>
      </c>
      <c r="BS61">
        <v>35.729999999999997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97</v>
      </c>
      <c r="CA61">
        <v>51</v>
      </c>
      <c r="CB61" t="s">
        <v>3</v>
      </c>
      <c r="CE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81"/>
        <v>341.15999999999997</v>
      </c>
      <c r="CQ61">
        <f t="shared" si="82"/>
        <v>12.790799999999999</v>
      </c>
      <c r="CR61">
        <f t="shared" si="83"/>
        <v>106.13640000000001</v>
      </c>
      <c r="CS61">
        <f t="shared" si="84"/>
        <v>0</v>
      </c>
      <c r="CT61">
        <f t="shared" si="85"/>
        <v>639.2097</v>
      </c>
      <c r="CU61">
        <f t="shared" si="86"/>
        <v>0</v>
      </c>
      <c r="CV61">
        <f t="shared" si="87"/>
        <v>1.99</v>
      </c>
      <c r="CW61">
        <f t="shared" si="88"/>
        <v>0</v>
      </c>
      <c r="CX61">
        <f t="shared" si="89"/>
        <v>0</v>
      </c>
      <c r="CY61">
        <f t="shared" si="90"/>
        <v>279.01079999999996</v>
      </c>
      <c r="CZ61">
        <f t="shared" si="91"/>
        <v>146.69639999999998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1013</v>
      </c>
      <c r="DV61" t="s">
        <v>111</v>
      </c>
      <c r="DW61" t="s">
        <v>111</v>
      </c>
      <c r="DX61">
        <v>1</v>
      </c>
      <c r="DZ61" t="s">
        <v>3</v>
      </c>
      <c r="EA61" t="s">
        <v>3</v>
      </c>
      <c r="EB61" t="s">
        <v>3</v>
      </c>
      <c r="EC61" t="s">
        <v>3</v>
      </c>
      <c r="EE61">
        <v>92107470</v>
      </c>
      <c r="EF61">
        <v>3</v>
      </c>
      <c r="EG61" t="s">
        <v>113</v>
      </c>
      <c r="EH61">
        <v>0</v>
      </c>
      <c r="EI61" t="s">
        <v>3</v>
      </c>
      <c r="EJ61">
        <v>2</v>
      </c>
      <c r="EK61">
        <v>108001</v>
      </c>
      <c r="EL61" t="s">
        <v>114</v>
      </c>
      <c r="EM61" t="s">
        <v>115</v>
      </c>
      <c r="EO61" t="s">
        <v>3</v>
      </c>
      <c r="EQ61">
        <v>0</v>
      </c>
      <c r="ER61">
        <v>25.59</v>
      </c>
      <c r="ES61">
        <v>0.36</v>
      </c>
      <c r="ET61">
        <v>7.34</v>
      </c>
      <c r="EU61">
        <v>0</v>
      </c>
      <c r="EV61">
        <v>17.89</v>
      </c>
      <c r="EW61">
        <v>1.99</v>
      </c>
      <c r="EX61">
        <v>0</v>
      </c>
      <c r="EY61">
        <v>0</v>
      </c>
      <c r="FQ61">
        <v>0</v>
      </c>
      <c r="FR61">
        <f t="shared" si="92"/>
        <v>0</v>
      </c>
      <c r="FS61">
        <v>0</v>
      </c>
      <c r="FX61">
        <v>97</v>
      </c>
      <c r="FY61">
        <v>51</v>
      </c>
      <c r="GA61" t="s">
        <v>3</v>
      </c>
      <c r="GD61">
        <v>1</v>
      </c>
      <c r="GF61">
        <v>670693792</v>
      </c>
      <c r="GG61">
        <v>2</v>
      </c>
      <c r="GH61">
        <v>1</v>
      </c>
      <c r="GI61">
        <v>2</v>
      </c>
      <c r="GJ61">
        <v>0</v>
      </c>
      <c r="GK61">
        <v>0</v>
      </c>
      <c r="GL61">
        <f t="shared" si="93"/>
        <v>0</v>
      </c>
      <c r="GM61">
        <f t="shared" si="94"/>
        <v>766.87</v>
      </c>
      <c r="GN61">
        <f t="shared" si="95"/>
        <v>0</v>
      </c>
      <c r="GO61">
        <f t="shared" si="96"/>
        <v>766.87</v>
      </c>
      <c r="GP61">
        <f t="shared" si="97"/>
        <v>0</v>
      </c>
      <c r="GR61">
        <v>0</v>
      </c>
      <c r="GS61">
        <v>3</v>
      </c>
      <c r="GT61">
        <v>0</v>
      </c>
      <c r="GU61" t="s">
        <v>3</v>
      </c>
      <c r="GV61">
        <f t="shared" si="98"/>
        <v>0</v>
      </c>
      <c r="GW61">
        <v>1</v>
      </c>
      <c r="GX61">
        <f t="shared" si="99"/>
        <v>0</v>
      </c>
      <c r="HA61">
        <v>0</v>
      </c>
      <c r="HB61">
        <v>0</v>
      </c>
      <c r="HC61">
        <f t="shared" si="100"/>
        <v>0</v>
      </c>
      <c r="HE61" t="s">
        <v>3</v>
      </c>
      <c r="HF61" t="s">
        <v>3</v>
      </c>
      <c r="HM61" t="s">
        <v>3</v>
      </c>
      <c r="HN61" t="s">
        <v>116</v>
      </c>
      <c r="HO61" t="s">
        <v>117</v>
      </c>
      <c r="HP61" t="s">
        <v>114</v>
      </c>
      <c r="HQ61" t="s">
        <v>114</v>
      </c>
      <c r="IK61">
        <v>0</v>
      </c>
    </row>
    <row r="62" spans="1:245" x14ac:dyDescent="0.2">
      <c r="A62">
        <v>17</v>
      </c>
      <c r="B62">
        <v>1</v>
      </c>
      <c r="C62">
        <f>ROW(SmtRes!A53)</f>
        <v>53</v>
      </c>
      <c r="D62">
        <f>ROW(EtalonRes!A53)</f>
        <v>53</v>
      </c>
      <c r="E62" t="s">
        <v>122</v>
      </c>
      <c r="F62" t="s">
        <v>123</v>
      </c>
      <c r="G62" t="s">
        <v>124</v>
      </c>
      <c r="H62" t="s">
        <v>125</v>
      </c>
      <c r="I62">
        <v>7.8E-2</v>
      </c>
      <c r="J62">
        <v>0</v>
      </c>
      <c r="K62">
        <v>7.8E-2</v>
      </c>
      <c r="O62">
        <f t="shared" si="61"/>
        <v>29915.46</v>
      </c>
      <c r="P62">
        <f t="shared" si="62"/>
        <v>26987.22</v>
      </c>
      <c r="Q62">
        <f t="shared" si="63"/>
        <v>0</v>
      </c>
      <c r="R62">
        <f t="shared" si="64"/>
        <v>0</v>
      </c>
      <c r="S62">
        <f t="shared" si="65"/>
        <v>2928.24</v>
      </c>
      <c r="T62">
        <f t="shared" si="66"/>
        <v>0</v>
      </c>
      <c r="U62">
        <f t="shared" si="67"/>
        <v>10.374000000000001</v>
      </c>
      <c r="V62">
        <f t="shared" si="68"/>
        <v>0</v>
      </c>
      <c r="W62">
        <f t="shared" si="69"/>
        <v>0</v>
      </c>
      <c r="X62">
        <f t="shared" si="70"/>
        <v>2869.68</v>
      </c>
      <c r="Y62">
        <f t="shared" si="71"/>
        <v>1698.38</v>
      </c>
      <c r="AA62">
        <v>93041055</v>
      </c>
      <c r="AB62">
        <f t="shared" si="72"/>
        <v>33416.46</v>
      </c>
      <c r="AC62">
        <f t="shared" si="73"/>
        <v>32365.759999999998</v>
      </c>
      <c r="AD62">
        <f t="shared" si="74"/>
        <v>0</v>
      </c>
      <c r="AE62">
        <f t="shared" si="75"/>
        <v>0</v>
      </c>
      <c r="AF62">
        <f t="shared" si="76"/>
        <v>1050.7</v>
      </c>
      <c r="AG62">
        <f t="shared" si="77"/>
        <v>0</v>
      </c>
      <c r="AH62">
        <f t="shared" si="78"/>
        <v>133</v>
      </c>
      <c r="AI62">
        <f t="shared" si="79"/>
        <v>0</v>
      </c>
      <c r="AJ62">
        <f t="shared" si="80"/>
        <v>0</v>
      </c>
      <c r="AK62">
        <v>33416.46</v>
      </c>
      <c r="AL62">
        <v>32365.759999999998</v>
      </c>
      <c r="AM62">
        <v>0</v>
      </c>
      <c r="AN62">
        <v>0</v>
      </c>
      <c r="AO62">
        <v>1050.7</v>
      </c>
      <c r="AP62">
        <v>0</v>
      </c>
      <c r="AQ62">
        <v>133</v>
      </c>
      <c r="AR62">
        <v>0</v>
      </c>
      <c r="AS62">
        <v>0</v>
      </c>
      <c r="AT62">
        <v>98</v>
      </c>
      <c r="AU62">
        <v>58</v>
      </c>
      <c r="AV62">
        <v>1</v>
      </c>
      <c r="AW62">
        <v>1</v>
      </c>
      <c r="AZ62">
        <v>1</v>
      </c>
      <c r="BA62">
        <v>35.729999999999997</v>
      </c>
      <c r="BB62">
        <v>1</v>
      </c>
      <c r="BC62">
        <v>10.69</v>
      </c>
      <c r="BD62" t="s">
        <v>3</v>
      </c>
      <c r="BE62" t="s">
        <v>3</v>
      </c>
      <c r="BF62" t="s">
        <v>3</v>
      </c>
      <c r="BG62" t="s">
        <v>3</v>
      </c>
      <c r="BH62">
        <v>0</v>
      </c>
      <c r="BI62">
        <v>1</v>
      </c>
      <c r="BJ62" t="s">
        <v>126</v>
      </c>
      <c r="BM62">
        <v>34001</v>
      </c>
      <c r="BN62">
        <v>0</v>
      </c>
      <c r="BO62" t="s">
        <v>123</v>
      </c>
      <c r="BP62">
        <v>1</v>
      </c>
      <c r="BQ62">
        <v>2</v>
      </c>
      <c r="BR62">
        <v>0</v>
      </c>
      <c r="BS62">
        <v>35.729999999999997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98</v>
      </c>
      <c r="CA62">
        <v>58</v>
      </c>
      <c r="CB62" t="s">
        <v>3</v>
      </c>
      <c r="CE62">
        <v>0</v>
      </c>
      <c r="CF62">
        <v>0</v>
      </c>
      <c r="CG62">
        <v>0</v>
      </c>
      <c r="CM62">
        <v>0</v>
      </c>
      <c r="CN62" t="s">
        <v>3</v>
      </c>
      <c r="CO62">
        <v>0</v>
      </c>
      <c r="CP62">
        <f t="shared" si="81"/>
        <v>29915.46</v>
      </c>
      <c r="CQ62">
        <f t="shared" si="82"/>
        <v>345989.97439999995</v>
      </c>
      <c r="CR62">
        <f t="shared" si="83"/>
        <v>0</v>
      </c>
      <c r="CS62">
        <f t="shared" si="84"/>
        <v>0</v>
      </c>
      <c r="CT62">
        <f t="shared" si="85"/>
        <v>37541.510999999999</v>
      </c>
      <c r="CU62">
        <f t="shared" si="86"/>
        <v>0</v>
      </c>
      <c r="CV62">
        <f t="shared" si="87"/>
        <v>133</v>
      </c>
      <c r="CW62">
        <f t="shared" si="88"/>
        <v>0</v>
      </c>
      <c r="CX62">
        <f t="shared" si="89"/>
        <v>0</v>
      </c>
      <c r="CY62">
        <f t="shared" si="90"/>
        <v>2869.6751999999997</v>
      </c>
      <c r="CZ62">
        <f t="shared" si="91"/>
        <v>1698.3791999999999</v>
      </c>
      <c r="DC62" t="s">
        <v>3</v>
      </c>
      <c r="DD62" t="s">
        <v>3</v>
      </c>
      <c r="DE62" t="s">
        <v>3</v>
      </c>
      <c r="DF62" t="s">
        <v>3</v>
      </c>
      <c r="DG62" t="s">
        <v>3</v>
      </c>
      <c r="DH62" t="s">
        <v>3</v>
      </c>
      <c r="DI62" t="s">
        <v>3</v>
      </c>
      <c r="DJ62" t="s">
        <v>3</v>
      </c>
      <c r="DK62" t="s">
        <v>3</v>
      </c>
      <c r="DL62" t="s">
        <v>3</v>
      </c>
      <c r="DM62" t="s">
        <v>3</v>
      </c>
      <c r="DN62">
        <v>0</v>
      </c>
      <c r="DO62">
        <v>0</v>
      </c>
      <c r="DP62">
        <v>1</v>
      </c>
      <c r="DQ62">
        <v>1</v>
      </c>
      <c r="DU62">
        <v>1013</v>
      </c>
      <c r="DV62" t="s">
        <v>125</v>
      </c>
      <c r="DW62" t="s">
        <v>125</v>
      </c>
      <c r="DX62">
        <v>1</v>
      </c>
      <c r="DZ62" t="s">
        <v>3</v>
      </c>
      <c r="EA62" t="s">
        <v>3</v>
      </c>
      <c r="EB62" t="s">
        <v>3</v>
      </c>
      <c r="EC62" t="s">
        <v>3</v>
      </c>
      <c r="EE62">
        <v>92107642</v>
      </c>
      <c r="EF62">
        <v>2</v>
      </c>
      <c r="EG62" t="s">
        <v>19</v>
      </c>
      <c r="EH62">
        <v>28</v>
      </c>
      <c r="EI62" t="s">
        <v>46</v>
      </c>
      <c r="EJ62">
        <v>1</v>
      </c>
      <c r="EK62">
        <v>34001</v>
      </c>
      <c r="EL62" t="s">
        <v>47</v>
      </c>
      <c r="EM62" t="s">
        <v>48</v>
      </c>
      <c r="EO62" t="s">
        <v>3</v>
      </c>
      <c r="EQ62">
        <v>0</v>
      </c>
      <c r="ER62">
        <v>33416.46</v>
      </c>
      <c r="ES62">
        <v>32365.759999999998</v>
      </c>
      <c r="ET62">
        <v>0</v>
      </c>
      <c r="EU62">
        <v>0</v>
      </c>
      <c r="EV62">
        <v>1050.7</v>
      </c>
      <c r="EW62">
        <v>133</v>
      </c>
      <c r="EX62">
        <v>0</v>
      </c>
      <c r="EY62">
        <v>0</v>
      </c>
      <c r="FQ62">
        <v>0</v>
      </c>
      <c r="FR62">
        <f t="shared" si="92"/>
        <v>0</v>
      </c>
      <c r="FS62">
        <v>0</v>
      </c>
      <c r="FX62">
        <v>98</v>
      </c>
      <c r="FY62">
        <v>58</v>
      </c>
      <c r="GA62" t="s">
        <v>3</v>
      </c>
      <c r="GD62">
        <v>1</v>
      </c>
      <c r="GF62">
        <v>-1978359648</v>
      </c>
      <c r="GG62">
        <v>2</v>
      </c>
      <c r="GH62">
        <v>1</v>
      </c>
      <c r="GI62">
        <v>2</v>
      </c>
      <c r="GJ62">
        <v>0</v>
      </c>
      <c r="GK62">
        <v>0</v>
      </c>
      <c r="GL62">
        <f t="shared" si="93"/>
        <v>0</v>
      </c>
      <c r="GM62">
        <f t="shared" si="94"/>
        <v>34483.519999999997</v>
      </c>
      <c r="GN62">
        <f t="shared" si="95"/>
        <v>34483.519999999997</v>
      </c>
      <c r="GO62">
        <f t="shared" si="96"/>
        <v>0</v>
      </c>
      <c r="GP62">
        <f t="shared" si="97"/>
        <v>0</v>
      </c>
      <c r="GR62">
        <v>0</v>
      </c>
      <c r="GS62">
        <v>3</v>
      </c>
      <c r="GT62">
        <v>0</v>
      </c>
      <c r="GU62" t="s">
        <v>3</v>
      </c>
      <c r="GV62">
        <f t="shared" si="98"/>
        <v>0</v>
      </c>
      <c r="GW62">
        <v>1</v>
      </c>
      <c r="GX62">
        <f t="shared" si="99"/>
        <v>0</v>
      </c>
      <c r="HA62">
        <v>0</v>
      </c>
      <c r="HB62">
        <v>0</v>
      </c>
      <c r="HC62">
        <f t="shared" si="100"/>
        <v>0</v>
      </c>
      <c r="HE62" t="s">
        <v>3</v>
      </c>
      <c r="HF62" t="s">
        <v>3</v>
      </c>
      <c r="HM62" t="s">
        <v>3</v>
      </c>
      <c r="HN62" t="s">
        <v>49</v>
      </c>
      <c r="HO62" t="s">
        <v>50</v>
      </c>
      <c r="HP62" t="s">
        <v>51</v>
      </c>
      <c r="HQ62" t="s">
        <v>51</v>
      </c>
      <c r="IK62">
        <v>0</v>
      </c>
    </row>
    <row r="63" spans="1:245" x14ac:dyDescent="0.2">
      <c r="A63">
        <v>18</v>
      </c>
      <c r="B63">
        <v>1</v>
      </c>
      <c r="C63">
        <v>53</v>
      </c>
      <c r="E63" t="s">
        <v>127</v>
      </c>
      <c r="F63" t="s">
        <v>128</v>
      </c>
      <c r="G63" t="s">
        <v>129</v>
      </c>
      <c r="H63" t="s">
        <v>64</v>
      </c>
      <c r="I63">
        <f>I62*J63</f>
        <v>-78</v>
      </c>
      <c r="J63">
        <v>-1000</v>
      </c>
      <c r="K63">
        <v>-1000</v>
      </c>
      <c r="O63">
        <f t="shared" si="61"/>
        <v>-26932.39</v>
      </c>
      <c r="P63">
        <f t="shared" si="62"/>
        <v>-26932.39</v>
      </c>
      <c r="Q63">
        <f t="shared" si="63"/>
        <v>0</v>
      </c>
      <c r="R63">
        <f t="shared" si="64"/>
        <v>0</v>
      </c>
      <c r="S63">
        <f t="shared" si="65"/>
        <v>0</v>
      </c>
      <c r="T63">
        <f t="shared" si="66"/>
        <v>0</v>
      </c>
      <c r="U63">
        <f t="shared" si="67"/>
        <v>0</v>
      </c>
      <c r="V63">
        <f t="shared" si="68"/>
        <v>0</v>
      </c>
      <c r="W63">
        <f t="shared" si="69"/>
        <v>0</v>
      </c>
      <c r="X63">
        <f t="shared" si="70"/>
        <v>0</v>
      </c>
      <c r="Y63">
        <f t="shared" si="71"/>
        <v>0</v>
      </c>
      <c r="AA63">
        <v>93041055</v>
      </c>
      <c r="AB63">
        <f t="shared" si="72"/>
        <v>32.299999999999997</v>
      </c>
      <c r="AC63">
        <f t="shared" si="73"/>
        <v>32.299999999999997</v>
      </c>
      <c r="AD63">
        <f t="shared" si="74"/>
        <v>0</v>
      </c>
      <c r="AE63">
        <f t="shared" si="75"/>
        <v>0</v>
      </c>
      <c r="AF63">
        <f t="shared" si="76"/>
        <v>0</v>
      </c>
      <c r="AG63">
        <f t="shared" si="77"/>
        <v>0</v>
      </c>
      <c r="AH63">
        <f t="shared" si="78"/>
        <v>0</v>
      </c>
      <c r="AI63">
        <f t="shared" si="79"/>
        <v>0</v>
      </c>
      <c r="AJ63">
        <f t="shared" si="80"/>
        <v>0</v>
      </c>
      <c r="AK63">
        <v>32.299999999999997</v>
      </c>
      <c r="AL63">
        <v>32.299999999999997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98</v>
      </c>
      <c r="AU63">
        <v>58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10.69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130</v>
      </c>
      <c r="BM63">
        <v>34001</v>
      </c>
      <c r="BN63">
        <v>0</v>
      </c>
      <c r="BO63" t="s">
        <v>128</v>
      </c>
      <c r="BP63">
        <v>1</v>
      </c>
      <c r="BQ63">
        <v>2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98</v>
      </c>
      <c r="CA63">
        <v>58</v>
      </c>
      <c r="CB63" t="s">
        <v>3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81"/>
        <v>-26932.39</v>
      </c>
      <c r="CQ63">
        <f t="shared" si="82"/>
        <v>345.28699999999998</v>
      </c>
      <c r="CR63">
        <f t="shared" si="83"/>
        <v>0</v>
      </c>
      <c r="CS63">
        <f t="shared" si="84"/>
        <v>0</v>
      </c>
      <c r="CT63">
        <f t="shared" si="85"/>
        <v>0</v>
      </c>
      <c r="CU63">
        <f t="shared" si="86"/>
        <v>0</v>
      </c>
      <c r="CV63">
        <f t="shared" si="87"/>
        <v>0</v>
      </c>
      <c r="CW63">
        <f t="shared" si="88"/>
        <v>0</v>
      </c>
      <c r="CX63">
        <f t="shared" si="89"/>
        <v>0</v>
      </c>
      <c r="CY63">
        <f t="shared" si="90"/>
        <v>0</v>
      </c>
      <c r="CZ63">
        <f t="shared" si="91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1003</v>
      </c>
      <c r="DV63" t="s">
        <v>64</v>
      </c>
      <c r="DW63" t="s">
        <v>64</v>
      </c>
      <c r="DX63">
        <v>1</v>
      </c>
      <c r="DZ63" t="s">
        <v>3</v>
      </c>
      <c r="EA63" t="s">
        <v>3</v>
      </c>
      <c r="EB63" t="s">
        <v>3</v>
      </c>
      <c r="EC63" t="s">
        <v>3</v>
      </c>
      <c r="EE63">
        <v>92107642</v>
      </c>
      <c r="EF63">
        <v>2</v>
      </c>
      <c r="EG63" t="s">
        <v>19</v>
      </c>
      <c r="EH63">
        <v>28</v>
      </c>
      <c r="EI63" t="s">
        <v>46</v>
      </c>
      <c r="EJ63">
        <v>1</v>
      </c>
      <c r="EK63">
        <v>34001</v>
      </c>
      <c r="EL63" t="s">
        <v>47</v>
      </c>
      <c r="EM63" t="s">
        <v>48</v>
      </c>
      <c r="EO63" t="s">
        <v>3</v>
      </c>
      <c r="EQ63">
        <v>0</v>
      </c>
      <c r="ER63">
        <v>32.299999999999997</v>
      </c>
      <c r="ES63">
        <v>32.299999999999997</v>
      </c>
      <c r="ET63">
        <v>0</v>
      </c>
      <c r="EU63">
        <v>0</v>
      </c>
      <c r="EV63">
        <v>0</v>
      </c>
      <c r="EW63">
        <v>0</v>
      </c>
      <c r="EX63">
        <v>0</v>
      </c>
      <c r="FQ63">
        <v>0</v>
      </c>
      <c r="FR63">
        <f t="shared" si="92"/>
        <v>0</v>
      </c>
      <c r="FS63">
        <v>0</v>
      </c>
      <c r="FX63">
        <v>98</v>
      </c>
      <c r="FY63">
        <v>58</v>
      </c>
      <c r="GA63" t="s">
        <v>3</v>
      </c>
      <c r="GD63">
        <v>1</v>
      </c>
      <c r="GF63">
        <v>989096894</v>
      </c>
      <c r="GG63">
        <v>2</v>
      </c>
      <c r="GH63">
        <v>1</v>
      </c>
      <c r="GI63">
        <v>2</v>
      </c>
      <c r="GJ63">
        <v>0</v>
      </c>
      <c r="GK63">
        <v>0</v>
      </c>
      <c r="GL63">
        <f t="shared" si="93"/>
        <v>0</v>
      </c>
      <c r="GM63">
        <f t="shared" si="94"/>
        <v>-26932.39</v>
      </c>
      <c r="GN63">
        <f t="shared" si="95"/>
        <v>-26932.39</v>
      </c>
      <c r="GO63">
        <f t="shared" si="96"/>
        <v>0</v>
      </c>
      <c r="GP63">
        <f t="shared" si="97"/>
        <v>0</v>
      </c>
      <c r="GR63">
        <v>0</v>
      </c>
      <c r="GS63">
        <v>3</v>
      </c>
      <c r="GT63">
        <v>0</v>
      </c>
      <c r="GU63" t="s">
        <v>3</v>
      </c>
      <c r="GV63">
        <f t="shared" si="98"/>
        <v>0</v>
      </c>
      <c r="GW63">
        <v>1</v>
      </c>
      <c r="GX63">
        <f t="shared" si="99"/>
        <v>0</v>
      </c>
      <c r="HA63">
        <v>0</v>
      </c>
      <c r="HB63">
        <v>0</v>
      </c>
      <c r="HC63">
        <f t="shared" si="100"/>
        <v>0</v>
      </c>
      <c r="HE63" t="s">
        <v>3</v>
      </c>
      <c r="HF63" t="s">
        <v>3</v>
      </c>
      <c r="HM63" t="s">
        <v>3</v>
      </c>
      <c r="HN63" t="s">
        <v>49</v>
      </c>
      <c r="HO63" t="s">
        <v>50</v>
      </c>
      <c r="HP63" t="s">
        <v>51</v>
      </c>
      <c r="HQ63" t="s">
        <v>51</v>
      </c>
      <c r="IK63">
        <v>0</v>
      </c>
    </row>
    <row r="64" spans="1:245" x14ac:dyDescent="0.2">
      <c r="A64">
        <v>17</v>
      </c>
      <c r="B64">
        <v>1</v>
      </c>
      <c r="C64">
        <f>ROW(SmtRes!A59)</f>
        <v>59</v>
      </c>
      <c r="D64">
        <f>ROW(EtalonRes!A59)</f>
        <v>59</v>
      </c>
      <c r="E64" t="s">
        <v>131</v>
      </c>
      <c r="F64" t="s">
        <v>132</v>
      </c>
      <c r="G64" t="s">
        <v>133</v>
      </c>
      <c r="H64" t="s">
        <v>125</v>
      </c>
      <c r="I64">
        <v>1.2E-2</v>
      </c>
      <c r="J64">
        <v>0</v>
      </c>
      <c r="K64">
        <v>1.2E-2</v>
      </c>
      <c r="O64">
        <f t="shared" si="61"/>
        <v>2810.74</v>
      </c>
      <c r="P64">
        <f t="shared" si="62"/>
        <v>2217.98</v>
      </c>
      <c r="Q64">
        <f t="shared" si="63"/>
        <v>0</v>
      </c>
      <c r="R64">
        <f t="shared" si="64"/>
        <v>0</v>
      </c>
      <c r="S64">
        <f t="shared" si="65"/>
        <v>592.76</v>
      </c>
      <c r="T64">
        <f t="shared" si="66"/>
        <v>0</v>
      </c>
      <c r="U64">
        <f t="shared" si="67"/>
        <v>2.1</v>
      </c>
      <c r="V64">
        <f t="shared" si="68"/>
        <v>0</v>
      </c>
      <c r="W64">
        <f t="shared" si="69"/>
        <v>0</v>
      </c>
      <c r="X64">
        <f t="shared" si="70"/>
        <v>580.9</v>
      </c>
      <c r="Y64">
        <f t="shared" si="71"/>
        <v>343.8</v>
      </c>
      <c r="AA64">
        <v>93041055</v>
      </c>
      <c r="AB64">
        <f t="shared" si="72"/>
        <v>17126.22</v>
      </c>
      <c r="AC64">
        <f t="shared" si="73"/>
        <v>15743.72</v>
      </c>
      <c r="AD64">
        <f t="shared" si="74"/>
        <v>0</v>
      </c>
      <c r="AE64">
        <f t="shared" si="75"/>
        <v>0</v>
      </c>
      <c r="AF64">
        <f t="shared" si="76"/>
        <v>1382.5</v>
      </c>
      <c r="AG64">
        <f t="shared" si="77"/>
        <v>0</v>
      </c>
      <c r="AH64">
        <f t="shared" si="78"/>
        <v>175</v>
      </c>
      <c r="AI64">
        <f t="shared" si="79"/>
        <v>0</v>
      </c>
      <c r="AJ64">
        <f t="shared" si="80"/>
        <v>0</v>
      </c>
      <c r="AK64">
        <v>17126.22</v>
      </c>
      <c r="AL64">
        <v>15743.72</v>
      </c>
      <c r="AM64">
        <v>0</v>
      </c>
      <c r="AN64">
        <v>0</v>
      </c>
      <c r="AO64">
        <v>1382.5</v>
      </c>
      <c r="AP64">
        <v>0</v>
      </c>
      <c r="AQ64">
        <v>175</v>
      </c>
      <c r="AR64">
        <v>0</v>
      </c>
      <c r="AS64">
        <v>0</v>
      </c>
      <c r="AT64">
        <v>98</v>
      </c>
      <c r="AU64">
        <v>58</v>
      </c>
      <c r="AV64">
        <v>1</v>
      </c>
      <c r="AW64">
        <v>1</v>
      </c>
      <c r="AZ64">
        <v>1</v>
      </c>
      <c r="BA64">
        <v>35.729999999999997</v>
      </c>
      <c r="BB64">
        <v>1</v>
      </c>
      <c r="BC64">
        <v>11.74</v>
      </c>
      <c r="BD64" t="s">
        <v>3</v>
      </c>
      <c r="BE64" t="s">
        <v>3</v>
      </c>
      <c r="BF64" t="s">
        <v>3</v>
      </c>
      <c r="BG64" t="s">
        <v>3</v>
      </c>
      <c r="BH64">
        <v>0</v>
      </c>
      <c r="BI64">
        <v>1</v>
      </c>
      <c r="BJ64" t="s">
        <v>134</v>
      </c>
      <c r="BM64">
        <v>34001</v>
      </c>
      <c r="BN64">
        <v>0</v>
      </c>
      <c r="BO64" t="s">
        <v>132</v>
      </c>
      <c r="BP64">
        <v>1</v>
      </c>
      <c r="BQ64">
        <v>2</v>
      </c>
      <c r="BR64">
        <v>0</v>
      </c>
      <c r="BS64">
        <v>35.729999999999997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98</v>
      </c>
      <c r="CA64">
        <v>58</v>
      </c>
      <c r="CB64" t="s">
        <v>3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si="81"/>
        <v>2810.74</v>
      </c>
      <c r="CQ64">
        <f t="shared" si="82"/>
        <v>184831.27280000001</v>
      </c>
      <c r="CR64">
        <f t="shared" si="83"/>
        <v>0</v>
      </c>
      <c r="CS64">
        <f t="shared" si="84"/>
        <v>0</v>
      </c>
      <c r="CT64">
        <f t="shared" si="85"/>
        <v>49396.724999999999</v>
      </c>
      <c r="CU64">
        <f t="shared" si="86"/>
        <v>0</v>
      </c>
      <c r="CV64">
        <f t="shared" si="87"/>
        <v>175</v>
      </c>
      <c r="CW64">
        <f t="shared" si="88"/>
        <v>0</v>
      </c>
      <c r="CX64">
        <f t="shared" si="89"/>
        <v>0</v>
      </c>
      <c r="CY64">
        <f t="shared" si="90"/>
        <v>580.90479999999991</v>
      </c>
      <c r="CZ64">
        <f t="shared" si="91"/>
        <v>343.80080000000004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1013</v>
      </c>
      <c r="DV64" t="s">
        <v>125</v>
      </c>
      <c r="DW64" t="s">
        <v>125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92107642</v>
      </c>
      <c r="EF64">
        <v>2</v>
      </c>
      <c r="EG64" t="s">
        <v>19</v>
      </c>
      <c r="EH64">
        <v>28</v>
      </c>
      <c r="EI64" t="s">
        <v>46</v>
      </c>
      <c r="EJ64">
        <v>1</v>
      </c>
      <c r="EK64">
        <v>34001</v>
      </c>
      <c r="EL64" t="s">
        <v>47</v>
      </c>
      <c r="EM64" t="s">
        <v>48</v>
      </c>
      <c r="EO64" t="s">
        <v>3</v>
      </c>
      <c r="EQ64">
        <v>0</v>
      </c>
      <c r="ER64">
        <v>17126.22</v>
      </c>
      <c r="ES64">
        <v>15743.72</v>
      </c>
      <c r="ET64">
        <v>0</v>
      </c>
      <c r="EU64">
        <v>0</v>
      </c>
      <c r="EV64">
        <v>1382.5</v>
      </c>
      <c r="EW64">
        <v>175</v>
      </c>
      <c r="EX64">
        <v>0</v>
      </c>
      <c r="EY64">
        <v>0</v>
      </c>
      <c r="FQ64">
        <v>0</v>
      </c>
      <c r="FR64">
        <f t="shared" si="92"/>
        <v>0</v>
      </c>
      <c r="FS64">
        <v>0</v>
      </c>
      <c r="FX64">
        <v>98</v>
      </c>
      <c r="FY64">
        <v>58</v>
      </c>
      <c r="GA64" t="s">
        <v>3</v>
      </c>
      <c r="GD64">
        <v>1</v>
      </c>
      <c r="GF64">
        <v>574512111</v>
      </c>
      <c r="GG64">
        <v>2</v>
      </c>
      <c r="GH64">
        <v>1</v>
      </c>
      <c r="GI64">
        <v>2</v>
      </c>
      <c r="GJ64">
        <v>0</v>
      </c>
      <c r="GK64">
        <v>0</v>
      </c>
      <c r="GL64">
        <f t="shared" si="93"/>
        <v>0</v>
      </c>
      <c r="GM64">
        <f t="shared" si="94"/>
        <v>3735.44</v>
      </c>
      <c r="GN64">
        <f t="shared" si="95"/>
        <v>3735.44</v>
      </c>
      <c r="GO64">
        <f t="shared" si="96"/>
        <v>0</v>
      </c>
      <c r="GP64">
        <f t="shared" si="97"/>
        <v>0</v>
      </c>
      <c r="GR64">
        <v>0</v>
      </c>
      <c r="GS64">
        <v>3</v>
      </c>
      <c r="GT64">
        <v>0</v>
      </c>
      <c r="GU64" t="s">
        <v>3</v>
      </c>
      <c r="GV64">
        <f t="shared" si="98"/>
        <v>0</v>
      </c>
      <c r="GW64">
        <v>1</v>
      </c>
      <c r="GX64">
        <f t="shared" si="99"/>
        <v>0</v>
      </c>
      <c r="HA64">
        <v>0</v>
      </c>
      <c r="HB64">
        <v>0</v>
      </c>
      <c r="HC64">
        <f t="shared" si="100"/>
        <v>0</v>
      </c>
      <c r="HE64" t="s">
        <v>3</v>
      </c>
      <c r="HF64" t="s">
        <v>3</v>
      </c>
      <c r="HM64" t="s">
        <v>3</v>
      </c>
      <c r="HN64" t="s">
        <v>49</v>
      </c>
      <c r="HO64" t="s">
        <v>50</v>
      </c>
      <c r="HP64" t="s">
        <v>51</v>
      </c>
      <c r="HQ64" t="s">
        <v>51</v>
      </c>
      <c r="IK64">
        <v>0</v>
      </c>
    </row>
    <row r="65" spans="1:245" x14ac:dyDescent="0.2">
      <c r="A65">
        <v>18</v>
      </c>
      <c r="B65">
        <v>1</v>
      </c>
      <c r="C65">
        <v>55</v>
      </c>
      <c r="E65" t="s">
        <v>135</v>
      </c>
      <c r="F65" t="s">
        <v>136</v>
      </c>
      <c r="G65" t="s">
        <v>137</v>
      </c>
      <c r="H65" t="s">
        <v>138</v>
      </c>
      <c r="I65">
        <f>I64*J65</f>
        <v>-0.18</v>
      </c>
      <c r="J65">
        <v>-15</v>
      </c>
      <c r="K65">
        <v>-15</v>
      </c>
      <c r="O65">
        <f t="shared" si="61"/>
        <v>-11.23</v>
      </c>
      <c r="P65">
        <f t="shared" si="62"/>
        <v>-11.23</v>
      </c>
      <c r="Q65">
        <f t="shared" si="63"/>
        <v>0</v>
      </c>
      <c r="R65">
        <f t="shared" si="64"/>
        <v>0</v>
      </c>
      <c r="S65">
        <f t="shared" si="65"/>
        <v>0</v>
      </c>
      <c r="T65">
        <f t="shared" si="66"/>
        <v>0</v>
      </c>
      <c r="U65">
        <f t="shared" si="67"/>
        <v>0</v>
      </c>
      <c r="V65">
        <f t="shared" si="68"/>
        <v>0</v>
      </c>
      <c r="W65">
        <f t="shared" si="69"/>
        <v>0</v>
      </c>
      <c r="X65">
        <f t="shared" si="70"/>
        <v>0</v>
      </c>
      <c r="Y65">
        <f t="shared" si="71"/>
        <v>0</v>
      </c>
      <c r="AA65">
        <v>93041055</v>
      </c>
      <c r="AB65">
        <f t="shared" si="72"/>
        <v>15.4</v>
      </c>
      <c r="AC65">
        <f t="shared" si="73"/>
        <v>15.4</v>
      </c>
      <c r="AD65">
        <f t="shared" si="74"/>
        <v>0</v>
      </c>
      <c r="AE65">
        <f t="shared" si="75"/>
        <v>0</v>
      </c>
      <c r="AF65">
        <f t="shared" si="76"/>
        <v>0</v>
      </c>
      <c r="AG65">
        <f t="shared" si="77"/>
        <v>0</v>
      </c>
      <c r="AH65">
        <f t="shared" si="78"/>
        <v>0</v>
      </c>
      <c r="AI65">
        <f t="shared" si="79"/>
        <v>0</v>
      </c>
      <c r="AJ65">
        <f t="shared" si="80"/>
        <v>0</v>
      </c>
      <c r="AK65">
        <v>15.4</v>
      </c>
      <c r="AL65">
        <v>15.4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98</v>
      </c>
      <c r="AU65">
        <v>58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4.05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139</v>
      </c>
      <c r="BM65">
        <v>34001</v>
      </c>
      <c r="BN65">
        <v>0</v>
      </c>
      <c r="BO65" t="s">
        <v>136</v>
      </c>
      <c r="BP65">
        <v>1</v>
      </c>
      <c r="BQ65">
        <v>2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98</v>
      </c>
      <c r="CA65">
        <v>58</v>
      </c>
      <c r="CB65" t="s">
        <v>3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81"/>
        <v>-11.23</v>
      </c>
      <c r="CQ65">
        <f t="shared" si="82"/>
        <v>62.37</v>
      </c>
      <c r="CR65">
        <f t="shared" si="83"/>
        <v>0</v>
      </c>
      <c r="CS65">
        <f t="shared" si="84"/>
        <v>0</v>
      </c>
      <c r="CT65">
        <f t="shared" si="85"/>
        <v>0</v>
      </c>
      <c r="CU65">
        <f t="shared" si="86"/>
        <v>0</v>
      </c>
      <c r="CV65">
        <f t="shared" si="87"/>
        <v>0</v>
      </c>
      <c r="CW65">
        <f t="shared" si="88"/>
        <v>0</v>
      </c>
      <c r="CX65">
        <f t="shared" si="89"/>
        <v>0</v>
      </c>
      <c r="CY65">
        <f t="shared" si="90"/>
        <v>0</v>
      </c>
      <c r="CZ65">
        <f t="shared" si="91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1005</v>
      </c>
      <c r="DV65" t="s">
        <v>138</v>
      </c>
      <c r="DW65" t="s">
        <v>138</v>
      </c>
      <c r="DX65">
        <v>1</v>
      </c>
      <c r="DZ65" t="s">
        <v>3</v>
      </c>
      <c r="EA65" t="s">
        <v>3</v>
      </c>
      <c r="EB65" t="s">
        <v>3</v>
      </c>
      <c r="EC65" t="s">
        <v>3</v>
      </c>
      <c r="EE65">
        <v>92107642</v>
      </c>
      <c r="EF65">
        <v>2</v>
      </c>
      <c r="EG65" t="s">
        <v>19</v>
      </c>
      <c r="EH65">
        <v>28</v>
      </c>
      <c r="EI65" t="s">
        <v>46</v>
      </c>
      <c r="EJ65">
        <v>1</v>
      </c>
      <c r="EK65">
        <v>34001</v>
      </c>
      <c r="EL65" t="s">
        <v>47</v>
      </c>
      <c r="EM65" t="s">
        <v>48</v>
      </c>
      <c r="EO65" t="s">
        <v>3</v>
      </c>
      <c r="EQ65">
        <v>0</v>
      </c>
      <c r="ER65">
        <v>15.4</v>
      </c>
      <c r="ES65">
        <v>15.4</v>
      </c>
      <c r="ET65">
        <v>0</v>
      </c>
      <c r="EU65">
        <v>0</v>
      </c>
      <c r="EV65">
        <v>0</v>
      </c>
      <c r="EW65">
        <v>0</v>
      </c>
      <c r="EX65">
        <v>0</v>
      </c>
      <c r="FQ65">
        <v>0</v>
      </c>
      <c r="FR65">
        <f t="shared" si="92"/>
        <v>0</v>
      </c>
      <c r="FS65">
        <v>0</v>
      </c>
      <c r="FX65">
        <v>98</v>
      </c>
      <c r="FY65">
        <v>58</v>
      </c>
      <c r="GA65" t="s">
        <v>3</v>
      </c>
      <c r="GD65">
        <v>1</v>
      </c>
      <c r="GF65">
        <v>-548372640</v>
      </c>
      <c r="GG65">
        <v>2</v>
      </c>
      <c r="GH65">
        <v>1</v>
      </c>
      <c r="GI65">
        <v>2</v>
      </c>
      <c r="GJ65">
        <v>0</v>
      </c>
      <c r="GK65">
        <v>0</v>
      </c>
      <c r="GL65">
        <f t="shared" si="93"/>
        <v>0</v>
      </c>
      <c r="GM65">
        <f t="shared" si="94"/>
        <v>-11.23</v>
      </c>
      <c r="GN65">
        <f t="shared" si="95"/>
        <v>-11.23</v>
      </c>
      <c r="GO65">
        <f t="shared" si="96"/>
        <v>0</v>
      </c>
      <c r="GP65">
        <f t="shared" si="97"/>
        <v>0</v>
      </c>
      <c r="GR65">
        <v>0</v>
      </c>
      <c r="GS65">
        <v>3</v>
      </c>
      <c r="GT65">
        <v>0</v>
      </c>
      <c r="GU65" t="s">
        <v>3</v>
      </c>
      <c r="GV65">
        <f t="shared" si="98"/>
        <v>0</v>
      </c>
      <c r="GW65">
        <v>1</v>
      </c>
      <c r="GX65">
        <f t="shared" si="99"/>
        <v>0</v>
      </c>
      <c r="HA65">
        <v>0</v>
      </c>
      <c r="HB65">
        <v>0</v>
      </c>
      <c r="HC65">
        <f t="shared" si="100"/>
        <v>0</v>
      </c>
      <c r="HE65" t="s">
        <v>3</v>
      </c>
      <c r="HF65" t="s">
        <v>3</v>
      </c>
      <c r="HM65" t="s">
        <v>3</v>
      </c>
      <c r="HN65" t="s">
        <v>49</v>
      </c>
      <c r="HO65" t="s">
        <v>50</v>
      </c>
      <c r="HP65" t="s">
        <v>51</v>
      </c>
      <c r="HQ65" t="s">
        <v>51</v>
      </c>
      <c r="IK65">
        <v>0</v>
      </c>
    </row>
    <row r="66" spans="1:245" x14ac:dyDescent="0.2">
      <c r="A66">
        <v>17</v>
      </c>
      <c r="B66">
        <v>1</v>
      </c>
      <c r="C66">
        <f>ROW(SmtRes!A69)</f>
        <v>69</v>
      </c>
      <c r="D66">
        <f>ROW(EtalonRes!A69)</f>
        <v>69</v>
      </c>
      <c r="E66" t="s">
        <v>140</v>
      </c>
      <c r="F66" t="s">
        <v>141</v>
      </c>
      <c r="G66" t="s">
        <v>142</v>
      </c>
      <c r="H66" t="s">
        <v>111</v>
      </c>
      <c r="I66">
        <f>ROUND(282/100,9)</f>
        <v>2.82</v>
      </c>
      <c r="J66">
        <v>0</v>
      </c>
      <c r="K66">
        <f>ROUND(282/100,9)</f>
        <v>2.82</v>
      </c>
      <c r="O66">
        <f t="shared" si="61"/>
        <v>20919.490000000002</v>
      </c>
      <c r="P66">
        <f t="shared" si="62"/>
        <v>2168.19</v>
      </c>
      <c r="Q66">
        <f t="shared" si="63"/>
        <v>1939.73</v>
      </c>
      <c r="R66">
        <f t="shared" si="64"/>
        <v>243.84</v>
      </c>
      <c r="S66">
        <f t="shared" si="65"/>
        <v>16811.57</v>
      </c>
      <c r="T66">
        <f t="shared" si="66"/>
        <v>0</v>
      </c>
      <c r="U66">
        <f t="shared" si="67"/>
        <v>52.339199999999991</v>
      </c>
      <c r="V66">
        <f t="shared" si="68"/>
        <v>0.56399999999999995</v>
      </c>
      <c r="W66">
        <f t="shared" si="69"/>
        <v>0</v>
      </c>
      <c r="X66">
        <f t="shared" si="70"/>
        <v>16543.75</v>
      </c>
      <c r="Y66">
        <f t="shared" si="71"/>
        <v>8698.26</v>
      </c>
      <c r="AA66">
        <v>93041055</v>
      </c>
      <c r="AB66">
        <f t="shared" si="72"/>
        <v>275.02999999999997</v>
      </c>
      <c r="AC66">
        <f t="shared" si="73"/>
        <v>40.81</v>
      </c>
      <c r="AD66">
        <f t="shared" si="74"/>
        <v>67.37</v>
      </c>
      <c r="AE66">
        <f t="shared" si="75"/>
        <v>2.42</v>
      </c>
      <c r="AF66">
        <f t="shared" si="76"/>
        <v>166.85</v>
      </c>
      <c r="AG66">
        <f t="shared" si="77"/>
        <v>0</v>
      </c>
      <c r="AH66">
        <f t="shared" si="78"/>
        <v>18.559999999999999</v>
      </c>
      <c r="AI66">
        <f t="shared" si="79"/>
        <v>0.2</v>
      </c>
      <c r="AJ66">
        <f t="shared" si="80"/>
        <v>0</v>
      </c>
      <c r="AK66">
        <v>275.02999999999997</v>
      </c>
      <c r="AL66">
        <v>40.81</v>
      </c>
      <c r="AM66">
        <v>67.37</v>
      </c>
      <c r="AN66">
        <v>2.42</v>
      </c>
      <c r="AO66">
        <v>166.85</v>
      </c>
      <c r="AP66">
        <v>0</v>
      </c>
      <c r="AQ66">
        <v>18.559999999999999</v>
      </c>
      <c r="AR66">
        <v>0.2</v>
      </c>
      <c r="AS66">
        <v>0</v>
      </c>
      <c r="AT66">
        <v>97</v>
      </c>
      <c r="AU66">
        <v>51</v>
      </c>
      <c r="AV66">
        <v>1</v>
      </c>
      <c r="AW66">
        <v>1</v>
      </c>
      <c r="AZ66">
        <v>1</v>
      </c>
      <c r="BA66">
        <v>35.729999999999997</v>
      </c>
      <c r="BB66">
        <v>10.210000000000001</v>
      </c>
      <c r="BC66">
        <v>18.84</v>
      </c>
      <c r="BD66" t="s">
        <v>3</v>
      </c>
      <c r="BE66" t="s">
        <v>3</v>
      </c>
      <c r="BF66" t="s">
        <v>3</v>
      </c>
      <c r="BG66" t="s">
        <v>3</v>
      </c>
      <c r="BH66">
        <v>0</v>
      </c>
      <c r="BI66">
        <v>2</v>
      </c>
      <c r="BJ66" t="s">
        <v>143</v>
      </c>
      <c r="BM66">
        <v>108001</v>
      </c>
      <c r="BN66">
        <v>0</v>
      </c>
      <c r="BO66" t="s">
        <v>141</v>
      </c>
      <c r="BP66">
        <v>1</v>
      </c>
      <c r="BQ66">
        <v>3</v>
      </c>
      <c r="BR66">
        <v>0</v>
      </c>
      <c r="BS66">
        <v>35.729999999999997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97</v>
      </c>
      <c r="CA66">
        <v>51</v>
      </c>
      <c r="CB66" t="s">
        <v>3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81"/>
        <v>20919.489999999998</v>
      </c>
      <c r="CQ66">
        <f t="shared" si="82"/>
        <v>768.86040000000003</v>
      </c>
      <c r="CR66">
        <f t="shared" si="83"/>
        <v>687.84770000000015</v>
      </c>
      <c r="CS66">
        <f t="shared" si="84"/>
        <v>86.466599999999985</v>
      </c>
      <c r="CT66">
        <f t="shared" si="85"/>
        <v>5961.5504999999994</v>
      </c>
      <c r="CU66">
        <f t="shared" si="86"/>
        <v>0</v>
      </c>
      <c r="CV66">
        <f t="shared" si="87"/>
        <v>18.559999999999999</v>
      </c>
      <c r="CW66">
        <f t="shared" si="88"/>
        <v>0.2</v>
      </c>
      <c r="CX66">
        <f t="shared" si="89"/>
        <v>0</v>
      </c>
      <c r="CY66">
        <f t="shared" si="90"/>
        <v>16543.7477</v>
      </c>
      <c r="CZ66">
        <f t="shared" si="91"/>
        <v>8698.2591000000011</v>
      </c>
      <c r="DC66" t="s">
        <v>3</v>
      </c>
      <c r="DD66" t="s">
        <v>3</v>
      </c>
      <c r="DE66" t="s">
        <v>3</v>
      </c>
      <c r="DF66" t="s">
        <v>3</v>
      </c>
      <c r="DG66" t="s">
        <v>3</v>
      </c>
      <c r="DH66" t="s">
        <v>3</v>
      </c>
      <c r="DI66" t="s">
        <v>3</v>
      </c>
      <c r="DJ66" t="s">
        <v>3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DU66">
        <v>1013</v>
      </c>
      <c r="DV66" t="s">
        <v>111</v>
      </c>
      <c r="DW66" t="s">
        <v>111</v>
      </c>
      <c r="DX66">
        <v>1</v>
      </c>
      <c r="DZ66" t="s">
        <v>3</v>
      </c>
      <c r="EA66" t="s">
        <v>3</v>
      </c>
      <c r="EB66" t="s">
        <v>3</v>
      </c>
      <c r="EC66" t="s">
        <v>3</v>
      </c>
      <c r="EE66">
        <v>92107470</v>
      </c>
      <c r="EF66">
        <v>3</v>
      </c>
      <c r="EG66" t="s">
        <v>113</v>
      </c>
      <c r="EH66">
        <v>0</v>
      </c>
      <c r="EI66" t="s">
        <v>3</v>
      </c>
      <c r="EJ66">
        <v>2</v>
      </c>
      <c r="EK66">
        <v>108001</v>
      </c>
      <c r="EL66" t="s">
        <v>114</v>
      </c>
      <c r="EM66" t="s">
        <v>115</v>
      </c>
      <c r="EO66" t="s">
        <v>3</v>
      </c>
      <c r="EQ66">
        <v>0</v>
      </c>
      <c r="ER66">
        <v>275.02999999999997</v>
      </c>
      <c r="ES66">
        <v>40.81</v>
      </c>
      <c r="ET66">
        <v>67.37</v>
      </c>
      <c r="EU66">
        <v>2.42</v>
      </c>
      <c r="EV66">
        <v>166.85</v>
      </c>
      <c r="EW66">
        <v>18.559999999999999</v>
      </c>
      <c r="EX66">
        <v>0.2</v>
      </c>
      <c r="EY66">
        <v>0</v>
      </c>
      <c r="FQ66">
        <v>0</v>
      </c>
      <c r="FR66">
        <f t="shared" si="92"/>
        <v>0</v>
      </c>
      <c r="FS66">
        <v>0</v>
      </c>
      <c r="FX66">
        <v>97</v>
      </c>
      <c r="FY66">
        <v>51</v>
      </c>
      <c r="GA66" t="s">
        <v>3</v>
      </c>
      <c r="GD66">
        <v>1</v>
      </c>
      <c r="GF66">
        <v>-1943915153</v>
      </c>
      <c r="GG66">
        <v>2</v>
      </c>
      <c r="GH66">
        <v>1</v>
      </c>
      <c r="GI66">
        <v>2</v>
      </c>
      <c r="GJ66">
        <v>0</v>
      </c>
      <c r="GK66">
        <v>0</v>
      </c>
      <c r="GL66">
        <f t="shared" si="93"/>
        <v>0</v>
      </c>
      <c r="GM66">
        <f t="shared" si="94"/>
        <v>46161.5</v>
      </c>
      <c r="GN66">
        <f t="shared" si="95"/>
        <v>0</v>
      </c>
      <c r="GO66">
        <f t="shared" si="96"/>
        <v>46161.5</v>
      </c>
      <c r="GP66">
        <f t="shared" si="97"/>
        <v>0</v>
      </c>
      <c r="GR66">
        <v>0</v>
      </c>
      <c r="GS66">
        <v>3</v>
      </c>
      <c r="GT66">
        <v>0</v>
      </c>
      <c r="GU66" t="s">
        <v>3</v>
      </c>
      <c r="GV66">
        <f t="shared" si="98"/>
        <v>0</v>
      </c>
      <c r="GW66">
        <v>1</v>
      </c>
      <c r="GX66">
        <f t="shared" si="99"/>
        <v>0</v>
      </c>
      <c r="HA66">
        <v>0</v>
      </c>
      <c r="HB66">
        <v>0</v>
      </c>
      <c r="HC66">
        <f t="shared" si="100"/>
        <v>0</v>
      </c>
      <c r="HE66" t="s">
        <v>3</v>
      </c>
      <c r="HF66" t="s">
        <v>3</v>
      </c>
      <c r="HM66" t="s">
        <v>3</v>
      </c>
      <c r="HN66" t="s">
        <v>116</v>
      </c>
      <c r="HO66" t="s">
        <v>117</v>
      </c>
      <c r="HP66" t="s">
        <v>114</v>
      </c>
      <c r="HQ66" t="s">
        <v>114</v>
      </c>
      <c r="IK66">
        <v>0</v>
      </c>
    </row>
    <row r="67" spans="1:245" x14ac:dyDescent="0.2">
      <c r="A67">
        <v>17</v>
      </c>
      <c r="B67">
        <v>1</v>
      </c>
      <c r="C67">
        <f>ROW(SmtRes!A79)</f>
        <v>79</v>
      </c>
      <c r="D67">
        <f>ROW(EtalonRes!A79)</f>
        <v>79</v>
      </c>
      <c r="E67" t="s">
        <v>144</v>
      </c>
      <c r="F67" t="s">
        <v>145</v>
      </c>
      <c r="G67" t="s">
        <v>146</v>
      </c>
      <c r="H67" t="s">
        <v>111</v>
      </c>
      <c r="I67">
        <f>ROUND(40/100,9)</f>
        <v>0.4</v>
      </c>
      <c r="J67">
        <v>0</v>
      </c>
      <c r="K67">
        <f>ROUND(40/100,9)</f>
        <v>0.4</v>
      </c>
      <c r="O67">
        <f t="shared" si="61"/>
        <v>1505.73</v>
      </c>
      <c r="P67">
        <f t="shared" si="62"/>
        <v>305.64999999999998</v>
      </c>
      <c r="Q67">
        <f t="shared" si="63"/>
        <v>244.09</v>
      </c>
      <c r="R67">
        <f t="shared" si="64"/>
        <v>34.590000000000003</v>
      </c>
      <c r="S67">
        <f t="shared" si="65"/>
        <v>955.99</v>
      </c>
      <c r="T67">
        <f t="shared" si="66"/>
        <v>0</v>
      </c>
      <c r="U67">
        <f t="shared" si="67"/>
        <v>2.9760000000000004</v>
      </c>
      <c r="V67">
        <f t="shared" si="68"/>
        <v>8.0000000000000016E-2</v>
      </c>
      <c r="W67">
        <f t="shared" si="69"/>
        <v>0</v>
      </c>
      <c r="X67">
        <f t="shared" si="70"/>
        <v>960.86</v>
      </c>
      <c r="Y67">
        <f t="shared" si="71"/>
        <v>505.2</v>
      </c>
      <c r="AA67">
        <v>93041055</v>
      </c>
      <c r="AB67">
        <f t="shared" si="72"/>
        <v>170.51</v>
      </c>
      <c r="AC67">
        <f t="shared" si="73"/>
        <v>49.33</v>
      </c>
      <c r="AD67">
        <f t="shared" si="74"/>
        <v>54.29</v>
      </c>
      <c r="AE67">
        <f t="shared" si="75"/>
        <v>2.42</v>
      </c>
      <c r="AF67">
        <f t="shared" si="76"/>
        <v>66.89</v>
      </c>
      <c r="AG67">
        <f t="shared" si="77"/>
        <v>0</v>
      </c>
      <c r="AH67">
        <f t="shared" si="78"/>
        <v>7.44</v>
      </c>
      <c r="AI67">
        <f t="shared" si="79"/>
        <v>0.2</v>
      </c>
      <c r="AJ67">
        <f t="shared" si="80"/>
        <v>0</v>
      </c>
      <c r="AK67">
        <v>170.51</v>
      </c>
      <c r="AL67">
        <v>49.33</v>
      </c>
      <c r="AM67">
        <v>54.29</v>
      </c>
      <c r="AN67">
        <v>2.42</v>
      </c>
      <c r="AO67">
        <v>66.89</v>
      </c>
      <c r="AP67">
        <v>0</v>
      </c>
      <c r="AQ67">
        <v>7.44</v>
      </c>
      <c r="AR67">
        <v>0.2</v>
      </c>
      <c r="AS67">
        <v>0</v>
      </c>
      <c r="AT67">
        <v>97</v>
      </c>
      <c r="AU67">
        <v>51</v>
      </c>
      <c r="AV67">
        <v>1</v>
      </c>
      <c r="AW67">
        <v>1</v>
      </c>
      <c r="AZ67">
        <v>1</v>
      </c>
      <c r="BA67">
        <v>35.729999999999997</v>
      </c>
      <c r="BB67">
        <v>11.24</v>
      </c>
      <c r="BC67">
        <v>15.49</v>
      </c>
      <c r="BD67" t="s">
        <v>3</v>
      </c>
      <c r="BE67" t="s">
        <v>3</v>
      </c>
      <c r="BF67" t="s">
        <v>3</v>
      </c>
      <c r="BG67" t="s">
        <v>3</v>
      </c>
      <c r="BH67">
        <v>0</v>
      </c>
      <c r="BI67">
        <v>2</v>
      </c>
      <c r="BJ67" t="s">
        <v>147</v>
      </c>
      <c r="BM67">
        <v>108001</v>
      </c>
      <c r="BN67">
        <v>0</v>
      </c>
      <c r="BO67" t="s">
        <v>145</v>
      </c>
      <c r="BP67">
        <v>1</v>
      </c>
      <c r="BQ67">
        <v>3</v>
      </c>
      <c r="BR67">
        <v>0</v>
      </c>
      <c r="BS67">
        <v>35.729999999999997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97</v>
      </c>
      <c r="CA67">
        <v>51</v>
      </c>
      <c r="CB67" t="s">
        <v>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81"/>
        <v>1505.73</v>
      </c>
      <c r="CQ67">
        <f t="shared" si="82"/>
        <v>764.12170000000003</v>
      </c>
      <c r="CR67">
        <f t="shared" si="83"/>
        <v>610.21960000000001</v>
      </c>
      <c r="CS67">
        <f t="shared" si="84"/>
        <v>86.466599999999985</v>
      </c>
      <c r="CT67">
        <f t="shared" si="85"/>
        <v>2389.9796999999999</v>
      </c>
      <c r="CU67">
        <f t="shared" si="86"/>
        <v>0</v>
      </c>
      <c r="CV67">
        <f t="shared" si="87"/>
        <v>7.44</v>
      </c>
      <c r="CW67">
        <f t="shared" si="88"/>
        <v>0.2</v>
      </c>
      <c r="CX67">
        <f t="shared" si="89"/>
        <v>0</v>
      </c>
      <c r="CY67">
        <f t="shared" si="90"/>
        <v>960.86260000000004</v>
      </c>
      <c r="CZ67">
        <f t="shared" si="91"/>
        <v>505.19580000000002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111</v>
      </c>
      <c r="DW67" t="s">
        <v>111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92107470</v>
      </c>
      <c r="EF67">
        <v>3</v>
      </c>
      <c r="EG67" t="s">
        <v>113</v>
      </c>
      <c r="EH67">
        <v>0</v>
      </c>
      <c r="EI67" t="s">
        <v>3</v>
      </c>
      <c r="EJ67">
        <v>2</v>
      </c>
      <c r="EK67">
        <v>108001</v>
      </c>
      <c r="EL67" t="s">
        <v>114</v>
      </c>
      <c r="EM67" t="s">
        <v>115</v>
      </c>
      <c r="EO67" t="s">
        <v>3</v>
      </c>
      <c r="EQ67">
        <v>0</v>
      </c>
      <c r="ER67">
        <v>170.51</v>
      </c>
      <c r="ES67">
        <v>49.33</v>
      </c>
      <c r="ET67">
        <v>54.29</v>
      </c>
      <c r="EU67">
        <v>2.42</v>
      </c>
      <c r="EV67">
        <v>66.89</v>
      </c>
      <c r="EW67">
        <v>7.44</v>
      </c>
      <c r="EX67">
        <v>0.2</v>
      </c>
      <c r="EY67">
        <v>0</v>
      </c>
      <c r="FQ67">
        <v>0</v>
      </c>
      <c r="FR67">
        <f t="shared" si="92"/>
        <v>0</v>
      </c>
      <c r="FS67">
        <v>0</v>
      </c>
      <c r="FX67">
        <v>97</v>
      </c>
      <c r="FY67">
        <v>51</v>
      </c>
      <c r="GA67" t="s">
        <v>3</v>
      </c>
      <c r="GD67">
        <v>1</v>
      </c>
      <c r="GF67">
        <v>-1453154500</v>
      </c>
      <c r="GG67">
        <v>2</v>
      </c>
      <c r="GH67">
        <v>1</v>
      </c>
      <c r="GI67">
        <v>2</v>
      </c>
      <c r="GJ67">
        <v>0</v>
      </c>
      <c r="GK67">
        <v>0</v>
      </c>
      <c r="GL67">
        <f t="shared" si="93"/>
        <v>0</v>
      </c>
      <c r="GM67">
        <f t="shared" si="94"/>
        <v>2971.79</v>
      </c>
      <c r="GN67">
        <f t="shared" si="95"/>
        <v>0</v>
      </c>
      <c r="GO67">
        <f t="shared" si="96"/>
        <v>2971.79</v>
      </c>
      <c r="GP67">
        <f t="shared" si="97"/>
        <v>0</v>
      </c>
      <c r="GR67">
        <v>0</v>
      </c>
      <c r="GS67">
        <v>3</v>
      </c>
      <c r="GT67">
        <v>0</v>
      </c>
      <c r="GU67" t="s">
        <v>3</v>
      </c>
      <c r="GV67">
        <f t="shared" si="98"/>
        <v>0</v>
      </c>
      <c r="GW67">
        <v>1</v>
      </c>
      <c r="GX67">
        <f t="shared" si="99"/>
        <v>0</v>
      </c>
      <c r="HA67">
        <v>0</v>
      </c>
      <c r="HB67">
        <v>0</v>
      </c>
      <c r="HC67">
        <f t="shared" si="100"/>
        <v>0</v>
      </c>
      <c r="HE67" t="s">
        <v>3</v>
      </c>
      <c r="HF67" t="s">
        <v>3</v>
      </c>
      <c r="HM67" t="s">
        <v>3</v>
      </c>
      <c r="HN67" t="s">
        <v>116</v>
      </c>
      <c r="HO67" t="s">
        <v>117</v>
      </c>
      <c r="HP67" t="s">
        <v>114</v>
      </c>
      <c r="HQ67" t="s">
        <v>114</v>
      </c>
      <c r="IK67">
        <v>0</v>
      </c>
    </row>
    <row r="68" spans="1:245" x14ac:dyDescent="0.2">
      <c r="A68">
        <v>17</v>
      </c>
      <c r="B68">
        <v>1</v>
      </c>
      <c r="C68">
        <f>ROW(SmtRes!A85)</f>
        <v>85</v>
      </c>
      <c r="D68">
        <f>ROW(EtalonRes!A85)</f>
        <v>85</v>
      </c>
      <c r="E68" t="s">
        <v>148</v>
      </c>
      <c r="F68" t="s">
        <v>149</v>
      </c>
      <c r="G68" t="s">
        <v>150</v>
      </c>
      <c r="H68" t="s">
        <v>151</v>
      </c>
      <c r="I68">
        <v>4</v>
      </c>
      <c r="J68">
        <v>0</v>
      </c>
      <c r="K68">
        <v>4</v>
      </c>
      <c r="O68">
        <f t="shared" si="61"/>
        <v>4148.9799999999996</v>
      </c>
      <c r="P68">
        <f t="shared" si="62"/>
        <v>577.41</v>
      </c>
      <c r="Q68">
        <f t="shared" si="63"/>
        <v>0</v>
      </c>
      <c r="R68">
        <f t="shared" si="64"/>
        <v>0</v>
      </c>
      <c r="S68">
        <f t="shared" si="65"/>
        <v>3571.57</v>
      </c>
      <c r="T68">
        <f t="shared" si="66"/>
        <v>0</v>
      </c>
      <c r="U68">
        <f t="shared" si="67"/>
        <v>11.12</v>
      </c>
      <c r="V68">
        <f t="shared" si="68"/>
        <v>0</v>
      </c>
      <c r="W68">
        <f t="shared" si="69"/>
        <v>0</v>
      </c>
      <c r="X68">
        <f t="shared" si="70"/>
        <v>3464.42</v>
      </c>
      <c r="Y68">
        <f t="shared" si="71"/>
        <v>1821.5</v>
      </c>
      <c r="AA68">
        <v>93041055</v>
      </c>
      <c r="AB68">
        <f t="shared" si="72"/>
        <v>30.46</v>
      </c>
      <c r="AC68">
        <f t="shared" si="73"/>
        <v>5.47</v>
      </c>
      <c r="AD68">
        <f t="shared" si="74"/>
        <v>0</v>
      </c>
      <c r="AE68">
        <f t="shared" si="75"/>
        <v>0</v>
      </c>
      <c r="AF68">
        <f t="shared" si="76"/>
        <v>24.99</v>
      </c>
      <c r="AG68">
        <f t="shared" si="77"/>
        <v>0</v>
      </c>
      <c r="AH68">
        <f t="shared" si="78"/>
        <v>2.78</v>
      </c>
      <c r="AI68">
        <f t="shared" si="79"/>
        <v>0</v>
      </c>
      <c r="AJ68">
        <f t="shared" si="80"/>
        <v>0</v>
      </c>
      <c r="AK68">
        <v>30.46</v>
      </c>
      <c r="AL68">
        <v>5.47</v>
      </c>
      <c r="AM68">
        <v>0</v>
      </c>
      <c r="AN68">
        <v>0</v>
      </c>
      <c r="AO68">
        <v>24.99</v>
      </c>
      <c r="AP68">
        <v>0</v>
      </c>
      <c r="AQ68">
        <v>2.78</v>
      </c>
      <c r="AR68">
        <v>0</v>
      </c>
      <c r="AS68">
        <v>0</v>
      </c>
      <c r="AT68">
        <v>97</v>
      </c>
      <c r="AU68">
        <v>51</v>
      </c>
      <c r="AV68">
        <v>1</v>
      </c>
      <c r="AW68">
        <v>1</v>
      </c>
      <c r="AZ68">
        <v>1</v>
      </c>
      <c r="BA68">
        <v>35.729999999999997</v>
      </c>
      <c r="BB68">
        <v>1</v>
      </c>
      <c r="BC68">
        <v>26.39</v>
      </c>
      <c r="BD68" t="s">
        <v>3</v>
      </c>
      <c r="BE68" t="s">
        <v>3</v>
      </c>
      <c r="BF68" t="s">
        <v>3</v>
      </c>
      <c r="BG68" t="s">
        <v>3</v>
      </c>
      <c r="BH68">
        <v>0</v>
      </c>
      <c r="BI68">
        <v>2</v>
      </c>
      <c r="BJ68" t="s">
        <v>152</v>
      </c>
      <c r="BM68">
        <v>108001</v>
      </c>
      <c r="BN68">
        <v>0</v>
      </c>
      <c r="BO68" t="s">
        <v>149</v>
      </c>
      <c r="BP68">
        <v>1</v>
      </c>
      <c r="BQ68">
        <v>3</v>
      </c>
      <c r="BR68">
        <v>0</v>
      </c>
      <c r="BS68">
        <v>35.729999999999997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97</v>
      </c>
      <c r="CA68">
        <v>51</v>
      </c>
      <c r="CB68" t="s">
        <v>3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81"/>
        <v>4148.9800000000005</v>
      </c>
      <c r="CQ68">
        <f t="shared" si="82"/>
        <v>144.35329999999999</v>
      </c>
      <c r="CR68">
        <f t="shared" si="83"/>
        <v>0</v>
      </c>
      <c r="CS68">
        <f t="shared" si="84"/>
        <v>0</v>
      </c>
      <c r="CT68">
        <f t="shared" si="85"/>
        <v>892.89269999999988</v>
      </c>
      <c r="CU68">
        <f t="shared" si="86"/>
        <v>0</v>
      </c>
      <c r="CV68">
        <f t="shared" si="87"/>
        <v>2.78</v>
      </c>
      <c r="CW68">
        <f t="shared" si="88"/>
        <v>0</v>
      </c>
      <c r="CX68">
        <f t="shared" si="89"/>
        <v>0</v>
      </c>
      <c r="CY68">
        <f t="shared" si="90"/>
        <v>3464.4229000000005</v>
      </c>
      <c r="CZ68">
        <f t="shared" si="91"/>
        <v>1821.5007000000001</v>
      </c>
      <c r="DC68" t="s">
        <v>3</v>
      </c>
      <c r="DD68" t="s">
        <v>3</v>
      </c>
      <c r="DE68" t="s">
        <v>3</v>
      </c>
      <c r="DF68" t="s">
        <v>3</v>
      </c>
      <c r="DG68" t="s">
        <v>3</v>
      </c>
      <c r="DH68" t="s">
        <v>3</v>
      </c>
      <c r="DI68" t="s">
        <v>3</v>
      </c>
      <c r="DJ68" t="s">
        <v>3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151</v>
      </c>
      <c r="DW68" t="s">
        <v>151</v>
      </c>
      <c r="DX68">
        <v>1</v>
      </c>
      <c r="DZ68" t="s">
        <v>3</v>
      </c>
      <c r="EA68" t="s">
        <v>3</v>
      </c>
      <c r="EB68" t="s">
        <v>3</v>
      </c>
      <c r="EC68" t="s">
        <v>3</v>
      </c>
      <c r="EE68">
        <v>92107470</v>
      </c>
      <c r="EF68">
        <v>3</v>
      </c>
      <c r="EG68" t="s">
        <v>113</v>
      </c>
      <c r="EH68">
        <v>0</v>
      </c>
      <c r="EI68" t="s">
        <v>3</v>
      </c>
      <c r="EJ68">
        <v>2</v>
      </c>
      <c r="EK68">
        <v>108001</v>
      </c>
      <c r="EL68" t="s">
        <v>114</v>
      </c>
      <c r="EM68" t="s">
        <v>115</v>
      </c>
      <c r="EO68" t="s">
        <v>3</v>
      </c>
      <c r="EQ68">
        <v>0</v>
      </c>
      <c r="ER68">
        <v>30.46</v>
      </c>
      <c r="ES68">
        <v>5.47</v>
      </c>
      <c r="ET68">
        <v>0</v>
      </c>
      <c r="EU68">
        <v>0</v>
      </c>
      <c r="EV68">
        <v>24.99</v>
      </c>
      <c r="EW68">
        <v>2.78</v>
      </c>
      <c r="EX68">
        <v>0</v>
      </c>
      <c r="EY68">
        <v>0</v>
      </c>
      <c r="FQ68">
        <v>0</v>
      </c>
      <c r="FR68">
        <f t="shared" si="92"/>
        <v>0</v>
      </c>
      <c r="FS68">
        <v>0</v>
      </c>
      <c r="FX68">
        <v>97</v>
      </c>
      <c r="FY68">
        <v>51</v>
      </c>
      <c r="GA68" t="s">
        <v>3</v>
      </c>
      <c r="GD68">
        <v>1</v>
      </c>
      <c r="GF68">
        <v>-284833624</v>
      </c>
      <c r="GG68">
        <v>2</v>
      </c>
      <c r="GH68">
        <v>1</v>
      </c>
      <c r="GI68">
        <v>2</v>
      </c>
      <c r="GJ68">
        <v>0</v>
      </c>
      <c r="GK68">
        <v>0</v>
      </c>
      <c r="GL68">
        <f t="shared" si="93"/>
        <v>0</v>
      </c>
      <c r="GM68">
        <f t="shared" si="94"/>
        <v>9434.9</v>
      </c>
      <c r="GN68">
        <f t="shared" si="95"/>
        <v>0</v>
      </c>
      <c r="GO68">
        <f t="shared" si="96"/>
        <v>9434.9</v>
      </c>
      <c r="GP68">
        <f t="shared" si="97"/>
        <v>0</v>
      </c>
      <c r="GR68">
        <v>0</v>
      </c>
      <c r="GS68">
        <v>3</v>
      </c>
      <c r="GT68">
        <v>0</v>
      </c>
      <c r="GU68" t="s">
        <v>3</v>
      </c>
      <c r="GV68">
        <f t="shared" si="98"/>
        <v>0</v>
      </c>
      <c r="GW68">
        <v>1</v>
      </c>
      <c r="GX68">
        <f t="shared" si="99"/>
        <v>0</v>
      </c>
      <c r="HA68">
        <v>0</v>
      </c>
      <c r="HB68">
        <v>0</v>
      </c>
      <c r="HC68">
        <f t="shared" si="100"/>
        <v>0</v>
      </c>
      <c r="HE68" t="s">
        <v>3</v>
      </c>
      <c r="HF68" t="s">
        <v>3</v>
      </c>
      <c r="HM68" t="s">
        <v>3</v>
      </c>
      <c r="HN68" t="s">
        <v>116</v>
      </c>
      <c r="HO68" t="s">
        <v>117</v>
      </c>
      <c r="HP68" t="s">
        <v>114</v>
      </c>
      <c r="HQ68" t="s">
        <v>114</v>
      </c>
      <c r="IK68">
        <v>0</v>
      </c>
    </row>
    <row r="69" spans="1:245" x14ac:dyDescent="0.2">
      <c r="A69">
        <v>17</v>
      </c>
      <c r="B69">
        <v>1</v>
      </c>
      <c r="C69">
        <f>ROW(SmtRes!A87)</f>
        <v>87</v>
      </c>
      <c r="D69">
        <f>ROW(EtalonRes!A87)</f>
        <v>87</v>
      </c>
      <c r="E69" t="s">
        <v>153</v>
      </c>
      <c r="F69" t="s">
        <v>154</v>
      </c>
      <c r="G69" t="s">
        <v>155</v>
      </c>
      <c r="H69" t="s">
        <v>156</v>
      </c>
      <c r="I69">
        <f>ROUND(12/100,9)</f>
        <v>0.12</v>
      </c>
      <c r="J69">
        <v>0</v>
      </c>
      <c r="K69">
        <f>ROUND(12/100,9)</f>
        <v>0.12</v>
      </c>
      <c r="O69">
        <f t="shared" si="61"/>
        <v>893.26</v>
      </c>
      <c r="P69">
        <f t="shared" si="62"/>
        <v>17.52</v>
      </c>
      <c r="Q69">
        <f t="shared" si="63"/>
        <v>0</v>
      </c>
      <c r="R69">
        <f t="shared" si="64"/>
        <v>0</v>
      </c>
      <c r="S69">
        <f t="shared" si="65"/>
        <v>875.74</v>
      </c>
      <c r="T69">
        <f t="shared" si="66"/>
        <v>0</v>
      </c>
      <c r="U69">
        <f t="shared" si="67"/>
        <v>2.7263999999999999</v>
      </c>
      <c r="V69">
        <f t="shared" si="68"/>
        <v>0</v>
      </c>
      <c r="W69">
        <f t="shared" si="69"/>
        <v>0</v>
      </c>
      <c r="X69">
        <f t="shared" si="70"/>
        <v>849.47</v>
      </c>
      <c r="Y69">
        <f t="shared" si="71"/>
        <v>446.63</v>
      </c>
      <c r="AA69">
        <v>93041055</v>
      </c>
      <c r="AB69">
        <f t="shared" si="72"/>
        <v>208.34</v>
      </c>
      <c r="AC69">
        <f t="shared" si="73"/>
        <v>4.09</v>
      </c>
      <c r="AD69">
        <f t="shared" si="74"/>
        <v>0</v>
      </c>
      <c r="AE69">
        <f t="shared" si="75"/>
        <v>0</v>
      </c>
      <c r="AF69">
        <f t="shared" si="76"/>
        <v>204.25</v>
      </c>
      <c r="AG69">
        <f t="shared" si="77"/>
        <v>0</v>
      </c>
      <c r="AH69">
        <f t="shared" si="78"/>
        <v>22.72</v>
      </c>
      <c r="AI69">
        <f t="shared" si="79"/>
        <v>0</v>
      </c>
      <c r="AJ69">
        <f t="shared" si="80"/>
        <v>0</v>
      </c>
      <c r="AK69">
        <v>208.34</v>
      </c>
      <c r="AL69">
        <v>4.09</v>
      </c>
      <c r="AM69">
        <v>0</v>
      </c>
      <c r="AN69">
        <v>0</v>
      </c>
      <c r="AO69">
        <v>204.25</v>
      </c>
      <c r="AP69">
        <v>0</v>
      </c>
      <c r="AQ69">
        <v>22.72</v>
      </c>
      <c r="AR69">
        <v>0</v>
      </c>
      <c r="AS69">
        <v>0</v>
      </c>
      <c r="AT69">
        <v>97</v>
      </c>
      <c r="AU69">
        <v>51</v>
      </c>
      <c r="AV69">
        <v>1</v>
      </c>
      <c r="AW69">
        <v>1</v>
      </c>
      <c r="AZ69">
        <v>1</v>
      </c>
      <c r="BA69">
        <v>35.729999999999997</v>
      </c>
      <c r="BB69">
        <v>1</v>
      </c>
      <c r="BC69">
        <v>35.69</v>
      </c>
      <c r="BD69" t="s">
        <v>3</v>
      </c>
      <c r="BE69" t="s">
        <v>3</v>
      </c>
      <c r="BF69" t="s">
        <v>3</v>
      </c>
      <c r="BG69" t="s">
        <v>3</v>
      </c>
      <c r="BH69">
        <v>0</v>
      </c>
      <c r="BI69">
        <v>2</v>
      </c>
      <c r="BJ69" t="s">
        <v>157</v>
      </c>
      <c r="BM69">
        <v>108001</v>
      </c>
      <c r="BN69">
        <v>0</v>
      </c>
      <c r="BO69" t="s">
        <v>154</v>
      </c>
      <c r="BP69">
        <v>1</v>
      </c>
      <c r="BQ69">
        <v>3</v>
      </c>
      <c r="BR69">
        <v>0</v>
      </c>
      <c r="BS69">
        <v>35.729999999999997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97</v>
      </c>
      <c r="CA69">
        <v>51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81"/>
        <v>893.26</v>
      </c>
      <c r="CQ69">
        <f t="shared" si="82"/>
        <v>145.97209999999998</v>
      </c>
      <c r="CR69">
        <f t="shared" si="83"/>
        <v>0</v>
      </c>
      <c r="CS69">
        <f t="shared" si="84"/>
        <v>0</v>
      </c>
      <c r="CT69">
        <f t="shared" si="85"/>
        <v>7297.8524999999991</v>
      </c>
      <c r="CU69">
        <f t="shared" si="86"/>
        <v>0</v>
      </c>
      <c r="CV69">
        <f t="shared" si="87"/>
        <v>22.72</v>
      </c>
      <c r="CW69">
        <f t="shared" si="88"/>
        <v>0</v>
      </c>
      <c r="CX69">
        <f t="shared" si="89"/>
        <v>0</v>
      </c>
      <c r="CY69">
        <f t="shared" si="90"/>
        <v>849.46780000000001</v>
      </c>
      <c r="CZ69">
        <f t="shared" si="91"/>
        <v>446.62739999999997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1010</v>
      </c>
      <c r="DV69" t="s">
        <v>156</v>
      </c>
      <c r="DW69" t="s">
        <v>156</v>
      </c>
      <c r="DX69">
        <v>100</v>
      </c>
      <c r="DZ69" t="s">
        <v>3</v>
      </c>
      <c r="EA69" t="s">
        <v>3</v>
      </c>
      <c r="EB69" t="s">
        <v>3</v>
      </c>
      <c r="EC69" t="s">
        <v>3</v>
      </c>
      <c r="EE69">
        <v>92107470</v>
      </c>
      <c r="EF69">
        <v>3</v>
      </c>
      <c r="EG69" t="s">
        <v>113</v>
      </c>
      <c r="EH69">
        <v>0</v>
      </c>
      <c r="EI69" t="s">
        <v>3</v>
      </c>
      <c r="EJ69">
        <v>2</v>
      </c>
      <c r="EK69">
        <v>108001</v>
      </c>
      <c r="EL69" t="s">
        <v>114</v>
      </c>
      <c r="EM69" t="s">
        <v>115</v>
      </c>
      <c r="EO69" t="s">
        <v>3</v>
      </c>
      <c r="EQ69">
        <v>0</v>
      </c>
      <c r="ER69">
        <v>208.34</v>
      </c>
      <c r="ES69">
        <v>4.09</v>
      </c>
      <c r="ET69">
        <v>0</v>
      </c>
      <c r="EU69">
        <v>0</v>
      </c>
      <c r="EV69">
        <v>204.25</v>
      </c>
      <c r="EW69">
        <v>22.72</v>
      </c>
      <c r="EX69">
        <v>0</v>
      </c>
      <c r="EY69">
        <v>0</v>
      </c>
      <c r="FQ69">
        <v>0</v>
      </c>
      <c r="FR69">
        <f t="shared" si="92"/>
        <v>0</v>
      </c>
      <c r="FS69">
        <v>0</v>
      </c>
      <c r="FX69">
        <v>97</v>
      </c>
      <c r="FY69">
        <v>51</v>
      </c>
      <c r="GA69" t="s">
        <v>3</v>
      </c>
      <c r="GD69">
        <v>1</v>
      </c>
      <c r="GF69">
        <v>-1757053389</v>
      </c>
      <c r="GG69">
        <v>2</v>
      </c>
      <c r="GH69">
        <v>1</v>
      </c>
      <c r="GI69">
        <v>2</v>
      </c>
      <c r="GJ69">
        <v>0</v>
      </c>
      <c r="GK69">
        <v>0</v>
      </c>
      <c r="GL69">
        <f t="shared" si="93"/>
        <v>0</v>
      </c>
      <c r="GM69">
        <f t="shared" si="94"/>
        <v>2189.36</v>
      </c>
      <c r="GN69">
        <f t="shared" si="95"/>
        <v>0</v>
      </c>
      <c r="GO69">
        <f t="shared" si="96"/>
        <v>2189.36</v>
      </c>
      <c r="GP69">
        <f t="shared" si="97"/>
        <v>0</v>
      </c>
      <c r="GR69">
        <v>0</v>
      </c>
      <c r="GS69">
        <v>3</v>
      </c>
      <c r="GT69">
        <v>0</v>
      </c>
      <c r="GU69" t="s">
        <v>3</v>
      </c>
      <c r="GV69">
        <f t="shared" si="98"/>
        <v>0</v>
      </c>
      <c r="GW69">
        <v>1</v>
      </c>
      <c r="GX69">
        <f t="shared" si="99"/>
        <v>0</v>
      </c>
      <c r="HA69">
        <v>0</v>
      </c>
      <c r="HB69">
        <v>0</v>
      </c>
      <c r="HC69">
        <f t="shared" si="100"/>
        <v>0</v>
      </c>
      <c r="HE69" t="s">
        <v>3</v>
      </c>
      <c r="HF69" t="s">
        <v>3</v>
      </c>
      <c r="HM69" t="s">
        <v>3</v>
      </c>
      <c r="HN69" t="s">
        <v>116</v>
      </c>
      <c r="HO69" t="s">
        <v>117</v>
      </c>
      <c r="HP69" t="s">
        <v>114</v>
      </c>
      <c r="HQ69" t="s">
        <v>114</v>
      </c>
      <c r="IK69">
        <v>0</v>
      </c>
    </row>
    <row r="70" spans="1:245" x14ac:dyDescent="0.2">
      <c r="A70">
        <v>17</v>
      </c>
      <c r="B70">
        <v>1</v>
      </c>
      <c r="C70">
        <f>ROW(SmtRes!A92)</f>
        <v>92</v>
      </c>
      <c r="D70">
        <f>ROW(EtalonRes!A92)</f>
        <v>92</v>
      </c>
      <c r="E70" t="s">
        <v>158</v>
      </c>
      <c r="F70" t="s">
        <v>159</v>
      </c>
      <c r="G70" t="s">
        <v>160</v>
      </c>
      <c r="H70" t="s">
        <v>161</v>
      </c>
      <c r="I70">
        <v>12</v>
      </c>
      <c r="J70">
        <v>0</v>
      </c>
      <c r="K70">
        <v>12</v>
      </c>
      <c r="O70">
        <f t="shared" si="61"/>
        <v>2841.59</v>
      </c>
      <c r="P70">
        <f t="shared" si="62"/>
        <v>1375.23</v>
      </c>
      <c r="Q70">
        <f t="shared" si="63"/>
        <v>0</v>
      </c>
      <c r="R70">
        <f t="shared" si="64"/>
        <v>0</v>
      </c>
      <c r="S70">
        <f t="shared" si="65"/>
        <v>1466.36</v>
      </c>
      <c r="T70">
        <f t="shared" si="66"/>
        <v>0</v>
      </c>
      <c r="U70">
        <f t="shared" si="67"/>
        <v>4.5600000000000005</v>
      </c>
      <c r="V70">
        <f t="shared" si="68"/>
        <v>0</v>
      </c>
      <c r="W70">
        <f t="shared" si="69"/>
        <v>0</v>
      </c>
      <c r="X70">
        <f t="shared" si="70"/>
        <v>1422.37</v>
      </c>
      <c r="Y70">
        <f t="shared" si="71"/>
        <v>747.84</v>
      </c>
      <c r="AA70">
        <v>93041055</v>
      </c>
      <c r="AB70">
        <f t="shared" si="72"/>
        <v>18.68</v>
      </c>
      <c r="AC70">
        <f t="shared" si="73"/>
        <v>15.26</v>
      </c>
      <c r="AD70">
        <f t="shared" si="74"/>
        <v>0</v>
      </c>
      <c r="AE70">
        <f t="shared" si="75"/>
        <v>0</v>
      </c>
      <c r="AF70">
        <f t="shared" si="76"/>
        <v>3.42</v>
      </c>
      <c r="AG70">
        <f t="shared" si="77"/>
        <v>0</v>
      </c>
      <c r="AH70">
        <f t="shared" si="78"/>
        <v>0.38</v>
      </c>
      <c r="AI70">
        <f t="shared" si="79"/>
        <v>0</v>
      </c>
      <c r="AJ70">
        <f t="shared" si="80"/>
        <v>0</v>
      </c>
      <c r="AK70">
        <v>18.68</v>
      </c>
      <c r="AL70">
        <v>15.26</v>
      </c>
      <c r="AM70">
        <v>0</v>
      </c>
      <c r="AN70">
        <v>0</v>
      </c>
      <c r="AO70">
        <v>3.42</v>
      </c>
      <c r="AP70">
        <v>0</v>
      </c>
      <c r="AQ70">
        <v>0.38</v>
      </c>
      <c r="AR70">
        <v>0</v>
      </c>
      <c r="AS70">
        <v>0</v>
      </c>
      <c r="AT70">
        <v>97</v>
      </c>
      <c r="AU70">
        <v>51</v>
      </c>
      <c r="AV70">
        <v>1</v>
      </c>
      <c r="AW70">
        <v>1</v>
      </c>
      <c r="AZ70">
        <v>1</v>
      </c>
      <c r="BA70">
        <v>35.729999999999997</v>
      </c>
      <c r="BB70">
        <v>1</v>
      </c>
      <c r="BC70">
        <v>7.51</v>
      </c>
      <c r="BD70" t="s">
        <v>3</v>
      </c>
      <c r="BE70" t="s">
        <v>3</v>
      </c>
      <c r="BF70" t="s">
        <v>3</v>
      </c>
      <c r="BG70" t="s">
        <v>3</v>
      </c>
      <c r="BH70">
        <v>0</v>
      </c>
      <c r="BI70">
        <v>2</v>
      </c>
      <c r="BJ70" t="s">
        <v>162</v>
      </c>
      <c r="BM70">
        <v>108001</v>
      </c>
      <c r="BN70">
        <v>0</v>
      </c>
      <c r="BO70" t="s">
        <v>159</v>
      </c>
      <c r="BP70">
        <v>1</v>
      </c>
      <c r="BQ70">
        <v>3</v>
      </c>
      <c r="BR70">
        <v>0</v>
      </c>
      <c r="BS70">
        <v>35.729999999999997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97</v>
      </c>
      <c r="CA70">
        <v>51</v>
      </c>
      <c r="CB70" t="s">
        <v>3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81"/>
        <v>2841.59</v>
      </c>
      <c r="CQ70">
        <f t="shared" si="82"/>
        <v>114.6026</v>
      </c>
      <c r="CR70">
        <f t="shared" si="83"/>
        <v>0</v>
      </c>
      <c r="CS70">
        <f t="shared" si="84"/>
        <v>0</v>
      </c>
      <c r="CT70">
        <f t="shared" si="85"/>
        <v>122.19659999999999</v>
      </c>
      <c r="CU70">
        <f t="shared" si="86"/>
        <v>0</v>
      </c>
      <c r="CV70">
        <f t="shared" si="87"/>
        <v>0.38</v>
      </c>
      <c r="CW70">
        <f t="shared" si="88"/>
        <v>0</v>
      </c>
      <c r="CX70">
        <f t="shared" si="89"/>
        <v>0</v>
      </c>
      <c r="CY70">
        <f t="shared" si="90"/>
        <v>1422.3691999999999</v>
      </c>
      <c r="CZ70">
        <f t="shared" si="91"/>
        <v>747.84360000000004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1013</v>
      </c>
      <c r="DV70" t="s">
        <v>161</v>
      </c>
      <c r="DW70" t="s">
        <v>161</v>
      </c>
      <c r="DX70">
        <v>1</v>
      </c>
      <c r="DZ70" t="s">
        <v>3</v>
      </c>
      <c r="EA70" t="s">
        <v>3</v>
      </c>
      <c r="EB70" t="s">
        <v>3</v>
      </c>
      <c r="EC70" t="s">
        <v>3</v>
      </c>
      <c r="EE70">
        <v>92107470</v>
      </c>
      <c r="EF70">
        <v>3</v>
      </c>
      <c r="EG70" t="s">
        <v>113</v>
      </c>
      <c r="EH70">
        <v>0</v>
      </c>
      <c r="EI70" t="s">
        <v>3</v>
      </c>
      <c r="EJ70">
        <v>2</v>
      </c>
      <c r="EK70">
        <v>108001</v>
      </c>
      <c r="EL70" t="s">
        <v>114</v>
      </c>
      <c r="EM70" t="s">
        <v>115</v>
      </c>
      <c r="EO70" t="s">
        <v>3</v>
      </c>
      <c r="EQ70">
        <v>0</v>
      </c>
      <c r="ER70">
        <v>18.68</v>
      </c>
      <c r="ES70">
        <v>15.26</v>
      </c>
      <c r="ET70">
        <v>0</v>
      </c>
      <c r="EU70">
        <v>0</v>
      </c>
      <c r="EV70">
        <v>3.42</v>
      </c>
      <c r="EW70">
        <v>0.38</v>
      </c>
      <c r="EX70">
        <v>0</v>
      </c>
      <c r="EY70">
        <v>0</v>
      </c>
      <c r="FQ70">
        <v>0</v>
      </c>
      <c r="FR70">
        <f t="shared" si="92"/>
        <v>0</v>
      </c>
      <c r="FS70">
        <v>0</v>
      </c>
      <c r="FX70">
        <v>97</v>
      </c>
      <c r="FY70">
        <v>51</v>
      </c>
      <c r="GA70" t="s">
        <v>3</v>
      </c>
      <c r="GD70">
        <v>1</v>
      </c>
      <c r="GF70">
        <v>978687732</v>
      </c>
      <c r="GG70">
        <v>2</v>
      </c>
      <c r="GH70">
        <v>1</v>
      </c>
      <c r="GI70">
        <v>2</v>
      </c>
      <c r="GJ70">
        <v>0</v>
      </c>
      <c r="GK70">
        <v>0</v>
      </c>
      <c r="GL70">
        <f t="shared" si="93"/>
        <v>0</v>
      </c>
      <c r="GM70">
        <f t="shared" si="94"/>
        <v>5011.8</v>
      </c>
      <c r="GN70">
        <f t="shared" si="95"/>
        <v>0</v>
      </c>
      <c r="GO70">
        <f t="shared" si="96"/>
        <v>5011.8</v>
      </c>
      <c r="GP70">
        <f t="shared" si="97"/>
        <v>0</v>
      </c>
      <c r="GR70">
        <v>0</v>
      </c>
      <c r="GS70">
        <v>3</v>
      </c>
      <c r="GT70">
        <v>0</v>
      </c>
      <c r="GU70" t="s">
        <v>3</v>
      </c>
      <c r="GV70">
        <f t="shared" si="98"/>
        <v>0</v>
      </c>
      <c r="GW70">
        <v>1</v>
      </c>
      <c r="GX70">
        <f t="shared" si="99"/>
        <v>0</v>
      </c>
      <c r="HA70">
        <v>0</v>
      </c>
      <c r="HB70">
        <v>0</v>
      </c>
      <c r="HC70">
        <f t="shared" si="100"/>
        <v>0</v>
      </c>
      <c r="HE70" t="s">
        <v>3</v>
      </c>
      <c r="HF70" t="s">
        <v>3</v>
      </c>
      <c r="HM70" t="s">
        <v>3</v>
      </c>
      <c r="HN70" t="s">
        <v>116</v>
      </c>
      <c r="HO70" t="s">
        <v>117</v>
      </c>
      <c r="HP70" t="s">
        <v>114</v>
      </c>
      <c r="HQ70" t="s">
        <v>114</v>
      </c>
      <c r="IK70">
        <v>0</v>
      </c>
    </row>
    <row r="71" spans="1:245" x14ac:dyDescent="0.2">
      <c r="A71">
        <v>17</v>
      </c>
      <c r="B71">
        <v>1</v>
      </c>
      <c r="C71">
        <f>ROW(SmtRes!A99)</f>
        <v>99</v>
      </c>
      <c r="D71">
        <f>ROW(EtalonRes!A99)</f>
        <v>99</v>
      </c>
      <c r="E71" t="s">
        <v>163</v>
      </c>
      <c r="F71" t="s">
        <v>164</v>
      </c>
      <c r="G71" t="s">
        <v>165</v>
      </c>
      <c r="H71" t="s">
        <v>156</v>
      </c>
      <c r="I71">
        <f>ROUND(3/100,9)</f>
        <v>0.03</v>
      </c>
      <c r="J71">
        <v>0</v>
      </c>
      <c r="K71">
        <f>ROUND(3/100,9)</f>
        <v>0.03</v>
      </c>
      <c r="O71">
        <f t="shared" si="61"/>
        <v>770</v>
      </c>
      <c r="P71">
        <f t="shared" si="62"/>
        <v>71.930000000000007</v>
      </c>
      <c r="Q71">
        <f t="shared" si="63"/>
        <v>68.63</v>
      </c>
      <c r="R71">
        <f t="shared" si="64"/>
        <v>20.49</v>
      </c>
      <c r="S71">
        <f t="shared" si="65"/>
        <v>629.44000000000005</v>
      </c>
      <c r="T71">
        <f t="shared" si="66"/>
        <v>0</v>
      </c>
      <c r="U71">
        <f t="shared" si="67"/>
        <v>2.3519999999999999</v>
      </c>
      <c r="V71">
        <f t="shared" si="68"/>
        <v>4.7399999999999998E-2</v>
      </c>
      <c r="W71">
        <f t="shared" si="69"/>
        <v>0</v>
      </c>
      <c r="X71">
        <f t="shared" si="70"/>
        <v>708.42</v>
      </c>
      <c r="Y71">
        <f t="shared" si="71"/>
        <v>422.45</v>
      </c>
      <c r="AA71">
        <v>93041055</v>
      </c>
      <c r="AB71">
        <f t="shared" si="72"/>
        <v>924.36</v>
      </c>
      <c r="AC71">
        <f t="shared" si="73"/>
        <v>97.86</v>
      </c>
      <c r="AD71">
        <f t="shared" si="74"/>
        <v>239.28</v>
      </c>
      <c r="AE71">
        <f t="shared" si="75"/>
        <v>19.12</v>
      </c>
      <c r="AF71">
        <f t="shared" si="76"/>
        <v>587.22</v>
      </c>
      <c r="AG71">
        <f t="shared" si="77"/>
        <v>0</v>
      </c>
      <c r="AH71">
        <f t="shared" si="78"/>
        <v>78.400000000000006</v>
      </c>
      <c r="AI71">
        <f t="shared" si="79"/>
        <v>1.58</v>
      </c>
      <c r="AJ71">
        <f t="shared" si="80"/>
        <v>0</v>
      </c>
      <c r="AK71">
        <v>924.36</v>
      </c>
      <c r="AL71">
        <v>97.86</v>
      </c>
      <c r="AM71">
        <v>239.28</v>
      </c>
      <c r="AN71">
        <v>19.12</v>
      </c>
      <c r="AO71">
        <v>587.22</v>
      </c>
      <c r="AP71">
        <v>0</v>
      </c>
      <c r="AQ71">
        <v>78.400000000000006</v>
      </c>
      <c r="AR71">
        <v>1.58</v>
      </c>
      <c r="AS71">
        <v>0</v>
      </c>
      <c r="AT71">
        <v>109</v>
      </c>
      <c r="AU71">
        <v>65</v>
      </c>
      <c r="AV71">
        <v>1</v>
      </c>
      <c r="AW71">
        <v>1</v>
      </c>
      <c r="AZ71">
        <v>1</v>
      </c>
      <c r="BA71">
        <v>35.729999999999997</v>
      </c>
      <c r="BB71">
        <v>9.56</v>
      </c>
      <c r="BC71">
        <v>24.5</v>
      </c>
      <c r="BD71" t="s">
        <v>3</v>
      </c>
      <c r="BE71" t="s">
        <v>3</v>
      </c>
      <c r="BF71" t="s">
        <v>3</v>
      </c>
      <c r="BG71" t="s">
        <v>3</v>
      </c>
      <c r="BH71">
        <v>0</v>
      </c>
      <c r="BI71">
        <v>1</v>
      </c>
      <c r="BJ71" t="s">
        <v>166</v>
      </c>
      <c r="BM71">
        <v>28001</v>
      </c>
      <c r="BN71">
        <v>0</v>
      </c>
      <c r="BO71" t="s">
        <v>164</v>
      </c>
      <c r="BP71">
        <v>1</v>
      </c>
      <c r="BQ71">
        <v>2</v>
      </c>
      <c r="BR71">
        <v>0</v>
      </c>
      <c r="BS71">
        <v>35.729999999999997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109</v>
      </c>
      <c r="CA71">
        <v>65</v>
      </c>
      <c r="CB71" t="s">
        <v>3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81"/>
        <v>770</v>
      </c>
      <c r="CQ71">
        <f t="shared" si="82"/>
        <v>2397.5700000000002</v>
      </c>
      <c r="CR71">
        <f t="shared" si="83"/>
        <v>2287.5168000000003</v>
      </c>
      <c r="CS71">
        <f t="shared" si="84"/>
        <v>683.1576</v>
      </c>
      <c r="CT71">
        <f t="shared" si="85"/>
        <v>20981.370599999998</v>
      </c>
      <c r="CU71">
        <f t="shared" si="86"/>
        <v>0</v>
      </c>
      <c r="CV71">
        <f t="shared" si="87"/>
        <v>78.400000000000006</v>
      </c>
      <c r="CW71">
        <f t="shared" si="88"/>
        <v>1.58</v>
      </c>
      <c r="CX71">
        <f t="shared" si="89"/>
        <v>0</v>
      </c>
      <c r="CY71">
        <f t="shared" si="90"/>
        <v>708.42370000000005</v>
      </c>
      <c r="CZ71">
        <f t="shared" si="91"/>
        <v>422.45450000000005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1010</v>
      </c>
      <c r="DV71" t="s">
        <v>156</v>
      </c>
      <c r="DW71" t="s">
        <v>156</v>
      </c>
      <c r="DX71">
        <v>100</v>
      </c>
      <c r="DZ71" t="s">
        <v>3</v>
      </c>
      <c r="EA71" t="s">
        <v>3</v>
      </c>
      <c r="EB71" t="s">
        <v>3</v>
      </c>
      <c r="EC71" t="s">
        <v>3</v>
      </c>
      <c r="EE71">
        <v>92107630</v>
      </c>
      <c r="EF71">
        <v>2</v>
      </c>
      <c r="EG71" t="s">
        <v>19</v>
      </c>
      <c r="EH71">
        <v>22</v>
      </c>
      <c r="EI71" t="s">
        <v>167</v>
      </c>
      <c r="EJ71">
        <v>1</v>
      </c>
      <c r="EK71">
        <v>28001</v>
      </c>
      <c r="EL71" t="s">
        <v>167</v>
      </c>
      <c r="EM71" t="s">
        <v>168</v>
      </c>
      <c r="EO71" t="s">
        <v>3</v>
      </c>
      <c r="EQ71">
        <v>0</v>
      </c>
      <c r="ER71">
        <v>924.36</v>
      </c>
      <c r="ES71">
        <v>97.86</v>
      </c>
      <c r="ET71">
        <v>239.28</v>
      </c>
      <c r="EU71">
        <v>19.12</v>
      </c>
      <c r="EV71">
        <v>587.22</v>
      </c>
      <c r="EW71">
        <v>78.400000000000006</v>
      </c>
      <c r="EX71">
        <v>1.58</v>
      </c>
      <c r="EY71">
        <v>0</v>
      </c>
      <c r="FQ71">
        <v>0</v>
      </c>
      <c r="FR71">
        <f t="shared" si="92"/>
        <v>0</v>
      </c>
      <c r="FS71">
        <v>0</v>
      </c>
      <c r="FX71">
        <v>109</v>
      </c>
      <c r="FY71">
        <v>65</v>
      </c>
      <c r="GA71" t="s">
        <v>3</v>
      </c>
      <c r="GD71">
        <v>1</v>
      </c>
      <c r="GF71">
        <v>-1179806498</v>
      </c>
      <c r="GG71">
        <v>2</v>
      </c>
      <c r="GH71">
        <v>1</v>
      </c>
      <c r="GI71">
        <v>2</v>
      </c>
      <c r="GJ71">
        <v>0</v>
      </c>
      <c r="GK71">
        <v>0</v>
      </c>
      <c r="GL71">
        <f t="shared" si="93"/>
        <v>0</v>
      </c>
      <c r="GM71">
        <f t="shared" si="94"/>
        <v>1900.87</v>
      </c>
      <c r="GN71">
        <f t="shared" si="95"/>
        <v>1900.87</v>
      </c>
      <c r="GO71">
        <f t="shared" si="96"/>
        <v>0</v>
      </c>
      <c r="GP71">
        <f t="shared" si="97"/>
        <v>0</v>
      </c>
      <c r="GR71">
        <v>0</v>
      </c>
      <c r="GS71">
        <v>3</v>
      </c>
      <c r="GT71">
        <v>0</v>
      </c>
      <c r="GU71" t="s">
        <v>3</v>
      </c>
      <c r="GV71">
        <f t="shared" si="98"/>
        <v>0</v>
      </c>
      <c r="GW71">
        <v>1</v>
      </c>
      <c r="GX71">
        <f t="shared" si="99"/>
        <v>0</v>
      </c>
      <c r="HA71">
        <v>0</v>
      </c>
      <c r="HB71">
        <v>0</v>
      </c>
      <c r="HC71">
        <f t="shared" si="100"/>
        <v>0</v>
      </c>
      <c r="HE71" t="s">
        <v>3</v>
      </c>
      <c r="HF71" t="s">
        <v>3</v>
      </c>
      <c r="HM71" t="s">
        <v>3</v>
      </c>
      <c r="HN71" t="s">
        <v>169</v>
      </c>
      <c r="HO71" t="s">
        <v>170</v>
      </c>
      <c r="HP71" t="s">
        <v>167</v>
      </c>
      <c r="HQ71" t="s">
        <v>167</v>
      </c>
      <c r="IK71">
        <v>0</v>
      </c>
    </row>
    <row r="72" spans="1:245" x14ac:dyDescent="0.2">
      <c r="A72">
        <v>18</v>
      </c>
      <c r="B72">
        <v>1</v>
      </c>
      <c r="C72">
        <v>99</v>
      </c>
      <c r="E72" t="s">
        <v>171</v>
      </c>
      <c r="F72" t="s">
        <v>172</v>
      </c>
      <c r="G72" t="s">
        <v>173</v>
      </c>
      <c r="H72" t="s">
        <v>156</v>
      </c>
      <c r="I72">
        <f>I71*J72</f>
        <v>0</v>
      </c>
      <c r="J72">
        <v>0</v>
      </c>
      <c r="K72">
        <v>0</v>
      </c>
      <c r="O72">
        <f t="shared" si="61"/>
        <v>0</v>
      </c>
      <c r="P72">
        <f t="shared" si="62"/>
        <v>0</v>
      </c>
      <c r="Q72">
        <f t="shared" si="63"/>
        <v>0</v>
      </c>
      <c r="R72">
        <f t="shared" si="64"/>
        <v>0</v>
      </c>
      <c r="S72">
        <f t="shared" si="65"/>
        <v>0</v>
      </c>
      <c r="T72">
        <f t="shared" si="66"/>
        <v>0</v>
      </c>
      <c r="U72">
        <f t="shared" si="67"/>
        <v>0</v>
      </c>
      <c r="V72">
        <f t="shared" si="68"/>
        <v>0</v>
      </c>
      <c r="W72">
        <f t="shared" si="69"/>
        <v>0</v>
      </c>
      <c r="X72">
        <f t="shared" si="70"/>
        <v>0</v>
      </c>
      <c r="Y72">
        <f t="shared" si="71"/>
        <v>0</v>
      </c>
      <c r="AA72">
        <v>93041055</v>
      </c>
      <c r="AB72">
        <f t="shared" si="72"/>
        <v>0</v>
      </c>
      <c r="AC72">
        <f t="shared" si="73"/>
        <v>0</v>
      </c>
      <c r="AD72">
        <f t="shared" si="74"/>
        <v>0</v>
      </c>
      <c r="AE72">
        <f t="shared" si="75"/>
        <v>0</v>
      </c>
      <c r="AF72">
        <f t="shared" si="76"/>
        <v>0</v>
      </c>
      <c r="AG72">
        <f t="shared" si="77"/>
        <v>0</v>
      </c>
      <c r="AH72">
        <f t="shared" si="78"/>
        <v>0</v>
      </c>
      <c r="AI72">
        <f t="shared" si="79"/>
        <v>0</v>
      </c>
      <c r="AJ72">
        <f t="shared" si="80"/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109</v>
      </c>
      <c r="AU72">
        <v>65</v>
      </c>
      <c r="AV72">
        <v>1</v>
      </c>
      <c r="AW72">
        <v>1</v>
      </c>
      <c r="AZ72">
        <v>1</v>
      </c>
      <c r="BA72">
        <v>1</v>
      </c>
      <c r="BB72">
        <v>1</v>
      </c>
      <c r="BC72">
        <v>1</v>
      </c>
      <c r="BD72" t="s">
        <v>3</v>
      </c>
      <c r="BE72" t="s">
        <v>3</v>
      </c>
      <c r="BF72" t="s">
        <v>3</v>
      </c>
      <c r="BG72" t="s">
        <v>3</v>
      </c>
      <c r="BH72">
        <v>3</v>
      </c>
      <c r="BI72">
        <v>1</v>
      </c>
      <c r="BJ72" t="s">
        <v>174</v>
      </c>
      <c r="BM72">
        <v>28001</v>
      </c>
      <c r="BN72">
        <v>0</v>
      </c>
      <c r="BO72" t="s">
        <v>3</v>
      </c>
      <c r="BP72">
        <v>0</v>
      </c>
      <c r="BQ72">
        <v>2</v>
      </c>
      <c r="BR72">
        <v>0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109</v>
      </c>
      <c r="CA72">
        <v>65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81"/>
        <v>0</v>
      </c>
      <c r="CQ72">
        <f t="shared" si="82"/>
        <v>0</v>
      </c>
      <c r="CR72">
        <f t="shared" si="83"/>
        <v>0</v>
      </c>
      <c r="CS72">
        <f t="shared" si="84"/>
        <v>0</v>
      </c>
      <c r="CT72">
        <f t="shared" si="85"/>
        <v>0</v>
      </c>
      <c r="CU72">
        <f t="shared" si="86"/>
        <v>0</v>
      </c>
      <c r="CV72">
        <f t="shared" si="87"/>
        <v>0</v>
      </c>
      <c r="CW72">
        <f t="shared" si="88"/>
        <v>0</v>
      </c>
      <c r="CX72">
        <f t="shared" si="89"/>
        <v>0</v>
      </c>
      <c r="CY72">
        <f t="shared" si="90"/>
        <v>0</v>
      </c>
      <c r="CZ72">
        <f t="shared" si="91"/>
        <v>0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1010</v>
      </c>
      <c r="DV72" t="s">
        <v>156</v>
      </c>
      <c r="DW72" t="s">
        <v>156</v>
      </c>
      <c r="DX72">
        <v>100</v>
      </c>
      <c r="DZ72" t="s">
        <v>3</v>
      </c>
      <c r="EA72" t="s">
        <v>3</v>
      </c>
      <c r="EB72" t="s">
        <v>3</v>
      </c>
      <c r="EC72" t="s">
        <v>3</v>
      </c>
      <c r="EE72">
        <v>92107630</v>
      </c>
      <c r="EF72">
        <v>2</v>
      </c>
      <c r="EG72" t="s">
        <v>19</v>
      </c>
      <c r="EH72">
        <v>22</v>
      </c>
      <c r="EI72" t="s">
        <v>167</v>
      </c>
      <c r="EJ72">
        <v>1</v>
      </c>
      <c r="EK72">
        <v>28001</v>
      </c>
      <c r="EL72" t="s">
        <v>167</v>
      </c>
      <c r="EM72" t="s">
        <v>168</v>
      </c>
      <c r="EO72" t="s">
        <v>3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FQ72">
        <v>0</v>
      </c>
      <c r="FR72">
        <f t="shared" si="92"/>
        <v>0</v>
      </c>
      <c r="FS72">
        <v>0</v>
      </c>
      <c r="FX72">
        <v>109</v>
      </c>
      <c r="FY72">
        <v>65</v>
      </c>
      <c r="GA72" t="s">
        <v>3</v>
      </c>
      <c r="GD72">
        <v>1</v>
      </c>
      <c r="GF72">
        <v>-520301738</v>
      </c>
      <c r="GG72">
        <v>2</v>
      </c>
      <c r="GH72">
        <v>1</v>
      </c>
      <c r="GI72">
        <v>-2</v>
      </c>
      <c r="GJ72">
        <v>0</v>
      </c>
      <c r="GK72">
        <v>0</v>
      </c>
      <c r="GL72">
        <f t="shared" si="93"/>
        <v>0</v>
      </c>
      <c r="GM72">
        <f t="shared" si="94"/>
        <v>0</v>
      </c>
      <c r="GN72">
        <f t="shared" si="95"/>
        <v>0</v>
      </c>
      <c r="GO72">
        <f t="shared" si="96"/>
        <v>0</v>
      </c>
      <c r="GP72">
        <f t="shared" si="97"/>
        <v>0</v>
      </c>
      <c r="GR72">
        <v>0</v>
      </c>
      <c r="GS72">
        <v>3</v>
      </c>
      <c r="GT72">
        <v>0</v>
      </c>
      <c r="GU72" t="s">
        <v>3</v>
      </c>
      <c r="GV72">
        <f t="shared" si="98"/>
        <v>0</v>
      </c>
      <c r="GW72">
        <v>1</v>
      </c>
      <c r="GX72">
        <f t="shared" si="99"/>
        <v>0</v>
      </c>
      <c r="HA72">
        <v>0</v>
      </c>
      <c r="HB72">
        <v>0</v>
      </c>
      <c r="HC72">
        <f t="shared" si="100"/>
        <v>0</v>
      </c>
      <c r="HE72" t="s">
        <v>3</v>
      </c>
      <c r="HF72" t="s">
        <v>3</v>
      </c>
      <c r="HM72" t="s">
        <v>3</v>
      </c>
      <c r="HN72" t="s">
        <v>169</v>
      </c>
      <c r="HO72" t="s">
        <v>170</v>
      </c>
      <c r="HP72" t="s">
        <v>167</v>
      </c>
      <c r="HQ72" t="s">
        <v>167</v>
      </c>
      <c r="IK72">
        <v>0</v>
      </c>
    </row>
    <row r="73" spans="1:245" x14ac:dyDescent="0.2">
      <c r="A73">
        <v>18</v>
      </c>
      <c r="B73">
        <v>1</v>
      </c>
      <c r="C73">
        <v>98</v>
      </c>
      <c r="E73" t="s">
        <v>175</v>
      </c>
      <c r="F73" t="s">
        <v>176</v>
      </c>
      <c r="G73" t="s">
        <v>177</v>
      </c>
      <c r="H73" t="s">
        <v>178</v>
      </c>
      <c r="I73">
        <f>I71*J73</f>
        <v>-1.8E-3</v>
      </c>
      <c r="J73">
        <v>-0.06</v>
      </c>
      <c r="K73">
        <v>-0.06</v>
      </c>
      <c r="O73">
        <f t="shared" si="61"/>
        <v>-71.930000000000007</v>
      </c>
      <c r="P73">
        <f t="shared" si="62"/>
        <v>-71.930000000000007</v>
      </c>
      <c r="Q73">
        <f t="shared" si="63"/>
        <v>0</v>
      </c>
      <c r="R73">
        <f t="shared" si="64"/>
        <v>0</v>
      </c>
      <c r="S73">
        <f t="shared" si="65"/>
        <v>0</v>
      </c>
      <c r="T73">
        <f t="shared" si="66"/>
        <v>0</v>
      </c>
      <c r="U73">
        <f t="shared" si="67"/>
        <v>0</v>
      </c>
      <c r="V73">
        <f t="shared" si="68"/>
        <v>0</v>
      </c>
      <c r="W73">
        <f t="shared" si="69"/>
        <v>0</v>
      </c>
      <c r="X73">
        <f t="shared" si="70"/>
        <v>0</v>
      </c>
      <c r="Y73">
        <f t="shared" si="71"/>
        <v>0</v>
      </c>
      <c r="AA73">
        <v>93041055</v>
      </c>
      <c r="AB73">
        <f t="shared" si="72"/>
        <v>1631</v>
      </c>
      <c r="AC73">
        <f t="shared" si="73"/>
        <v>1631</v>
      </c>
      <c r="AD73">
        <f t="shared" si="74"/>
        <v>0</v>
      </c>
      <c r="AE73">
        <f t="shared" si="75"/>
        <v>0</v>
      </c>
      <c r="AF73">
        <f t="shared" si="76"/>
        <v>0</v>
      </c>
      <c r="AG73">
        <f t="shared" si="77"/>
        <v>0</v>
      </c>
      <c r="AH73">
        <f t="shared" si="78"/>
        <v>0</v>
      </c>
      <c r="AI73">
        <f t="shared" si="79"/>
        <v>0</v>
      </c>
      <c r="AJ73">
        <f t="shared" si="80"/>
        <v>0</v>
      </c>
      <c r="AK73">
        <v>1631</v>
      </c>
      <c r="AL73">
        <v>1631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109</v>
      </c>
      <c r="AU73">
        <v>65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24.5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1</v>
      </c>
      <c r="BJ73" t="s">
        <v>179</v>
      </c>
      <c r="BM73">
        <v>28001</v>
      </c>
      <c r="BN73">
        <v>0</v>
      </c>
      <c r="BO73" t="s">
        <v>176</v>
      </c>
      <c r="BP73">
        <v>1</v>
      </c>
      <c r="BQ73">
        <v>2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109</v>
      </c>
      <c r="CA73">
        <v>65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81"/>
        <v>-71.930000000000007</v>
      </c>
      <c r="CQ73">
        <f t="shared" si="82"/>
        <v>39959.5</v>
      </c>
      <c r="CR73">
        <f t="shared" si="83"/>
        <v>0</v>
      </c>
      <c r="CS73">
        <f t="shared" si="84"/>
        <v>0</v>
      </c>
      <c r="CT73">
        <f t="shared" si="85"/>
        <v>0</v>
      </c>
      <c r="CU73">
        <f t="shared" si="86"/>
        <v>0</v>
      </c>
      <c r="CV73">
        <f t="shared" si="87"/>
        <v>0</v>
      </c>
      <c r="CW73">
        <f t="shared" si="88"/>
        <v>0</v>
      </c>
      <c r="CX73">
        <f t="shared" si="89"/>
        <v>0</v>
      </c>
      <c r="CY73">
        <f t="shared" si="90"/>
        <v>0</v>
      </c>
      <c r="CZ73">
        <f t="shared" si="91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1009</v>
      </c>
      <c r="DV73" t="s">
        <v>178</v>
      </c>
      <c r="DW73" t="s">
        <v>178</v>
      </c>
      <c r="DX73">
        <v>1000</v>
      </c>
      <c r="DZ73" t="s">
        <v>3</v>
      </c>
      <c r="EA73" t="s">
        <v>3</v>
      </c>
      <c r="EB73" t="s">
        <v>3</v>
      </c>
      <c r="EC73" t="s">
        <v>3</v>
      </c>
      <c r="EE73">
        <v>92107630</v>
      </c>
      <c r="EF73">
        <v>2</v>
      </c>
      <c r="EG73" t="s">
        <v>19</v>
      </c>
      <c r="EH73">
        <v>22</v>
      </c>
      <c r="EI73" t="s">
        <v>167</v>
      </c>
      <c r="EJ73">
        <v>1</v>
      </c>
      <c r="EK73">
        <v>28001</v>
      </c>
      <c r="EL73" t="s">
        <v>167</v>
      </c>
      <c r="EM73" t="s">
        <v>168</v>
      </c>
      <c r="EO73" t="s">
        <v>3</v>
      </c>
      <c r="EQ73">
        <v>0</v>
      </c>
      <c r="ER73">
        <v>1631</v>
      </c>
      <c r="ES73">
        <v>1631</v>
      </c>
      <c r="ET73">
        <v>0</v>
      </c>
      <c r="EU73">
        <v>0</v>
      </c>
      <c r="EV73">
        <v>0</v>
      </c>
      <c r="EW73">
        <v>0</v>
      </c>
      <c r="EX73">
        <v>0</v>
      </c>
      <c r="FQ73">
        <v>0</v>
      </c>
      <c r="FR73">
        <f t="shared" si="92"/>
        <v>0</v>
      </c>
      <c r="FS73">
        <v>0</v>
      </c>
      <c r="FX73">
        <v>109</v>
      </c>
      <c r="FY73">
        <v>65</v>
      </c>
      <c r="GA73" t="s">
        <v>3</v>
      </c>
      <c r="GD73">
        <v>1</v>
      </c>
      <c r="GF73">
        <v>-1477418341</v>
      </c>
      <c r="GG73">
        <v>2</v>
      </c>
      <c r="GH73">
        <v>1</v>
      </c>
      <c r="GI73">
        <v>2</v>
      </c>
      <c r="GJ73">
        <v>0</v>
      </c>
      <c r="GK73">
        <v>0</v>
      </c>
      <c r="GL73">
        <f t="shared" si="93"/>
        <v>0</v>
      </c>
      <c r="GM73">
        <f t="shared" si="94"/>
        <v>-71.930000000000007</v>
      </c>
      <c r="GN73">
        <f t="shared" si="95"/>
        <v>-71.930000000000007</v>
      </c>
      <c r="GO73">
        <f t="shared" si="96"/>
        <v>0</v>
      </c>
      <c r="GP73">
        <f t="shared" si="97"/>
        <v>0</v>
      </c>
      <c r="GR73">
        <v>0</v>
      </c>
      <c r="GS73">
        <v>3</v>
      </c>
      <c r="GT73">
        <v>0</v>
      </c>
      <c r="GU73" t="s">
        <v>3</v>
      </c>
      <c r="GV73">
        <f t="shared" si="98"/>
        <v>0</v>
      </c>
      <c r="GW73">
        <v>1</v>
      </c>
      <c r="GX73">
        <f t="shared" si="99"/>
        <v>0</v>
      </c>
      <c r="HA73">
        <v>0</v>
      </c>
      <c r="HB73">
        <v>0</v>
      </c>
      <c r="HC73">
        <f t="shared" si="100"/>
        <v>0</v>
      </c>
      <c r="HE73" t="s">
        <v>3</v>
      </c>
      <c r="HF73" t="s">
        <v>3</v>
      </c>
      <c r="HM73" t="s">
        <v>3</v>
      </c>
      <c r="HN73" t="s">
        <v>169</v>
      </c>
      <c r="HO73" t="s">
        <v>170</v>
      </c>
      <c r="HP73" t="s">
        <v>167</v>
      </c>
      <c r="HQ73" t="s">
        <v>167</v>
      </c>
      <c r="IK73">
        <v>0</v>
      </c>
    </row>
    <row r="74" spans="1:245" x14ac:dyDescent="0.2">
      <c r="A74">
        <v>17</v>
      </c>
      <c r="B74">
        <v>1</v>
      </c>
      <c r="C74">
        <f>ROW(SmtRes!A101)</f>
        <v>101</v>
      </c>
      <c r="D74">
        <f>ROW(EtalonRes!A101)</f>
        <v>101</v>
      </c>
      <c r="E74" t="s">
        <v>180</v>
      </c>
      <c r="F74" t="s">
        <v>181</v>
      </c>
      <c r="G74" t="s">
        <v>182</v>
      </c>
      <c r="H74" t="s">
        <v>183</v>
      </c>
      <c r="I74">
        <v>2</v>
      </c>
      <c r="J74">
        <v>0</v>
      </c>
      <c r="K74">
        <v>2</v>
      </c>
      <c r="O74">
        <f t="shared" si="61"/>
        <v>3720.92</v>
      </c>
      <c r="P74">
        <f t="shared" si="62"/>
        <v>0</v>
      </c>
      <c r="Q74">
        <f t="shared" si="63"/>
        <v>0</v>
      </c>
      <c r="R74">
        <f t="shared" si="64"/>
        <v>0</v>
      </c>
      <c r="S74">
        <f t="shared" si="65"/>
        <v>3720.92</v>
      </c>
      <c r="T74">
        <f t="shared" si="66"/>
        <v>0</v>
      </c>
      <c r="U74">
        <f t="shared" si="67"/>
        <v>9.7200000000000006</v>
      </c>
      <c r="V74">
        <f t="shared" si="68"/>
        <v>0</v>
      </c>
      <c r="W74">
        <f t="shared" si="69"/>
        <v>0</v>
      </c>
      <c r="X74">
        <f t="shared" si="70"/>
        <v>2753.48</v>
      </c>
      <c r="Y74">
        <f t="shared" si="71"/>
        <v>1339.53</v>
      </c>
      <c r="AA74">
        <v>93041055</v>
      </c>
      <c r="AB74">
        <f t="shared" si="72"/>
        <v>52.07</v>
      </c>
      <c r="AC74">
        <f t="shared" si="73"/>
        <v>0</v>
      </c>
      <c r="AD74">
        <f t="shared" si="74"/>
        <v>0</v>
      </c>
      <c r="AE74">
        <f t="shared" si="75"/>
        <v>0</v>
      </c>
      <c r="AF74">
        <f t="shared" si="76"/>
        <v>52.07</v>
      </c>
      <c r="AG74">
        <f t="shared" si="77"/>
        <v>0</v>
      </c>
      <c r="AH74">
        <f t="shared" si="78"/>
        <v>4.8600000000000003</v>
      </c>
      <c r="AI74">
        <f t="shared" si="79"/>
        <v>0</v>
      </c>
      <c r="AJ74">
        <f t="shared" si="80"/>
        <v>0</v>
      </c>
      <c r="AK74">
        <v>52.07</v>
      </c>
      <c r="AL74">
        <v>0</v>
      </c>
      <c r="AM74">
        <v>0</v>
      </c>
      <c r="AN74">
        <v>0</v>
      </c>
      <c r="AO74">
        <v>52.07</v>
      </c>
      <c r="AP74">
        <v>0</v>
      </c>
      <c r="AQ74">
        <v>4.8600000000000003</v>
      </c>
      <c r="AR74">
        <v>0</v>
      </c>
      <c r="AS74">
        <v>0</v>
      </c>
      <c r="AT74">
        <v>74</v>
      </c>
      <c r="AU74">
        <v>36</v>
      </c>
      <c r="AV74">
        <v>1</v>
      </c>
      <c r="AW74">
        <v>1</v>
      </c>
      <c r="AZ74">
        <v>1</v>
      </c>
      <c r="BA74">
        <v>35.729999999999997</v>
      </c>
      <c r="BB74">
        <v>1</v>
      </c>
      <c r="BC74">
        <v>1</v>
      </c>
      <c r="BD74" t="s">
        <v>3</v>
      </c>
      <c r="BE74" t="s">
        <v>3</v>
      </c>
      <c r="BF74" t="s">
        <v>3</v>
      </c>
      <c r="BG74" t="s">
        <v>3</v>
      </c>
      <c r="BH74">
        <v>0</v>
      </c>
      <c r="BI74">
        <v>4</v>
      </c>
      <c r="BJ74" t="s">
        <v>184</v>
      </c>
      <c r="BM74">
        <v>200001</v>
      </c>
      <c r="BN74">
        <v>0</v>
      </c>
      <c r="BO74" t="s">
        <v>3</v>
      </c>
      <c r="BP74">
        <v>0</v>
      </c>
      <c r="BQ74">
        <v>4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74</v>
      </c>
      <c r="CA74">
        <v>36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81"/>
        <v>3720.92</v>
      </c>
      <c r="CQ74">
        <f t="shared" si="82"/>
        <v>0</v>
      </c>
      <c r="CR74">
        <f t="shared" si="83"/>
        <v>0</v>
      </c>
      <c r="CS74">
        <f t="shared" si="84"/>
        <v>0</v>
      </c>
      <c r="CT74">
        <f t="shared" si="85"/>
        <v>1860.4610999999998</v>
      </c>
      <c r="CU74">
        <f t="shared" si="86"/>
        <v>0</v>
      </c>
      <c r="CV74">
        <f t="shared" si="87"/>
        <v>4.8600000000000003</v>
      </c>
      <c r="CW74">
        <f t="shared" si="88"/>
        <v>0</v>
      </c>
      <c r="CX74">
        <f t="shared" si="89"/>
        <v>0</v>
      </c>
      <c r="CY74">
        <f t="shared" si="90"/>
        <v>2753.4808000000003</v>
      </c>
      <c r="CZ74">
        <f t="shared" si="91"/>
        <v>1339.5311999999999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1013</v>
      </c>
      <c r="DV74" t="s">
        <v>183</v>
      </c>
      <c r="DW74" t="s">
        <v>183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92107512</v>
      </c>
      <c r="EF74">
        <v>4</v>
      </c>
      <c r="EG74" t="s">
        <v>185</v>
      </c>
      <c r="EH74">
        <v>83</v>
      </c>
      <c r="EI74" t="s">
        <v>185</v>
      </c>
      <c r="EJ74">
        <v>4</v>
      </c>
      <c r="EK74">
        <v>200001</v>
      </c>
      <c r="EL74" t="s">
        <v>186</v>
      </c>
      <c r="EM74" t="s">
        <v>187</v>
      </c>
      <c r="EO74" t="s">
        <v>3</v>
      </c>
      <c r="EQ74">
        <v>0</v>
      </c>
      <c r="ER74">
        <v>52.07</v>
      </c>
      <c r="ES74">
        <v>0</v>
      </c>
      <c r="ET74">
        <v>0</v>
      </c>
      <c r="EU74">
        <v>0</v>
      </c>
      <c r="EV74">
        <v>52.07</v>
      </c>
      <c r="EW74">
        <v>4.8600000000000003</v>
      </c>
      <c r="EX74">
        <v>0</v>
      </c>
      <c r="EY74">
        <v>0</v>
      </c>
      <c r="FQ74">
        <v>0</v>
      </c>
      <c r="FR74">
        <f t="shared" si="92"/>
        <v>0</v>
      </c>
      <c r="FS74">
        <v>0</v>
      </c>
      <c r="FX74">
        <v>74</v>
      </c>
      <c r="FY74">
        <v>36</v>
      </c>
      <c r="GA74" t="s">
        <v>3</v>
      </c>
      <c r="GD74">
        <v>1</v>
      </c>
      <c r="GF74">
        <v>-804058711</v>
      </c>
      <c r="GG74">
        <v>2</v>
      </c>
      <c r="GH74">
        <v>1</v>
      </c>
      <c r="GI74">
        <v>2</v>
      </c>
      <c r="GJ74">
        <v>0</v>
      </c>
      <c r="GK74">
        <v>0</v>
      </c>
      <c r="GL74">
        <f t="shared" si="93"/>
        <v>0</v>
      </c>
      <c r="GM74">
        <f t="shared" si="94"/>
        <v>7813.93</v>
      </c>
      <c r="GN74">
        <f t="shared" si="95"/>
        <v>0</v>
      </c>
      <c r="GO74">
        <f t="shared" si="96"/>
        <v>0</v>
      </c>
      <c r="GP74">
        <f t="shared" si="97"/>
        <v>7813.93</v>
      </c>
      <c r="GR74">
        <v>0</v>
      </c>
      <c r="GS74">
        <v>3</v>
      </c>
      <c r="GT74">
        <v>0</v>
      </c>
      <c r="GU74" t="s">
        <v>3</v>
      </c>
      <c r="GV74">
        <f t="shared" si="98"/>
        <v>0</v>
      </c>
      <c r="GW74">
        <v>1</v>
      </c>
      <c r="GX74">
        <f t="shared" si="99"/>
        <v>0</v>
      </c>
      <c r="HA74">
        <v>0</v>
      </c>
      <c r="HB74">
        <v>0</v>
      </c>
      <c r="HC74">
        <f t="shared" si="100"/>
        <v>0</v>
      </c>
      <c r="HE74" t="s">
        <v>3</v>
      </c>
      <c r="HF74" t="s">
        <v>3</v>
      </c>
      <c r="HM74" t="s">
        <v>3</v>
      </c>
      <c r="HN74" t="s">
        <v>188</v>
      </c>
      <c r="HO74" t="s">
        <v>189</v>
      </c>
      <c r="HP74" t="s">
        <v>185</v>
      </c>
      <c r="HQ74" t="s">
        <v>185</v>
      </c>
      <c r="IK74">
        <v>0</v>
      </c>
    </row>
    <row r="75" spans="1:245" x14ac:dyDescent="0.2">
      <c r="A75">
        <v>17</v>
      </c>
      <c r="B75">
        <v>1</v>
      </c>
      <c r="C75">
        <f>ROW(SmtRes!A103)</f>
        <v>103</v>
      </c>
      <c r="D75">
        <f>ROW(EtalonRes!A103)</f>
        <v>103</v>
      </c>
      <c r="E75" t="s">
        <v>190</v>
      </c>
      <c r="F75" t="s">
        <v>191</v>
      </c>
      <c r="G75" t="s">
        <v>192</v>
      </c>
      <c r="H75" t="s">
        <v>193</v>
      </c>
      <c r="I75">
        <v>2</v>
      </c>
      <c r="J75">
        <v>0</v>
      </c>
      <c r="K75">
        <v>2</v>
      </c>
      <c r="O75">
        <f t="shared" si="61"/>
        <v>1385.61</v>
      </c>
      <c r="P75">
        <f t="shared" si="62"/>
        <v>0</v>
      </c>
      <c r="Q75">
        <f t="shared" si="63"/>
        <v>0</v>
      </c>
      <c r="R75">
        <f t="shared" si="64"/>
        <v>0</v>
      </c>
      <c r="S75">
        <f t="shared" si="65"/>
        <v>1385.61</v>
      </c>
      <c r="T75">
        <f t="shared" si="66"/>
        <v>0</v>
      </c>
      <c r="U75">
        <f t="shared" si="67"/>
        <v>3.24</v>
      </c>
      <c r="V75">
        <f t="shared" si="68"/>
        <v>0</v>
      </c>
      <c r="W75">
        <f t="shared" si="69"/>
        <v>0</v>
      </c>
      <c r="X75">
        <f t="shared" si="70"/>
        <v>1025.3499999999999</v>
      </c>
      <c r="Y75">
        <f t="shared" si="71"/>
        <v>498.82</v>
      </c>
      <c r="AA75">
        <v>93041055</v>
      </c>
      <c r="AB75">
        <f t="shared" si="72"/>
        <v>19.39</v>
      </c>
      <c r="AC75">
        <f t="shared" si="73"/>
        <v>0</v>
      </c>
      <c r="AD75">
        <f t="shared" si="74"/>
        <v>0</v>
      </c>
      <c r="AE75">
        <f t="shared" si="75"/>
        <v>0</v>
      </c>
      <c r="AF75">
        <f t="shared" si="76"/>
        <v>19.39</v>
      </c>
      <c r="AG75">
        <f t="shared" si="77"/>
        <v>0</v>
      </c>
      <c r="AH75">
        <f t="shared" si="78"/>
        <v>1.62</v>
      </c>
      <c r="AI75">
        <f t="shared" si="79"/>
        <v>0</v>
      </c>
      <c r="AJ75">
        <f t="shared" si="80"/>
        <v>0</v>
      </c>
      <c r="AK75">
        <v>19.39</v>
      </c>
      <c r="AL75">
        <v>0</v>
      </c>
      <c r="AM75">
        <v>0</v>
      </c>
      <c r="AN75">
        <v>0</v>
      </c>
      <c r="AO75">
        <v>19.39</v>
      </c>
      <c r="AP75">
        <v>0</v>
      </c>
      <c r="AQ75">
        <v>1.62</v>
      </c>
      <c r="AR75">
        <v>0</v>
      </c>
      <c r="AS75">
        <v>0</v>
      </c>
      <c r="AT75">
        <v>74</v>
      </c>
      <c r="AU75">
        <v>36</v>
      </c>
      <c r="AV75">
        <v>1</v>
      </c>
      <c r="AW75">
        <v>1</v>
      </c>
      <c r="AZ75">
        <v>1</v>
      </c>
      <c r="BA75">
        <v>35.729999999999997</v>
      </c>
      <c r="BB75">
        <v>1</v>
      </c>
      <c r="BC75">
        <v>1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4</v>
      </c>
      <c r="BJ75" t="s">
        <v>194</v>
      </c>
      <c r="BM75">
        <v>200001</v>
      </c>
      <c r="BN75">
        <v>0</v>
      </c>
      <c r="BO75" t="s">
        <v>3</v>
      </c>
      <c r="BP75">
        <v>0</v>
      </c>
      <c r="BQ75">
        <v>4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74</v>
      </c>
      <c r="CA75">
        <v>36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81"/>
        <v>1385.61</v>
      </c>
      <c r="CQ75">
        <f t="shared" si="82"/>
        <v>0</v>
      </c>
      <c r="CR75">
        <f t="shared" si="83"/>
        <v>0</v>
      </c>
      <c r="CS75">
        <f t="shared" si="84"/>
        <v>0</v>
      </c>
      <c r="CT75">
        <f t="shared" si="85"/>
        <v>692.80469999999991</v>
      </c>
      <c r="CU75">
        <f t="shared" si="86"/>
        <v>0</v>
      </c>
      <c r="CV75">
        <f t="shared" si="87"/>
        <v>1.62</v>
      </c>
      <c r="CW75">
        <f t="shared" si="88"/>
        <v>0</v>
      </c>
      <c r="CX75">
        <f t="shared" si="89"/>
        <v>0</v>
      </c>
      <c r="CY75">
        <f t="shared" si="90"/>
        <v>1025.3514</v>
      </c>
      <c r="CZ75">
        <f t="shared" si="91"/>
        <v>498.81959999999998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193</v>
      </c>
      <c r="DW75" t="s">
        <v>193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92107512</v>
      </c>
      <c r="EF75">
        <v>4</v>
      </c>
      <c r="EG75" t="s">
        <v>185</v>
      </c>
      <c r="EH75">
        <v>83</v>
      </c>
      <c r="EI75" t="s">
        <v>185</v>
      </c>
      <c r="EJ75">
        <v>4</v>
      </c>
      <c r="EK75">
        <v>200001</v>
      </c>
      <c r="EL75" t="s">
        <v>186</v>
      </c>
      <c r="EM75" t="s">
        <v>187</v>
      </c>
      <c r="EO75" t="s">
        <v>3</v>
      </c>
      <c r="EQ75">
        <v>0</v>
      </c>
      <c r="ER75">
        <v>19.39</v>
      </c>
      <c r="ES75">
        <v>0</v>
      </c>
      <c r="ET75">
        <v>0</v>
      </c>
      <c r="EU75">
        <v>0</v>
      </c>
      <c r="EV75">
        <v>19.39</v>
      </c>
      <c r="EW75">
        <v>1.62</v>
      </c>
      <c r="EX75">
        <v>0</v>
      </c>
      <c r="EY75">
        <v>0</v>
      </c>
      <c r="FQ75">
        <v>0</v>
      </c>
      <c r="FR75">
        <f t="shared" si="92"/>
        <v>0</v>
      </c>
      <c r="FS75">
        <v>0</v>
      </c>
      <c r="FX75">
        <v>74</v>
      </c>
      <c r="FY75">
        <v>36</v>
      </c>
      <c r="GA75" t="s">
        <v>3</v>
      </c>
      <c r="GD75">
        <v>1</v>
      </c>
      <c r="GF75">
        <v>1788709246</v>
      </c>
      <c r="GG75">
        <v>2</v>
      </c>
      <c r="GH75">
        <v>1</v>
      </c>
      <c r="GI75">
        <v>2</v>
      </c>
      <c r="GJ75">
        <v>0</v>
      </c>
      <c r="GK75">
        <v>0</v>
      </c>
      <c r="GL75">
        <f t="shared" si="93"/>
        <v>0</v>
      </c>
      <c r="GM75">
        <f t="shared" si="94"/>
        <v>2909.78</v>
      </c>
      <c r="GN75">
        <f t="shared" si="95"/>
        <v>0</v>
      </c>
      <c r="GO75">
        <f t="shared" si="96"/>
        <v>0</v>
      </c>
      <c r="GP75">
        <f t="shared" si="97"/>
        <v>2909.78</v>
      </c>
      <c r="GR75">
        <v>0</v>
      </c>
      <c r="GS75">
        <v>3</v>
      </c>
      <c r="GT75">
        <v>0</v>
      </c>
      <c r="GU75" t="s">
        <v>3</v>
      </c>
      <c r="GV75">
        <f t="shared" si="98"/>
        <v>0</v>
      </c>
      <c r="GW75">
        <v>1</v>
      </c>
      <c r="GX75">
        <f t="shared" si="99"/>
        <v>0</v>
      </c>
      <c r="HA75">
        <v>0</v>
      </c>
      <c r="HB75">
        <v>0</v>
      </c>
      <c r="HC75">
        <f t="shared" si="100"/>
        <v>0</v>
      </c>
      <c r="HE75" t="s">
        <v>3</v>
      </c>
      <c r="HF75" t="s">
        <v>3</v>
      </c>
      <c r="HM75" t="s">
        <v>3</v>
      </c>
      <c r="HN75" t="s">
        <v>188</v>
      </c>
      <c r="HO75" t="s">
        <v>189</v>
      </c>
      <c r="HP75" t="s">
        <v>185</v>
      </c>
      <c r="HQ75" t="s">
        <v>185</v>
      </c>
      <c r="IK75">
        <v>0</v>
      </c>
    </row>
    <row r="76" spans="1:245" x14ac:dyDescent="0.2">
      <c r="A76">
        <v>17</v>
      </c>
      <c r="B76">
        <v>1</v>
      </c>
      <c r="E76" t="s">
        <v>195</v>
      </c>
      <c r="F76" t="s">
        <v>196</v>
      </c>
      <c r="G76" t="s">
        <v>197</v>
      </c>
      <c r="H76" t="s">
        <v>64</v>
      </c>
      <c r="I76">
        <v>328</v>
      </c>
      <c r="J76">
        <v>0</v>
      </c>
      <c r="K76">
        <v>328</v>
      </c>
      <c r="O76">
        <f t="shared" si="61"/>
        <v>348772.24</v>
      </c>
      <c r="P76">
        <f t="shared" si="62"/>
        <v>348772.24</v>
      </c>
      <c r="Q76">
        <f t="shared" si="63"/>
        <v>0</v>
      </c>
      <c r="R76">
        <f t="shared" si="64"/>
        <v>0</v>
      </c>
      <c r="S76">
        <f t="shared" si="65"/>
        <v>0</v>
      </c>
      <c r="T76">
        <f t="shared" si="66"/>
        <v>0</v>
      </c>
      <c r="U76">
        <f t="shared" si="67"/>
        <v>0</v>
      </c>
      <c r="V76">
        <f t="shared" si="68"/>
        <v>0</v>
      </c>
      <c r="W76">
        <f t="shared" si="69"/>
        <v>0</v>
      </c>
      <c r="X76">
        <f t="shared" si="70"/>
        <v>0</v>
      </c>
      <c r="Y76">
        <f t="shared" si="71"/>
        <v>0</v>
      </c>
      <c r="AA76">
        <v>93041055</v>
      </c>
      <c r="AB76">
        <f t="shared" si="72"/>
        <v>1063.33</v>
      </c>
      <c r="AC76">
        <f t="shared" si="73"/>
        <v>1063.33</v>
      </c>
      <c r="AD76">
        <f t="shared" si="74"/>
        <v>0</v>
      </c>
      <c r="AE76">
        <f t="shared" si="75"/>
        <v>0</v>
      </c>
      <c r="AF76">
        <f t="shared" si="76"/>
        <v>0</v>
      </c>
      <c r="AG76">
        <f t="shared" si="77"/>
        <v>0</v>
      </c>
      <c r="AH76">
        <f t="shared" si="78"/>
        <v>0</v>
      </c>
      <c r="AI76">
        <f t="shared" si="79"/>
        <v>0</v>
      </c>
      <c r="AJ76">
        <f t="shared" si="80"/>
        <v>0</v>
      </c>
      <c r="AK76">
        <v>1063.33</v>
      </c>
      <c r="AL76">
        <v>1063.33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1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1</v>
      </c>
      <c r="BJ76" t="s">
        <v>3</v>
      </c>
      <c r="BM76">
        <v>1100</v>
      </c>
      <c r="BN76">
        <v>0</v>
      </c>
      <c r="BO76" t="s">
        <v>3</v>
      </c>
      <c r="BP76">
        <v>0</v>
      </c>
      <c r="BQ76">
        <v>8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0</v>
      </c>
      <c r="CA76">
        <v>0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81"/>
        <v>348772.24</v>
      </c>
      <c r="CQ76">
        <f t="shared" si="82"/>
        <v>1063.33</v>
      </c>
      <c r="CR76">
        <f t="shared" si="83"/>
        <v>0</v>
      </c>
      <c r="CS76">
        <f t="shared" si="84"/>
        <v>0</v>
      </c>
      <c r="CT76">
        <f t="shared" si="85"/>
        <v>0</v>
      </c>
      <c r="CU76">
        <f t="shared" si="86"/>
        <v>0</v>
      </c>
      <c r="CV76">
        <f t="shared" si="87"/>
        <v>0</v>
      </c>
      <c r="CW76">
        <f t="shared" si="88"/>
        <v>0</v>
      </c>
      <c r="CX76">
        <f t="shared" si="89"/>
        <v>0</v>
      </c>
      <c r="CY76">
        <f t="shared" si="90"/>
        <v>0</v>
      </c>
      <c r="CZ76">
        <f t="shared" si="91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1003</v>
      </c>
      <c r="DV76" t="s">
        <v>64</v>
      </c>
      <c r="DW76" t="s">
        <v>64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92107766</v>
      </c>
      <c r="EF76">
        <v>8</v>
      </c>
      <c r="EG76" t="s">
        <v>198</v>
      </c>
      <c r="EH76">
        <v>0</v>
      </c>
      <c r="EI76" t="s">
        <v>3</v>
      </c>
      <c r="EJ76">
        <v>1</v>
      </c>
      <c r="EK76">
        <v>1100</v>
      </c>
      <c r="EL76" t="s">
        <v>199</v>
      </c>
      <c r="EM76" t="s">
        <v>200</v>
      </c>
      <c r="EO76" t="s">
        <v>3</v>
      </c>
      <c r="EQ76">
        <v>0</v>
      </c>
      <c r="ER76">
        <v>1063.33</v>
      </c>
      <c r="ES76">
        <v>1063.33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5</v>
      </c>
      <c r="FC76">
        <v>1</v>
      </c>
      <c r="FD76">
        <v>18</v>
      </c>
      <c r="FF76">
        <v>1276</v>
      </c>
      <c r="FQ76">
        <v>0</v>
      </c>
      <c r="FR76">
        <f t="shared" si="92"/>
        <v>0</v>
      </c>
      <c r="FS76">
        <v>0</v>
      </c>
      <c r="FX76">
        <v>0</v>
      </c>
      <c r="FY76">
        <v>0</v>
      </c>
      <c r="GA76" t="s">
        <v>201</v>
      </c>
      <c r="GD76">
        <v>1</v>
      </c>
      <c r="GF76">
        <v>178644112</v>
      </c>
      <c r="GG76">
        <v>2</v>
      </c>
      <c r="GH76">
        <v>3</v>
      </c>
      <c r="GI76">
        <v>-2</v>
      </c>
      <c r="GJ76">
        <v>0</v>
      </c>
      <c r="GK76">
        <v>0</v>
      </c>
      <c r="GL76">
        <f t="shared" si="93"/>
        <v>0</v>
      </c>
      <c r="GM76">
        <f t="shared" si="94"/>
        <v>348772.24</v>
      </c>
      <c r="GN76">
        <f t="shared" si="95"/>
        <v>348772.24</v>
      </c>
      <c r="GO76">
        <f t="shared" si="96"/>
        <v>0</v>
      </c>
      <c r="GP76">
        <f t="shared" si="97"/>
        <v>0</v>
      </c>
      <c r="GR76">
        <v>1</v>
      </c>
      <c r="GS76">
        <v>1</v>
      </c>
      <c r="GT76">
        <v>0</v>
      </c>
      <c r="GU76" t="s">
        <v>3</v>
      </c>
      <c r="GV76">
        <f t="shared" si="98"/>
        <v>0</v>
      </c>
      <c r="GW76">
        <v>1</v>
      </c>
      <c r="GX76">
        <f t="shared" si="99"/>
        <v>0</v>
      </c>
      <c r="HA76">
        <v>0</v>
      </c>
      <c r="HB76">
        <v>0</v>
      </c>
      <c r="HC76">
        <f t="shared" si="100"/>
        <v>0</v>
      </c>
      <c r="HE76" t="s">
        <v>202</v>
      </c>
      <c r="HF76" t="s">
        <v>202</v>
      </c>
      <c r="HM76" t="s">
        <v>3</v>
      </c>
      <c r="HN76" t="s">
        <v>3</v>
      </c>
      <c r="HO76" t="s">
        <v>3</v>
      </c>
      <c r="HP76" t="s">
        <v>3</v>
      </c>
      <c r="HQ76" t="s">
        <v>3</v>
      </c>
      <c r="IK76">
        <v>0</v>
      </c>
    </row>
    <row r="77" spans="1:245" x14ac:dyDescent="0.2">
      <c r="A77">
        <v>17</v>
      </c>
      <c r="B77">
        <v>1</v>
      </c>
      <c r="E77" t="s">
        <v>203</v>
      </c>
      <c r="F77" t="s">
        <v>204</v>
      </c>
      <c r="G77" t="s">
        <v>205</v>
      </c>
      <c r="H77" t="s">
        <v>206</v>
      </c>
      <c r="I77">
        <v>4</v>
      </c>
      <c r="J77">
        <v>0</v>
      </c>
      <c r="K77">
        <v>4</v>
      </c>
      <c r="O77">
        <f t="shared" si="61"/>
        <v>8960.68</v>
      </c>
      <c r="P77">
        <f t="shared" si="62"/>
        <v>8960.68</v>
      </c>
      <c r="Q77">
        <f t="shared" si="63"/>
        <v>0</v>
      </c>
      <c r="R77">
        <f t="shared" si="64"/>
        <v>0</v>
      </c>
      <c r="S77">
        <f t="shared" si="65"/>
        <v>0</v>
      </c>
      <c r="T77">
        <f t="shared" si="66"/>
        <v>0</v>
      </c>
      <c r="U77">
        <f t="shared" si="67"/>
        <v>0</v>
      </c>
      <c r="V77">
        <f t="shared" si="68"/>
        <v>0</v>
      </c>
      <c r="W77">
        <f t="shared" si="69"/>
        <v>0</v>
      </c>
      <c r="X77">
        <f t="shared" si="70"/>
        <v>0</v>
      </c>
      <c r="Y77">
        <f t="shared" si="71"/>
        <v>0</v>
      </c>
      <c r="AA77">
        <v>93041055</v>
      </c>
      <c r="AB77">
        <f t="shared" si="72"/>
        <v>2240.17</v>
      </c>
      <c r="AC77">
        <f t="shared" si="73"/>
        <v>2240.17</v>
      </c>
      <c r="AD77">
        <f t="shared" si="74"/>
        <v>0</v>
      </c>
      <c r="AE77">
        <f t="shared" si="75"/>
        <v>0</v>
      </c>
      <c r="AF77">
        <f t="shared" si="76"/>
        <v>0</v>
      </c>
      <c r="AG77">
        <f t="shared" si="77"/>
        <v>0</v>
      </c>
      <c r="AH77">
        <f t="shared" si="78"/>
        <v>0</v>
      </c>
      <c r="AI77">
        <f t="shared" si="79"/>
        <v>0</v>
      </c>
      <c r="AJ77">
        <f t="shared" si="80"/>
        <v>0</v>
      </c>
      <c r="AK77">
        <v>2240.17</v>
      </c>
      <c r="AL77">
        <v>2240.17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3</v>
      </c>
      <c r="BM77">
        <v>1100</v>
      </c>
      <c r="BN77">
        <v>0</v>
      </c>
      <c r="BO77" t="s">
        <v>3</v>
      </c>
      <c r="BP77">
        <v>0</v>
      </c>
      <c r="BQ77">
        <v>8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0</v>
      </c>
      <c r="CA77">
        <v>0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1"/>
        <v>8960.68</v>
      </c>
      <c r="CQ77">
        <f t="shared" si="82"/>
        <v>2240.17</v>
      </c>
      <c r="CR77">
        <f t="shared" si="83"/>
        <v>0</v>
      </c>
      <c r="CS77">
        <f t="shared" si="84"/>
        <v>0</v>
      </c>
      <c r="CT77">
        <f t="shared" si="85"/>
        <v>0</v>
      </c>
      <c r="CU77">
        <f t="shared" si="86"/>
        <v>0</v>
      </c>
      <c r="CV77">
        <f t="shared" si="87"/>
        <v>0</v>
      </c>
      <c r="CW77">
        <f t="shared" si="88"/>
        <v>0</v>
      </c>
      <c r="CX77">
        <f t="shared" si="89"/>
        <v>0</v>
      </c>
      <c r="CY77">
        <f t="shared" si="90"/>
        <v>0</v>
      </c>
      <c r="CZ77">
        <f t="shared" si="91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1013</v>
      </c>
      <c r="DV77" t="s">
        <v>206</v>
      </c>
      <c r="DW77" t="s">
        <v>206</v>
      </c>
      <c r="DX77">
        <v>1</v>
      </c>
      <c r="DZ77" t="s">
        <v>3</v>
      </c>
      <c r="EA77" t="s">
        <v>3</v>
      </c>
      <c r="EB77" t="s">
        <v>3</v>
      </c>
      <c r="EC77" t="s">
        <v>3</v>
      </c>
      <c r="EE77">
        <v>92107766</v>
      </c>
      <c r="EF77">
        <v>8</v>
      </c>
      <c r="EG77" t="s">
        <v>198</v>
      </c>
      <c r="EH77">
        <v>0</v>
      </c>
      <c r="EI77" t="s">
        <v>3</v>
      </c>
      <c r="EJ77">
        <v>1</v>
      </c>
      <c r="EK77">
        <v>1100</v>
      </c>
      <c r="EL77" t="s">
        <v>199</v>
      </c>
      <c r="EM77" t="s">
        <v>200</v>
      </c>
      <c r="EO77" t="s">
        <v>3</v>
      </c>
      <c r="EQ77">
        <v>0</v>
      </c>
      <c r="ER77">
        <v>2240.17</v>
      </c>
      <c r="ES77">
        <v>2240.17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5</v>
      </c>
      <c r="FC77">
        <v>1</v>
      </c>
      <c r="FD77">
        <v>18</v>
      </c>
      <c r="FF77">
        <v>2688.2</v>
      </c>
      <c r="FQ77">
        <v>0</v>
      </c>
      <c r="FR77">
        <f t="shared" si="92"/>
        <v>0</v>
      </c>
      <c r="FS77">
        <v>0</v>
      </c>
      <c r="FX77">
        <v>0</v>
      </c>
      <c r="FY77">
        <v>0</v>
      </c>
      <c r="GA77" t="s">
        <v>207</v>
      </c>
      <c r="GD77">
        <v>1</v>
      </c>
      <c r="GF77">
        <v>-425950711</v>
      </c>
      <c r="GG77">
        <v>2</v>
      </c>
      <c r="GH77">
        <v>3</v>
      </c>
      <c r="GI77">
        <v>-2</v>
      </c>
      <c r="GJ77">
        <v>0</v>
      </c>
      <c r="GK77">
        <v>0</v>
      </c>
      <c r="GL77">
        <f t="shared" si="93"/>
        <v>0</v>
      </c>
      <c r="GM77">
        <f t="shared" si="94"/>
        <v>8960.68</v>
      </c>
      <c r="GN77">
        <f t="shared" si="95"/>
        <v>8960.68</v>
      </c>
      <c r="GO77">
        <f t="shared" si="96"/>
        <v>0</v>
      </c>
      <c r="GP77">
        <f t="shared" si="97"/>
        <v>0</v>
      </c>
      <c r="GR77">
        <v>1</v>
      </c>
      <c r="GS77">
        <v>1</v>
      </c>
      <c r="GT77">
        <v>0</v>
      </c>
      <c r="GU77" t="s">
        <v>3</v>
      </c>
      <c r="GV77">
        <f t="shared" si="98"/>
        <v>0</v>
      </c>
      <c r="GW77">
        <v>1</v>
      </c>
      <c r="GX77">
        <f t="shared" si="99"/>
        <v>0</v>
      </c>
      <c r="HA77">
        <v>0</v>
      </c>
      <c r="HB77">
        <v>0</v>
      </c>
      <c r="HC77">
        <f t="shared" si="100"/>
        <v>0</v>
      </c>
      <c r="HE77" t="s">
        <v>202</v>
      </c>
      <c r="HF77" t="s">
        <v>202</v>
      </c>
      <c r="HM77" t="s">
        <v>3</v>
      </c>
      <c r="HN77" t="s">
        <v>3</v>
      </c>
      <c r="HO77" t="s">
        <v>3</v>
      </c>
      <c r="HP77" t="s">
        <v>3</v>
      </c>
      <c r="HQ77" t="s">
        <v>3</v>
      </c>
      <c r="IK77">
        <v>0</v>
      </c>
    </row>
    <row r="78" spans="1:245" x14ac:dyDescent="0.2">
      <c r="A78">
        <v>17</v>
      </c>
      <c r="B78">
        <v>1</v>
      </c>
      <c r="E78" t="s">
        <v>208</v>
      </c>
      <c r="F78" t="s">
        <v>209</v>
      </c>
      <c r="G78" t="s">
        <v>210</v>
      </c>
      <c r="H78" t="s">
        <v>64</v>
      </c>
      <c r="I78">
        <v>282</v>
      </c>
      <c r="J78">
        <v>0</v>
      </c>
      <c r="K78">
        <v>282</v>
      </c>
      <c r="O78">
        <f t="shared" si="61"/>
        <v>126900</v>
      </c>
      <c r="P78">
        <f t="shared" si="62"/>
        <v>126900</v>
      </c>
      <c r="Q78">
        <f t="shared" si="63"/>
        <v>0</v>
      </c>
      <c r="R78">
        <f t="shared" si="64"/>
        <v>0</v>
      </c>
      <c r="S78">
        <f t="shared" si="65"/>
        <v>0</v>
      </c>
      <c r="T78">
        <f t="shared" si="66"/>
        <v>0</v>
      </c>
      <c r="U78">
        <f t="shared" si="67"/>
        <v>0</v>
      </c>
      <c r="V78">
        <f t="shared" si="68"/>
        <v>0</v>
      </c>
      <c r="W78">
        <f t="shared" si="69"/>
        <v>0</v>
      </c>
      <c r="X78">
        <f t="shared" si="70"/>
        <v>0</v>
      </c>
      <c r="Y78">
        <f t="shared" si="71"/>
        <v>0</v>
      </c>
      <c r="AA78">
        <v>93041055</v>
      </c>
      <c r="AB78">
        <f t="shared" si="72"/>
        <v>450</v>
      </c>
      <c r="AC78">
        <f t="shared" si="73"/>
        <v>450</v>
      </c>
      <c r="AD78">
        <f t="shared" si="74"/>
        <v>0</v>
      </c>
      <c r="AE78">
        <f t="shared" si="75"/>
        <v>0</v>
      </c>
      <c r="AF78">
        <f t="shared" si="76"/>
        <v>0</v>
      </c>
      <c r="AG78">
        <f t="shared" si="77"/>
        <v>0</v>
      </c>
      <c r="AH78">
        <f t="shared" si="78"/>
        <v>0</v>
      </c>
      <c r="AI78">
        <f t="shared" si="79"/>
        <v>0</v>
      </c>
      <c r="AJ78">
        <f t="shared" si="80"/>
        <v>0</v>
      </c>
      <c r="AK78">
        <v>450</v>
      </c>
      <c r="AL78">
        <v>450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3</v>
      </c>
      <c r="BM78">
        <v>1100</v>
      </c>
      <c r="BN78">
        <v>0</v>
      </c>
      <c r="BO78" t="s">
        <v>3</v>
      </c>
      <c r="BP78">
        <v>0</v>
      </c>
      <c r="BQ78">
        <v>8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0</v>
      </c>
      <c r="CA78">
        <v>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81"/>
        <v>126900</v>
      </c>
      <c r="CQ78">
        <f t="shared" si="82"/>
        <v>450</v>
      </c>
      <c r="CR78">
        <f t="shared" si="83"/>
        <v>0</v>
      </c>
      <c r="CS78">
        <f t="shared" si="84"/>
        <v>0</v>
      </c>
      <c r="CT78">
        <f t="shared" si="85"/>
        <v>0</v>
      </c>
      <c r="CU78">
        <f t="shared" si="86"/>
        <v>0</v>
      </c>
      <c r="CV78">
        <f t="shared" si="87"/>
        <v>0</v>
      </c>
      <c r="CW78">
        <f t="shared" si="88"/>
        <v>0</v>
      </c>
      <c r="CX78">
        <f t="shared" si="89"/>
        <v>0</v>
      </c>
      <c r="CY78">
        <f t="shared" si="90"/>
        <v>0</v>
      </c>
      <c r="CZ78">
        <f t="shared" si="91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1003</v>
      </c>
      <c r="DV78" t="s">
        <v>64</v>
      </c>
      <c r="DW78" t="s">
        <v>64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92107766</v>
      </c>
      <c r="EF78">
        <v>8</v>
      </c>
      <c r="EG78" t="s">
        <v>198</v>
      </c>
      <c r="EH78">
        <v>0</v>
      </c>
      <c r="EI78" t="s">
        <v>3</v>
      </c>
      <c r="EJ78">
        <v>1</v>
      </c>
      <c r="EK78">
        <v>1100</v>
      </c>
      <c r="EL78" t="s">
        <v>199</v>
      </c>
      <c r="EM78" t="s">
        <v>200</v>
      </c>
      <c r="EO78" t="s">
        <v>3</v>
      </c>
      <c r="EQ78">
        <v>0</v>
      </c>
      <c r="ER78">
        <v>450</v>
      </c>
      <c r="ES78">
        <v>450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5</v>
      </c>
      <c r="FC78">
        <v>1</v>
      </c>
      <c r="FD78">
        <v>18</v>
      </c>
      <c r="FF78">
        <v>540</v>
      </c>
      <c r="FQ78">
        <v>0</v>
      </c>
      <c r="FR78">
        <f t="shared" si="92"/>
        <v>0</v>
      </c>
      <c r="FS78">
        <v>0</v>
      </c>
      <c r="FX78">
        <v>0</v>
      </c>
      <c r="FY78">
        <v>0</v>
      </c>
      <c r="GA78" t="s">
        <v>211</v>
      </c>
      <c r="GD78">
        <v>1</v>
      </c>
      <c r="GF78">
        <v>-553991454</v>
      </c>
      <c r="GG78">
        <v>2</v>
      </c>
      <c r="GH78">
        <v>3</v>
      </c>
      <c r="GI78">
        <v>-2</v>
      </c>
      <c r="GJ78">
        <v>0</v>
      </c>
      <c r="GK78">
        <v>0</v>
      </c>
      <c r="GL78">
        <f t="shared" si="93"/>
        <v>0</v>
      </c>
      <c r="GM78">
        <f t="shared" si="94"/>
        <v>126900</v>
      </c>
      <c r="GN78">
        <f t="shared" si="95"/>
        <v>126900</v>
      </c>
      <c r="GO78">
        <f t="shared" si="96"/>
        <v>0</v>
      </c>
      <c r="GP78">
        <f t="shared" si="97"/>
        <v>0</v>
      </c>
      <c r="GR78">
        <v>1</v>
      </c>
      <c r="GS78">
        <v>1</v>
      </c>
      <c r="GT78">
        <v>0</v>
      </c>
      <c r="GU78" t="s">
        <v>3</v>
      </c>
      <c r="GV78">
        <f t="shared" si="98"/>
        <v>0</v>
      </c>
      <c r="GW78">
        <v>1</v>
      </c>
      <c r="GX78">
        <f t="shared" si="99"/>
        <v>0</v>
      </c>
      <c r="HA78">
        <v>0</v>
      </c>
      <c r="HB78">
        <v>0</v>
      </c>
      <c r="HC78">
        <f t="shared" si="100"/>
        <v>0</v>
      </c>
      <c r="HE78" t="s">
        <v>202</v>
      </c>
      <c r="HF78" t="s">
        <v>202</v>
      </c>
      <c r="HM78" t="s">
        <v>3</v>
      </c>
      <c r="HN78" t="s">
        <v>3</v>
      </c>
      <c r="HO78" t="s">
        <v>3</v>
      </c>
      <c r="HP78" t="s">
        <v>3</v>
      </c>
      <c r="HQ78" t="s">
        <v>3</v>
      </c>
      <c r="IK78">
        <v>0</v>
      </c>
    </row>
    <row r="79" spans="1:245" x14ac:dyDescent="0.2">
      <c r="A79">
        <v>17</v>
      </c>
      <c r="B79">
        <v>1</v>
      </c>
      <c r="E79" t="s">
        <v>212</v>
      </c>
      <c r="F79" t="s">
        <v>213</v>
      </c>
      <c r="G79" t="s">
        <v>214</v>
      </c>
      <c r="H79" t="s">
        <v>206</v>
      </c>
      <c r="I79">
        <v>4</v>
      </c>
      <c r="J79">
        <v>0</v>
      </c>
      <c r="K79">
        <v>4</v>
      </c>
      <c r="O79">
        <f t="shared" si="61"/>
        <v>1333.32</v>
      </c>
      <c r="P79">
        <f t="shared" si="62"/>
        <v>1333.32</v>
      </c>
      <c r="Q79">
        <f t="shared" si="63"/>
        <v>0</v>
      </c>
      <c r="R79">
        <f t="shared" si="64"/>
        <v>0</v>
      </c>
      <c r="S79">
        <f t="shared" si="65"/>
        <v>0</v>
      </c>
      <c r="T79">
        <f t="shared" si="66"/>
        <v>0</v>
      </c>
      <c r="U79">
        <f t="shared" si="67"/>
        <v>0</v>
      </c>
      <c r="V79">
        <f t="shared" si="68"/>
        <v>0</v>
      </c>
      <c r="W79">
        <f t="shared" si="69"/>
        <v>0</v>
      </c>
      <c r="X79">
        <f t="shared" si="70"/>
        <v>0</v>
      </c>
      <c r="Y79">
        <f t="shared" si="71"/>
        <v>0</v>
      </c>
      <c r="AA79">
        <v>93041055</v>
      </c>
      <c r="AB79">
        <f t="shared" si="72"/>
        <v>333.33</v>
      </c>
      <c r="AC79">
        <f t="shared" si="73"/>
        <v>333.33</v>
      </c>
      <c r="AD79">
        <f t="shared" si="74"/>
        <v>0</v>
      </c>
      <c r="AE79">
        <f t="shared" si="75"/>
        <v>0</v>
      </c>
      <c r="AF79">
        <f t="shared" si="76"/>
        <v>0</v>
      </c>
      <c r="AG79">
        <f t="shared" si="77"/>
        <v>0</v>
      </c>
      <c r="AH79">
        <f t="shared" si="78"/>
        <v>0</v>
      </c>
      <c r="AI79">
        <f t="shared" si="79"/>
        <v>0</v>
      </c>
      <c r="AJ79">
        <f t="shared" si="80"/>
        <v>0</v>
      </c>
      <c r="AK79">
        <v>333.33</v>
      </c>
      <c r="AL79">
        <v>333.33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1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3</v>
      </c>
      <c r="BM79">
        <v>1100</v>
      </c>
      <c r="BN79">
        <v>0</v>
      </c>
      <c r="BO79" t="s">
        <v>3</v>
      </c>
      <c r="BP79">
        <v>0</v>
      </c>
      <c r="BQ79">
        <v>8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0</v>
      </c>
      <c r="CA79">
        <v>0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81"/>
        <v>1333.32</v>
      </c>
      <c r="CQ79">
        <f t="shared" si="82"/>
        <v>333.33</v>
      </c>
      <c r="CR79">
        <f t="shared" si="83"/>
        <v>0</v>
      </c>
      <c r="CS79">
        <f t="shared" si="84"/>
        <v>0</v>
      </c>
      <c r="CT79">
        <f t="shared" si="85"/>
        <v>0</v>
      </c>
      <c r="CU79">
        <f t="shared" si="86"/>
        <v>0</v>
      </c>
      <c r="CV79">
        <f t="shared" si="87"/>
        <v>0</v>
      </c>
      <c r="CW79">
        <f t="shared" si="88"/>
        <v>0</v>
      </c>
      <c r="CX79">
        <f t="shared" si="89"/>
        <v>0</v>
      </c>
      <c r="CY79">
        <f t="shared" si="90"/>
        <v>0</v>
      </c>
      <c r="CZ79">
        <f t="shared" si="91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206</v>
      </c>
      <c r="DW79" t="s">
        <v>206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92107766</v>
      </c>
      <c r="EF79">
        <v>8</v>
      </c>
      <c r="EG79" t="s">
        <v>198</v>
      </c>
      <c r="EH79">
        <v>0</v>
      </c>
      <c r="EI79" t="s">
        <v>3</v>
      </c>
      <c r="EJ79">
        <v>1</v>
      </c>
      <c r="EK79">
        <v>1100</v>
      </c>
      <c r="EL79" t="s">
        <v>199</v>
      </c>
      <c r="EM79" t="s">
        <v>200</v>
      </c>
      <c r="EO79" t="s">
        <v>3</v>
      </c>
      <c r="EQ79">
        <v>0</v>
      </c>
      <c r="ER79">
        <v>333.33</v>
      </c>
      <c r="ES79">
        <v>333.33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5</v>
      </c>
      <c r="FC79">
        <v>1</v>
      </c>
      <c r="FD79">
        <v>18</v>
      </c>
      <c r="FF79">
        <v>400</v>
      </c>
      <c r="FQ79">
        <v>0</v>
      </c>
      <c r="FR79">
        <f t="shared" si="92"/>
        <v>0</v>
      </c>
      <c r="FS79">
        <v>0</v>
      </c>
      <c r="FX79">
        <v>0</v>
      </c>
      <c r="FY79">
        <v>0</v>
      </c>
      <c r="GA79" t="s">
        <v>215</v>
      </c>
      <c r="GD79">
        <v>1</v>
      </c>
      <c r="GF79">
        <v>1147434677</v>
      </c>
      <c r="GG79">
        <v>2</v>
      </c>
      <c r="GH79">
        <v>3</v>
      </c>
      <c r="GI79">
        <v>-2</v>
      </c>
      <c r="GJ79">
        <v>0</v>
      </c>
      <c r="GK79">
        <v>0</v>
      </c>
      <c r="GL79">
        <f t="shared" si="93"/>
        <v>0</v>
      </c>
      <c r="GM79">
        <f t="shared" si="94"/>
        <v>1333.32</v>
      </c>
      <c r="GN79">
        <f t="shared" si="95"/>
        <v>1333.32</v>
      </c>
      <c r="GO79">
        <f t="shared" si="96"/>
        <v>0</v>
      </c>
      <c r="GP79">
        <f t="shared" si="97"/>
        <v>0</v>
      </c>
      <c r="GR79">
        <v>1</v>
      </c>
      <c r="GS79">
        <v>1</v>
      </c>
      <c r="GT79">
        <v>0</v>
      </c>
      <c r="GU79" t="s">
        <v>3</v>
      </c>
      <c r="GV79">
        <f t="shared" si="98"/>
        <v>0</v>
      </c>
      <c r="GW79">
        <v>1</v>
      </c>
      <c r="GX79">
        <f t="shared" si="99"/>
        <v>0</v>
      </c>
      <c r="HA79">
        <v>0</v>
      </c>
      <c r="HB79">
        <v>0</v>
      </c>
      <c r="HC79">
        <f t="shared" si="100"/>
        <v>0</v>
      </c>
      <c r="HE79" t="s">
        <v>202</v>
      </c>
      <c r="HF79" t="s">
        <v>202</v>
      </c>
      <c r="HM79" t="s">
        <v>3</v>
      </c>
      <c r="HN79" t="s">
        <v>3</v>
      </c>
      <c r="HO79" t="s">
        <v>3</v>
      </c>
      <c r="HP79" t="s">
        <v>3</v>
      </c>
      <c r="HQ79" t="s">
        <v>3</v>
      </c>
      <c r="IK79">
        <v>0</v>
      </c>
    </row>
    <row r="80" spans="1:245" x14ac:dyDescent="0.2">
      <c r="A80">
        <v>17</v>
      </c>
      <c r="B80">
        <v>1</v>
      </c>
      <c r="E80" t="s">
        <v>216</v>
      </c>
      <c r="F80" t="s">
        <v>213</v>
      </c>
      <c r="G80" t="s">
        <v>217</v>
      </c>
      <c r="H80" t="s">
        <v>218</v>
      </c>
      <c r="I80">
        <v>8</v>
      </c>
      <c r="J80">
        <v>0</v>
      </c>
      <c r="K80">
        <v>8</v>
      </c>
      <c r="O80">
        <f t="shared" si="61"/>
        <v>4533.3599999999997</v>
      </c>
      <c r="P80">
        <f t="shared" si="62"/>
        <v>4533.3599999999997</v>
      </c>
      <c r="Q80">
        <f t="shared" si="63"/>
        <v>0</v>
      </c>
      <c r="R80">
        <f t="shared" si="64"/>
        <v>0</v>
      </c>
      <c r="S80">
        <f t="shared" si="65"/>
        <v>0</v>
      </c>
      <c r="T80">
        <f t="shared" si="66"/>
        <v>0</v>
      </c>
      <c r="U80">
        <f t="shared" si="67"/>
        <v>0</v>
      </c>
      <c r="V80">
        <f t="shared" si="68"/>
        <v>0</v>
      </c>
      <c r="W80">
        <f t="shared" si="69"/>
        <v>0</v>
      </c>
      <c r="X80">
        <f t="shared" si="70"/>
        <v>0</v>
      </c>
      <c r="Y80">
        <f t="shared" si="71"/>
        <v>0</v>
      </c>
      <c r="AA80">
        <v>93041055</v>
      </c>
      <c r="AB80">
        <f t="shared" si="72"/>
        <v>566.66999999999996</v>
      </c>
      <c r="AC80">
        <f t="shared" si="73"/>
        <v>566.66999999999996</v>
      </c>
      <c r="AD80">
        <f t="shared" si="74"/>
        <v>0</v>
      </c>
      <c r="AE80">
        <f t="shared" si="75"/>
        <v>0</v>
      </c>
      <c r="AF80">
        <f t="shared" si="76"/>
        <v>0</v>
      </c>
      <c r="AG80">
        <f t="shared" si="77"/>
        <v>0</v>
      </c>
      <c r="AH80">
        <f t="shared" si="78"/>
        <v>0</v>
      </c>
      <c r="AI80">
        <f t="shared" si="79"/>
        <v>0</v>
      </c>
      <c r="AJ80">
        <f t="shared" si="80"/>
        <v>0</v>
      </c>
      <c r="AK80">
        <v>566.66999999999996</v>
      </c>
      <c r="AL80">
        <v>566.66999999999996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3</v>
      </c>
      <c r="BM80">
        <v>1100</v>
      </c>
      <c r="BN80">
        <v>0</v>
      </c>
      <c r="BO80" t="s">
        <v>3</v>
      </c>
      <c r="BP80">
        <v>0</v>
      </c>
      <c r="BQ80">
        <v>8</v>
      </c>
      <c r="BR80">
        <v>0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0</v>
      </c>
      <c r="CA80">
        <v>0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81"/>
        <v>4533.3599999999997</v>
      </c>
      <c r="CQ80">
        <f t="shared" si="82"/>
        <v>566.66999999999996</v>
      </c>
      <c r="CR80">
        <f t="shared" si="83"/>
        <v>0</v>
      </c>
      <c r="CS80">
        <f t="shared" si="84"/>
        <v>0</v>
      </c>
      <c r="CT80">
        <f t="shared" si="85"/>
        <v>0</v>
      </c>
      <c r="CU80">
        <f t="shared" si="86"/>
        <v>0</v>
      </c>
      <c r="CV80">
        <f t="shared" si="87"/>
        <v>0</v>
      </c>
      <c r="CW80">
        <f t="shared" si="88"/>
        <v>0</v>
      </c>
      <c r="CX80">
        <f t="shared" si="89"/>
        <v>0</v>
      </c>
      <c r="CY80">
        <f t="shared" si="90"/>
        <v>0</v>
      </c>
      <c r="CZ80">
        <f t="shared" si="91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1013</v>
      </c>
      <c r="DV80" t="s">
        <v>218</v>
      </c>
      <c r="DW80" t="s">
        <v>218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92107766</v>
      </c>
      <c r="EF80">
        <v>8</v>
      </c>
      <c r="EG80" t="s">
        <v>198</v>
      </c>
      <c r="EH80">
        <v>0</v>
      </c>
      <c r="EI80" t="s">
        <v>3</v>
      </c>
      <c r="EJ80">
        <v>1</v>
      </c>
      <c r="EK80">
        <v>1100</v>
      </c>
      <c r="EL80" t="s">
        <v>199</v>
      </c>
      <c r="EM80" t="s">
        <v>200</v>
      </c>
      <c r="EO80" t="s">
        <v>3</v>
      </c>
      <c r="EQ80">
        <v>0</v>
      </c>
      <c r="ER80">
        <v>566.66999999999996</v>
      </c>
      <c r="ES80">
        <v>566.66999999999996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5</v>
      </c>
      <c r="FC80">
        <v>1</v>
      </c>
      <c r="FD80">
        <v>18</v>
      </c>
      <c r="FF80">
        <v>680</v>
      </c>
      <c r="FQ80">
        <v>0</v>
      </c>
      <c r="FR80">
        <f t="shared" si="92"/>
        <v>0</v>
      </c>
      <c r="FS80">
        <v>0</v>
      </c>
      <c r="FX80">
        <v>0</v>
      </c>
      <c r="FY80">
        <v>0</v>
      </c>
      <c r="GA80" t="s">
        <v>219</v>
      </c>
      <c r="GD80">
        <v>1</v>
      </c>
      <c r="GF80">
        <v>-808929137</v>
      </c>
      <c r="GG80">
        <v>2</v>
      </c>
      <c r="GH80">
        <v>3</v>
      </c>
      <c r="GI80">
        <v>-2</v>
      </c>
      <c r="GJ80">
        <v>0</v>
      </c>
      <c r="GK80">
        <v>0</v>
      </c>
      <c r="GL80">
        <f t="shared" si="93"/>
        <v>0</v>
      </c>
      <c r="GM80">
        <f t="shared" si="94"/>
        <v>4533.3599999999997</v>
      </c>
      <c r="GN80">
        <f t="shared" si="95"/>
        <v>4533.3599999999997</v>
      </c>
      <c r="GO80">
        <f t="shared" si="96"/>
        <v>0</v>
      </c>
      <c r="GP80">
        <f t="shared" si="97"/>
        <v>0</v>
      </c>
      <c r="GR80">
        <v>1</v>
      </c>
      <c r="GS80">
        <v>1</v>
      </c>
      <c r="GT80">
        <v>0</v>
      </c>
      <c r="GU80" t="s">
        <v>3</v>
      </c>
      <c r="GV80">
        <f t="shared" si="98"/>
        <v>0</v>
      </c>
      <c r="GW80">
        <v>1</v>
      </c>
      <c r="GX80">
        <f t="shared" si="99"/>
        <v>0</v>
      </c>
      <c r="HA80">
        <v>0</v>
      </c>
      <c r="HB80">
        <v>0</v>
      </c>
      <c r="HC80">
        <f t="shared" si="100"/>
        <v>0</v>
      </c>
      <c r="HE80" t="s">
        <v>202</v>
      </c>
      <c r="HF80" t="s">
        <v>202</v>
      </c>
      <c r="HM80" t="s">
        <v>3</v>
      </c>
      <c r="HN80" t="s">
        <v>3</v>
      </c>
      <c r="HO80" t="s">
        <v>3</v>
      </c>
      <c r="HP80" t="s">
        <v>3</v>
      </c>
      <c r="HQ80" t="s">
        <v>3</v>
      </c>
      <c r="IK80">
        <v>0</v>
      </c>
    </row>
    <row r="81" spans="1:245" x14ac:dyDescent="0.2">
      <c r="A81">
        <v>17</v>
      </c>
      <c r="B81">
        <v>1</v>
      </c>
      <c r="E81" t="s">
        <v>220</v>
      </c>
      <c r="F81" t="s">
        <v>213</v>
      </c>
      <c r="G81" t="s">
        <v>221</v>
      </c>
      <c r="H81" t="s">
        <v>206</v>
      </c>
      <c r="I81">
        <v>2</v>
      </c>
      <c r="J81">
        <v>0</v>
      </c>
      <c r="K81">
        <v>2</v>
      </c>
      <c r="O81">
        <f t="shared" si="61"/>
        <v>801.68</v>
      </c>
      <c r="P81">
        <f t="shared" si="62"/>
        <v>801.68</v>
      </c>
      <c r="Q81">
        <f t="shared" si="63"/>
        <v>0</v>
      </c>
      <c r="R81">
        <f t="shared" si="64"/>
        <v>0</v>
      </c>
      <c r="S81">
        <f t="shared" si="65"/>
        <v>0</v>
      </c>
      <c r="T81">
        <f t="shared" si="66"/>
        <v>0</v>
      </c>
      <c r="U81">
        <f t="shared" si="67"/>
        <v>0</v>
      </c>
      <c r="V81">
        <f t="shared" si="68"/>
        <v>0</v>
      </c>
      <c r="W81">
        <f t="shared" si="69"/>
        <v>0</v>
      </c>
      <c r="X81">
        <f t="shared" si="70"/>
        <v>0</v>
      </c>
      <c r="Y81">
        <f t="shared" si="71"/>
        <v>0</v>
      </c>
      <c r="AA81">
        <v>93041055</v>
      </c>
      <c r="AB81">
        <f t="shared" si="72"/>
        <v>400.84</v>
      </c>
      <c r="AC81">
        <f t="shared" si="73"/>
        <v>400.84</v>
      </c>
      <c r="AD81">
        <f t="shared" si="74"/>
        <v>0</v>
      </c>
      <c r="AE81">
        <f t="shared" si="75"/>
        <v>0</v>
      </c>
      <c r="AF81">
        <f t="shared" si="76"/>
        <v>0</v>
      </c>
      <c r="AG81">
        <f t="shared" si="77"/>
        <v>0</v>
      </c>
      <c r="AH81">
        <f t="shared" si="78"/>
        <v>0</v>
      </c>
      <c r="AI81">
        <f t="shared" si="79"/>
        <v>0</v>
      </c>
      <c r="AJ81">
        <f t="shared" si="80"/>
        <v>0</v>
      </c>
      <c r="AK81">
        <v>400.84</v>
      </c>
      <c r="AL81">
        <v>400.84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3</v>
      </c>
      <c r="BM81">
        <v>1100</v>
      </c>
      <c r="BN81">
        <v>0</v>
      </c>
      <c r="BO81" t="s">
        <v>3</v>
      </c>
      <c r="BP81">
        <v>0</v>
      </c>
      <c r="BQ81">
        <v>8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0</v>
      </c>
      <c r="CA81">
        <v>0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81"/>
        <v>801.68</v>
      </c>
      <c r="CQ81">
        <f t="shared" si="82"/>
        <v>400.84</v>
      </c>
      <c r="CR81">
        <f t="shared" si="83"/>
        <v>0</v>
      </c>
      <c r="CS81">
        <f t="shared" si="84"/>
        <v>0</v>
      </c>
      <c r="CT81">
        <f t="shared" si="85"/>
        <v>0</v>
      </c>
      <c r="CU81">
        <f t="shared" si="86"/>
        <v>0</v>
      </c>
      <c r="CV81">
        <f t="shared" si="87"/>
        <v>0</v>
      </c>
      <c r="CW81">
        <f t="shared" si="88"/>
        <v>0</v>
      </c>
      <c r="CX81">
        <f t="shared" si="89"/>
        <v>0</v>
      </c>
      <c r="CY81">
        <f t="shared" si="90"/>
        <v>0</v>
      </c>
      <c r="CZ81">
        <f t="shared" si="91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206</v>
      </c>
      <c r="DW81" t="s">
        <v>206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92107766</v>
      </c>
      <c r="EF81">
        <v>8</v>
      </c>
      <c r="EG81" t="s">
        <v>198</v>
      </c>
      <c r="EH81">
        <v>0</v>
      </c>
      <c r="EI81" t="s">
        <v>3</v>
      </c>
      <c r="EJ81">
        <v>1</v>
      </c>
      <c r="EK81">
        <v>1100</v>
      </c>
      <c r="EL81" t="s">
        <v>199</v>
      </c>
      <c r="EM81" t="s">
        <v>200</v>
      </c>
      <c r="EO81" t="s">
        <v>3</v>
      </c>
      <c r="EQ81">
        <v>0</v>
      </c>
      <c r="ER81">
        <v>400.84</v>
      </c>
      <c r="ES81">
        <v>400.84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5</v>
      </c>
      <c r="FC81">
        <v>1</v>
      </c>
      <c r="FD81">
        <v>18</v>
      </c>
      <c r="FF81">
        <v>481.01</v>
      </c>
      <c r="FQ81">
        <v>0</v>
      </c>
      <c r="FR81">
        <f t="shared" si="92"/>
        <v>0</v>
      </c>
      <c r="FS81">
        <v>0</v>
      </c>
      <c r="FX81">
        <v>0</v>
      </c>
      <c r="FY81">
        <v>0</v>
      </c>
      <c r="GA81" t="s">
        <v>222</v>
      </c>
      <c r="GD81">
        <v>1</v>
      </c>
      <c r="GF81">
        <v>510490350</v>
      </c>
      <c r="GG81">
        <v>2</v>
      </c>
      <c r="GH81">
        <v>3</v>
      </c>
      <c r="GI81">
        <v>-2</v>
      </c>
      <c r="GJ81">
        <v>0</v>
      </c>
      <c r="GK81">
        <v>0</v>
      </c>
      <c r="GL81">
        <f t="shared" si="93"/>
        <v>0</v>
      </c>
      <c r="GM81">
        <f t="shared" si="94"/>
        <v>801.68</v>
      </c>
      <c r="GN81">
        <f t="shared" si="95"/>
        <v>801.68</v>
      </c>
      <c r="GO81">
        <f t="shared" si="96"/>
        <v>0</v>
      </c>
      <c r="GP81">
        <f t="shared" si="97"/>
        <v>0</v>
      </c>
      <c r="GR81">
        <v>1</v>
      </c>
      <c r="GS81">
        <v>1</v>
      </c>
      <c r="GT81">
        <v>0</v>
      </c>
      <c r="GU81" t="s">
        <v>3</v>
      </c>
      <c r="GV81">
        <f t="shared" si="98"/>
        <v>0</v>
      </c>
      <c r="GW81">
        <v>1</v>
      </c>
      <c r="GX81">
        <f t="shared" si="99"/>
        <v>0</v>
      </c>
      <c r="HA81">
        <v>0</v>
      </c>
      <c r="HB81">
        <v>0</v>
      </c>
      <c r="HC81">
        <f t="shared" si="100"/>
        <v>0</v>
      </c>
      <c r="HE81" t="s">
        <v>202</v>
      </c>
      <c r="HF81" t="s">
        <v>202</v>
      </c>
      <c r="HM81" t="s">
        <v>3</v>
      </c>
      <c r="HN81" t="s">
        <v>3</v>
      </c>
      <c r="HO81" t="s">
        <v>3</v>
      </c>
      <c r="HP81" t="s">
        <v>3</v>
      </c>
      <c r="HQ81" t="s">
        <v>3</v>
      </c>
      <c r="IK81">
        <v>0</v>
      </c>
    </row>
    <row r="83" spans="1:245" x14ac:dyDescent="0.2">
      <c r="A83" s="2">
        <v>51</v>
      </c>
      <c r="B83" s="2">
        <f>B24</f>
        <v>1</v>
      </c>
      <c r="C83" s="2">
        <f>A24</f>
        <v>4</v>
      </c>
      <c r="D83" s="2">
        <f>ROW(A24)</f>
        <v>24</v>
      </c>
      <c r="E83" s="2"/>
      <c r="F83" s="2" t="str">
        <f>IF(F24&lt;&gt;"",F24,"")</f>
        <v/>
      </c>
      <c r="G83" s="2" t="str">
        <f>IF(G24&lt;&gt;"",G24,"")</f>
        <v>Строительство 2КЛ-10 кВ</v>
      </c>
      <c r="H83" s="2">
        <v>0</v>
      </c>
      <c r="I83" s="2"/>
      <c r="J83" s="2"/>
      <c r="K83" s="2"/>
      <c r="L83" s="2"/>
      <c r="M83" s="2"/>
      <c r="N83" s="2"/>
      <c r="O83" s="2">
        <f t="shared" ref="O83:T83" si="101">ROUND(AB83,2)</f>
        <v>886461</v>
      </c>
      <c r="P83" s="2">
        <f t="shared" si="101"/>
        <v>498020.81</v>
      </c>
      <c r="Q83" s="2">
        <f t="shared" si="101"/>
        <v>258529.52</v>
      </c>
      <c r="R83" s="2">
        <f t="shared" si="101"/>
        <v>62931.06</v>
      </c>
      <c r="S83" s="2">
        <f t="shared" si="101"/>
        <v>129910.67</v>
      </c>
      <c r="T83" s="2">
        <f t="shared" si="101"/>
        <v>0</v>
      </c>
      <c r="U83" s="2">
        <f>AH83</f>
        <v>383.44607250000013</v>
      </c>
      <c r="V83" s="2">
        <f>AI83</f>
        <v>145.565583</v>
      </c>
      <c r="W83" s="2">
        <f>ROUND(AJ83,2)</f>
        <v>0</v>
      </c>
      <c r="X83" s="2">
        <f>ROUND(AK83,2)</f>
        <v>187451.27</v>
      </c>
      <c r="Y83" s="2">
        <f>ROUND(AL83,2)</f>
        <v>108760.49</v>
      </c>
      <c r="Z83" s="2"/>
      <c r="AA83" s="2"/>
      <c r="AB83" s="2">
        <f>ROUND(SUMIF(AA28:AA81,"=93041055",O28:O81),2)</f>
        <v>886461</v>
      </c>
      <c r="AC83" s="2">
        <f>ROUND(SUMIF(AA28:AA81,"=93041055",P28:P81),2)</f>
        <v>498020.81</v>
      </c>
      <c r="AD83" s="2">
        <f>ROUND(SUMIF(AA28:AA81,"=93041055",Q28:Q81),2)</f>
        <v>258529.52</v>
      </c>
      <c r="AE83" s="2">
        <f>ROUND(SUMIF(AA28:AA81,"=93041055",R28:R81),2)</f>
        <v>62931.06</v>
      </c>
      <c r="AF83" s="2">
        <f>ROUND(SUMIF(AA28:AA81,"=93041055",S28:S81),2)</f>
        <v>129910.67</v>
      </c>
      <c r="AG83" s="2">
        <f>ROUND(SUMIF(AA28:AA81,"=93041055",T28:T81),2)</f>
        <v>0</v>
      </c>
      <c r="AH83" s="2">
        <f>SUMIF(AA28:AA81,"=93041055",U28:U81)</f>
        <v>383.44607250000013</v>
      </c>
      <c r="AI83" s="2">
        <f>SUMIF(AA28:AA81,"=93041055",V28:V81)</f>
        <v>145.565583</v>
      </c>
      <c r="AJ83" s="2">
        <f>ROUND(SUMIF(AA28:AA81,"=93041055",W28:W81),2)</f>
        <v>0</v>
      </c>
      <c r="AK83" s="2">
        <f>ROUND(SUMIF(AA28:AA81,"=93041055",X28:X81),2)</f>
        <v>187451.27</v>
      </c>
      <c r="AL83" s="2">
        <f>ROUND(SUMIF(AA28:AA81,"=93041055",Y28:Y81),2)</f>
        <v>108760.49</v>
      </c>
      <c r="AM83" s="2"/>
      <c r="AN83" s="2"/>
      <c r="AO83" s="2">
        <f t="shared" ref="AO83:BD83" si="102">ROUND(BX83,2)</f>
        <v>0</v>
      </c>
      <c r="AP83" s="2">
        <f t="shared" si="102"/>
        <v>0</v>
      </c>
      <c r="AQ83" s="2">
        <f t="shared" si="102"/>
        <v>0</v>
      </c>
      <c r="AR83" s="2">
        <f t="shared" si="102"/>
        <v>1182672.76</v>
      </c>
      <c r="AS83" s="2">
        <f t="shared" si="102"/>
        <v>1101168.8799999999</v>
      </c>
      <c r="AT83" s="2">
        <f t="shared" si="102"/>
        <v>70780.17</v>
      </c>
      <c r="AU83" s="2">
        <f t="shared" si="102"/>
        <v>10723.71</v>
      </c>
      <c r="AV83" s="2">
        <f t="shared" si="102"/>
        <v>498020.81</v>
      </c>
      <c r="AW83" s="2">
        <f t="shared" si="102"/>
        <v>498020.81</v>
      </c>
      <c r="AX83" s="2">
        <f t="shared" si="102"/>
        <v>0</v>
      </c>
      <c r="AY83" s="2">
        <f t="shared" si="102"/>
        <v>498020.81</v>
      </c>
      <c r="AZ83" s="2">
        <f t="shared" si="102"/>
        <v>0</v>
      </c>
      <c r="BA83" s="2">
        <f t="shared" si="102"/>
        <v>0</v>
      </c>
      <c r="BB83" s="2">
        <f t="shared" si="102"/>
        <v>0</v>
      </c>
      <c r="BC83" s="2">
        <f t="shared" si="102"/>
        <v>0</v>
      </c>
      <c r="BD83" s="2">
        <f t="shared" si="102"/>
        <v>0</v>
      </c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>
        <f>ROUND(SUMIF(AA28:AA81,"=93041055",FQ28:FQ81),2)</f>
        <v>0</v>
      </c>
      <c r="BY83" s="2">
        <f>ROUND(SUMIF(AA28:AA81,"=93041055",FR28:FR81),2)</f>
        <v>0</v>
      </c>
      <c r="BZ83" s="2">
        <f>ROUND(SUMIF(AA28:AA81,"=93041055",GL28:GL81),2)</f>
        <v>0</v>
      </c>
      <c r="CA83" s="2">
        <f>ROUND(SUMIF(AA28:AA81,"=93041055",GM28:GM81),2)</f>
        <v>1182672.76</v>
      </c>
      <c r="CB83" s="2">
        <f>ROUND(SUMIF(AA28:AA81,"=93041055",GN28:GN81),2)</f>
        <v>1101168.8799999999</v>
      </c>
      <c r="CC83" s="2">
        <f>ROUND(SUMIF(AA28:AA81,"=93041055",GO28:GO81),2)</f>
        <v>70780.17</v>
      </c>
      <c r="CD83" s="2">
        <f>ROUND(SUMIF(AA28:AA81,"=93041055",GP28:GP81),2)</f>
        <v>10723.71</v>
      </c>
      <c r="CE83" s="2">
        <f>AC83-BX83</f>
        <v>498020.81</v>
      </c>
      <c r="CF83" s="2">
        <f>AC83-BY83</f>
        <v>498020.81</v>
      </c>
      <c r="CG83" s="2">
        <f>BX83-BZ83</f>
        <v>0</v>
      </c>
      <c r="CH83" s="2">
        <f>AC83-BX83-BY83+BZ83</f>
        <v>498020.81</v>
      </c>
      <c r="CI83" s="2">
        <f>BY83-BZ83</f>
        <v>0</v>
      </c>
      <c r="CJ83" s="2">
        <f>ROUND(SUMIF(AA28:AA81,"=93041055",GX28:GX81),2)</f>
        <v>0</v>
      </c>
      <c r="CK83" s="2">
        <f>ROUND(SUMIF(AA28:AA81,"=93041055",GY28:GY81),2)</f>
        <v>0</v>
      </c>
      <c r="CL83" s="2">
        <f>ROUND(SUMIF(AA28:AA81,"=93041055",GZ28:GZ81),2)</f>
        <v>0</v>
      </c>
      <c r="CM83" s="2">
        <f>ROUND(SUMIF(AA28:AA81,"=93041055",HD28:HD81),2)</f>
        <v>0</v>
      </c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>
        <v>0</v>
      </c>
    </row>
    <row r="85" spans="1:245" x14ac:dyDescent="0.2">
      <c r="A85" s="4">
        <v>50</v>
      </c>
      <c r="B85" s="4">
        <v>0</v>
      </c>
      <c r="C85" s="4">
        <v>0</v>
      </c>
      <c r="D85" s="4">
        <v>1</v>
      </c>
      <c r="E85" s="4">
        <v>201</v>
      </c>
      <c r="F85" s="4">
        <f>ROUND(Source!O83,O85)</f>
        <v>886461</v>
      </c>
      <c r="G85" s="4" t="s">
        <v>223</v>
      </c>
      <c r="H85" s="4" t="s">
        <v>224</v>
      </c>
      <c r="I85" s="4"/>
      <c r="J85" s="4"/>
      <c r="K85" s="4">
        <v>201</v>
      </c>
      <c r="L85" s="4">
        <v>1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>
        <v>886461</v>
      </c>
      <c r="X85" s="4">
        <v>1</v>
      </c>
      <c r="Y85" s="4">
        <v>886461</v>
      </c>
      <c r="Z85" s="4"/>
      <c r="AA85" s="4"/>
      <c r="AB85" s="4"/>
    </row>
    <row r="86" spans="1:245" x14ac:dyDescent="0.2">
      <c r="A86" s="4">
        <v>50</v>
      </c>
      <c r="B86" s="4">
        <v>0</v>
      </c>
      <c r="C86" s="4">
        <v>0</v>
      </c>
      <c r="D86" s="4">
        <v>1</v>
      </c>
      <c r="E86" s="4">
        <v>202</v>
      </c>
      <c r="F86" s="4">
        <f>ROUND(Source!P83,O86)</f>
        <v>498020.81</v>
      </c>
      <c r="G86" s="4" t="s">
        <v>225</v>
      </c>
      <c r="H86" s="4" t="s">
        <v>226</v>
      </c>
      <c r="I86" s="4"/>
      <c r="J86" s="4"/>
      <c r="K86" s="4">
        <v>202</v>
      </c>
      <c r="L86" s="4">
        <v>2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>
        <v>498020.81</v>
      </c>
      <c r="X86" s="4">
        <v>1</v>
      </c>
      <c r="Y86" s="4">
        <v>498020.81</v>
      </c>
      <c r="Z86" s="4"/>
      <c r="AA86" s="4"/>
      <c r="AB86" s="4"/>
    </row>
    <row r="87" spans="1:245" x14ac:dyDescent="0.2">
      <c r="A87" s="4">
        <v>50</v>
      </c>
      <c r="B87" s="4">
        <v>0</v>
      </c>
      <c r="C87" s="4">
        <v>0</v>
      </c>
      <c r="D87" s="4">
        <v>1</v>
      </c>
      <c r="E87" s="4">
        <v>222</v>
      </c>
      <c r="F87" s="4">
        <f>ROUND(Source!AO83,O87)</f>
        <v>0</v>
      </c>
      <c r="G87" s="4" t="s">
        <v>227</v>
      </c>
      <c r="H87" s="4" t="s">
        <v>228</v>
      </c>
      <c r="I87" s="4"/>
      <c r="J87" s="4"/>
      <c r="K87" s="4">
        <v>222</v>
      </c>
      <c r="L87" s="4">
        <v>3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>
        <v>0</v>
      </c>
      <c r="X87" s="4">
        <v>1</v>
      </c>
      <c r="Y87" s="4">
        <v>0</v>
      </c>
      <c r="Z87" s="4"/>
      <c r="AA87" s="4"/>
      <c r="AB87" s="4"/>
    </row>
    <row r="88" spans="1:245" x14ac:dyDescent="0.2">
      <c r="A88" s="4">
        <v>50</v>
      </c>
      <c r="B88" s="4">
        <v>0</v>
      </c>
      <c r="C88" s="4">
        <v>0</v>
      </c>
      <c r="D88" s="4">
        <v>1</v>
      </c>
      <c r="E88" s="4">
        <v>225</v>
      </c>
      <c r="F88" s="4">
        <f>ROUND(Source!AV83,O88)</f>
        <v>498020.81</v>
      </c>
      <c r="G88" s="4" t="s">
        <v>229</v>
      </c>
      <c r="H88" s="4" t="s">
        <v>230</v>
      </c>
      <c r="I88" s="4"/>
      <c r="J88" s="4"/>
      <c r="K88" s="4">
        <v>225</v>
      </c>
      <c r="L88" s="4">
        <v>4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>
        <v>498020.81</v>
      </c>
      <c r="X88" s="4">
        <v>1</v>
      </c>
      <c r="Y88" s="4">
        <v>498020.81</v>
      </c>
      <c r="Z88" s="4"/>
      <c r="AA88" s="4"/>
      <c r="AB88" s="4"/>
    </row>
    <row r="89" spans="1:245" x14ac:dyDescent="0.2">
      <c r="A89" s="4">
        <v>50</v>
      </c>
      <c r="B89" s="4">
        <v>0</v>
      </c>
      <c r="C89" s="4">
        <v>0</v>
      </c>
      <c r="D89" s="4">
        <v>1</v>
      </c>
      <c r="E89" s="4">
        <v>226</v>
      </c>
      <c r="F89" s="4">
        <f>ROUND(Source!AW83,O89)</f>
        <v>498020.81</v>
      </c>
      <c r="G89" s="4" t="s">
        <v>231</v>
      </c>
      <c r="H89" s="4" t="s">
        <v>232</v>
      </c>
      <c r="I89" s="4"/>
      <c r="J89" s="4"/>
      <c r="K89" s="4">
        <v>226</v>
      </c>
      <c r="L89" s="4">
        <v>5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>
        <v>498020.81</v>
      </c>
      <c r="X89" s="4">
        <v>1</v>
      </c>
      <c r="Y89" s="4">
        <v>498020.81</v>
      </c>
      <c r="Z89" s="4"/>
      <c r="AA89" s="4"/>
      <c r="AB89" s="4"/>
    </row>
    <row r="90" spans="1:245" x14ac:dyDescent="0.2">
      <c r="A90" s="4">
        <v>50</v>
      </c>
      <c r="B90" s="4">
        <v>0</v>
      </c>
      <c r="C90" s="4">
        <v>0</v>
      </c>
      <c r="D90" s="4">
        <v>1</v>
      </c>
      <c r="E90" s="4">
        <v>227</v>
      </c>
      <c r="F90" s="4">
        <f>ROUND(Source!AX83,O90)</f>
        <v>0</v>
      </c>
      <c r="G90" s="4" t="s">
        <v>233</v>
      </c>
      <c r="H90" s="4" t="s">
        <v>234</v>
      </c>
      <c r="I90" s="4"/>
      <c r="J90" s="4"/>
      <c r="K90" s="4">
        <v>227</v>
      </c>
      <c r="L90" s="4">
        <v>6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>
        <v>0</v>
      </c>
      <c r="X90" s="4">
        <v>1</v>
      </c>
      <c r="Y90" s="4">
        <v>0</v>
      </c>
      <c r="Z90" s="4"/>
      <c r="AA90" s="4"/>
      <c r="AB90" s="4"/>
    </row>
    <row r="91" spans="1:245" x14ac:dyDescent="0.2">
      <c r="A91" s="4">
        <v>50</v>
      </c>
      <c r="B91" s="4">
        <v>0</v>
      </c>
      <c r="C91" s="4">
        <v>0</v>
      </c>
      <c r="D91" s="4">
        <v>1</v>
      </c>
      <c r="E91" s="4">
        <v>228</v>
      </c>
      <c r="F91" s="4">
        <f>ROUND(Source!AY83,O91)</f>
        <v>498020.81</v>
      </c>
      <c r="G91" s="4" t="s">
        <v>235</v>
      </c>
      <c r="H91" s="4" t="s">
        <v>236</v>
      </c>
      <c r="I91" s="4"/>
      <c r="J91" s="4"/>
      <c r="K91" s="4">
        <v>228</v>
      </c>
      <c r="L91" s="4">
        <v>7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>
        <v>498020.81</v>
      </c>
      <c r="X91" s="4">
        <v>1</v>
      </c>
      <c r="Y91" s="4">
        <v>498020.81</v>
      </c>
      <c r="Z91" s="4"/>
      <c r="AA91" s="4"/>
      <c r="AB91" s="4"/>
    </row>
    <row r="92" spans="1:245" x14ac:dyDescent="0.2">
      <c r="A92" s="4">
        <v>50</v>
      </c>
      <c r="B92" s="4">
        <v>0</v>
      </c>
      <c r="C92" s="4">
        <v>0</v>
      </c>
      <c r="D92" s="4">
        <v>1</v>
      </c>
      <c r="E92" s="4">
        <v>216</v>
      </c>
      <c r="F92" s="4">
        <f>ROUND(Source!AP83,O92)</f>
        <v>0</v>
      </c>
      <c r="G92" s="4" t="s">
        <v>237</v>
      </c>
      <c r="H92" s="4" t="s">
        <v>238</v>
      </c>
      <c r="I92" s="4"/>
      <c r="J92" s="4"/>
      <c r="K92" s="4">
        <v>216</v>
      </c>
      <c r="L92" s="4">
        <v>8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>
        <v>0</v>
      </c>
      <c r="X92" s="4">
        <v>1</v>
      </c>
      <c r="Y92" s="4">
        <v>0</v>
      </c>
      <c r="Z92" s="4"/>
      <c r="AA92" s="4"/>
      <c r="AB92" s="4"/>
    </row>
    <row r="93" spans="1:245" x14ac:dyDescent="0.2">
      <c r="A93" s="4">
        <v>50</v>
      </c>
      <c r="B93" s="4">
        <v>0</v>
      </c>
      <c r="C93" s="4">
        <v>0</v>
      </c>
      <c r="D93" s="4">
        <v>1</v>
      </c>
      <c r="E93" s="4">
        <v>223</v>
      </c>
      <c r="F93" s="4">
        <f>ROUND(Source!AQ83,O93)</f>
        <v>0</v>
      </c>
      <c r="G93" s="4" t="s">
        <v>239</v>
      </c>
      <c r="H93" s="4" t="s">
        <v>240</v>
      </c>
      <c r="I93" s="4"/>
      <c r="J93" s="4"/>
      <c r="K93" s="4">
        <v>223</v>
      </c>
      <c r="L93" s="4">
        <v>9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>
        <v>0</v>
      </c>
      <c r="X93" s="4">
        <v>1</v>
      </c>
      <c r="Y93" s="4">
        <v>0</v>
      </c>
      <c r="Z93" s="4"/>
      <c r="AA93" s="4"/>
      <c r="AB93" s="4"/>
    </row>
    <row r="94" spans="1:245" x14ac:dyDescent="0.2">
      <c r="A94" s="4">
        <v>50</v>
      </c>
      <c r="B94" s="4">
        <v>0</v>
      </c>
      <c r="C94" s="4">
        <v>0</v>
      </c>
      <c r="D94" s="4">
        <v>1</v>
      </c>
      <c r="E94" s="4">
        <v>229</v>
      </c>
      <c r="F94" s="4">
        <f>ROUND(Source!AZ83,O94)</f>
        <v>0</v>
      </c>
      <c r="G94" s="4" t="s">
        <v>241</v>
      </c>
      <c r="H94" s="4" t="s">
        <v>242</v>
      </c>
      <c r="I94" s="4"/>
      <c r="J94" s="4"/>
      <c r="K94" s="4">
        <v>229</v>
      </c>
      <c r="L94" s="4">
        <v>10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>
        <v>0</v>
      </c>
      <c r="X94" s="4">
        <v>1</v>
      </c>
      <c r="Y94" s="4">
        <v>0</v>
      </c>
      <c r="Z94" s="4"/>
      <c r="AA94" s="4"/>
      <c r="AB94" s="4"/>
    </row>
    <row r="95" spans="1:245" x14ac:dyDescent="0.2">
      <c r="A95" s="4">
        <v>50</v>
      </c>
      <c r="B95" s="4">
        <v>0</v>
      </c>
      <c r="C95" s="4">
        <v>0</v>
      </c>
      <c r="D95" s="4">
        <v>1</v>
      </c>
      <c r="E95" s="4">
        <v>203</v>
      </c>
      <c r="F95" s="4">
        <f>ROUND(Source!Q83,O95)</f>
        <v>258529.52</v>
      </c>
      <c r="G95" s="4" t="s">
        <v>243</v>
      </c>
      <c r="H95" s="4" t="s">
        <v>244</v>
      </c>
      <c r="I95" s="4"/>
      <c r="J95" s="4"/>
      <c r="K95" s="4">
        <v>203</v>
      </c>
      <c r="L95" s="4">
        <v>11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>
        <v>258529.52</v>
      </c>
      <c r="X95" s="4">
        <v>1</v>
      </c>
      <c r="Y95" s="4">
        <v>258529.52</v>
      </c>
      <c r="Z95" s="4"/>
      <c r="AA95" s="4"/>
      <c r="AB95" s="4"/>
    </row>
    <row r="96" spans="1:245" x14ac:dyDescent="0.2">
      <c r="A96" s="4">
        <v>50</v>
      </c>
      <c r="B96" s="4">
        <v>0</v>
      </c>
      <c r="C96" s="4">
        <v>0</v>
      </c>
      <c r="D96" s="4">
        <v>1</v>
      </c>
      <c r="E96" s="4">
        <v>231</v>
      </c>
      <c r="F96" s="4">
        <f>ROUND(Source!BB83,O96)</f>
        <v>0</v>
      </c>
      <c r="G96" s="4" t="s">
        <v>245</v>
      </c>
      <c r="H96" s="4" t="s">
        <v>246</v>
      </c>
      <c r="I96" s="4"/>
      <c r="J96" s="4"/>
      <c r="K96" s="4">
        <v>231</v>
      </c>
      <c r="L96" s="4">
        <v>12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0</v>
      </c>
      <c r="X96" s="4">
        <v>1</v>
      </c>
      <c r="Y96" s="4">
        <v>0</v>
      </c>
      <c r="Z96" s="4"/>
      <c r="AA96" s="4"/>
      <c r="AB96" s="4"/>
    </row>
    <row r="97" spans="1:28" x14ac:dyDescent="0.2">
      <c r="A97" s="4">
        <v>50</v>
      </c>
      <c r="B97" s="4">
        <v>0</v>
      </c>
      <c r="C97" s="4">
        <v>0</v>
      </c>
      <c r="D97" s="4">
        <v>1</v>
      </c>
      <c r="E97" s="4">
        <v>204</v>
      </c>
      <c r="F97" s="4">
        <f>ROUND(Source!R83,O97)</f>
        <v>62931.06</v>
      </c>
      <c r="G97" s="4" t="s">
        <v>247</v>
      </c>
      <c r="H97" s="4" t="s">
        <v>248</v>
      </c>
      <c r="I97" s="4"/>
      <c r="J97" s="4"/>
      <c r="K97" s="4">
        <v>204</v>
      </c>
      <c r="L97" s="4">
        <v>13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>
        <v>62931.06</v>
      </c>
      <c r="X97" s="4">
        <v>1</v>
      </c>
      <c r="Y97" s="4">
        <v>62931.06</v>
      </c>
      <c r="Z97" s="4"/>
      <c r="AA97" s="4"/>
      <c r="AB97" s="4"/>
    </row>
    <row r="98" spans="1:28" x14ac:dyDescent="0.2">
      <c r="A98" s="4">
        <v>50</v>
      </c>
      <c r="B98" s="4">
        <v>0</v>
      </c>
      <c r="C98" s="4">
        <v>0</v>
      </c>
      <c r="D98" s="4">
        <v>1</v>
      </c>
      <c r="E98" s="4">
        <v>205</v>
      </c>
      <c r="F98" s="4">
        <f>ROUND(Source!S83,O98)</f>
        <v>129910.67</v>
      </c>
      <c r="G98" s="4" t="s">
        <v>249</v>
      </c>
      <c r="H98" s="4" t="s">
        <v>250</v>
      </c>
      <c r="I98" s="4"/>
      <c r="J98" s="4"/>
      <c r="K98" s="4">
        <v>205</v>
      </c>
      <c r="L98" s="4">
        <v>14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>
        <v>129910.67</v>
      </c>
      <c r="X98" s="4">
        <v>1</v>
      </c>
      <c r="Y98" s="4">
        <v>129910.67</v>
      </c>
      <c r="Z98" s="4"/>
      <c r="AA98" s="4"/>
      <c r="AB98" s="4"/>
    </row>
    <row r="99" spans="1:28" x14ac:dyDescent="0.2">
      <c r="A99" s="4">
        <v>50</v>
      </c>
      <c r="B99" s="4">
        <v>0</v>
      </c>
      <c r="C99" s="4">
        <v>0</v>
      </c>
      <c r="D99" s="4">
        <v>1</v>
      </c>
      <c r="E99" s="4">
        <v>232</v>
      </c>
      <c r="F99" s="4">
        <f>ROUND(Source!BC83,O99)</f>
        <v>0</v>
      </c>
      <c r="G99" s="4" t="s">
        <v>251</v>
      </c>
      <c r="H99" s="4" t="s">
        <v>252</v>
      </c>
      <c r="I99" s="4"/>
      <c r="J99" s="4"/>
      <c r="K99" s="4">
        <v>232</v>
      </c>
      <c r="L99" s="4">
        <v>15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>
        <v>0</v>
      </c>
      <c r="X99" s="4">
        <v>1</v>
      </c>
      <c r="Y99" s="4">
        <v>0</v>
      </c>
      <c r="Z99" s="4"/>
      <c r="AA99" s="4"/>
      <c r="AB99" s="4"/>
    </row>
    <row r="100" spans="1:28" x14ac:dyDescent="0.2">
      <c r="A100" s="4">
        <v>50</v>
      </c>
      <c r="B100" s="4">
        <v>0</v>
      </c>
      <c r="C100" s="4">
        <v>0</v>
      </c>
      <c r="D100" s="4">
        <v>1</v>
      </c>
      <c r="E100" s="4">
        <v>214</v>
      </c>
      <c r="F100" s="4">
        <f>ROUND(Source!AS83,O100)</f>
        <v>1101168.8799999999</v>
      </c>
      <c r="G100" s="4" t="s">
        <v>253</v>
      </c>
      <c r="H100" s="4" t="s">
        <v>254</v>
      </c>
      <c r="I100" s="4"/>
      <c r="J100" s="4"/>
      <c r="K100" s="4">
        <v>214</v>
      </c>
      <c r="L100" s="4">
        <v>16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>
        <v>1101168.8799999999</v>
      </c>
      <c r="X100" s="4">
        <v>1</v>
      </c>
      <c r="Y100" s="4">
        <v>1101168.8799999999</v>
      </c>
      <c r="Z100" s="4"/>
      <c r="AA100" s="4"/>
      <c r="AB100" s="4"/>
    </row>
    <row r="101" spans="1:28" x14ac:dyDescent="0.2">
      <c r="A101" s="4">
        <v>50</v>
      </c>
      <c r="B101" s="4">
        <v>0</v>
      </c>
      <c r="C101" s="4">
        <v>0</v>
      </c>
      <c r="D101" s="4">
        <v>1</v>
      </c>
      <c r="E101" s="4">
        <v>215</v>
      </c>
      <c r="F101" s="4">
        <f>ROUND(Source!AT83,O101)</f>
        <v>70780.17</v>
      </c>
      <c r="G101" s="4" t="s">
        <v>255</v>
      </c>
      <c r="H101" s="4" t="s">
        <v>256</v>
      </c>
      <c r="I101" s="4"/>
      <c r="J101" s="4"/>
      <c r="K101" s="4">
        <v>215</v>
      </c>
      <c r="L101" s="4">
        <v>17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>
        <v>70780.17</v>
      </c>
      <c r="X101" s="4">
        <v>1</v>
      </c>
      <c r="Y101" s="4">
        <v>70780.17</v>
      </c>
      <c r="Z101" s="4"/>
      <c r="AA101" s="4"/>
      <c r="AB101" s="4"/>
    </row>
    <row r="102" spans="1:28" x14ac:dyDescent="0.2">
      <c r="A102" s="4">
        <v>50</v>
      </c>
      <c r="B102" s="4">
        <v>0</v>
      </c>
      <c r="C102" s="4">
        <v>0</v>
      </c>
      <c r="D102" s="4">
        <v>1</v>
      </c>
      <c r="E102" s="4">
        <v>217</v>
      </c>
      <c r="F102" s="4">
        <f>ROUND(Source!AU83,O102)</f>
        <v>10723.71</v>
      </c>
      <c r="G102" s="4" t="s">
        <v>257</v>
      </c>
      <c r="H102" s="4" t="s">
        <v>258</v>
      </c>
      <c r="I102" s="4"/>
      <c r="J102" s="4"/>
      <c r="K102" s="4">
        <v>217</v>
      </c>
      <c r="L102" s="4">
        <v>18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10723.71</v>
      </c>
      <c r="X102" s="4">
        <v>1</v>
      </c>
      <c r="Y102" s="4">
        <v>10723.71</v>
      </c>
      <c r="Z102" s="4"/>
      <c r="AA102" s="4"/>
      <c r="AB102" s="4"/>
    </row>
    <row r="103" spans="1:28" x14ac:dyDescent="0.2">
      <c r="A103" s="4">
        <v>50</v>
      </c>
      <c r="B103" s="4">
        <v>0</v>
      </c>
      <c r="C103" s="4">
        <v>0</v>
      </c>
      <c r="D103" s="4">
        <v>1</v>
      </c>
      <c r="E103" s="4">
        <v>230</v>
      </c>
      <c r="F103" s="4">
        <f>ROUND(Source!BA83,O103)</f>
        <v>0</v>
      </c>
      <c r="G103" s="4" t="s">
        <v>259</v>
      </c>
      <c r="H103" s="4" t="s">
        <v>260</v>
      </c>
      <c r="I103" s="4"/>
      <c r="J103" s="4"/>
      <c r="K103" s="4">
        <v>230</v>
      </c>
      <c r="L103" s="4">
        <v>19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0</v>
      </c>
      <c r="X103" s="4">
        <v>1</v>
      </c>
      <c r="Y103" s="4">
        <v>0</v>
      </c>
      <c r="Z103" s="4"/>
      <c r="AA103" s="4"/>
      <c r="AB103" s="4"/>
    </row>
    <row r="104" spans="1:28" x14ac:dyDescent="0.2">
      <c r="A104" s="4">
        <v>50</v>
      </c>
      <c r="B104" s="4">
        <v>0</v>
      </c>
      <c r="C104" s="4">
        <v>0</v>
      </c>
      <c r="D104" s="4">
        <v>1</v>
      </c>
      <c r="E104" s="4">
        <v>206</v>
      </c>
      <c r="F104" s="4">
        <f>ROUND(Source!T83,O104)</f>
        <v>0</v>
      </c>
      <c r="G104" s="4" t="s">
        <v>261</v>
      </c>
      <c r="H104" s="4" t="s">
        <v>262</v>
      </c>
      <c r="I104" s="4"/>
      <c r="J104" s="4"/>
      <c r="K104" s="4">
        <v>206</v>
      </c>
      <c r="L104" s="4">
        <v>20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0</v>
      </c>
      <c r="X104" s="4">
        <v>1</v>
      </c>
      <c r="Y104" s="4">
        <v>0</v>
      </c>
      <c r="Z104" s="4"/>
      <c r="AA104" s="4"/>
      <c r="AB104" s="4"/>
    </row>
    <row r="105" spans="1:28" x14ac:dyDescent="0.2">
      <c r="A105" s="4">
        <v>50</v>
      </c>
      <c r="B105" s="4">
        <v>0</v>
      </c>
      <c r="C105" s="4">
        <v>0</v>
      </c>
      <c r="D105" s="4">
        <v>1</v>
      </c>
      <c r="E105" s="4">
        <v>207</v>
      </c>
      <c r="F105" s="4">
        <f>Source!U83</f>
        <v>383.44607250000013</v>
      </c>
      <c r="G105" s="4" t="s">
        <v>263</v>
      </c>
      <c r="H105" s="4" t="s">
        <v>264</v>
      </c>
      <c r="I105" s="4"/>
      <c r="J105" s="4"/>
      <c r="K105" s="4">
        <v>207</v>
      </c>
      <c r="L105" s="4">
        <v>21</v>
      </c>
      <c r="M105" s="4">
        <v>3</v>
      </c>
      <c r="N105" s="4" t="s">
        <v>3</v>
      </c>
      <c r="O105" s="4">
        <v>-1</v>
      </c>
      <c r="P105" s="4"/>
      <c r="Q105" s="4"/>
      <c r="R105" s="4"/>
      <c r="S105" s="4"/>
      <c r="T105" s="4"/>
      <c r="U105" s="4"/>
      <c r="V105" s="4"/>
      <c r="W105" s="4">
        <v>383.44607250000007</v>
      </c>
      <c r="X105" s="4">
        <v>1</v>
      </c>
      <c r="Y105" s="4">
        <v>383.44607250000007</v>
      </c>
      <c r="Z105" s="4"/>
      <c r="AA105" s="4"/>
      <c r="AB105" s="4"/>
    </row>
    <row r="106" spans="1:28" x14ac:dyDescent="0.2">
      <c r="A106" s="4">
        <v>50</v>
      </c>
      <c r="B106" s="4">
        <v>0</v>
      </c>
      <c r="C106" s="4">
        <v>0</v>
      </c>
      <c r="D106" s="4">
        <v>1</v>
      </c>
      <c r="E106" s="4">
        <v>208</v>
      </c>
      <c r="F106" s="4">
        <f>Source!V83</f>
        <v>145.565583</v>
      </c>
      <c r="G106" s="4" t="s">
        <v>265</v>
      </c>
      <c r="H106" s="4" t="s">
        <v>266</v>
      </c>
      <c r="I106" s="4"/>
      <c r="J106" s="4"/>
      <c r="K106" s="4">
        <v>208</v>
      </c>
      <c r="L106" s="4">
        <v>22</v>
      </c>
      <c r="M106" s="4">
        <v>3</v>
      </c>
      <c r="N106" s="4" t="s">
        <v>3</v>
      </c>
      <c r="O106" s="4">
        <v>-1</v>
      </c>
      <c r="P106" s="4"/>
      <c r="Q106" s="4"/>
      <c r="R106" s="4"/>
      <c r="S106" s="4"/>
      <c r="T106" s="4"/>
      <c r="U106" s="4"/>
      <c r="V106" s="4"/>
      <c r="W106" s="4">
        <v>145.56558300000003</v>
      </c>
      <c r="X106" s="4">
        <v>1</v>
      </c>
      <c r="Y106" s="4">
        <v>145.56558300000003</v>
      </c>
      <c r="Z106" s="4"/>
      <c r="AA106" s="4"/>
      <c r="AB106" s="4"/>
    </row>
    <row r="107" spans="1:28" x14ac:dyDescent="0.2">
      <c r="A107" s="4">
        <v>50</v>
      </c>
      <c r="B107" s="4">
        <v>0</v>
      </c>
      <c r="C107" s="4">
        <v>0</v>
      </c>
      <c r="D107" s="4">
        <v>1</v>
      </c>
      <c r="E107" s="4">
        <v>209</v>
      </c>
      <c r="F107" s="4">
        <f>ROUND(Source!W83,O107)</f>
        <v>0</v>
      </c>
      <c r="G107" s="4" t="s">
        <v>267</v>
      </c>
      <c r="H107" s="4" t="s">
        <v>268</v>
      </c>
      <c r="I107" s="4"/>
      <c r="J107" s="4"/>
      <c r="K107" s="4">
        <v>209</v>
      </c>
      <c r="L107" s="4">
        <v>23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8" x14ac:dyDescent="0.2">
      <c r="A108" s="4">
        <v>50</v>
      </c>
      <c r="B108" s="4">
        <v>0</v>
      </c>
      <c r="C108" s="4">
        <v>0</v>
      </c>
      <c r="D108" s="4">
        <v>1</v>
      </c>
      <c r="E108" s="4">
        <v>233</v>
      </c>
      <c r="F108" s="4">
        <f>ROUND(Source!BD83,O108)</f>
        <v>0</v>
      </c>
      <c r="G108" s="4" t="s">
        <v>269</v>
      </c>
      <c r="H108" s="4" t="s">
        <v>270</v>
      </c>
      <c r="I108" s="4"/>
      <c r="J108" s="4"/>
      <c r="K108" s="4">
        <v>233</v>
      </c>
      <c r="L108" s="4">
        <v>24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>
        <v>0</v>
      </c>
      <c r="X108" s="4">
        <v>1</v>
      </c>
      <c r="Y108" s="4">
        <v>0</v>
      </c>
      <c r="Z108" s="4"/>
      <c r="AA108" s="4"/>
      <c r="AB108" s="4"/>
    </row>
    <row r="109" spans="1:28" x14ac:dyDescent="0.2">
      <c r="A109" s="4">
        <v>50</v>
      </c>
      <c r="B109" s="4">
        <v>0</v>
      </c>
      <c r="C109" s="4">
        <v>0</v>
      </c>
      <c r="D109" s="4">
        <v>1</v>
      </c>
      <c r="E109" s="4">
        <v>210</v>
      </c>
      <c r="F109" s="4">
        <f>ROUND(Source!X83,O109)</f>
        <v>187451.27</v>
      </c>
      <c r="G109" s="4" t="s">
        <v>271</v>
      </c>
      <c r="H109" s="4" t="s">
        <v>272</v>
      </c>
      <c r="I109" s="4"/>
      <c r="J109" s="4"/>
      <c r="K109" s="4">
        <v>210</v>
      </c>
      <c r="L109" s="4">
        <v>25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>
        <v>187451.27</v>
      </c>
      <c r="X109" s="4">
        <v>1</v>
      </c>
      <c r="Y109" s="4">
        <v>187451.27</v>
      </c>
      <c r="Z109" s="4"/>
      <c r="AA109" s="4"/>
      <c r="AB109" s="4"/>
    </row>
    <row r="110" spans="1:28" x14ac:dyDescent="0.2">
      <c r="A110" s="4">
        <v>50</v>
      </c>
      <c r="B110" s="4">
        <v>0</v>
      </c>
      <c r="C110" s="4">
        <v>0</v>
      </c>
      <c r="D110" s="4">
        <v>1</v>
      </c>
      <c r="E110" s="4">
        <v>211</v>
      </c>
      <c r="F110" s="4">
        <f>ROUND(Source!Y83,O110)</f>
        <v>108760.49</v>
      </c>
      <c r="G110" s="4" t="s">
        <v>273</v>
      </c>
      <c r="H110" s="4" t="s">
        <v>274</v>
      </c>
      <c r="I110" s="4"/>
      <c r="J110" s="4"/>
      <c r="K110" s="4">
        <v>211</v>
      </c>
      <c r="L110" s="4">
        <v>26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108760.49</v>
      </c>
      <c r="X110" s="4">
        <v>1</v>
      </c>
      <c r="Y110" s="4">
        <v>108760.49</v>
      </c>
      <c r="Z110" s="4"/>
      <c r="AA110" s="4"/>
      <c r="AB110" s="4"/>
    </row>
    <row r="111" spans="1:28" x14ac:dyDescent="0.2">
      <c r="A111" s="4">
        <v>50</v>
      </c>
      <c r="B111" s="4">
        <v>0</v>
      </c>
      <c r="C111" s="4">
        <v>0</v>
      </c>
      <c r="D111" s="4">
        <v>1</v>
      </c>
      <c r="E111" s="4">
        <v>224</v>
      </c>
      <c r="F111" s="4">
        <f>ROUND(Source!AR83,O111)</f>
        <v>1182672.76</v>
      </c>
      <c r="G111" s="4" t="s">
        <v>275</v>
      </c>
      <c r="H111" s="4" t="s">
        <v>276</v>
      </c>
      <c r="I111" s="4"/>
      <c r="J111" s="4"/>
      <c r="K111" s="4">
        <v>224</v>
      </c>
      <c r="L111" s="4">
        <v>27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1182672.76</v>
      </c>
      <c r="X111" s="4">
        <v>1</v>
      </c>
      <c r="Y111" s="4">
        <v>1182672.76</v>
      </c>
      <c r="Z111" s="4"/>
      <c r="AA111" s="4"/>
      <c r="AB111" s="4"/>
    </row>
    <row r="112" spans="1:28" x14ac:dyDescent="0.2">
      <c r="A112" s="4">
        <v>50</v>
      </c>
      <c r="B112" s="4">
        <v>1</v>
      </c>
      <c r="C112" s="4">
        <v>0</v>
      </c>
      <c r="D112" s="4">
        <v>2</v>
      </c>
      <c r="E112" s="4">
        <v>0</v>
      </c>
      <c r="F112" s="4">
        <f>ROUND(F98,O112)</f>
        <v>129910.67</v>
      </c>
      <c r="G112" s="4" t="s">
        <v>277</v>
      </c>
      <c r="H112" s="4" t="s">
        <v>249</v>
      </c>
      <c r="I112" s="4"/>
      <c r="J112" s="4"/>
      <c r="K112" s="4">
        <v>212</v>
      </c>
      <c r="L112" s="4">
        <v>28</v>
      </c>
      <c r="M112" s="4">
        <v>0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129910.67</v>
      </c>
      <c r="X112" s="4">
        <v>1</v>
      </c>
      <c r="Y112" s="4">
        <v>129910.67</v>
      </c>
      <c r="Z112" s="4"/>
      <c r="AA112" s="4"/>
      <c r="AB112" s="4"/>
    </row>
    <row r="113" spans="1:245" x14ac:dyDescent="0.2">
      <c r="A113" s="4">
        <v>50</v>
      </c>
      <c r="B113" s="4">
        <v>1</v>
      </c>
      <c r="C113" s="4">
        <v>0</v>
      </c>
      <c r="D113" s="4">
        <v>2</v>
      </c>
      <c r="E113" s="4">
        <v>0</v>
      </c>
      <c r="F113" s="4">
        <f>ROUND(F95,O113)</f>
        <v>258529.52</v>
      </c>
      <c r="G113" s="4" t="s">
        <v>278</v>
      </c>
      <c r="H113" s="4" t="s">
        <v>279</v>
      </c>
      <c r="I113" s="4"/>
      <c r="J113" s="4"/>
      <c r="K113" s="4">
        <v>212</v>
      </c>
      <c r="L113" s="4">
        <v>29</v>
      </c>
      <c r="M113" s="4">
        <v>0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>
        <v>258529.52</v>
      </c>
      <c r="X113" s="4">
        <v>1</v>
      </c>
      <c r="Y113" s="4">
        <v>258529.52</v>
      </c>
      <c r="Z113" s="4"/>
      <c r="AA113" s="4"/>
      <c r="AB113" s="4"/>
    </row>
    <row r="114" spans="1:245" x14ac:dyDescent="0.2">
      <c r="A114" s="4">
        <v>50</v>
      </c>
      <c r="B114" s="4">
        <v>1</v>
      </c>
      <c r="C114" s="4">
        <v>0</v>
      </c>
      <c r="D114" s="4">
        <v>2</v>
      </c>
      <c r="E114" s="4">
        <v>0</v>
      </c>
      <c r="F114" s="4">
        <f>ROUND(F86,O114)</f>
        <v>498020.81</v>
      </c>
      <c r="G114" s="4" t="s">
        <v>280</v>
      </c>
      <c r="H114" s="4" t="s">
        <v>281</v>
      </c>
      <c r="I114" s="4"/>
      <c r="J114" s="4"/>
      <c r="K114" s="4">
        <v>212</v>
      </c>
      <c r="L114" s="4">
        <v>30</v>
      </c>
      <c r="M114" s="4">
        <v>0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498020.81</v>
      </c>
      <c r="X114" s="4">
        <v>1</v>
      </c>
      <c r="Y114" s="4">
        <v>498020.81</v>
      </c>
      <c r="Z114" s="4"/>
      <c r="AA114" s="4"/>
      <c r="AB114" s="4"/>
    </row>
    <row r="115" spans="1:245" x14ac:dyDescent="0.2">
      <c r="A115" s="4">
        <v>50</v>
      </c>
      <c r="B115" s="4">
        <v>1</v>
      </c>
      <c r="C115" s="4">
        <v>0</v>
      </c>
      <c r="D115" s="4">
        <v>2</v>
      </c>
      <c r="E115" s="4">
        <v>0</v>
      </c>
      <c r="F115" s="4">
        <v>0</v>
      </c>
      <c r="G115" s="4" t="s">
        <v>282</v>
      </c>
      <c r="H115" s="4" t="s">
        <v>271</v>
      </c>
      <c r="I115" s="4"/>
      <c r="J115" s="4"/>
      <c r="K115" s="4">
        <v>212</v>
      </c>
      <c r="L115" s="4">
        <v>31</v>
      </c>
      <c r="M115" s="4">
        <v>0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187451.27</v>
      </c>
      <c r="X115" s="4">
        <v>1</v>
      </c>
      <c r="Y115" s="4">
        <v>187451.27</v>
      </c>
      <c r="Z115" s="4"/>
      <c r="AA115" s="4"/>
      <c r="AB115" s="4"/>
    </row>
    <row r="116" spans="1:245" x14ac:dyDescent="0.2">
      <c r="A116" s="4">
        <v>50</v>
      </c>
      <c r="B116" s="4">
        <v>1</v>
      </c>
      <c r="C116" s="4">
        <v>0</v>
      </c>
      <c r="D116" s="4">
        <v>2</v>
      </c>
      <c r="E116" s="4">
        <v>0</v>
      </c>
      <c r="F116" s="4">
        <v>0</v>
      </c>
      <c r="G116" s="4" t="s">
        <v>283</v>
      </c>
      <c r="H116" s="4" t="s">
        <v>284</v>
      </c>
      <c r="I116" s="4"/>
      <c r="J116" s="4"/>
      <c r="K116" s="4">
        <v>212</v>
      </c>
      <c r="L116" s="4">
        <v>32</v>
      </c>
      <c r="M116" s="4">
        <v>0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>
        <v>108760.49</v>
      </c>
      <c r="X116" s="4">
        <v>1</v>
      </c>
      <c r="Y116" s="4">
        <v>108760.49</v>
      </c>
      <c r="Z116" s="4"/>
      <c r="AA116" s="4"/>
      <c r="AB116" s="4"/>
    </row>
    <row r="117" spans="1:245" x14ac:dyDescent="0.2">
      <c r="A117" s="4">
        <v>50</v>
      </c>
      <c r="B117" s="4">
        <v>1</v>
      </c>
      <c r="C117" s="4">
        <v>0</v>
      </c>
      <c r="D117" s="4">
        <v>2</v>
      </c>
      <c r="E117" s="4">
        <v>0</v>
      </c>
      <c r="F117" s="4">
        <f>ROUND(F112+F113+F114+F115+F116,O117)</f>
        <v>886461</v>
      </c>
      <c r="G117" s="4" t="s">
        <v>285</v>
      </c>
      <c r="H117" s="4" t="s">
        <v>275</v>
      </c>
      <c r="I117" s="4"/>
      <c r="J117" s="4"/>
      <c r="K117" s="4">
        <v>212</v>
      </c>
      <c r="L117" s="4">
        <v>33</v>
      </c>
      <c r="M117" s="4">
        <v>0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>
        <v>1182672.76</v>
      </c>
      <c r="X117" s="4">
        <v>1</v>
      </c>
      <c r="Y117" s="4">
        <v>1182672.76</v>
      </c>
      <c r="Z117" s="4"/>
      <c r="AA117" s="4"/>
      <c r="AB117" s="4"/>
    </row>
    <row r="118" spans="1:245" x14ac:dyDescent="0.2">
      <c r="A118" s="4">
        <v>50</v>
      </c>
      <c r="B118" s="4">
        <v>1</v>
      </c>
      <c r="C118" s="4">
        <v>0</v>
      </c>
      <c r="D118" s="4">
        <v>2</v>
      </c>
      <c r="E118" s="4">
        <v>0</v>
      </c>
      <c r="F118" s="4">
        <f>ROUND(F117*0.2,O118)</f>
        <v>177292.2</v>
      </c>
      <c r="G118" s="4" t="s">
        <v>286</v>
      </c>
      <c r="H118" s="4" t="s">
        <v>287</v>
      </c>
      <c r="I118" s="4"/>
      <c r="J118" s="4"/>
      <c r="K118" s="4">
        <v>212</v>
      </c>
      <c r="L118" s="4">
        <v>34</v>
      </c>
      <c r="M118" s="4">
        <v>0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236534.55</v>
      </c>
      <c r="X118" s="4">
        <v>1</v>
      </c>
      <c r="Y118" s="4">
        <v>236534.55</v>
      </c>
      <c r="Z118" s="4"/>
      <c r="AA118" s="4"/>
      <c r="AB118" s="4"/>
    </row>
    <row r="119" spans="1:245" x14ac:dyDescent="0.2">
      <c r="A119" s="4">
        <v>50</v>
      </c>
      <c r="B119" s="4">
        <v>1</v>
      </c>
      <c r="C119" s="4">
        <v>0</v>
      </c>
      <c r="D119" s="4">
        <v>2</v>
      </c>
      <c r="E119" s="4">
        <v>213</v>
      </c>
      <c r="F119" s="4">
        <f>ROUND(F117+F118,O119)</f>
        <v>1063753.2</v>
      </c>
      <c r="G119" s="4" t="s">
        <v>288</v>
      </c>
      <c r="H119" s="4" t="s">
        <v>289</v>
      </c>
      <c r="I119" s="4"/>
      <c r="J119" s="4"/>
      <c r="K119" s="4">
        <v>212</v>
      </c>
      <c r="L119" s="4">
        <v>35</v>
      </c>
      <c r="M119" s="4">
        <v>0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1419207.31</v>
      </c>
      <c r="X119" s="4">
        <v>1</v>
      </c>
      <c r="Y119" s="4">
        <v>1419207.31</v>
      </c>
      <c r="Z119" s="4"/>
      <c r="AA119" s="4"/>
      <c r="AB119" s="4"/>
    </row>
    <row r="121" spans="1:245" x14ac:dyDescent="0.2">
      <c r="A121" s="1">
        <v>4</v>
      </c>
      <c r="B121" s="1">
        <v>1</v>
      </c>
      <c r="C121" s="1"/>
      <c r="D121" s="1">
        <f>ROW(A164)</f>
        <v>164</v>
      </c>
      <c r="E121" s="1"/>
      <c r="F121" s="1" t="s">
        <v>3</v>
      </c>
      <c r="G121" s="1" t="s">
        <v>290</v>
      </c>
      <c r="H121" s="1" t="s">
        <v>3</v>
      </c>
      <c r="I121" s="1">
        <v>0</v>
      </c>
      <c r="J121" s="1"/>
      <c r="K121" s="1">
        <v>-1</v>
      </c>
      <c r="L121" s="1"/>
      <c r="M121" s="1" t="s">
        <v>3</v>
      </c>
      <c r="N121" s="1"/>
      <c r="O121" s="1"/>
      <c r="P121" s="1"/>
      <c r="Q121" s="1"/>
      <c r="R121" s="1"/>
      <c r="S121" s="1">
        <v>0</v>
      </c>
      <c r="T121" s="1"/>
      <c r="U121" s="1" t="s">
        <v>3</v>
      </c>
      <c r="V121" s="1">
        <v>0</v>
      </c>
      <c r="W121" s="1"/>
      <c r="X121" s="1"/>
      <c r="Y121" s="1"/>
      <c r="Z121" s="1"/>
      <c r="AA121" s="1"/>
      <c r="AB121" s="1" t="s">
        <v>3</v>
      </c>
      <c r="AC121" s="1" t="s">
        <v>3</v>
      </c>
      <c r="AD121" s="1" t="s">
        <v>3</v>
      </c>
      <c r="AE121" s="1" t="s">
        <v>3</v>
      </c>
      <c r="AF121" s="1" t="s">
        <v>3</v>
      </c>
      <c r="AG121" s="1" t="s">
        <v>3</v>
      </c>
      <c r="AH121" s="1"/>
      <c r="AI121" s="1"/>
      <c r="AJ121" s="1"/>
      <c r="AK121" s="1"/>
      <c r="AL121" s="1"/>
      <c r="AM121" s="1"/>
      <c r="AN121" s="1"/>
      <c r="AO121" s="1"/>
      <c r="AP121" s="1" t="s">
        <v>3</v>
      </c>
      <c r="AQ121" s="1" t="s">
        <v>3</v>
      </c>
      <c r="AR121" s="1" t="s">
        <v>3</v>
      </c>
      <c r="AS121" s="1"/>
      <c r="AT121" s="1"/>
      <c r="AU121" s="1"/>
      <c r="AV121" s="1"/>
      <c r="AW121" s="1"/>
      <c r="AX121" s="1"/>
      <c r="AY121" s="1"/>
      <c r="AZ121" s="1" t="s">
        <v>3</v>
      </c>
      <c r="BA121" s="1"/>
      <c r="BB121" s="1" t="s">
        <v>3</v>
      </c>
      <c r="BC121" s="1" t="s">
        <v>3</v>
      </c>
      <c r="BD121" s="1" t="s">
        <v>3</v>
      </c>
      <c r="BE121" s="1" t="s">
        <v>3</v>
      </c>
      <c r="BF121" s="1" t="s">
        <v>3</v>
      </c>
      <c r="BG121" s="1" t="s">
        <v>3</v>
      </c>
      <c r="BH121" s="1" t="s">
        <v>3</v>
      </c>
      <c r="BI121" s="1" t="s">
        <v>3</v>
      </c>
      <c r="BJ121" s="1" t="s">
        <v>3</v>
      </c>
      <c r="BK121" s="1" t="s">
        <v>3</v>
      </c>
      <c r="BL121" s="1" t="s">
        <v>3</v>
      </c>
      <c r="BM121" s="1" t="s">
        <v>3</v>
      </c>
      <c r="BN121" s="1" t="s">
        <v>3</v>
      </c>
      <c r="BO121" s="1" t="s">
        <v>3</v>
      </c>
      <c r="BP121" s="1" t="s">
        <v>3</v>
      </c>
      <c r="BQ121" s="1"/>
      <c r="BR121" s="1"/>
      <c r="BS121" s="1"/>
      <c r="BT121" s="1"/>
      <c r="BU121" s="1"/>
      <c r="BV121" s="1"/>
      <c r="BW121" s="1"/>
      <c r="BX121" s="1">
        <v>0</v>
      </c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>
        <v>0</v>
      </c>
    </row>
    <row r="123" spans="1:245" x14ac:dyDescent="0.2">
      <c r="A123" s="2">
        <v>52</v>
      </c>
      <c r="B123" s="2">
        <f t="shared" ref="B123:G123" si="103">B164</f>
        <v>1</v>
      </c>
      <c r="C123" s="2">
        <f t="shared" si="103"/>
        <v>4</v>
      </c>
      <c r="D123" s="2">
        <f t="shared" si="103"/>
        <v>121</v>
      </c>
      <c r="E123" s="2">
        <f t="shared" si="103"/>
        <v>0</v>
      </c>
      <c r="F123" s="2" t="str">
        <f t="shared" si="103"/>
        <v/>
      </c>
      <c r="G123" s="2" t="str">
        <f t="shared" si="103"/>
        <v>Строительство БКТП-2*630/10/0,4 кВ</v>
      </c>
      <c r="H123" s="2"/>
      <c r="I123" s="2"/>
      <c r="J123" s="2"/>
      <c r="K123" s="2"/>
      <c r="L123" s="2"/>
      <c r="M123" s="2"/>
      <c r="N123" s="2"/>
      <c r="O123" s="2">
        <f t="shared" ref="O123:AT123" si="104">O164</f>
        <v>6054072.5499999998</v>
      </c>
      <c r="P123" s="2">
        <f t="shared" si="104"/>
        <v>5997239.5700000003</v>
      </c>
      <c r="Q123" s="2">
        <f t="shared" si="104"/>
        <v>16310.38</v>
      </c>
      <c r="R123" s="2">
        <f t="shared" si="104"/>
        <v>3745.41</v>
      </c>
      <c r="S123" s="2">
        <f t="shared" si="104"/>
        <v>40522.6</v>
      </c>
      <c r="T123" s="2">
        <f t="shared" si="104"/>
        <v>0</v>
      </c>
      <c r="U123" s="2">
        <f t="shared" si="104"/>
        <v>142.12790000000001</v>
      </c>
      <c r="V123" s="2">
        <f t="shared" si="104"/>
        <v>8.808662</v>
      </c>
      <c r="W123" s="2">
        <f t="shared" si="104"/>
        <v>0</v>
      </c>
      <c r="X123" s="2">
        <f t="shared" si="104"/>
        <v>44307.58</v>
      </c>
      <c r="Y123" s="2">
        <f t="shared" si="104"/>
        <v>24725.86</v>
      </c>
      <c r="Z123" s="2">
        <f t="shared" si="104"/>
        <v>0</v>
      </c>
      <c r="AA123" s="2">
        <f t="shared" si="104"/>
        <v>0</v>
      </c>
      <c r="AB123" s="2">
        <f t="shared" si="104"/>
        <v>6054072.5499999998</v>
      </c>
      <c r="AC123" s="2">
        <f t="shared" si="104"/>
        <v>5997239.5700000003</v>
      </c>
      <c r="AD123" s="2">
        <f t="shared" si="104"/>
        <v>16310.38</v>
      </c>
      <c r="AE123" s="2">
        <f t="shared" si="104"/>
        <v>3745.41</v>
      </c>
      <c r="AF123" s="2">
        <f t="shared" si="104"/>
        <v>40522.6</v>
      </c>
      <c r="AG123" s="2">
        <f t="shared" si="104"/>
        <v>0</v>
      </c>
      <c r="AH123" s="2">
        <f t="shared" si="104"/>
        <v>142.12790000000001</v>
      </c>
      <c r="AI123" s="2">
        <f t="shared" si="104"/>
        <v>8.808662</v>
      </c>
      <c r="AJ123" s="2">
        <f t="shared" si="104"/>
        <v>0</v>
      </c>
      <c r="AK123" s="2">
        <f t="shared" si="104"/>
        <v>44307.58</v>
      </c>
      <c r="AL123" s="2">
        <f t="shared" si="104"/>
        <v>24725.86</v>
      </c>
      <c r="AM123" s="2">
        <f t="shared" si="104"/>
        <v>0</v>
      </c>
      <c r="AN123" s="2">
        <f t="shared" si="104"/>
        <v>0</v>
      </c>
      <c r="AO123" s="2">
        <f t="shared" si="104"/>
        <v>0</v>
      </c>
      <c r="AP123" s="2">
        <f t="shared" si="104"/>
        <v>0</v>
      </c>
      <c r="AQ123" s="2">
        <f t="shared" si="104"/>
        <v>0</v>
      </c>
      <c r="AR123" s="2">
        <f t="shared" si="104"/>
        <v>6123105.9900000002</v>
      </c>
      <c r="AS123" s="2">
        <f t="shared" si="104"/>
        <v>6106558.8300000001</v>
      </c>
      <c r="AT123" s="2">
        <f t="shared" si="104"/>
        <v>16547.16</v>
      </c>
      <c r="AU123" s="2">
        <f t="shared" ref="AU123:BZ123" si="105">AU164</f>
        <v>0</v>
      </c>
      <c r="AV123" s="2">
        <f t="shared" si="105"/>
        <v>5997239.5700000003</v>
      </c>
      <c r="AW123" s="2">
        <f t="shared" si="105"/>
        <v>5997239.5700000003</v>
      </c>
      <c r="AX123" s="2">
        <f t="shared" si="105"/>
        <v>0</v>
      </c>
      <c r="AY123" s="2">
        <f t="shared" si="105"/>
        <v>5997239.5700000003</v>
      </c>
      <c r="AZ123" s="2">
        <f t="shared" si="105"/>
        <v>0</v>
      </c>
      <c r="BA123" s="2">
        <f t="shared" si="105"/>
        <v>0</v>
      </c>
      <c r="BB123" s="2">
        <f t="shared" si="105"/>
        <v>0</v>
      </c>
      <c r="BC123" s="2">
        <f t="shared" si="105"/>
        <v>0</v>
      </c>
      <c r="BD123" s="2">
        <f t="shared" si="105"/>
        <v>0</v>
      </c>
      <c r="BE123" s="2">
        <f t="shared" si="105"/>
        <v>0</v>
      </c>
      <c r="BF123" s="2">
        <f t="shared" si="105"/>
        <v>0</v>
      </c>
      <c r="BG123" s="2">
        <f t="shared" si="105"/>
        <v>0</v>
      </c>
      <c r="BH123" s="2">
        <f t="shared" si="105"/>
        <v>0</v>
      </c>
      <c r="BI123" s="2">
        <f t="shared" si="105"/>
        <v>0</v>
      </c>
      <c r="BJ123" s="2">
        <f t="shared" si="105"/>
        <v>0</v>
      </c>
      <c r="BK123" s="2">
        <f t="shared" si="105"/>
        <v>0</v>
      </c>
      <c r="BL123" s="2">
        <f t="shared" si="105"/>
        <v>0</v>
      </c>
      <c r="BM123" s="2">
        <f t="shared" si="105"/>
        <v>0</v>
      </c>
      <c r="BN123" s="2">
        <f t="shared" si="105"/>
        <v>0</v>
      </c>
      <c r="BO123" s="2">
        <f t="shared" si="105"/>
        <v>0</v>
      </c>
      <c r="BP123" s="2">
        <f t="shared" si="105"/>
        <v>0</v>
      </c>
      <c r="BQ123" s="2">
        <f t="shared" si="105"/>
        <v>0</v>
      </c>
      <c r="BR123" s="2">
        <f t="shared" si="105"/>
        <v>0</v>
      </c>
      <c r="BS123" s="2">
        <f t="shared" si="105"/>
        <v>0</v>
      </c>
      <c r="BT123" s="2">
        <f t="shared" si="105"/>
        <v>0</v>
      </c>
      <c r="BU123" s="2">
        <f t="shared" si="105"/>
        <v>0</v>
      </c>
      <c r="BV123" s="2">
        <f t="shared" si="105"/>
        <v>0</v>
      </c>
      <c r="BW123" s="2">
        <f t="shared" si="105"/>
        <v>0</v>
      </c>
      <c r="BX123" s="2">
        <f t="shared" si="105"/>
        <v>0</v>
      </c>
      <c r="BY123" s="2">
        <f t="shared" si="105"/>
        <v>0</v>
      </c>
      <c r="BZ123" s="2">
        <f t="shared" si="105"/>
        <v>0</v>
      </c>
      <c r="CA123" s="2">
        <f t="shared" ref="CA123:DF123" si="106">CA164</f>
        <v>6123105.9900000002</v>
      </c>
      <c r="CB123" s="2">
        <f t="shared" si="106"/>
        <v>6106558.8300000001</v>
      </c>
      <c r="CC123" s="2">
        <f t="shared" si="106"/>
        <v>16547.16</v>
      </c>
      <c r="CD123" s="2">
        <f t="shared" si="106"/>
        <v>0</v>
      </c>
      <c r="CE123" s="2">
        <f t="shared" si="106"/>
        <v>5997239.5700000003</v>
      </c>
      <c r="CF123" s="2">
        <f t="shared" si="106"/>
        <v>5997239.5700000003</v>
      </c>
      <c r="CG123" s="2">
        <f t="shared" si="106"/>
        <v>0</v>
      </c>
      <c r="CH123" s="2">
        <f t="shared" si="106"/>
        <v>5997239.5700000003</v>
      </c>
      <c r="CI123" s="2">
        <f t="shared" si="106"/>
        <v>0</v>
      </c>
      <c r="CJ123" s="2">
        <f t="shared" si="106"/>
        <v>0</v>
      </c>
      <c r="CK123" s="2">
        <f t="shared" si="106"/>
        <v>0</v>
      </c>
      <c r="CL123" s="2">
        <f t="shared" si="106"/>
        <v>0</v>
      </c>
      <c r="CM123" s="2">
        <f t="shared" si="106"/>
        <v>0</v>
      </c>
      <c r="CN123" s="2">
        <f t="shared" si="106"/>
        <v>0</v>
      </c>
      <c r="CO123" s="2">
        <f t="shared" si="106"/>
        <v>0</v>
      </c>
      <c r="CP123" s="2">
        <f t="shared" si="106"/>
        <v>0</v>
      </c>
      <c r="CQ123" s="2">
        <f t="shared" si="106"/>
        <v>0</v>
      </c>
      <c r="CR123" s="2">
        <f t="shared" si="106"/>
        <v>0</v>
      </c>
      <c r="CS123" s="2">
        <f t="shared" si="106"/>
        <v>0</v>
      </c>
      <c r="CT123" s="2">
        <f t="shared" si="106"/>
        <v>0</v>
      </c>
      <c r="CU123" s="2">
        <f t="shared" si="106"/>
        <v>0</v>
      </c>
      <c r="CV123" s="2">
        <f t="shared" si="106"/>
        <v>0</v>
      </c>
      <c r="CW123" s="2">
        <f t="shared" si="106"/>
        <v>0</v>
      </c>
      <c r="CX123" s="2">
        <f t="shared" si="106"/>
        <v>0</v>
      </c>
      <c r="CY123" s="2">
        <f t="shared" si="106"/>
        <v>0</v>
      </c>
      <c r="CZ123" s="2">
        <f t="shared" si="106"/>
        <v>0</v>
      </c>
      <c r="DA123" s="2">
        <f t="shared" si="106"/>
        <v>0</v>
      </c>
      <c r="DB123" s="2">
        <f t="shared" si="106"/>
        <v>0</v>
      </c>
      <c r="DC123" s="2">
        <f t="shared" si="106"/>
        <v>0</v>
      </c>
      <c r="DD123" s="2">
        <f t="shared" si="106"/>
        <v>0</v>
      </c>
      <c r="DE123" s="2">
        <f t="shared" si="106"/>
        <v>0</v>
      </c>
      <c r="DF123" s="2">
        <f t="shared" si="106"/>
        <v>0</v>
      </c>
      <c r="DG123" s="3">
        <f t="shared" ref="DG123:EL123" si="107">DG164</f>
        <v>0</v>
      </c>
      <c r="DH123" s="3">
        <f t="shared" si="107"/>
        <v>0</v>
      </c>
      <c r="DI123" s="3">
        <f t="shared" si="107"/>
        <v>0</v>
      </c>
      <c r="DJ123" s="3">
        <f t="shared" si="107"/>
        <v>0</v>
      </c>
      <c r="DK123" s="3">
        <f t="shared" si="107"/>
        <v>0</v>
      </c>
      <c r="DL123" s="3">
        <f t="shared" si="107"/>
        <v>0</v>
      </c>
      <c r="DM123" s="3">
        <f t="shared" si="107"/>
        <v>0</v>
      </c>
      <c r="DN123" s="3">
        <f t="shared" si="107"/>
        <v>0</v>
      </c>
      <c r="DO123" s="3">
        <f t="shared" si="107"/>
        <v>0</v>
      </c>
      <c r="DP123" s="3">
        <f t="shared" si="107"/>
        <v>0</v>
      </c>
      <c r="DQ123" s="3">
        <f t="shared" si="107"/>
        <v>0</v>
      </c>
      <c r="DR123" s="3">
        <f t="shared" si="107"/>
        <v>0</v>
      </c>
      <c r="DS123" s="3">
        <f t="shared" si="107"/>
        <v>0</v>
      </c>
      <c r="DT123" s="3">
        <f t="shared" si="107"/>
        <v>0</v>
      </c>
      <c r="DU123" s="3">
        <f t="shared" si="107"/>
        <v>0</v>
      </c>
      <c r="DV123" s="3">
        <f t="shared" si="107"/>
        <v>0</v>
      </c>
      <c r="DW123" s="3">
        <f t="shared" si="107"/>
        <v>0</v>
      </c>
      <c r="DX123" s="3">
        <f t="shared" si="107"/>
        <v>0</v>
      </c>
      <c r="DY123" s="3">
        <f t="shared" si="107"/>
        <v>0</v>
      </c>
      <c r="DZ123" s="3">
        <f t="shared" si="107"/>
        <v>0</v>
      </c>
      <c r="EA123" s="3">
        <f t="shared" si="107"/>
        <v>0</v>
      </c>
      <c r="EB123" s="3">
        <f t="shared" si="107"/>
        <v>0</v>
      </c>
      <c r="EC123" s="3">
        <f t="shared" si="107"/>
        <v>0</v>
      </c>
      <c r="ED123" s="3">
        <f t="shared" si="107"/>
        <v>0</v>
      </c>
      <c r="EE123" s="3">
        <f t="shared" si="107"/>
        <v>0</v>
      </c>
      <c r="EF123" s="3">
        <f t="shared" si="107"/>
        <v>0</v>
      </c>
      <c r="EG123" s="3">
        <f t="shared" si="107"/>
        <v>0</v>
      </c>
      <c r="EH123" s="3">
        <f t="shared" si="107"/>
        <v>0</v>
      </c>
      <c r="EI123" s="3">
        <f t="shared" si="107"/>
        <v>0</v>
      </c>
      <c r="EJ123" s="3">
        <f t="shared" si="107"/>
        <v>0</v>
      </c>
      <c r="EK123" s="3">
        <f t="shared" si="107"/>
        <v>0</v>
      </c>
      <c r="EL123" s="3">
        <f t="shared" si="107"/>
        <v>0</v>
      </c>
      <c r="EM123" s="3">
        <f t="shared" ref="EM123:FR123" si="108">EM164</f>
        <v>0</v>
      </c>
      <c r="EN123" s="3">
        <f t="shared" si="108"/>
        <v>0</v>
      </c>
      <c r="EO123" s="3">
        <f t="shared" si="108"/>
        <v>0</v>
      </c>
      <c r="EP123" s="3">
        <f t="shared" si="108"/>
        <v>0</v>
      </c>
      <c r="EQ123" s="3">
        <f t="shared" si="108"/>
        <v>0</v>
      </c>
      <c r="ER123" s="3">
        <f t="shared" si="108"/>
        <v>0</v>
      </c>
      <c r="ES123" s="3">
        <f t="shared" si="108"/>
        <v>0</v>
      </c>
      <c r="ET123" s="3">
        <f t="shared" si="108"/>
        <v>0</v>
      </c>
      <c r="EU123" s="3">
        <f t="shared" si="108"/>
        <v>0</v>
      </c>
      <c r="EV123" s="3">
        <f t="shared" si="108"/>
        <v>0</v>
      </c>
      <c r="EW123" s="3">
        <f t="shared" si="108"/>
        <v>0</v>
      </c>
      <c r="EX123" s="3">
        <f t="shared" si="108"/>
        <v>0</v>
      </c>
      <c r="EY123" s="3">
        <f t="shared" si="108"/>
        <v>0</v>
      </c>
      <c r="EZ123" s="3">
        <f t="shared" si="108"/>
        <v>0</v>
      </c>
      <c r="FA123" s="3">
        <f t="shared" si="108"/>
        <v>0</v>
      </c>
      <c r="FB123" s="3">
        <f t="shared" si="108"/>
        <v>0</v>
      </c>
      <c r="FC123" s="3">
        <f t="shared" si="108"/>
        <v>0</v>
      </c>
      <c r="FD123" s="3">
        <f t="shared" si="108"/>
        <v>0</v>
      </c>
      <c r="FE123" s="3">
        <f t="shared" si="108"/>
        <v>0</v>
      </c>
      <c r="FF123" s="3">
        <f t="shared" si="108"/>
        <v>0</v>
      </c>
      <c r="FG123" s="3">
        <f t="shared" si="108"/>
        <v>0</v>
      </c>
      <c r="FH123" s="3">
        <f t="shared" si="108"/>
        <v>0</v>
      </c>
      <c r="FI123" s="3">
        <f t="shared" si="108"/>
        <v>0</v>
      </c>
      <c r="FJ123" s="3">
        <f t="shared" si="108"/>
        <v>0</v>
      </c>
      <c r="FK123" s="3">
        <f t="shared" si="108"/>
        <v>0</v>
      </c>
      <c r="FL123" s="3">
        <f t="shared" si="108"/>
        <v>0</v>
      </c>
      <c r="FM123" s="3">
        <f t="shared" si="108"/>
        <v>0</v>
      </c>
      <c r="FN123" s="3">
        <f t="shared" si="108"/>
        <v>0</v>
      </c>
      <c r="FO123" s="3">
        <f t="shared" si="108"/>
        <v>0</v>
      </c>
      <c r="FP123" s="3">
        <f t="shared" si="108"/>
        <v>0</v>
      </c>
      <c r="FQ123" s="3">
        <f t="shared" si="108"/>
        <v>0</v>
      </c>
      <c r="FR123" s="3">
        <f t="shared" si="108"/>
        <v>0</v>
      </c>
      <c r="FS123" s="3">
        <f t="shared" ref="FS123:GX123" si="109">FS164</f>
        <v>0</v>
      </c>
      <c r="FT123" s="3">
        <f t="shared" si="109"/>
        <v>0</v>
      </c>
      <c r="FU123" s="3">
        <f t="shared" si="109"/>
        <v>0</v>
      </c>
      <c r="FV123" s="3">
        <f t="shared" si="109"/>
        <v>0</v>
      </c>
      <c r="FW123" s="3">
        <f t="shared" si="109"/>
        <v>0</v>
      </c>
      <c r="FX123" s="3">
        <f t="shared" si="109"/>
        <v>0</v>
      </c>
      <c r="FY123" s="3">
        <f t="shared" si="109"/>
        <v>0</v>
      </c>
      <c r="FZ123" s="3">
        <f t="shared" si="109"/>
        <v>0</v>
      </c>
      <c r="GA123" s="3">
        <f t="shared" si="109"/>
        <v>0</v>
      </c>
      <c r="GB123" s="3">
        <f t="shared" si="109"/>
        <v>0</v>
      </c>
      <c r="GC123" s="3">
        <f t="shared" si="109"/>
        <v>0</v>
      </c>
      <c r="GD123" s="3">
        <f t="shared" si="109"/>
        <v>0</v>
      </c>
      <c r="GE123" s="3">
        <f t="shared" si="109"/>
        <v>0</v>
      </c>
      <c r="GF123" s="3">
        <f t="shared" si="109"/>
        <v>0</v>
      </c>
      <c r="GG123" s="3">
        <f t="shared" si="109"/>
        <v>0</v>
      </c>
      <c r="GH123" s="3">
        <f t="shared" si="109"/>
        <v>0</v>
      </c>
      <c r="GI123" s="3">
        <f t="shared" si="109"/>
        <v>0</v>
      </c>
      <c r="GJ123" s="3">
        <f t="shared" si="109"/>
        <v>0</v>
      </c>
      <c r="GK123" s="3">
        <f t="shared" si="109"/>
        <v>0</v>
      </c>
      <c r="GL123" s="3">
        <f t="shared" si="109"/>
        <v>0</v>
      </c>
      <c r="GM123" s="3">
        <f t="shared" si="109"/>
        <v>0</v>
      </c>
      <c r="GN123" s="3">
        <f t="shared" si="109"/>
        <v>0</v>
      </c>
      <c r="GO123" s="3">
        <f t="shared" si="109"/>
        <v>0</v>
      </c>
      <c r="GP123" s="3">
        <f t="shared" si="109"/>
        <v>0</v>
      </c>
      <c r="GQ123" s="3">
        <f t="shared" si="109"/>
        <v>0</v>
      </c>
      <c r="GR123" s="3">
        <f t="shared" si="109"/>
        <v>0</v>
      </c>
      <c r="GS123" s="3">
        <f t="shared" si="109"/>
        <v>0</v>
      </c>
      <c r="GT123" s="3">
        <f t="shared" si="109"/>
        <v>0</v>
      </c>
      <c r="GU123" s="3">
        <f t="shared" si="109"/>
        <v>0</v>
      </c>
      <c r="GV123" s="3">
        <f t="shared" si="109"/>
        <v>0</v>
      </c>
      <c r="GW123" s="3">
        <f t="shared" si="109"/>
        <v>0</v>
      </c>
      <c r="GX123" s="3">
        <f t="shared" si="109"/>
        <v>0</v>
      </c>
    </row>
    <row r="125" spans="1:245" x14ac:dyDescent="0.2">
      <c r="A125">
        <v>17</v>
      </c>
      <c r="B125">
        <v>1</v>
      </c>
      <c r="C125">
        <f>ROW(SmtRes!A104)</f>
        <v>104</v>
      </c>
      <c r="D125">
        <f>ROW(EtalonRes!A104)</f>
        <v>104</v>
      </c>
      <c r="E125" t="s">
        <v>291</v>
      </c>
      <c r="F125" t="s">
        <v>15</v>
      </c>
      <c r="G125" t="s">
        <v>16</v>
      </c>
      <c r="H125" t="s">
        <v>17</v>
      </c>
      <c r="I125">
        <f>ROUND(15/100,9)</f>
        <v>0.15</v>
      </c>
      <c r="J125">
        <v>0</v>
      </c>
      <c r="K125">
        <f>ROUND(15/100,9)</f>
        <v>0.15</v>
      </c>
      <c r="O125">
        <f t="shared" ref="O125:O162" si="110">ROUND(CP125,2)</f>
        <v>6016.9</v>
      </c>
      <c r="P125">
        <f t="shared" ref="P125:P162" si="111">ROUND(CQ125*I125,2)</f>
        <v>0</v>
      </c>
      <c r="Q125">
        <f t="shared" ref="Q125:Q162" si="112">ROUND(CR125*I125,2)</f>
        <v>0</v>
      </c>
      <c r="R125">
        <f t="shared" ref="R125:R162" si="113">ROUND(CS125*I125,2)</f>
        <v>0</v>
      </c>
      <c r="S125">
        <f t="shared" ref="S125:S162" si="114">ROUND(CT125*I125,2)</f>
        <v>6016.9</v>
      </c>
      <c r="T125">
        <f t="shared" ref="T125:T162" si="115">ROUND(CU125*I125,2)</f>
        <v>0</v>
      </c>
      <c r="U125">
        <f t="shared" ref="U125:U162" si="116">CV125*I125</f>
        <v>23.099999999999998</v>
      </c>
      <c r="V125">
        <f t="shared" ref="V125:V162" si="117">CW125*I125</f>
        <v>0</v>
      </c>
      <c r="W125">
        <f t="shared" ref="W125:W162" si="118">ROUND(CX125*I125,2)</f>
        <v>0</v>
      </c>
      <c r="X125">
        <f t="shared" ref="X125:X162" si="119">ROUND(CY125,2)</f>
        <v>5355.04</v>
      </c>
      <c r="Y125">
        <f t="shared" ref="Y125:Y162" si="120">ROUND(CZ125,2)</f>
        <v>2406.7600000000002</v>
      </c>
      <c r="AA125">
        <v>93041055</v>
      </c>
      <c r="AB125">
        <f t="shared" ref="AB125:AB162" si="121">ROUND((AC125+AD125+AF125),2)</f>
        <v>1122.6600000000001</v>
      </c>
      <c r="AC125">
        <f t="shared" ref="AC125:AC162" si="122">ROUND((ES125),2)</f>
        <v>0</v>
      </c>
      <c r="AD125">
        <f t="shared" ref="AD125:AD162" si="123">ROUND((((ET125)-(EU125))+AE125),2)</f>
        <v>0</v>
      </c>
      <c r="AE125">
        <f t="shared" ref="AE125:AE162" si="124">ROUND((EU125),2)</f>
        <v>0</v>
      </c>
      <c r="AF125">
        <f t="shared" ref="AF125:AF162" si="125">ROUND((EV125),2)</f>
        <v>1122.6600000000001</v>
      </c>
      <c r="AG125">
        <f t="shared" ref="AG125:AG162" si="126">ROUND((AP125),2)</f>
        <v>0</v>
      </c>
      <c r="AH125">
        <f t="shared" ref="AH125:AH162" si="127">(EW125)</f>
        <v>154</v>
      </c>
      <c r="AI125">
        <f t="shared" ref="AI125:AI162" si="128">(EX125)</f>
        <v>0</v>
      </c>
      <c r="AJ125">
        <f t="shared" ref="AJ125:AJ162" si="129">(AS125)</f>
        <v>0</v>
      </c>
      <c r="AK125">
        <v>1122.6600000000001</v>
      </c>
      <c r="AL125">
        <v>0</v>
      </c>
      <c r="AM125">
        <v>0</v>
      </c>
      <c r="AN125">
        <v>0</v>
      </c>
      <c r="AO125">
        <v>1122.6600000000001</v>
      </c>
      <c r="AP125">
        <v>0</v>
      </c>
      <c r="AQ125">
        <v>154</v>
      </c>
      <c r="AR125">
        <v>0</v>
      </c>
      <c r="AS125">
        <v>0</v>
      </c>
      <c r="AT125">
        <v>89</v>
      </c>
      <c r="AU125">
        <v>40</v>
      </c>
      <c r="AV125">
        <v>1</v>
      </c>
      <c r="AW125">
        <v>1</v>
      </c>
      <c r="AZ125">
        <v>1</v>
      </c>
      <c r="BA125">
        <v>35.729999999999997</v>
      </c>
      <c r="BB125">
        <v>1</v>
      </c>
      <c r="BC125">
        <v>1</v>
      </c>
      <c r="BD125" t="s">
        <v>3</v>
      </c>
      <c r="BE125" t="s">
        <v>3</v>
      </c>
      <c r="BF125" t="s">
        <v>3</v>
      </c>
      <c r="BG125" t="s">
        <v>3</v>
      </c>
      <c r="BH125">
        <v>0</v>
      </c>
      <c r="BI125">
        <v>1</v>
      </c>
      <c r="BJ125" t="s">
        <v>18</v>
      </c>
      <c r="BM125">
        <v>1003</v>
      </c>
      <c r="BN125">
        <v>0</v>
      </c>
      <c r="BO125" t="s">
        <v>15</v>
      </c>
      <c r="BP125">
        <v>1</v>
      </c>
      <c r="BQ125">
        <v>2</v>
      </c>
      <c r="BR125">
        <v>0</v>
      </c>
      <c r="BS125">
        <v>35.729999999999997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</v>
      </c>
      <c r="BZ125">
        <v>89</v>
      </c>
      <c r="CA125">
        <v>40</v>
      </c>
      <c r="CB125" t="s">
        <v>3</v>
      </c>
      <c r="CE125">
        <v>0</v>
      </c>
      <c r="CF125">
        <v>0</v>
      </c>
      <c r="CG125">
        <v>0</v>
      </c>
      <c r="CM125">
        <v>0</v>
      </c>
      <c r="CN125" t="s">
        <v>3</v>
      </c>
      <c r="CO125">
        <v>0</v>
      </c>
      <c r="CP125">
        <f t="shared" ref="CP125:CP162" si="130">(P125+Q125+S125)</f>
        <v>6016.9</v>
      </c>
      <c r="CQ125">
        <f t="shared" ref="CQ125:CQ162" si="131">AC125*BC125</f>
        <v>0</v>
      </c>
      <c r="CR125">
        <f t="shared" ref="CR125:CR162" si="132">(((ET125)*BB125-(EU125)*BS125)+AE125*BS125)</f>
        <v>0</v>
      </c>
      <c r="CS125">
        <f t="shared" ref="CS125:CS162" si="133">AE125*BS125</f>
        <v>0</v>
      </c>
      <c r="CT125">
        <f t="shared" ref="CT125:CT162" si="134">AF125*BA125</f>
        <v>40112.641799999998</v>
      </c>
      <c r="CU125">
        <f t="shared" ref="CU125:CU162" si="135">AG125</f>
        <v>0</v>
      </c>
      <c r="CV125">
        <f t="shared" ref="CV125:CV162" si="136">AH125</f>
        <v>154</v>
      </c>
      <c r="CW125">
        <f t="shared" ref="CW125:CW162" si="137">AI125</f>
        <v>0</v>
      </c>
      <c r="CX125">
        <f t="shared" ref="CX125:CX162" si="138">AJ125</f>
        <v>0</v>
      </c>
      <c r="CY125">
        <f t="shared" ref="CY125:CY157" si="139">(((S125+R125)*AT125)/100)</f>
        <v>5355.0410000000002</v>
      </c>
      <c r="CZ125">
        <f t="shared" ref="CZ125:CZ157" si="140">(((S125+R125)*AU125)/100)</f>
        <v>2406.7600000000002</v>
      </c>
      <c r="DC125" t="s">
        <v>3</v>
      </c>
      <c r="DD125" t="s">
        <v>3</v>
      </c>
      <c r="DE125" t="s">
        <v>3</v>
      </c>
      <c r="DF125" t="s">
        <v>3</v>
      </c>
      <c r="DG125" t="s">
        <v>3</v>
      </c>
      <c r="DH125" t="s">
        <v>3</v>
      </c>
      <c r="DI125" t="s">
        <v>3</v>
      </c>
      <c r="DJ125" t="s">
        <v>3</v>
      </c>
      <c r="DK125" t="s">
        <v>3</v>
      </c>
      <c r="DL125" t="s">
        <v>3</v>
      </c>
      <c r="DM125" t="s">
        <v>3</v>
      </c>
      <c r="DN125">
        <v>0</v>
      </c>
      <c r="DO125">
        <v>0</v>
      </c>
      <c r="DP125">
        <v>1</v>
      </c>
      <c r="DQ125">
        <v>1</v>
      </c>
      <c r="DU125">
        <v>1013</v>
      </c>
      <c r="DV125" t="s">
        <v>17</v>
      </c>
      <c r="DW125" t="s">
        <v>17</v>
      </c>
      <c r="DX125">
        <v>1</v>
      </c>
      <c r="DZ125" t="s">
        <v>3</v>
      </c>
      <c r="EA125" t="s">
        <v>3</v>
      </c>
      <c r="EB125" t="s">
        <v>3</v>
      </c>
      <c r="EC125" t="s">
        <v>3</v>
      </c>
      <c r="EE125">
        <v>92107563</v>
      </c>
      <c r="EF125">
        <v>2</v>
      </c>
      <c r="EG125" t="s">
        <v>19</v>
      </c>
      <c r="EH125">
        <v>1</v>
      </c>
      <c r="EI125" t="s">
        <v>20</v>
      </c>
      <c r="EJ125">
        <v>1</v>
      </c>
      <c r="EK125">
        <v>1003</v>
      </c>
      <c r="EL125" t="s">
        <v>21</v>
      </c>
      <c r="EM125" t="s">
        <v>22</v>
      </c>
      <c r="EO125" t="s">
        <v>3</v>
      </c>
      <c r="EQ125">
        <v>0</v>
      </c>
      <c r="ER125">
        <v>1122.6600000000001</v>
      </c>
      <c r="ES125">
        <v>0</v>
      </c>
      <c r="ET125">
        <v>0</v>
      </c>
      <c r="EU125">
        <v>0</v>
      </c>
      <c r="EV125">
        <v>1122.6600000000001</v>
      </c>
      <c r="EW125">
        <v>154</v>
      </c>
      <c r="EX125">
        <v>0</v>
      </c>
      <c r="EY125">
        <v>0</v>
      </c>
      <c r="FQ125">
        <v>0</v>
      </c>
      <c r="FR125">
        <f t="shared" ref="FR125:FR162" si="141">ROUND(IF(BI125=3,GM125,0),2)</f>
        <v>0</v>
      </c>
      <c r="FS125">
        <v>0</v>
      </c>
      <c r="FX125">
        <v>89</v>
      </c>
      <c r="FY125">
        <v>40</v>
      </c>
      <c r="GA125" t="s">
        <v>3</v>
      </c>
      <c r="GD125">
        <v>1</v>
      </c>
      <c r="GF125">
        <v>1907499899</v>
      </c>
      <c r="GG125">
        <v>2</v>
      </c>
      <c r="GH125">
        <v>1</v>
      </c>
      <c r="GI125">
        <v>2</v>
      </c>
      <c r="GJ125">
        <v>0</v>
      </c>
      <c r="GK125">
        <v>0</v>
      </c>
      <c r="GL125">
        <f t="shared" ref="GL125:GL162" si="142">ROUND(IF(AND(BH125=3,BI125=3,FS125&lt;&gt;0),P125,0),2)</f>
        <v>0</v>
      </c>
      <c r="GM125">
        <f t="shared" ref="GM125:GM162" si="143">ROUND(O125+X125+Y125,2)+GX125</f>
        <v>13778.7</v>
      </c>
      <c r="GN125">
        <f t="shared" ref="GN125:GN162" si="144">IF(OR(BI125=0,BI125=1),GM125-GX125,0)</f>
        <v>13778.7</v>
      </c>
      <c r="GO125">
        <f t="shared" ref="GO125:GO162" si="145">IF(BI125=2,GM125-GX125,0)</f>
        <v>0</v>
      </c>
      <c r="GP125">
        <f t="shared" ref="GP125:GP162" si="146">IF(BI125=4,GM125-GX125,0)</f>
        <v>0</v>
      </c>
      <c r="GR125">
        <v>0</v>
      </c>
      <c r="GS125">
        <v>3</v>
      </c>
      <c r="GT125">
        <v>0</v>
      </c>
      <c r="GU125" t="s">
        <v>3</v>
      </c>
      <c r="GV125">
        <f t="shared" ref="GV125:GV162" si="147">ROUND((GT125),2)</f>
        <v>0</v>
      </c>
      <c r="GW125">
        <v>1</v>
      </c>
      <c r="GX125">
        <f t="shared" ref="GX125:GX162" si="148">ROUND(HC125*I125,2)</f>
        <v>0</v>
      </c>
      <c r="HA125">
        <v>0</v>
      </c>
      <c r="HB125">
        <v>0</v>
      </c>
      <c r="HC125">
        <f t="shared" ref="HC125:HC162" si="149">GV125*GW125</f>
        <v>0</v>
      </c>
      <c r="HE125" t="s">
        <v>3</v>
      </c>
      <c r="HF125" t="s">
        <v>3</v>
      </c>
      <c r="HM125" t="s">
        <v>3</v>
      </c>
      <c r="HN125" t="s">
        <v>23</v>
      </c>
      <c r="HO125" t="s">
        <v>24</v>
      </c>
      <c r="HP125" t="s">
        <v>21</v>
      </c>
      <c r="HQ125" t="s">
        <v>21</v>
      </c>
      <c r="IK125">
        <v>0</v>
      </c>
    </row>
    <row r="126" spans="1:245" x14ac:dyDescent="0.2">
      <c r="A126">
        <v>17</v>
      </c>
      <c r="B126">
        <v>1</v>
      </c>
      <c r="C126">
        <f>ROW(SmtRes!A107)</f>
        <v>107</v>
      </c>
      <c r="D126">
        <f>ROW(EtalonRes!A107)</f>
        <v>107</v>
      </c>
      <c r="E126" t="s">
        <v>292</v>
      </c>
      <c r="F126" t="s">
        <v>26</v>
      </c>
      <c r="G126" t="s">
        <v>27</v>
      </c>
      <c r="H126" t="s">
        <v>28</v>
      </c>
      <c r="I126">
        <f>ROUND(135/1000,9)</f>
        <v>0.13500000000000001</v>
      </c>
      <c r="J126">
        <v>0</v>
      </c>
      <c r="K126">
        <f>ROUND(135/1000,9)</f>
        <v>0.13500000000000001</v>
      </c>
      <c r="O126">
        <f t="shared" si="110"/>
        <v>3153.28</v>
      </c>
      <c r="P126">
        <f t="shared" si="111"/>
        <v>0</v>
      </c>
      <c r="Q126">
        <f t="shared" si="112"/>
        <v>2909.64</v>
      </c>
      <c r="R126">
        <f t="shared" si="113"/>
        <v>986.37</v>
      </c>
      <c r="S126">
        <f t="shared" si="114"/>
        <v>243.64</v>
      </c>
      <c r="T126">
        <f t="shared" si="115"/>
        <v>0</v>
      </c>
      <c r="U126">
        <f t="shared" si="116"/>
        <v>0.82350000000000001</v>
      </c>
      <c r="V126">
        <f t="shared" si="117"/>
        <v>2.2814999999999999</v>
      </c>
      <c r="W126">
        <f t="shared" si="118"/>
        <v>0</v>
      </c>
      <c r="X126">
        <f t="shared" si="119"/>
        <v>1131.6099999999999</v>
      </c>
      <c r="Y126">
        <f t="shared" si="120"/>
        <v>565.79999999999995</v>
      </c>
      <c r="AA126">
        <v>93041055</v>
      </c>
      <c r="AB126">
        <f t="shared" si="121"/>
        <v>2151.1799999999998</v>
      </c>
      <c r="AC126">
        <f t="shared" si="122"/>
        <v>0</v>
      </c>
      <c r="AD126">
        <f t="shared" si="123"/>
        <v>2100.67</v>
      </c>
      <c r="AE126">
        <f t="shared" si="124"/>
        <v>204.49</v>
      </c>
      <c r="AF126">
        <f t="shared" si="125"/>
        <v>50.51</v>
      </c>
      <c r="AG126">
        <f t="shared" si="126"/>
        <v>0</v>
      </c>
      <c r="AH126">
        <f t="shared" si="127"/>
        <v>6.1</v>
      </c>
      <c r="AI126">
        <f t="shared" si="128"/>
        <v>16.899999999999999</v>
      </c>
      <c r="AJ126">
        <f t="shared" si="129"/>
        <v>0</v>
      </c>
      <c r="AK126">
        <v>2151.1799999999998</v>
      </c>
      <c r="AL126">
        <v>0</v>
      </c>
      <c r="AM126">
        <v>2100.67</v>
      </c>
      <c r="AN126">
        <v>204.49</v>
      </c>
      <c r="AO126">
        <v>50.51</v>
      </c>
      <c r="AP126">
        <v>0</v>
      </c>
      <c r="AQ126">
        <v>6.1</v>
      </c>
      <c r="AR126">
        <v>16.899999999999999</v>
      </c>
      <c r="AS126">
        <v>0</v>
      </c>
      <c r="AT126">
        <v>92</v>
      </c>
      <c r="AU126">
        <v>46</v>
      </c>
      <c r="AV126">
        <v>1</v>
      </c>
      <c r="AW126">
        <v>1</v>
      </c>
      <c r="AZ126">
        <v>1</v>
      </c>
      <c r="BA126">
        <v>35.729999999999997</v>
      </c>
      <c r="BB126">
        <v>10.26</v>
      </c>
      <c r="BC126">
        <v>1</v>
      </c>
      <c r="BD126" t="s">
        <v>3</v>
      </c>
      <c r="BE126" t="s">
        <v>3</v>
      </c>
      <c r="BF126" t="s">
        <v>3</v>
      </c>
      <c r="BG126" t="s">
        <v>3</v>
      </c>
      <c r="BH126">
        <v>0</v>
      </c>
      <c r="BI126">
        <v>1</v>
      </c>
      <c r="BJ126" t="s">
        <v>29</v>
      </c>
      <c r="BM126">
        <v>1001</v>
      </c>
      <c r="BN126">
        <v>0</v>
      </c>
      <c r="BO126" t="s">
        <v>26</v>
      </c>
      <c r="BP126">
        <v>1</v>
      </c>
      <c r="BQ126">
        <v>2</v>
      </c>
      <c r="BR126">
        <v>0</v>
      </c>
      <c r="BS126">
        <v>35.729999999999997</v>
      </c>
      <c r="BT126">
        <v>1</v>
      </c>
      <c r="BU126">
        <v>1</v>
      </c>
      <c r="BV126">
        <v>1</v>
      </c>
      <c r="BW126">
        <v>1</v>
      </c>
      <c r="BX126">
        <v>1</v>
      </c>
      <c r="BY126" t="s">
        <v>3</v>
      </c>
      <c r="BZ126">
        <v>92</v>
      </c>
      <c r="CA126">
        <v>46</v>
      </c>
      <c r="CB126" t="s">
        <v>3</v>
      </c>
      <c r="CE126">
        <v>0</v>
      </c>
      <c r="CF126">
        <v>0</v>
      </c>
      <c r="CG126">
        <v>0</v>
      </c>
      <c r="CM126">
        <v>0</v>
      </c>
      <c r="CN126" t="s">
        <v>3</v>
      </c>
      <c r="CO126">
        <v>0</v>
      </c>
      <c r="CP126">
        <f t="shared" si="130"/>
        <v>3153.2799999999997</v>
      </c>
      <c r="CQ126">
        <f t="shared" si="131"/>
        <v>0</v>
      </c>
      <c r="CR126">
        <f t="shared" si="132"/>
        <v>21552.874200000002</v>
      </c>
      <c r="CS126">
        <f t="shared" si="133"/>
        <v>7306.4276999999993</v>
      </c>
      <c r="CT126">
        <f t="shared" si="134"/>
        <v>1804.7222999999997</v>
      </c>
      <c r="CU126">
        <f t="shared" si="135"/>
        <v>0</v>
      </c>
      <c r="CV126">
        <f t="shared" si="136"/>
        <v>6.1</v>
      </c>
      <c r="CW126">
        <f t="shared" si="137"/>
        <v>16.899999999999999</v>
      </c>
      <c r="CX126">
        <f t="shared" si="138"/>
        <v>0</v>
      </c>
      <c r="CY126">
        <f t="shared" si="139"/>
        <v>1131.6091999999999</v>
      </c>
      <c r="CZ126">
        <f t="shared" si="140"/>
        <v>565.80459999999994</v>
      </c>
      <c r="DC126" t="s">
        <v>3</v>
      </c>
      <c r="DD126" t="s">
        <v>3</v>
      </c>
      <c r="DE126" t="s">
        <v>3</v>
      </c>
      <c r="DF126" t="s">
        <v>3</v>
      </c>
      <c r="DG126" t="s">
        <v>3</v>
      </c>
      <c r="DH126" t="s">
        <v>3</v>
      </c>
      <c r="DI126" t="s">
        <v>3</v>
      </c>
      <c r="DJ126" t="s">
        <v>3</v>
      </c>
      <c r="DK126" t="s">
        <v>3</v>
      </c>
      <c r="DL126" t="s">
        <v>3</v>
      </c>
      <c r="DM126" t="s">
        <v>3</v>
      </c>
      <c r="DN126">
        <v>0</v>
      </c>
      <c r="DO126">
        <v>0</v>
      </c>
      <c r="DP126">
        <v>1</v>
      </c>
      <c r="DQ126">
        <v>1</v>
      </c>
      <c r="DU126">
        <v>1007</v>
      </c>
      <c r="DV126" t="s">
        <v>28</v>
      </c>
      <c r="DW126" t="s">
        <v>28</v>
      </c>
      <c r="DX126">
        <v>1000</v>
      </c>
      <c r="DZ126" t="s">
        <v>3</v>
      </c>
      <c r="EA126" t="s">
        <v>3</v>
      </c>
      <c r="EB126" t="s">
        <v>3</v>
      </c>
      <c r="EC126" t="s">
        <v>3</v>
      </c>
      <c r="EE126">
        <v>92107561</v>
      </c>
      <c r="EF126">
        <v>2</v>
      </c>
      <c r="EG126" t="s">
        <v>19</v>
      </c>
      <c r="EH126">
        <v>1</v>
      </c>
      <c r="EI126" t="s">
        <v>20</v>
      </c>
      <c r="EJ126">
        <v>1</v>
      </c>
      <c r="EK126">
        <v>1001</v>
      </c>
      <c r="EL126" t="s">
        <v>30</v>
      </c>
      <c r="EM126" t="s">
        <v>22</v>
      </c>
      <c r="EO126" t="s">
        <v>3</v>
      </c>
      <c r="EQ126">
        <v>0</v>
      </c>
      <c r="ER126">
        <v>2151.1799999999998</v>
      </c>
      <c r="ES126">
        <v>0</v>
      </c>
      <c r="ET126">
        <v>2100.67</v>
      </c>
      <c r="EU126">
        <v>204.49</v>
      </c>
      <c r="EV126">
        <v>50.51</v>
      </c>
      <c r="EW126">
        <v>6.1</v>
      </c>
      <c r="EX126">
        <v>16.899999999999999</v>
      </c>
      <c r="EY126">
        <v>0</v>
      </c>
      <c r="FQ126">
        <v>0</v>
      </c>
      <c r="FR126">
        <f t="shared" si="141"/>
        <v>0</v>
      </c>
      <c r="FS126">
        <v>0</v>
      </c>
      <c r="FX126">
        <v>92</v>
      </c>
      <c r="FY126">
        <v>46</v>
      </c>
      <c r="GA126" t="s">
        <v>3</v>
      </c>
      <c r="GD126">
        <v>1</v>
      </c>
      <c r="GF126">
        <v>819487455</v>
      </c>
      <c r="GG126">
        <v>2</v>
      </c>
      <c r="GH126">
        <v>1</v>
      </c>
      <c r="GI126">
        <v>2</v>
      </c>
      <c r="GJ126">
        <v>0</v>
      </c>
      <c r="GK126">
        <v>0</v>
      </c>
      <c r="GL126">
        <f t="shared" si="142"/>
        <v>0</v>
      </c>
      <c r="GM126">
        <f t="shared" si="143"/>
        <v>4850.6899999999996</v>
      </c>
      <c r="GN126">
        <f t="shared" si="144"/>
        <v>4850.6899999999996</v>
      </c>
      <c r="GO126">
        <f t="shared" si="145"/>
        <v>0</v>
      </c>
      <c r="GP126">
        <f t="shared" si="146"/>
        <v>0</v>
      </c>
      <c r="GR126">
        <v>0</v>
      </c>
      <c r="GS126">
        <v>3</v>
      </c>
      <c r="GT126">
        <v>0</v>
      </c>
      <c r="GU126" t="s">
        <v>3</v>
      </c>
      <c r="GV126">
        <f t="shared" si="147"/>
        <v>0</v>
      </c>
      <c r="GW126">
        <v>1</v>
      </c>
      <c r="GX126">
        <f t="shared" si="148"/>
        <v>0</v>
      </c>
      <c r="HA126">
        <v>0</v>
      </c>
      <c r="HB126">
        <v>0</v>
      </c>
      <c r="HC126">
        <f t="shared" si="149"/>
        <v>0</v>
      </c>
      <c r="HE126" t="s">
        <v>3</v>
      </c>
      <c r="HF126" t="s">
        <v>3</v>
      </c>
      <c r="HM126" t="s">
        <v>3</v>
      </c>
      <c r="HN126" t="s">
        <v>31</v>
      </c>
      <c r="HO126" t="s">
        <v>32</v>
      </c>
      <c r="HP126" t="s">
        <v>30</v>
      </c>
      <c r="HQ126" t="s">
        <v>30</v>
      </c>
      <c r="IK126">
        <v>0</v>
      </c>
    </row>
    <row r="127" spans="1:245" x14ac:dyDescent="0.2">
      <c r="A127">
        <v>17</v>
      </c>
      <c r="B127">
        <v>1</v>
      </c>
      <c r="C127">
        <f>ROW(SmtRes!A108)</f>
        <v>108</v>
      </c>
      <c r="D127">
        <f>ROW(EtalonRes!A108)</f>
        <v>108</v>
      </c>
      <c r="E127" t="s">
        <v>293</v>
      </c>
      <c r="F127" t="s">
        <v>34</v>
      </c>
      <c r="G127" t="s">
        <v>35</v>
      </c>
      <c r="H127" t="s">
        <v>17</v>
      </c>
      <c r="I127">
        <f>ROUND(5.1/100,9)</f>
        <v>5.0999999999999997E-2</v>
      </c>
      <c r="J127">
        <v>0</v>
      </c>
      <c r="K127">
        <f>ROUND(5.1/100,9)</f>
        <v>5.0999999999999997E-2</v>
      </c>
      <c r="O127">
        <f t="shared" si="110"/>
        <v>1241.6099999999999</v>
      </c>
      <c r="P127">
        <f t="shared" si="111"/>
        <v>0</v>
      </c>
      <c r="Q127">
        <f t="shared" si="112"/>
        <v>0</v>
      </c>
      <c r="R127">
        <f t="shared" si="113"/>
        <v>0</v>
      </c>
      <c r="S127">
        <f t="shared" si="114"/>
        <v>1241.6099999999999</v>
      </c>
      <c r="T127">
        <f t="shared" si="115"/>
        <v>0</v>
      </c>
      <c r="U127">
        <f t="shared" si="116"/>
        <v>4.9571999999999994</v>
      </c>
      <c r="V127">
        <f t="shared" si="117"/>
        <v>0</v>
      </c>
      <c r="W127">
        <f t="shared" si="118"/>
        <v>0</v>
      </c>
      <c r="X127">
        <f t="shared" si="119"/>
        <v>1105.03</v>
      </c>
      <c r="Y127">
        <f t="shared" si="120"/>
        <v>496.64</v>
      </c>
      <c r="AA127">
        <v>93041055</v>
      </c>
      <c r="AB127">
        <f t="shared" si="121"/>
        <v>681.37</v>
      </c>
      <c r="AC127">
        <f t="shared" si="122"/>
        <v>0</v>
      </c>
      <c r="AD127">
        <f t="shared" si="123"/>
        <v>0</v>
      </c>
      <c r="AE127">
        <f t="shared" si="124"/>
        <v>0</v>
      </c>
      <c r="AF127">
        <f t="shared" si="125"/>
        <v>681.37</v>
      </c>
      <c r="AG127">
        <f t="shared" si="126"/>
        <v>0</v>
      </c>
      <c r="AH127">
        <f t="shared" si="127"/>
        <v>97.2</v>
      </c>
      <c r="AI127">
        <f t="shared" si="128"/>
        <v>0</v>
      </c>
      <c r="AJ127">
        <f t="shared" si="129"/>
        <v>0</v>
      </c>
      <c r="AK127">
        <v>681.37</v>
      </c>
      <c r="AL127">
        <v>0</v>
      </c>
      <c r="AM127">
        <v>0</v>
      </c>
      <c r="AN127">
        <v>0</v>
      </c>
      <c r="AO127">
        <v>681.37</v>
      </c>
      <c r="AP127">
        <v>0</v>
      </c>
      <c r="AQ127">
        <v>97.2</v>
      </c>
      <c r="AR127">
        <v>0</v>
      </c>
      <c r="AS127">
        <v>0</v>
      </c>
      <c r="AT127">
        <v>89</v>
      </c>
      <c r="AU127">
        <v>40</v>
      </c>
      <c r="AV127">
        <v>1</v>
      </c>
      <c r="AW127">
        <v>1</v>
      </c>
      <c r="AZ127">
        <v>1</v>
      </c>
      <c r="BA127">
        <v>35.729999999999997</v>
      </c>
      <c r="BB127">
        <v>1</v>
      </c>
      <c r="BC127">
        <v>1</v>
      </c>
      <c r="BD127" t="s">
        <v>3</v>
      </c>
      <c r="BE127" t="s">
        <v>3</v>
      </c>
      <c r="BF127" t="s">
        <v>3</v>
      </c>
      <c r="BG127" t="s">
        <v>3</v>
      </c>
      <c r="BH127">
        <v>0</v>
      </c>
      <c r="BI127">
        <v>1</v>
      </c>
      <c r="BJ127" t="s">
        <v>36</v>
      </c>
      <c r="BM127">
        <v>1003</v>
      </c>
      <c r="BN127">
        <v>0</v>
      </c>
      <c r="BO127" t="s">
        <v>34</v>
      </c>
      <c r="BP127">
        <v>1</v>
      </c>
      <c r="BQ127">
        <v>2</v>
      </c>
      <c r="BR127">
        <v>0</v>
      </c>
      <c r="BS127">
        <v>35.729999999999997</v>
      </c>
      <c r="BT127">
        <v>1</v>
      </c>
      <c r="BU127">
        <v>1</v>
      </c>
      <c r="BV127">
        <v>1</v>
      </c>
      <c r="BW127">
        <v>1</v>
      </c>
      <c r="BX127">
        <v>1</v>
      </c>
      <c r="BY127" t="s">
        <v>3</v>
      </c>
      <c r="BZ127">
        <v>89</v>
      </c>
      <c r="CA127">
        <v>40</v>
      </c>
      <c r="CB127" t="s">
        <v>3</v>
      </c>
      <c r="CE127">
        <v>0</v>
      </c>
      <c r="CF127">
        <v>0</v>
      </c>
      <c r="CG127">
        <v>0</v>
      </c>
      <c r="CM127">
        <v>0</v>
      </c>
      <c r="CN127" t="s">
        <v>3</v>
      </c>
      <c r="CO127">
        <v>0</v>
      </c>
      <c r="CP127">
        <f t="shared" si="130"/>
        <v>1241.6099999999999</v>
      </c>
      <c r="CQ127">
        <f t="shared" si="131"/>
        <v>0</v>
      </c>
      <c r="CR127">
        <f t="shared" si="132"/>
        <v>0</v>
      </c>
      <c r="CS127">
        <f t="shared" si="133"/>
        <v>0</v>
      </c>
      <c r="CT127">
        <f t="shared" si="134"/>
        <v>24345.3501</v>
      </c>
      <c r="CU127">
        <f t="shared" si="135"/>
        <v>0</v>
      </c>
      <c r="CV127">
        <f t="shared" si="136"/>
        <v>97.2</v>
      </c>
      <c r="CW127">
        <f t="shared" si="137"/>
        <v>0</v>
      </c>
      <c r="CX127">
        <f t="shared" si="138"/>
        <v>0</v>
      </c>
      <c r="CY127">
        <f t="shared" si="139"/>
        <v>1105.0328999999999</v>
      </c>
      <c r="CZ127">
        <f t="shared" si="140"/>
        <v>496.64399999999995</v>
      </c>
      <c r="DC127" t="s">
        <v>3</v>
      </c>
      <c r="DD127" t="s">
        <v>3</v>
      </c>
      <c r="DE127" t="s">
        <v>3</v>
      </c>
      <c r="DF127" t="s">
        <v>3</v>
      </c>
      <c r="DG127" t="s">
        <v>3</v>
      </c>
      <c r="DH127" t="s">
        <v>3</v>
      </c>
      <c r="DI127" t="s">
        <v>3</v>
      </c>
      <c r="DJ127" t="s">
        <v>3</v>
      </c>
      <c r="DK127" t="s">
        <v>3</v>
      </c>
      <c r="DL127" t="s">
        <v>3</v>
      </c>
      <c r="DM127" t="s">
        <v>3</v>
      </c>
      <c r="DN127">
        <v>0</v>
      </c>
      <c r="DO127">
        <v>0</v>
      </c>
      <c r="DP127">
        <v>1</v>
      </c>
      <c r="DQ127">
        <v>1</v>
      </c>
      <c r="DU127">
        <v>1013</v>
      </c>
      <c r="DV127" t="s">
        <v>17</v>
      </c>
      <c r="DW127" t="s">
        <v>17</v>
      </c>
      <c r="DX127">
        <v>1</v>
      </c>
      <c r="DZ127" t="s">
        <v>3</v>
      </c>
      <c r="EA127" t="s">
        <v>3</v>
      </c>
      <c r="EB127" t="s">
        <v>3</v>
      </c>
      <c r="EC127" t="s">
        <v>3</v>
      </c>
      <c r="EE127">
        <v>92107563</v>
      </c>
      <c r="EF127">
        <v>2</v>
      </c>
      <c r="EG127" t="s">
        <v>19</v>
      </c>
      <c r="EH127">
        <v>1</v>
      </c>
      <c r="EI127" t="s">
        <v>20</v>
      </c>
      <c r="EJ127">
        <v>1</v>
      </c>
      <c r="EK127">
        <v>1003</v>
      </c>
      <c r="EL127" t="s">
        <v>21</v>
      </c>
      <c r="EM127" t="s">
        <v>22</v>
      </c>
      <c r="EO127" t="s">
        <v>3</v>
      </c>
      <c r="EQ127">
        <v>0</v>
      </c>
      <c r="ER127">
        <v>681.37</v>
      </c>
      <c r="ES127">
        <v>0</v>
      </c>
      <c r="ET127">
        <v>0</v>
      </c>
      <c r="EU127">
        <v>0</v>
      </c>
      <c r="EV127">
        <v>681.37</v>
      </c>
      <c r="EW127">
        <v>97.2</v>
      </c>
      <c r="EX127">
        <v>0</v>
      </c>
      <c r="EY127">
        <v>0</v>
      </c>
      <c r="FQ127">
        <v>0</v>
      </c>
      <c r="FR127">
        <f t="shared" si="141"/>
        <v>0</v>
      </c>
      <c r="FS127">
        <v>0</v>
      </c>
      <c r="FX127">
        <v>89</v>
      </c>
      <c r="FY127">
        <v>40</v>
      </c>
      <c r="GA127" t="s">
        <v>3</v>
      </c>
      <c r="GD127">
        <v>1</v>
      </c>
      <c r="GF127">
        <v>-570049592</v>
      </c>
      <c r="GG127">
        <v>2</v>
      </c>
      <c r="GH127">
        <v>1</v>
      </c>
      <c r="GI127">
        <v>2</v>
      </c>
      <c r="GJ127">
        <v>0</v>
      </c>
      <c r="GK127">
        <v>0</v>
      </c>
      <c r="GL127">
        <f t="shared" si="142"/>
        <v>0</v>
      </c>
      <c r="GM127">
        <f t="shared" si="143"/>
        <v>2843.28</v>
      </c>
      <c r="GN127">
        <f t="shared" si="144"/>
        <v>2843.28</v>
      </c>
      <c r="GO127">
        <f t="shared" si="145"/>
        <v>0</v>
      </c>
      <c r="GP127">
        <f t="shared" si="146"/>
        <v>0</v>
      </c>
      <c r="GR127">
        <v>0</v>
      </c>
      <c r="GS127">
        <v>3</v>
      </c>
      <c r="GT127">
        <v>0</v>
      </c>
      <c r="GU127" t="s">
        <v>3</v>
      </c>
      <c r="GV127">
        <f t="shared" si="147"/>
        <v>0</v>
      </c>
      <c r="GW127">
        <v>1</v>
      </c>
      <c r="GX127">
        <f t="shared" si="148"/>
        <v>0</v>
      </c>
      <c r="HA127">
        <v>0</v>
      </c>
      <c r="HB127">
        <v>0</v>
      </c>
      <c r="HC127">
        <f t="shared" si="149"/>
        <v>0</v>
      </c>
      <c r="HE127" t="s">
        <v>3</v>
      </c>
      <c r="HF127" t="s">
        <v>3</v>
      </c>
      <c r="HM127" t="s">
        <v>3</v>
      </c>
      <c r="HN127" t="s">
        <v>23</v>
      </c>
      <c r="HO127" t="s">
        <v>24</v>
      </c>
      <c r="HP127" t="s">
        <v>21</v>
      </c>
      <c r="HQ127" t="s">
        <v>21</v>
      </c>
      <c r="IK127">
        <v>0</v>
      </c>
    </row>
    <row r="128" spans="1:245" x14ac:dyDescent="0.2">
      <c r="A128">
        <v>17</v>
      </c>
      <c r="B128">
        <v>1</v>
      </c>
      <c r="C128">
        <f>ROW(SmtRes!A110)</f>
        <v>110</v>
      </c>
      <c r="D128">
        <f>ROW(EtalonRes!A110)</f>
        <v>110</v>
      </c>
      <c r="E128" t="s">
        <v>294</v>
      </c>
      <c r="F128" t="s">
        <v>38</v>
      </c>
      <c r="G128" t="s">
        <v>39</v>
      </c>
      <c r="H128" t="s">
        <v>28</v>
      </c>
      <c r="I128">
        <f>ROUND(45.9/1000,9)</f>
        <v>4.5900000000000003E-2</v>
      </c>
      <c r="J128">
        <v>0</v>
      </c>
      <c r="K128">
        <f>ROUND(45.9/1000,9)</f>
        <v>4.5900000000000003E-2</v>
      </c>
      <c r="O128">
        <f t="shared" si="110"/>
        <v>347.65</v>
      </c>
      <c r="P128">
        <f t="shared" si="111"/>
        <v>0</v>
      </c>
      <c r="Q128">
        <f t="shared" si="112"/>
        <v>347.65</v>
      </c>
      <c r="R128">
        <f t="shared" si="113"/>
        <v>82.95</v>
      </c>
      <c r="S128">
        <f t="shared" si="114"/>
        <v>0</v>
      </c>
      <c r="T128">
        <f t="shared" si="115"/>
        <v>0</v>
      </c>
      <c r="U128">
        <f t="shared" si="116"/>
        <v>0</v>
      </c>
      <c r="V128">
        <f t="shared" si="117"/>
        <v>0.191862</v>
      </c>
      <c r="W128">
        <f t="shared" si="118"/>
        <v>0</v>
      </c>
      <c r="X128">
        <f t="shared" si="119"/>
        <v>76.31</v>
      </c>
      <c r="Y128">
        <f t="shared" si="120"/>
        <v>38.159999999999997</v>
      </c>
      <c r="AA128">
        <v>93041055</v>
      </c>
      <c r="AB128">
        <f t="shared" si="121"/>
        <v>452.99</v>
      </c>
      <c r="AC128">
        <f t="shared" si="122"/>
        <v>0</v>
      </c>
      <c r="AD128">
        <f t="shared" si="123"/>
        <v>452.99</v>
      </c>
      <c r="AE128">
        <f t="shared" si="124"/>
        <v>50.58</v>
      </c>
      <c r="AF128">
        <f t="shared" si="125"/>
        <v>0</v>
      </c>
      <c r="AG128">
        <f t="shared" si="126"/>
        <v>0</v>
      </c>
      <c r="AH128">
        <f t="shared" si="127"/>
        <v>0</v>
      </c>
      <c r="AI128">
        <f t="shared" si="128"/>
        <v>4.18</v>
      </c>
      <c r="AJ128">
        <f t="shared" si="129"/>
        <v>0</v>
      </c>
      <c r="AK128">
        <v>452.99</v>
      </c>
      <c r="AL128">
        <v>0</v>
      </c>
      <c r="AM128">
        <v>452.99</v>
      </c>
      <c r="AN128">
        <v>50.58</v>
      </c>
      <c r="AO128">
        <v>0</v>
      </c>
      <c r="AP128">
        <v>0</v>
      </c>
      <c r="AQ128">
        <v>0</v>
      </c>
      <c r="AR128">
        <v>4.18</v>
      </c>
      <c r="AS128">
        <v>0</v>
      </c>
      <c r="AT128">
        <v>92</v>
      </c>
      <c r="AU128">
        <v>46</v>
      </c>
      <c r="AV128">
        <v>1</v>
      </c>
      <c r="AW128">
        <v>1</v>
      </c>
      <c r="AZ128">
        <v>1</v>
      </c>
      <c r="BA128">
        <v>35.729999999999997</v>
      </c>
      <c r="BB128">
        <v>16.72</v>
      </c>
      <c r="BC128">
        <v>1</v>
      </c>
      <c r="BD128" t="s">
        <v>3</v>
      </c>
      <c r="BE128" t="s">
        <v>3</v>
      </c>
      <c r="BF128" t="s">
        <v>3</v>
      </c>
      <c r="BG128" t="s">
        <v>3</v>
      </c>
      <c r="BH128">
        <v>0</v>
      </c>
      <c r="BI128">
        <v>1</v>
      </c>
      <c r="BJ128" t="s">
        <v>40</v>
      </c>
      <c r="BM128">
        <v>1001</v>
      </c>
      <c r="BN128">
        <v>0</v>
      </c>
      <c r="BO128" t="s">
        <v>38</v>
      </c>
      <c r="BP128">
        <v>1</v>
      </c>
      <c r="BQ128">
        <v>2</v>
      </c>
      <c r="BR128">
        <v>0</v>
      </c>
      <c r="BS128">
        <v>35.729999999999997</v>
      </c>
      <c r="BT128">
        <v>1</v>
      </c>
      <c r="BU128">
        <v>1</v>
      </c>
      <c r="BV128">
        <v>1</v>
      </c>
      <c r="BW128">
        <v>1</v>
      </c>
      <c r="BX128">
        <v>1</v>
      </c>
      <c r="BY128" t="s">
        <v>3</v>
      </c>
      <c r="BZ128">
        <v>92</v>
      </c>
      <c r="CA128">
        <v>46</v>
      </c>
      <c r="CB128" t="s">
        <v>3</v>
      </c>
      <c r="CE128">
        <v>0</v>
      </c>
      <c r="CF128">
        <v>0</v>
      </c>
      <c r="CG128">
        <v>0</v>
      </c>
      <c r="CM128">
        <v>0</v>
      </c>
      <c r="CN128" t="s">
        <v>3</v>
      </c>
      <c r="CO128">
        <v>0</v>
      </c>
      <c r="CP128">
        <f t="shared" si="130"/>
        <v>347.65</v>
      </c>
      <c r="CQ128">
        <f t="shared" si="131"/>
        <v>0</v>
      </c>
      <c r="CR128">
        <f t="shared" si="132"/>
        <v>7573.9928</v>
      </c>
      <c r="CS128">
        <f t="shared" si="133"/>
        <v>1807.2233999999999</v>
      </c>
      <c r="CT128">
        <f t="shared" si="134"/>
        <v>0</v>
      </c>
      <c r="CU128">
        <f t="shared" si="135"/>
        <v>0</v>
      </c>
      <c r="CV128">
        <f t="shared" si="136"/>
        <v>0</v>
      </c>
      <c r="CW128">
        <f t="shared" si="137"/>
        <v>4.18</v>
      </c>
      <c r="CX128">
        <f t="shared" si="138"/>
        <v>0</v>
      </c>
      <c r="CY128">
        <f t="shared" si="139"/>
        <v>76.314000000000007</v>
      </c>
      <c r="CZ128">
        <f t="shared" si="140"/>
        <v>38.157000000000004</v>
      </c>
      <c r="DC128" t="s">
        <v>3</v>
      </c>
      <c r="DD128" t="s">
        <v>3</v>
      </c>
      <c r="DE128" t="s">
        <v>3</v>
      </c>
      <c r="DF128" t="s">
        <v>3</v>
      </c>
      <c r="DG128" t="s">
        <v>3</v>
      </c>
      <c r="DH128" t="s">
        <v>3</v>
      </c>
      <c r="DI128" t="s">
        <v>3</v>
      </c>
      <c r="DJ128" t="s">
        <v>3</v>
      </c>
      <c r="DK128" t="s">
        <v>3</v>
      </c>
      <c r="DL128" t="s">
        <v>3</v>
      </c>
      <c r="DM128" t="s">
        <v>3</v>
      </c>
      <c r="DN128">
        <v>0</v>
      </c>
      <c r="DO128">
        <v>0</v>
      </c>
      <c r="DP128">
        <v>1</v>
      </c>
      <c r="DQ128">
        <v>1</v>
      </c>
      <c r="DU128">
        <v>1007</v>
      </c>
      <c r="DV128" t="s">
        <v>28</v>
      </c>
      <c r="DW128" t="s">
        <v>28</v>
      </c>
      <c r="DX128">
        <v>1000</v>
      </c>
      <c r="DZ128" t="s">
        <v>3</v>
      </c>
      <c r="EA128" t="s">
        <v>3</v>
      </c>
      <c r="EB128" t="s">
        <v>3</v>
      </c>
      <c r="EC128" t="s">
        <v>3</v>
      </c>
      <c r="EE128">
        <v>92107561</v>
      </c>
      <c r="EF128">
        <v>2</v>
      </c>
      <c r="EG128" t="s">
        <v>19</v>
      </c>
      <c r="EH128">
        <v>1</v>
      </c>
      <c r="EI128" t="s">
        <v>20</v>
      </c>
      <c r="EJ128">
        <v>1</v>
      </c>
      <c r="EK128">
        <v>1001</v>
      </c>
      <c r="EL128" t="s">
        <v>30</v>
      </c>
      <c r="EM128" t="s">
        <v>22</v>
      </c>
      <c r="EO128" t="s">
        <v>3</v>
      </c>
      <c r="EQ128">
        <v>0</v>
      </c>
      <c r="ER128">
        <v>452.99</v>
      </c>
      <c r="ES128">
        <v>0</v>
      </c>
      <c r="ET128">
        <v>452.99</v>
      </c>
      <c r="EU128">
        <v>50.58</v>
      </c>
      <c r="EV128">
        <v>0</v>
      </c>
      <c r="EW128">
        <v>0</v>
      </c>
      <c r="EX128">
        <v>4.18</v>
      </c>
      <c r="EY128">
        <v>0</v>
      </c>
      <c r="FQ128">
        <v>0</v>
      </c>
      <c r="FR128">
        <f t="shared" si="141"/>
        <v>0</v>
      </c>
      <c r="FS128">
        <v>0</v>
      </c>
      <c r="FX128">
        <v>92</v>
      </c>
      <c r="FY128">
        <v>46</v>
      </c>
      <c r="GA128" t="s">
        <v>3</v>
      </c>
      <c r="GD128">
        <v>1</v>
      </c>
      <c r="GF128">
        <v>1729236046</v>
      </c>
      <c r="GG128">
        <v>2</v>
      </c>
      <c r="GH128">
        <v>1</v>
      </c>
      <c r="GI128">
        <v>2</v>
      </c>
      <c r="GJ128">
        <v>0</v>
      </c>
      <c r="GK128">
        <v>0</v>
      </c>
      <c r="GL128">
        <f t="shared" si="142"/>
        <v>0</v>
      </c>
      <c r="GM128">
        <f t="shared" si="143"/>
        <v>462.12</v>
      </c>
      <c r="GN128">
        <f t="shared" si="144"/>
        <v>462.12</v>
      </c>
      <c r="GO128">
        <f t="shared" si="145"/>
        <v>0</v>
      </c>
      <c r="GP128">
        <f t="shared" si="146"/>
        <v>0</v>
      </c>
      <c r="GR128">
        <v>0</v>
      </c>
      <c r="GS128">
        <v>3</v>
      </c>
      <c r="GT128">
        <v>0</v>
      </c>
      <c r="GU128" t="s">
        <v>3</v>
      </c>
      <c r="GV128">
        <f t="shared" si="147"/>
        <v>0</v>
      </c>
      <c r="GW128">
        <v>1</v>
      </c>
      <c r="GX128">
        <f t="shared" si="148"/>
        <v>0</v>
      </c>
      <c r="HA128">
        <v>0</v>
      </c>
      <c r="HB128">
        <v>0</v>
      </c>
      <c r="HC128">
        <f t="shared" si="149"/>
        <v>0</v>
      </c>
      <c r="HE128" t="s">
        <v>3</v>
      </c>
      <c r="HF128" t="s">
        <v>3</v>
      </c>
      <c r="HM128" t="s">
        <v>3</v>
      </c>
      <c r="HN128" t="s">
        <v>31</v>
      </c>
      <c r="HO128" t="s">
        <v>32</v>
      </c>
      <c r="HP128" t="s">
        <v>30</v>
      </c>
      <c r="HQ128" t="s">
        <v>30</v>
      </c>
      <c r="IK128">
        <v>0</v>
      </c>
    </row>
    <row r="129" spans="1:245" x14ac:dyDescent="0.2">
      <c r="A129">
        <v>17</v>
      </c>
      <c r="B129">
        <v>1</v>
      </c>
      <c r="C129">
        <f>ROW(SmtRes!A118)</f>
        <v>118</v>
      </c>
      <c r="D129">
        <f>ROW(EtalonRes!A118)</f>
        <v>118</v>
      </c>
      <c r="E129" t="s">
        <v>295</v>
      </c>
      <c r="F129" t="s">
        <v>296</v>
      </c>
      <c r="G129" t="s">
        <v>297</v>
      </c>
      <c r="H129" t="s">
        <v>298</v>
      </c>
      <c r="I129">
        <f>ROUND(15/100,9)</f>
        <v>0.15</v>
      </c>
      <c r="J129">
        <v>0</v>
      </c>
      <c r="K129">
        <f>ROUND(15/100,9)</f>
        <v>0.15</v>
      </c>
      <c r="O129">
        <f t="shared" si="110"/>
        <v>6467.39</v>
      </c>
      <c r="P129">
        <f t="shared" si="111"/>
        <v>23</v>
      </c>
      <c r="Q129">
        <f t="shared" si="112"/>
        <v>5813.36</v>
      </c>
      <c r="R129">
        <f t="shared" si="113"/>
        <v>901.68</v>
      </c>
      <c r="S129">
        <f t="shared" si="114"/>
        <v>631.03</v>
      </c>
      <c r="T129">
        <f t="shared" si="115"/>
        <v>0</v>
      </c>
      <c r="U129">
        <f t="shared" si="116"/>
        <v>2.3580000000000001</v>
      </c>
      <c r="V129">
        <f t="shared" si="117"/>
        <v>2.2214999999999998</v>
      </c>
      <c r="W129">
        <f t="shared" si="118"/>
        <v>0</v>
      </c>
      <c r="X129">
        <f t="shared" si="119"/>
        <v>2253.08</v>
      </c>
      <c r="Y129">
        <f t="shared" si="120"/>
        <v>2053.83</v>
      </c>
      <c r="AA129">
        <v>93041055</v>
      </c>
      <c r="AB129">
        <f t="shared" si="121"/>
        <v>2462.6999999999998</v>
      </c>
      <c r="AC129">
        <f t="shared" si="122"/>
        <v>17.29</v>
      </c>
      <c r="AD129">
        <f t="shared" si="123"/>
        <v>2327.67</v>
      </c>
      <c r="AE129">
        <f t="shared" si="124"/>
        <v>168.24</v>
      </c>
      <c r="AF129">
        <f t="shared" si="125"/>
        <v>117.74</v>
      </c>
      <c r="AG129">
        <f t="shared" si="126"/>
        <v>0</v>
      </c>
      <c r="AH129">
        <f t="shared" si="127"/>
        <v>15.72</v>
      </c>
      <c r="AI129">
        <f t="shared" si="128"/>
        <v>14.81</v>
      </c>
      <c r="AJ129">
        <f t="shared" si="129"/>
        <v>0</v>
      </c>
      <c r="AK129">
        <v>2462.6999999999998</v>
      </c>
      <c r="AL129">
        <v>17.29</v>
      </c>
      <c r="AM129">
        <v>2327.67</v>
      </c>
      <c r="AN129">
        <v>168.24</v>
      </c>
      <c r="AO129">
        <v>117.74</v>
      </c>
      <c r="AP129">
        <v>0</v>
      </c>
      <c r="AQ129">
        <v>15.72</v>
      </c>
      <c r="AR129">
        <v>14.81</v>
      </c>
      <c r="AS129">
        <v>0</v>
      </c>
      <c r="AT129">
        <v>147</v>
      </c>
      <c r="AU129">
        <v>134</v>
      </c>
      <c r="AV129">
        <v>1</v>
      </c>
      <c r="AW129">
        <v>1</v>
      </c>
      <c r="AZ129">
        <v>1</v>
      </c>
      <c r="BA129">
        <v>35.729999999999997</v>
      </c>
      <c r="BB129">
        <v>16.649999999999999</v>
      </c>
      <c r="BC129">
        <v>8.8699999999999992</v>
      </c>
      <c r="BD129" t="s">
        <v>3</v>
      </c>
      <c r="BE129" t="s">
        <v>3</v>
      </c>
      <c r="BF129" t="s">
        <v>3</v>
      </c>
      <c r="BG129" t="s">
        <v>3</v>
      </c>
      <c r="BH129">
        <v>0</v>
      </c>
      <c r="BI129">
        <v>1</v>
      </c>
      <c r="BJ129" t="s">
        <v>299</v>
      </c>
      <c r="BM129">
        <v>27001</v>
      </c>
      <c r="BN129">
        <v>0</v>
      </c>
      <c r="BO129" t="s">
        <v>296</v>
      </c>
      <c r="BP129">
        <v>1</v>
      </c>
      <c r="BQ129">
        <v>2</v>
      </c>
      <c r="BR129">
        <v>0</v>
      </c>
      <c r="BS129">
        <v>35.729999999999997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3</v>
      </c>
      <c r="BZ129">
        <v>147</v>
      </c>
      <c r="CA129">
        <v>134</v>
      </c>
      <c r="CB129" t="s">
        <v>3</v>
      </c>
      <c r="CE129">
        <v>0</v>
      </c>
      <c r="CF129">
        <v>0</v>
      </c>
      <c r="CG129">
        <v>0</v>
      </c>
      <c r="CM129">
        <v>0</v>
      </c>
      <c r="CN129" t="s">
        <v>3</v>
      </c>
      <c r="CO129">
        <v>0</v>
      </c>
      <c r="CP129">
        <f t="shared" si="130"/>
        <v>6467.3899999999994</v>
      </c>
      <c r="CQ129">
        <f t="shared" si="131"/>
        <v>153.36229999999998</v>
      </c>
      <c r="CR129">
        <f t="shared" si="132"/>
        <v>38755.705499999996</v>
      </c>
      <c r="CS129">
        <f t="shared" si="133"/>
        <v>6011.2151999999996</v>
      </c>
      <c r="CT129">
        <f t="shared" si="134"/>
        <v>4206.8501999999999</v>
      </c>
      <c r="CU129">
        <f t="shared" si="135"/>
        <v>0</v>
      </c>
      <c r="CV129">
        <f t="shared" si="136"/>
        <v>15.72</v>
      </c>
      <c r="CW129">
        <f t="shared" si="137"/>
        <v>14.81</v>
      </c>
      <c r="CX129">
        <f t="shared" si="138"/>
        <v>0</v>
      </c>
      <c r="CY129">
        <f t="shared" si="139"/>
        <v>2253.0837000000001</v>
      </c>
      <c r="CZ129">
        <f t="shared" si="140"/>
        <v>2053.8314</v>
      </c>
      <c r="DC129" t="s">
        <v>3</v>
      </c>
      <c r="DD129" t="s">
        <v>3</v>
      </c>
      <c r="DE129" t="s">
        <v>3</v>
      </c>
      <c r="DF129" t="s">
        <v>3</v>
      </c>
      <c r="DG129" t="s">
        <v>3</v>
      </c>
      <c r="DH129" t="s">
        <v>3</v>
      </c>
      <c r="DI129" t="s">
        <v>3</v>
      </c>
      <c r="DJ129" t="s">
        <v>3</v>
      </c>
      <c r="DK129" t="s">
        <v>3</v>
      </c>
      <c r="DL129" t="s">
        <v>3</v>
      </c>
      <c r="DM129" t="s">
        <v>3</v>
      </c>
      <c r="DN129">
        <v>0</v>
      </c>
      <c r="DO129">
        <v>0</v>
      </c>
      <c r="DP129">
        <v>1</v>
      </c>
      <c r="DQ129">
        <v>1</v>
      </c>
      <c r="DU129">
        <v>1013</v>
      </c>
      <c r="DV129" t="s">
        <v>298</v>
      </c>
      <c r="DW129" t="s">
        <v>298</v>
      </c>
      <c r="DX129">
        <v>1</v>
      </c>
      <c r="DZ129" t="s">
        <v>3</v>
      </c>
      <c r="EA129" t="s">
        <v>3</v>
      </c>
      <c r="EB129" t="s">
        <v>3</v>
      </c>
      <c r="EC129" t="s">
        <v>3</v>
      </c>
      <c r="EE129">
        <v>92107628</v>
      </c>
      <c r="EF129">
        <v>2</v>
      </c>
      <c r="EG129" t="s">
        <v>19</v>
      </c>
      <c r="EH129">
        <v>21</v>
      </c>
      <c r="EI129" t="s">
        <v>300</v>
      </c>
      <c r="EJ129">
        <v>1</v>
      </c>
      <c r="EK129">
        <v>27001</v>
      </c>
      <c r="EL129" t="s">
        <v>300</v>
      </c>
      <c r="EM129" t="s">
        <v>301</v>
      </c>
      <c r="EO129" t="s">
        <v>3</v>
      </c>
      <c r="EQ129">
        <v>0</v>
      </c>
      <c r="ER129">
        <v>2462.6999999999998</v>
      </c>
      <c r="ES129">
        <v>17.29</v>
      </c>
      <c r="ET129">
        <v>2327.67</v>
      </c>
      <c r="EU129">
        <v>168.24</v>
      </c>
      <c r="EV129">
        <v>117.74</v>
      </c>
      <c r="EW129">
        <v>15.72</v>
      </c>
      <c r="EX129">
        <v>14.81</v>
      </c>
      <c r="EY129">
        <v>0</v>
      </c>
      <c r="FQ129">
        <v>0</v>
      </c>
      <c r="FR129">
        <f t="shared" si="141"/>
        <v>0</v>
      </c>
      <c r="FS129">
        <v>0</v>
      </c>
      <c r="FX129">
        <v>147</v>
      </c>
      <c r="FY129">
        <v>134</v>
      </c>
      <c r="GA129" t="s">
        <v>3</v>
      </c>
      <c r="GD129">
        <v>1</v>
      </c>
      <c r="GF129">
        <v>-1721403155</v>
      </c>
      <c r="GG129">
        <v>2</v>
      </c>
      <c r="GH129">
        <v>1</v>
      </c>
      <c r="GI129">
        <v>2</v>
      </c>
      <c r="GJ129">
        <v>0</v>
      </c>
      <c r="GK129">
        <v>0</v>
      </c>
      <c r="GL129">
        <f t="shared" si="142"/>
        <v>0</v>
      </c>
      <c r="GM129">
        <f t="shared" si="143"/>
        <v>10774.3</v>
      </c>
      <c r="GN129">
        <f t="shared" si="144"/>
        <v>10774.3</v>
      </c>
      <c r="GO129">
        <f t="shared" si="145"/>
        <v>0</v>
      </c>
      <c r="GP129">
        <f t="shared" si="146"/>
        <v>0</v>
      </c>
      <c r="GR129">
        <v>0</v>
      </c>
      <c r="GS129">
        <v>3</v>
      </c>
      <c r="GT129">
        <v>0</v>
      </c>
      <c r="GU129" t="s">
        <v>3</v>
      </c>
      <c r="GV129">
        <f t="shared" si="147"/>
        <v>0</v>
      </c>
      <c r="GW129">
        <v>1</v>
      </c>
      <c r="GX129">
        <f t="shared" si="148"/>
        <v>0</v>
      </c>
      <c r="HA129">
        <v>0</v>
      </c>
      <c r="HB129">
        <v>0</v>
      </c>
      <c r="HC129">
        <f t="shared" si="149"/>
        <v>0</v>
      </c>
      <c r="HE129" t="s">
        <v>3</v>
      </c>
      <c r="HF129" t="s">
        <v>3</v>
      </c>
      <c r="HM129" t="s">
        <v>3</v>
      </c>
      <c r="HN129" t="s">
        <v>302</v>
      </c>
      <c r="HO129" t="s">
        <v>303</v>
      </c>
      <c r="HP129" t="s">
        <v>300</v>
      </c>
      <c r="HQ129" t="s">
        <v>300</v>
      </c>
      <c r="IK129">
        <v>0</v>
      </c>
    </row>
    <row r="130" spans="1:245" x14ac:dyDescent="0.2">
      <c r="A130">
        <v>18</v>
      </c>
      <c r="B130">
        <v>1</v>
      </c>
      <c r="C130">
        <v>117</v>
      </c>
      <c r="E130" t="s">
        <v>304</v>
      </c>
      <c r="F130" t="s">
        <v>305</v>
      </c>
      <c r="G130" t="s">
        <v>306</v>
      </c>
      <c r="H130" t="s">
        <v>69</v>
      </c>
      <c r="I130">
        <f>I129*J130</f>
        <v>0</v>
      </c>
      <c r="J130">
        <v>0</v>
      </c>
      <c r="K130">
        <v>0</v>
      </c>
      <c r="O130">
        <f t="shared" si="110"/>
        <v>0</v>
      </c>
      <c r="P130">
        <f t="shared" si="111"/>
        <v>0</v>
      </c>
      <c r="Q130">
        <f t="shared" si="112"/>
        <v>0</v>
      </c>
      <c r="R130">
        <f t="shared" si="113"/>
        <v>0</v>
      </c>
      <c r="S130">
        <f t="shared" si="114"/>
        <v>0</v>
      </c>
      <c r="T130">
        <f t="shared" si="115"/>
        <v>0</v>
      </c>
      <c r="U130">
        <f t="shared" si="116"/>
        <v>0</v>
      </c>
      <c r="V130">
        <f t="shared" si="117"/>
        <v>0</v>
      </c>
      <c r="W130">
        <f t="shared" si="118"/>
        <v>0</v>
      </c>
      <c r="X130">
        <f t="shared" si="119"/>
        <v>0</v>
      </c>
      <c r="Y130">
        <f t="shared" si="120"/>
        <v>0</v>
      </c>
      <c r="AA130">
        <v>93041055</v>
      </c>
      <c r="AB130">
        <f t="shared" si="121"/>
        <v>144</v>
      </c>
      <c r="AC130">
        <f t="shared" si="122"/>
        <v>144</v>
      </c>
      <c r="AD130">
        <f t="shared" si="123"/>
        <v>0</v>
      </c>
      <c r="AE130">
        <f t="shared" si="124"/>
        <v>0</v>
      </c>
      <c r="AF130">
        <f t="shared" si="125"/>
        <v>0</v>
      </c>
      <c r="AG130">
        <f t="shared" si="126"/>
        <v>0</v>
      </c>
      <c r="AH130">
        <f t="shared" si="127"/>
        <v>0</v>
      </c>
      <c r="AI130">
        <f t="shared" si="128"/>
        <v>0</v>
      </c>
      <c r="AJ130">
        <f t="shared" si="129"/>
        <v>0</v>
      </c>
      <c r="AK130">
        <v>144</v>
      </c>
      <c r="AL130">
        <v>144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147</v>
      </c>
      <c r="AU130">
        <v>134</v>
      </c>
      <c r="AV130">
        <v>1</v>
      </c>
      <c r="AW130">
        <v>1</v>
      </c>
      <c r="AZ130">
        <v>1</v>
      </c>
      <c r="BA130">
        <v>1</v>
      </c>
      <c r="BB130">
        <v>1</v>
      </c>
      <c r="BC130">
        <v>12.45</v>
      </c>
      <c r="BD130" t="s">
        <v>3</v>
      </c>
      <c r="BE130" t="s">
        <v>3</v>
      </c>
      <c r="BF130" t="s">
        <v>3</v>
      </c>
      <c r="BG130" t="s">
        <v>3</v>
      </c>
      <c r="BH130">
        <v>3</v>
      </c>
      <c r="BI130">
        <v>1</v>
      </c>
      <c r="BJ130" t="s">
        <v>307</v>
      </c>
      <c r="BM130">
        <v>27001</v>
      </c>
      <c r="BN130">
        <v>0</v>
      </c>
      <c r="BO130" t="s">
        <v>305</v>
      </c>
      <c r="BP130">
        <v>1</v>
      </c>
      <c r="BQ130">
        <v>2</v>
      </c>
      <c r="BR130">
        <v>0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 t="s">
        <v>3</v>
      </c>
      <c r="BZ130">
        <v>147</v>
      </c>
      <c r="CA130">
        <v>134</v>
      </c>
      <c r="CB130" t="s">
        <v>3</v>
      </c>
      <c r="CE130">
        <v>0</v>
      </c>
      <c r="CF130">
        <v>0</v>
      </c>
      <c r="CG130">
        <v>0</v>
      </c>
      <c r="CM130">
        <v>0</v>
      </c>
      <c r="CN130" t="s">
        <v>3</v>
      </c>
      <c r="CO130">
        <v>0</v>
      </c>
      <c r="CP130">
        <f t="shared" si="130"/>
        <v>0</v>
      </c>
      <c r="CQ130">
        <f t="shared" si="131"/>
        <v>1792.8</v>
      </c>
      <c r="CR130">
        <f t="shared" si="132"/>
        <v>0</v>
      </c>
      <c r="CS130">
        <f t="shared" si="133"/>
        <v>0</v>
      </c>
      <c r="CT130">
        <f t="shared" si="134"/>
        <v>0</v>
      </c>
      <c r="CU130">
        <f t="shared" si="135"/>
        <v>0</v>
      </c>
      <c r="CV130">
        <f t="shared" si="136"/>
        <v>0</v>
      </c>
      <c r="CW130">
        <f t="shared" si="137"/>
        <v>0</v>
      </c>
      <c r="CX130">
        <f t="shared" si="138"/>
        <v>0</v>
      </c>
      <c r="CY130">
        <f t="shared" si="139"/>
        <v>0</v>
      </c>
      <c r="CZ130">
        <f t="shared" si="140"/>
        <v>0</v>
      </c>
      <c r="DC130" t="s">
        <v>3</v>
      </c>
      <c r="DD130" t="s">
        <v>3</v>
      </c>
      <c r="DE130" t="s">
        <v>3</v>
      </c>
      <c r="DF130" t="s">
        <v>3</v>
      </c>
      <c r="DG130" t="s">
        <v>3</v>
      </c>
      <c r="DH130" t="s">
        <v>3</v>
      </c>
      <c r="DI130" t="s">
        <v>3</v>
      </c>
      <c r="DJ130" t="s">
        <v>3</v>
      </c>
      <c r="DK130" t="s">
        <v>3</v>
      </c>
      <c r="DL130" t="s">
        <v>3</v>
      </c>
      <c r="DM130" t="s">
        <v>3</v>
      </c>
      <c r="DN130">
        <v>0</v>
      </c>
      <c r="DO130">
        <v>0</v>
      </c>
      <c r="DP130">
        <v>1</v>
      </c>
      <c r="DQ130">
        <v>1</v>
      </c>
      <c r="DU130">
        <v>1007</v>
      </c>
      <c r="DV130" t="s">
        <v>69</v>
      </c>
      <c r="DW130" t="s">
        <v>69</v>
      </c>
      <c r="DX130">
        <v>1</v>
      </c>
      <c r="DZ130" t="s">
        <v>3</v>
      </c>
      <c r="EA130" t="s">
        <v>3</v>
      </c>
      <c r="EB130" t="s">
        <v>3</v>
      </c>
      <c r="EC130" t="s">
        <v>3</v>
      </c>
      <c r="EE130">
        <v>92107628</v>
      </c>
      <c r="EF130">
        <v>2</v>
      </c>
      <c r="EG130" t="s">
        <v>19</v>
      </c>
      <c r="EH130">
        <v>21</v>
      </c>
      <c r="EI130" t="s">
        <v>300</v>
      </c>
      <c r="EJ130">
        <v>1</v>
      </c>
      <c r="EK130">
        <v>27001</v>
      </c>
      <c r="EL130" t="s">
        <v>300</v>
      </c>
      <c r="EM130" t="s">
        <v>301</v>
      </c>
      <c r="EO130" t="s">
        <v>3</v>
      </c>
      <c r="EQ130">
        <v>0</v>
      </c>
      <c r="ER130">
        <v>144</v>
      </c>
      <c r="ES130">
        <v>144</v>
      </c>
      <c r="ET130">
        <v>0</v>
      </c>
      <c r="EU130">
        <v>0</v>
      </c>
      <c r="EV130">
        <v>0</v>
      </c>
      <c r="EW130">
        <v>0</v>
      </c>
      <c r="EX130">
        <v>0</v>
      </c>
      <c r="FQ130">
        <v>0</v>
      </c>
      <c r="FR130">
        <f t="shared" si="141"/>
        <v>0</v>
      </c>
      <c r="FS130">
        <v>0</v>
      </c>
      <c r="FX130">
        <v>147</v>
      </c>
      <c r="FY130">
        <v>134</v>
      </c>
      <c r="GA130" t="s">
        <v>3</v>
      </c>
      <c r="GD130">
        <v>1</v>
      </c>
      <c r="GF130">
        <v>-1844095038</v>
      </c>
      <c r="GG130">
        <v>2</v>
      </c>
      <c r="GH130">
        <v>1</v>
      </c>
      <c r="GI130">
        <v>2</v>
      </c>
      <c r="GJ130">
        <v>0</v>
      </c>
      <c r="GK130">
        <v>0</v>
      </c>
      <c r="GL130">
        <f t="shared" si="142"/>
        <v>0</v>
      </c>
      <c r="GM130">
        <f t="shared" si="143"/>
        <v>0</v>
      </c>
      <c r="GN130">
        <f t="shared" si="144"/>
        <v>0</v>
      </c>
      <c r="GO130">
        <f t="shared" si="145"/>
        <v>0</v>
      </c>
      <c r="GP130">
        <f t="shared" si="146"/>
        <v>0</v>
      </c>
      <c r="GR130">
        <v>0</v>
      </c>
      <c r="GS130">
        <v>3</v>
      </c>
      <c r="GT130">
        <v>0</v>
      </c>
      <c r="GU130" t="s">
        <v>3</v>
      </c>
      <c r="GV130">
        <f t="shared" si="147"/>
        <v>0</v>
      </c>
      <c r="GW130">
        <v>1</v>
      </c>
      <c r="GX130">
        <f t="shared" si="148"/>
        <v>0</v>
      </c>
      <c r="HA130">
        <v>0</v>
      </c>
      <c r="HB130">
        <v>0</v>
      </c>
      <c r="HC130">
        <f t="shared" si="149"/>
        <v>0</v>
      </c>
      <c r="HE130" t="s">
        <v>3</v>
      </c>
      <c r="HF130" t="s">
        <v>3</v>
      </c>
      <c r="HM130" t="s">
        <v>3</v>
      </c>
      <c r="HN130" t="s">
        <v>302</v>
      </c>
      <c r="HO130" t="s">
        <v>303</v>
      </c>
      <c r="HP130" t="s">
        <v>300</v>
      </c>
      <c r="HQ130" t="s">
        <v>300</v>
      </c>
      <c r="IK130">
        <v>0</v>
      </c>
    </row>
    <row r="131" spans="1:245" x14ac:dyDescent="0.2">
      <c r="A131">
        <v>17</v>
      </c>
      <c r="B131">
        <v>1</v>
      </c>
      <c r="C131">
        <f>ROW(SmtRes!A137)</f>
        <v>137</v>
      </c>
      <c r="D131">
        <f>ROW(EtalonRes!A137)</f>
        <v>137</v>
      </c>
      <c r="E131" t="s">
        <v>308</v>
      </c>
      <c r="F131" t="s">
        <v>309</v>
      </c>
      <c r="G131" t="s">
        <v>310</v>
      </c>
      <c r="H131" t="s">
        <v>311</v>
      </c>
      <c r="I131">
        <f>ROUND(14/100,9)</f>
        <v>0.14000000000000001</v>
      </c>
      <c r="J131">
        <v>0</v>
      </c>
      <c r="K131">
        <f>ROUND(14/100,9)</f>
        <v>0.14000000000000001</v>
      </c>
      <c r="O131">
        <f t="shared" si="110"/>
        <v>204079.03</v>
      </c>
      <c r="P131">
        <f t="shared" si="111"/>
        <v>190075.19</v>
      </c>
      <c r="Q131">
        <f t="shared" si="112"/>
        <v>5206.67</v>
      </c>
      <c r="R131">
        <f t="shared" si="113"/>
        <v>1648.88</v>
      </c>
      <c r="S131">
        <f t="shared" si="114"/>
        <v>8797.17</v>
      </c>
      <c r="T131">
        <f t="shared" si="115"/>
        <v>0</v>
      </c>
      <c r="U131">
        <f t="shared" si="116"/>
        <v>30.892400000000002</v>
      </c>
      <c r="V131">
        <f t="shared" si="117"/>
        <v>3.8234000000000004</v>
      </c>
      <c r="W131">
        <f t="shared" si="118"/>
        <v>0</v>
      </c>
      <c r="X131">
        <f t="shared" si="119"/>
        <v>10654.97</v>
      </c>
      <c r="Y131">
        <f t="shared" si="120"/>
        <v>6058.71</v>
      </c>
      <c r="AA131">
        <v>93041055</v>
      </c>
      <c r="AB131">
        <f t="shared" si="121"/>
        <v>116173.63</v>
      </c>
      <c r="AC131">
        <f t="shared" si="122"/>
        <v>111376.53</v>
      </c>
      <c r="AD131">
        <f t="shared" si="123"/>
        <v>3038.44</v>
      </c>
      <c r="AE131">
        <f t="shared" si="124"/>
        <v>329.63</v>
      </c>
      <c r="AF131">
        <f t="shared" si="125"/>
        <v>1758.66</v>
      </c>
      <c r="AG131">
        <f t="shared" si="126"/>
        <v>0</v>
      </c>
      <c r="AH131">
        <f t="shared" si="127"/>
        <v>220.66</v>
      </c>
      <c r="AI131">
        <f t="shared" si="128"/>
        <v>27.31</v>
      </c>
      <c r="AJ131">
        <f t="shared" si="129"/>
        <v>0</v>
      </c>
      <c r="AK131">
        <v>116173.63</v>
      </c>
      <c r="AL131">
        <v>111376.53</v>
      </c>
      <c r="AM131">
        <v>3038.44</v>
      </c>
      <c r="AN131">
        <v>329.63</v>
      </c>
      <c r="AO131">
        <v>1758.66</v>
      </c>
      <c r="AP131">
        <v>0</v>
      </c>
      <c r="AQ131">
        <v>220.66</v>
      </c>
      <c r="AR131">
        <v>27.31</v>
      </c>
      <c r="AS131">
        <v>0</v>
      </c>
      <c r="AT131">
        <v>102</v>
      </c>
      <c r="AU131">
        <v>58</v>
      </c>
      <c r="AV131">
        <v>1</v>
      </c>
      <c r="AW131">
        <v>1</v>
      </c>
      <c r="AZ131">
        <v>1</v>
      </c>
      <c r="BA131">
        <v>35.729999999999997</v>
      </c>
      <c r="BB131">
        <v>12.24</v>
      </c>
      <c r="BC131">
        <v>12.19</v>
      </c>
      <c r="BD131" t="s">
        <v>3</v>
      </c>
      <c r="BE131" t="s">
        <v>3</v>
      </c>
      <c r="BF131" t="s">
        <v>3</v>
      </c>
      <c r="BG131" t="s">
        <v>3</v>
      </c>
      <c r="BH131">
        <v>0</v>
      </c>
      <c r="BI131">
        <v>1</v>
      </c>
      <c r="BJ131" t="s">
        <v>312</v>
      </c>
      <c r="BM131">
        <v>6001</v>
      </c>
      <c r="BN131">
        <v>0</v>
      </c>
      <c r="BO131" t="s">
        <v>309</v>
      </c>
      <c r="BP131">
        <v>1</v>
      </c>
      <c r="BQ131">
        <v>2</v>
      </c>
      <c r="BR131">
        <v>0</v>
      </c>
      <c r="BS131">
        <v>35.729999999999997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3</v>
      </c>
      <c r="BZ131">
        <v>102</v>
      </c>
      <c r="CA131">
        <v>58</v>
      </c>
      <c r="CB131" t="s">
        <v>3</v>
      </c>
      <c r="CE131">
        <v>0</v>
      </c>
      <c r="CF131">
        <v>0</v>
      </c>
      <c r="CG131">
        <v>0</v>
      </c>
      <c r="CM131">
        <v>0</v>
      </c>
      <c r="CN131" t="s">
        <v>3</v>
      </c>
      <c r="CO131">
        <v>0</v>
      </c>
      <c r="CP131">
        <f t="shared" si="130"/>
        <v>204079.03000000003</v>
      </c>
      <c r="CQ131">
        <f t="shared" si="131"/>
        <v>1357679.9006999999</v>
      </c>
      <c r="CR131">
        <f t="shared" si="132"/>
        <v>37190.505600000004</v>
      </c>
      <c r="CS131">
        <f t="shared" si="133"/>
        <v>11777.679899999999</v>
      </c>
      <c r="CT131">
        <f t="shared" si="134"/>
        <v>62836.921799999996</v>
      </c>
      <c r="CU131">
        <f t="shared" si="135"/>
        <v>0</v>
      </c>
      <c r="CV131">
        <f t="shared" si="136"/>
        <v>220.66</v>
      </c>
      <c r="CW131">
        <f t="shared" si="137"/>
        <v>27.31</v>
      </c>
      <c r="CX131">
        <f t="shared" si="138"/>
        <v>0</v>
      </c>
      <c r="CY131">
        <f t="shared" si="139"/>
        <v>10654.970999999998</v>
      </c>
      <c r="CZ131">
        <f t="shared" si="140"/>
        <v>6058.7089999999989</v>
      </c>
      <c r="DC131" t="s">
        <v>3</v>
      </c>
      <c r="DD131" t="s">
        <v>3</v>
      </c>
      <c r="DE131" t="s">
        <v>3</v>
      </c>
      <c r="DF131" t="s">
        <v>3</v>
      </c>
      <c r="DG131" t="s">
        <v>3</v>
      </c>
      <c r="DH131" t="s">
        <v>3</v>
      </c>
      <c r="DI131" t="s">
        <v>3</v>
      </c>
      <c r="DJ131" t="s">
        <v>3</v>
      </c>
      <c r="DK131" t="s">
        <v>3</v>
      </c>
      <c r="DL131" t="s">
        <v>3</v>
      </c>
      <c r="DM131" t="s">
        <v>3</v>
      </c>
      <c r="DN131">
        <v>0</v>
      </c>
      <c r="DO131">
        <v>0</v>
      </c>
      <c r="DP131">
        <v>1</v>
      </c>
      <c r="DQ131">
        <v>1</v>
      </c>
      <c r="DU131">
        <v>1013</v>
      </c>
      <c r="DV131" t="s">
        <v>311</v>
      </c>
      <c r="DW131" t="s">
        <v>311</v>
      </c>
      <c r="DX131">
        <v>1</v>
      </c>
      <c r="DZ131" t="s">
        <v>3</v>
      </c>
      <c r="EA131" t="s">
        <v>3</v>
      </c>
      <c r="EB131" t="s">
        <v>3</v>
      </c>
      <c r="EC131" t="s">
        <v>3</v>
      </c>
      <c r="EE131">
        <v>92107574</v>
      </c>
      <c r="EF131">
        <v>2</v>
      </c>
      <c r="EG131" t="s">
        <v>19</v>
      </c>
      <c r="EH131">
        <v>6</v>
      </c>
      <c r="EI131" t="s">
        <v>313</v>
      </c>
      <c r="EJ131">
        <v>1</v>
      </c>
      <c r="EK131">
        <v>6001</v>
      </c>
      <c r="EL131" t="s">
        <v>313</v>
      </c>
      <c r="EM131" t="s">
        <v>314</v>
      </c>
      <c r="EO131" t="s">
        <v>3</v>
      </c>
      <c r="EQ131">
        <v>0</v>
      </c>
      <c r="ER131">
        <v>116173.63</v>
      </c>
      <c r="ES131">
        <v>111376.53</v>
      </c>
      <c r="ET131">
        <v>3038.44</v>
      </c>
      <c r="EU131">
        <v>329.63</v>
      </c>
      <c r="EV131">
        <v>1758.66</v>
      </c>
      <c r="EW131">
        <v>220.66</v>
      </c>
      <c r="EX131">
        <v>27.31</v>
      </c>
      <c r="EY131">
        <v>0</v>
      </c>
      <c r="FQ131">
        <v>0</v>
      </c>
      <c r="FR131">
        <f t="shared" si="141"/>
        <v>0</v>
      </c>
      <c r="FS131">
        <v>0</v>
      </c>
      <c r="FX131">
        <v>102</v>
      </c>
      <c r="FY131">
        <v>58</v>
      </c>
      <c r="GA131" t="s">
        <v>3</v>
      </c>
      <c r="GD131">
        <v>1</v>
      </c>
      <c r="GF131">
        <v>-1329792877</v>
      </c>
      <c r="GG131">
        <v>2</v>
      </c>
      <c r="GH131">
        <v>1</v>
      </c>
      <c r="GI131">
        <v>2</v>
      </c>
      <c r="GJ131">
        <v>0</v>
      </c>
      <c r="GK131">
        <v>0</v>
      </c>
      <c r="GL131">
        <f t="shared" si="142"/>
        <v>0</v>
      </c>
      <c r="GM131">
        <f t="shared" si="143"/>
        <v>220792.71</v>
      </c>
      <c r="GN131">
        <f t="shared" si="144"/>
        <v>220792.71</v>
      </c>
      <c r="GO131">
        <f t="shared" si="145"/>
        <v>0</v>
      </c>
      <c r="GP131">
        <f t="shared" si="146"/>
        <v>0</v>
      </c>
      <c r="GR131">
        <v>0</v>
      </c>
      <c r="GS131">
        <v>3</v>
      </c>
      <c r="GT131">
        <v>0</v>
      </c>
      <c r="GU131" t="s">
        <v>3</v>
      </c>
      <c r="GV131">
        <f t="shared" si="147"/>
        <v>0</v>
      </c>
      <c r="GW131">
        <v>1</v>
      </c>
      <c r="GX131">
        <f t="shared" si="148"/>
        <v>0</v>
      </c>
      <c r="HA131">
        <v>0</v>
      </c>
      <c r="HB131">
        <v>0</v>
      </c>
      <c r="HC131">
        <f t="shared" si="149"/>
        <v>0</v>
      </c>
      <c r="HE131" t="s">
        <v>3</v>
      </c>
      <c r="HF131" t="s">
        <v>3</v>
      </c>
      <c r="HM131" t="s">
        <v>3</v>
      </c>
      <c r="HN131" t="s">
        <v>315</v>
      </c>
      <c r="HO131" t="s">
        <v>316</v>
      </c>
      <c r="HP131" t="s">
        <v>313</v>
      </c>
      <c r="HQ131" t="s">
        <v>313</v>
      </c>
      <c r="IK131">
        <v>0</v>
      </c>
    </row>
    <row r="132" spans="1:245" x14ac:dyDescent="0.2">
      <c r="A132">
        <v>18</v>
      </c>
      <c r="B132">
        <v>1</v>
      </c>
      <c r="C132">
        <v>128</v>
      </c>
      <c r="E132" t="s">
        <v>317</v>
      </c>
      <c r="F132" t="s">
        <v>318</v>
      </c>
      <c r="G132" t="s">
        <v>319</v>
      </c>
      <c r="H132" t="s">
        <v>178</v>
      </c>
      <c r="I132">
        <f>I131*J132</f>
        <v>-1.4280000000000002E-3</v>
      </c>
      <c r="J132">
        <v>-1.0200000000000001E-2</v>
      </c>
      <c r="K132">
        <v>-1.0200000000000001E-2</v>
      </c>
      <c r="O132">
        <f t="shared" si="110"/>
        <v>-44.91</v>
      </c>
      <c r="P132">
        <f t="shared" si="111"/>
        <v>-44.91</v>
      </c>
      <c r="Q132">
        <f t="shared" si="112"/>
        <v>0</v>
      </c>
      <c r="R132">
        <f t="shared" si="113"/>
        <v>0</v>
      </c>
      <c r="S132">
        <f t="shared" si="114"/>
        <v>0</v>
      </c>
      <c r="T132">
        <f t="shared" si="115"/>
        <v>0</v>
      </c>
      <c r="U132">
        <f t="shared" si="116"/>
        <v>0</v>
      </c>
      <c r="V132">
        <f t="shared" si="117"/>
        <v>0</v>
      </c>
      <c r="W132">
        <f t="shared" si="118"/>
        <v>0</v>
      </c>
      <c r="X132">
        <f t="shared" si="119"/>
        <v>0</v>
      </c>
      <c r="Y132">
        <f t="shared" si="120"/>
        <v>0</v>
      </c>
      <c r="AA132">
        <v>93041055</v>
      </c>
      <c r="AB132">
        <f t="shared" si="121"/>
        <v>4455</v>
      </c>
      <c r="AC132">
        <f t="shared" si="122"/>
        <v>4455</v>
      </c>
      <c r="AD132">
        <f t="shared" si="123"/>
        <v>0</v>
      </c>
      <c r="AE132">
        <f t="shared" si="124"/>
        <v>0</v>
      </c>
      <c r="AF132">
        <f t="shared" si="125"/>
        <v>0</v>
      </c>
      <c r="AG132">
        <f t="shared" si="126"/>
        <v>0</v>
      </c>
      <c r="AH132">
        <f t="shared" si="127"/>
        <v>0</v>
      </c>
      <c r="AI132">
        <f t="shared" si="128"/>
        <v>0</v>
      </c>
      <c r="AJ132">
        <f t="shared" si="129"/>
        <v>0</v>
      </c>
      <c r="AK132">
        <v>4455</v>
      </c>
      <c r="AL132">
        <v>4455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102</v>
      </c>
      <c r="AU132">
        <v>58</v>
      </c>
      <c r="AV132">
        <v>1</v>
      </c>
      <c r="AW132">
        <v>1</v>
      </c>
      <c r="AZ132">
        <v>1</v>
      </c>
      <c r="BA132">
        <v>1</v>
      </c>
      <c r="BB132">
        <v>1</v>
      </c>
      <c r="BC132">
        <v>7.06</v>
      </c>
      <c r="BD132" t="s">
        <v>3</v>
      </c>
      <c r="BE132" t="s">
        <v>3</v>
      </c>
      <c r="BF132" t="s">
        <v>3</v>
      </c>
      <c r="BG132" t="s">
        <v>3</v>
      </c>
      <c r="BH132">
        <v>3</v>
      </c>
      <c r="BI132">
        <v>1</v>
      </c>
      <c r="BJ132" t="s">
        <v>320</v>
      </c>
      <c r="BM132">
        <v>6001</v>
      </c>
      <c r="BN132">
        <v>0</v>
      </c>
      <c r="BO132" t="s">
        <v>318</v>
      </c>
      <c r="BP132">
        <v>1</v>
      </c>
      <c r="BQ132">
        <v>2</v>
      </c>
      <c r="BR132">
        <v>1</v>
      </c>
      <c r="BS132">
        <v>1</v>
      </c>
      <c r="BT132">
        <v>1</v>
      </c>
      <c r="BU132">
        <v>1</v>
      </c>
      <c r="BV132">
        <v>1</v>
      </c>
      <c r="BW132">
        <v>1</v>
      </c>
      <c r="BX132">
        <v>1</v>
      </c>
      <c r="BY132" t="s">
        <v>3</v>
      </c>
      <c r="BZ132">
        <v>102</v>
      </c>
      <c r="CA132">
        <v>58</v>
      </c>
      <c r="CB132" t="s">
        <v>3</v>
      </c>
      <c r="CE132">
        <v>0</v>
      </c>
      <c r="CF132">
        <v>0</v>
      </c>
      <c r="CG132">
        <v>0</v>
      </c>
      <c r="CM132">
        <v>0</v>
      </c>
      <c r="CN132" t="s">
        <v>3</v>
      </c>
      <c r="CO132">
        <v>0</v>
      </c>
      <c r="CP132">
        <f t="shared" si="130"/>
        <v>-44.91</v>
      </c>
      <c r="CQ132">
        <f t="shared" si="131"/>
        <v>31452.3</v>
      </c>
      <c r="CR132">
        <f t="shared" si="132"/>
        <v>0</v>
      </c>
      <c r="CS132">
        <f t="shared" si="133"/>
        <v>0</v>
      </c>
      <c r="CT132">
        <f t="shared" si="134"/>
        <v>0</v>
      </c>
      <c r="CU132">
        <f t="shared" si="135"/>
        <v>0</v>
      </c>
      <c r="CV132">
        <f t="shared" si="136"/>
        <v>0</v>
      </c>
      <c r="CW132">
        <f t="shared" si="137"/>
        <v>0</v>
      </c>
      <c r="CX132">
        <f t="shared" si="138"/>
        <v>0</v>
      </c>
      <c r="CY132">
        <f t="shared" si="139"/>
        <v>0</v>
      </c>
      <c r="CZ132">
        <f t="shared" si="140"/>
        <v>0</v>
      </c>
      <c r="DC132" t="s">
        <v>3</v>
      </c>
      <c r="DD132" t="s">
        <v>3</v>
      </c>
      <c r="DE132" t="s">
        <v>3</v>
      </c>
      <c r="DF132" t="s">
        <v>3</v>
      </c>
      <c r="DG132" t="s">
        <v>3</v>
      </c>
      <c r="DH132" t="s">
        <v>3</v>
      </c>
      <c r="DI132" t="s">
        <v>3</v>
      </c>
      <c r="DJ132" t="s">
        <v>3</v>
      </c>
      <c r="DK132" t="s">
        <v>3</v>
      </c>
      <c r="DL132" t="s">
        <v>3</v>
      </c>
      <c r="DM132" t="s">
        <v>3</v>
      </c>
      <c r="DN132">
        <v>0</v>
      </c>
      <c r="DO132">
        <v>0</v>
      </c>
      <c r="DP132">
        <v>1</v>
      </c>
      <c r="DQ132">
        <v>1</v>
      </c>
      <c r="DU132">
        <v>1009</v>
      </c>
      <c r="DV132" t="s">
        <v>178</v>
      </c>
      <c r="DW132" t="s">
        <v>178</v>
      </c>
      <c r="DX132">
        <v>1000</v>
      </c>
      <c r="DZ132" t="s">
        <v>3</v>
      </c>
      <c r="EA132" t="s">
        <v>3</v>
      </c>
      <c r="EB132" t="s">
        <v>3</v>
      </c>
      <c r="EC132" t="s">
        <v>3</v>
      </c>
      <c r="EE132">
        <v>92107574</v>
      </c>
      <c r="EF132">
        <v>2</v>
      </c>
      <c r="EG132" t="s">
        <v>19</v>
      </c>
      <c r="EH132">
        <v>6</v>
      </c>
      <c r="EI132" t="s">
        <v>313</v>
      </c>
      <c r="EJ132">
        <v>1</v>
      </c>
      <c r="EK132">
        <v>6001</v>
      </c>
      <c r="EL132" t="s">
        <v>313</v>
      </c>
      <c r="EM132" t="s">
        <v>314</v>
      </c>
      <c r="EO132" t="s">
        <v>3</v>
      </c>
      <c r="EQ132">
        <v>0</v>
      </c>
      <c r="ER132">
        <v>4455</v>
      </c>
      <c r="ES132">
        <v>4455</v>
      </c>
      <c r="ET132">
        <v>0</v>
      </c>
      <c r="EU132">
        <v>0</v>
      </c>
      <c r="EV132">
        <v>0</v>
      </c>
      <c r="EW132">
        <v>0</v>
      </c>
      <c r="EX132">
        <v>0</v>
      </c>
      <c r="FQ132">
        <v>0</v>
      </c>
      <c r="FR132">
        <f t="shared" si="141"/>
        <v>0</v>
      </c>
      <c r="FS132">
        <v>0</v>
      </c>
      <c r="FX132">
        <v>102</v>
      </c>
      <c r="FY132">
        <v>58</v>
      </c>
      <c r="GA132" t="s">
        <v>3</v>
      </c>
      <c r="GD132">
        <v>1</v>
      </c>
      <c r="GF132">
        <v>1941264678</v>
      </c>
      <c r="GG132">
        <v>2</v>
      </c>
      <c r="GH132">
        <v>1</v>
      </c>
      <c r="GI132">
        <v>2</v>
      </c>
      <c r="GJ132">
        <v>0</v>
      </c>
      <c r="GK132">
        <v>0</v>
      </c>
      <c r="GL132">
        <f t="shared" si="142"/>
        <v>0</v>
      </c>
      <c r="GM132">
        <f t="shared" si="143"/>
        <v>-44.91</v>
      </c>
      <c r="GN132">
        <f t="shared" si="144"/>
        <v>-44.91</v>
      </c>
      <c r="GO132">
        <f t="shared" si="145"/>
        <v>0</v>
      </c>
      <c r="GP132">
        <f t="shared" si="146"/>
        <v>0</v>
      </c>
      <c r="GR132">
        <v>0</v>
      </c>
      <c r="GS132">
        <v>3</v>
      </c>
      <c r="GT132">
        <v>0</v>
      </c>
      <c r="GU132" t="s">
        <v>3</v>
      </c>
      <c r="GV132">
        <f t="shared" si="147"/>
        <v>0</v>
      </c>
      <c r="GW132">
        <v>1</v>
      </c>
      <c r="GX132">
        <f t="shared" si="148"/>
        <v>0</v>
      </c>
      <c r="HA132">
        <v>0</v>
      </c>
      <c r="HB132">
        <v>0</v>
      </c>
      <c r="HC132">
        <f t="shared" si="149"/>
        <v>0</v>
      </c>
      <c r="HE132" t="s">
        <v>3</v>
      </c>
      <c r="HF132" t="s">
        <v>3</v>
      </c>
      <c r="HM132" t="s">
        <v>3</v>
      </c>
      <c r="HN132" t="s">
        <v>315</v>
      </c>
      <c r="HO132" t="s">
        <v>316</v>
      </c>
      <c r="HP132" t="s">
        <v>313</v>
      </c>
      <c r="HQ132" t="s">
        <v>313</v>
      </c>
      <c r="IK132">
        <v>0</v>
      </c>
    </row>
    <row r="133" spans="1:245" x14ac:dyDescent="0.2">
      <c r="A133">
        <v>18</v>
      </c>
      <c r="B133">
        <v>1</v>
      </c>
      <c r="C133">
        <v>134</v>
      </c>
      <c r="E133" t="s">
        <v>321</v>
      </c>
      <c r="F133" t="s">
        <v>322</v>
      </c>
      <c r="G133" t="s">
        <v>323</v>
      </c>
      <c r="H133" t="s">
        <v>178</v>
      </c>
      <c r="I133">
        <f>I131*J133</f>
        <v>-1.1340000000000001</v>
      </c>
      <c r="J133">
        <v>-8.1</v>
      </c>
      <c r="K133">
        <v>-8.1</v>
      </c>
      <c r="O133">
        <f t="shared" si="110"/>
        <v>-78168.539999999994</v>
      </c>
      <c r="P133">
        <f t="shared" si="111"/>
        <v>-78168.539999999994</v>
      </c>
      <c r="Q133">
        <f t="shared" si="112"/>
        <v>0</v>
      </c>
      <c r="R133">
        <f t="shared" si="113"/>
        <v>0</v>
      </c>
      <c r="S133">
        <f t="shared" si="114"/>
        <v>0</v>
      </c>
      <c r="T133">
        <f t="shared" si="115"/>
        <v>0</v>
      </c>
      <c r="U133">
        <f t="shared" si="116"/>
        <v>0</v>
      </c>
      <c r="V133">
        <f t="shared" si="117"/>
        <v>0</v>
      </c>
      <c r="W133">
        <f t="shared" si="118"/>
        <v>0</v>
      </c>
      <c r="X133">
        <f t="shared" si="119"/>
        <v>0</v>
      </c>
      <c r="Y133">
        <f t="shared" si="120"/>
        <v>0</v>
      </c>
      <c r="AA133">
        <v>93041055</v>
      </c>
      <c r="AB133">
        <f t="shared" si="121"/>
        <v>5734.75</v>
      </c>
      <c r="AC133">
        <f t="shared" si="122"/>
        <v>5734.75</v>
      </c>
      <c r="AD133">
        <f t="shared" si="123"/>
        <v>0</v>
      </c>
      <c r="AE133">
        <f t="shared" si="124"/>
        <v>0</v>
      </c>
      <c r="AF133">
        <f t="shared" si="125"/>
        <v>0</v>
      </c>
      <c r="AG133">
        <f t="shared" si="126"/>
        <v>0</v>
      </c>
      <c r="AH133">
        <f t="shared" si="127"/>
        <v>0</v>
      </c>
      <c r="AI133">
        <f t="shared" si="128"/>
        <v>0</v>
      </c>
      <c r="AJ133">
        <f t="shared" si="129"/>
        <v>0</v>
      </c>
      <c r="AK133">
        <v>5734.75</v>
      </c>
      <c r="AL133">
        <v>5734.75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102</v>
      </c>
      <c r="AU133">
        <v>58</v>
      </c>
      <c r="AV133">
        <v>1</v>
      </c>
      <c r="AW133">
        <v>1</v>
      </c>
      <c r="AZ133">
        <v>1</v>
      </c>
      <c r="BA133">
        <v>1</v>
      </c>
      <c r="BB133">
        <v>1</v>
      </c>
      <c r="BC133">
        <v>12.02</v>
      </c>
      <c r="BD133" t="s">
        <v>3</v>
      </c>
      <c r="BE133" t="s">
        <v>3</v>
      </c>
      <c r="BF133" t="s">
        <v>3</v>
      </c>
      <c r="BG133" t="s">
        <v>3</v>
      </c>
      <c r="BH133">
        <v>3</v>
      </c>
      <c r="BI133">
        <v>1</v>
      </c>
      <c r="BJ133" t="s">
        <v>324</v>
      </c>
      <c r="BM133">
        <v>6001</v>
      </c>
      <c r="BN133">
        <v>0</v>
      </c>
      <c r="BO133" t="s">
        <v>322</v>
      </c>
      <c r="BP133">
        <v>1</v>
      </c>
      <c r="BQ133">
        <v>2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 t="s">
        <v>3</v>
      </c>
      <c r="BZ133">
        <v>102</v>
      </c>
      <c r="CA133">
        <v>58</v>
      </c>
      <c r="CB133" t="s">
        <v>3</v>
      </c>
      <c r="CE133">
        <v>0</v>
      </c>
      <c r="CF133">
        <v>0</v>
      </c>
      <c r="CG133">
        <v>0</v>
      </c>
      <c r="CM133">
        <v>0</v>
      </c>
      <c r="CN133" t="s">
        <v>3</v>
      </c>
      <c r="CO133">
        <v>0</v>
      </c>
      <c r="CP133">
        <f t="shared" si="130"/>
        <v>-78168.539999999994</v>
      </c>
      <c r="CQ133">
        <f t="shared" si="131"/>
        <v>68931.694999999992</v>
      </c>
      <c r="CR133">
        <f t="shared" si="132"/>
        <v>0</v>
      </c>
      <c r="CS133">
        <f t="shared" si="133"/>
        <v>0</v>
      </c>
      <c r="CT133">
        <f t="shared" si="134"/>
        <v>0</v>
      </c>
      <c r="CU133">
        <f t="shared" si="135"/>
        <v>0</v>
      </c>
      <c r="CV133">
        <f t="shared" si="136"/>
        <v>0</v>
      </c>
      <c r="CW133">
        <f t="shared" si="137"/>
        <v>0</v>
      </c>
      <c r="CX133">
        <f t="shared" si="138"/>
        <v>0</v>
      </c>
      <c r="CY133">
        <f t="shared" si="139"/>
        <v>0</v>
      </c>
      <c r="CZ133">
        <f t="shared" si="140"/>
        <v>0</v>
      </c>
      <c r="DC133" t="s">
        <v>3</v>
      </c>
      <c r="DD133" t="s">
        <v>3</v>
      </c>
      <c r="DE133" t="s">
        <v>3</v>
      </c>
      <c r="DF133" t="s">
        <v>3</v>
      </c>
      <c r="DG133" t="s">
        <v>3</v>
      </c>
      <c r="DH133" t="s">
        <v>3</v>
      </c>
      <c r="DI133" t="s">
        <v>3</v>
      </c>
      <c r="DJ133" t="s">
        <v>3</v>
      </c>
      <c r="DK133" t="s">
        <v>3</v>
      </c>
      <c r="DL133" t="s">
        <v>3</v>
      </c>
      <c r="DM133" t="s">
        <v>3</v>
      </c>
      <c r="DN133">
        <v>0</v>
      </c>
      <c r="DO133">
        <v>0</v>
      </c>
      <c r="DP133">
        <v>1</v>
      </c>
      <c r="DQ133">
        <v>1</v>
      </c>
      <c r="DU133">
        <v>1009</v>
      </c>
      <c r="DV133" t="s">
        <v>178</v>
      </c>
      <c r="DW133" t="s">
        <v>178</v>
      </c>
      <c r="DX133">
        <v>1000</v>
      </c>
      <c r="DZ133" t="s">
        <v>3</v>
      </c>
      <c r="EA133" t="s">
        <v>3</v>
      </c>
      <c r="EB133" t="s">
        <v>3</v>
      </c>
      <c r="EC133" t="s">
        <v>3</v>
      </c>
      <c r="EE133">
        <v>92107574</v>
      </c>
      <c r="EF133">
        <v>2</v>
      </c>
      <c r="EG133" t="s">
        <v>19</v>
      </c>
      <c r="EH133">
        <v>6</v>
      </c>
      <c r="EI133" t="s">
        <v>313</v>
      </c>
      <c r="EJ133">
        <v>1</v>
      </c>
      <c r="EK133">
        <v>6001</v>
      </c>
      <c r="EL133" t="s">
        <v>313</v>
      </c>
      <c r="EM133" t="s">
        <v>314</v>
      </c>
      <c r="EO133" t="s">
        <v>3</v>
      </c>
      <c r="EQ133">
        <v>0</v>
      </c>
      <c r="ER133">
        <v>5734.75</v>
      </c>
      <c r="ES133">
        <v>5734.75</v>
      </c>
      <c r="ET133">
        <v>0</v>
      </c>
      <c r="EU133">
        <v>0</v>
      </c>
      <c r="EV133">
        <v>0</v>
      </c>
      <c r="EW133">
        <v>0</v>
      </c>
      <c r="EX133">
        <v>0</v>
      </c>
      <c r="FQ133">
        <v>0</v>
      </c>
      <c r="FR133">
        <f t="shared" si="141"/>
        <v>0</v>
      </c>
      <c r="FS133">
        <v>0</v>
      </c>
      <c r="FX133">
        <v>102</v>
      </c>
      <c r="FY133">
        <v>58</v>
      </c>
      <c r="GA133" t="s">
        <v>3</v>
      </c>
      <c r="GD133">
        <v>1</v>
      </c>
      <c r="GF133">
        <v>-1148993080</v>
      </c>
      <c r="GG133">
        <v>2</v>
      </c>
      <c r="GH133">
        <v>1</v>
      </c>
      <c r="GI133">
        <v>2</v>
      </c>
      <c r="GJ133">
        <v>0</v>
      </c>
      <c r="GK133">
        <v>0</v>
      </c>
      <c r="GL133">
        <f t="shared" si="142"/>
        <v>0</v>
      </c>
      <c r="GM133">
        <f t="shared" si="143"/>
        <v>-78168.539999999994</v>
      </c>
      <c r="GN133">
        <f t="shared" si="144"/>
        <v>-78168.539999999994</v>
      </c>
      <c r="GO133">
        <f t="shared" si="145"/>
        <v>0</v>
      </c>
      <c r="GP133">
        <f t="shared" si="146"/>
        <v>0</v>
      </c>
      <c r="GR133">
        <v>0</v>
      </c>
      <c r="GS133">
        <v>3</v>
      </c>
      <c r="GT133">
        <v>0</v>
      </c>
      <c r="GU133" t="s">
        <v>3</v>
      </c>
      <c r="GV133">
        <f t="shared" si="147"/>
        <v>0</v>
      </c>
      <c r="GW133">
        <v>1</v>
      </c>
      <c r="GX133">
        <f t="shared" si="148"/>
        <v>0</v>
      </c>
      <c r="HA133">
        <v>0</v>
      </c>
      <c r="HB133">
        <v>0</v>
      </c>
      <c r="HC133">
        <f t="shared" si="149"/>
        <v>0</v>
      </c>
      <c r="HE133" t="s">
        <v>3</v>
      </c>
      <c r="HF133" t="s">
        <v>3</v>
      </c>
      <c r="HM133" t="s">
        <v>3</v>
      </c>
      <c r="HN133" t="s">
        <v>315</v>
      </c>
      <c r="HO133" t="s">
        <v>316</v>
      </c>
      <c r="HP133" t="s">
        <v>313</v>
      </c>
      <c r="HQ133" t="s">
        <v>313</v>
      </c>
      <c r="IK133">
        <v>0</v>
      </c>
    </row>
    <row r="134" spans="1:245" x14ac:dyDescent="0.2">
      <c r="A134">
        <v>18</v>
      </c>
      <c r="B134">
        <v>1</v>
      </c>
      <c r="C134">
        <v>135</v>
      </c>
      <c r="E134" t="s">
        <v>325</v>
      </c>
      <c r="F134" t="s">
        <v>326</v>
      </c>
      <c r="G134" t="s">
        <v>327</v>
      </c>
      <c r="H134" t="s">
        <v>69</v>
      </c>
      <c r="I134">
        <f>I131*J134</f>
        <v>-14.21</v>
      </c>
      <c r="J134">
        <v>-101.5</v>
      </c>
      <c r="K134">
        <v>-101.5</v>
      </c>
      <c r="O134">
        <f t="shared" si="110"/>
        <v>-110817.54</v>
      </c>
      <c r="P134">
        <f t="shared" si="111"/>
        <v>-110817.54</v>
      </c>
      <c r="Q134">
        <f t="shared" si="112"/>
        <v>0</v>
      </c>
      <c r="R134">
        <f t="shared" si="113"/>
        <v>0</v>
      </c>
      <c r="S134">
        <f t="shared" si="114"/>
        <v>0</v>
      </c>
      <c r="T134">
        <f t="shared" si="115"/>
        <v>0</v>
      </c>
      <c r="U134">
        <f t="shared" si="116"/>
        <v>0</v>
      </c>
      <c r="V134">
        <f t="shared" si="117"/>
        <v>0</v>
      </c>
      <c r="W134">
        <f t="shared" si="118"/>
        <v>0</v>
      </c>
      <c r="X134">
        <f t="shared" si="119"/>
        <v>0</v>
      </c>
      <c r="Y134">
        <f t="shared" si="120"/>
        <v>0</v>
      </c>
      <c r="AA134">
        <v>93041055</v>
      </c>
      <c r="AB134">
        <f t="shared" si="121"/>
        <v>633</v>
      </c>
      <c r="AC134">
        <f t="shared" si="122"/>
        <v>633</v>
      </c>
      <c r="AD134">
        <f t="shared" si="123"/>
        <v>0</v>
      </c>
      <c r="AE134">
        <f t="shared" si="124"/>
        <v>0</v>
      </c>
      <c r="AF134">
        <f t="shared" si="125"/>
        <v>0</v>
      </c>
      <c r="AG134">
        <f t="shared" si="126"/>
        <v>0</v>
      </c>
      <c r="AH134">
        <f t="shared" si="127"/>
        <v>0</v>
      </c>
      <c r="AI134">
        <f t="shared" si="128"/>
        <v>0</v>
      </c>
      <c r="AJ134">
        <f t="shared" si="129"/>
        <v>0</v>
      </c>
      <c r="AK134">
        <v>633</v>
      </c>
      <c r="AL134">
        <v>633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102</v>
      </c>
      <c r="AU134">
        <v>58</v>
      </c>
      <c r="AV134">
        <v>1</v>
      </c>
      <c r="AW134">
        <v>1</v>
      </c>
      <c r="AZ134">
        <v>1</v>
      </c>
      <c r="BA134">
        <v>1</v>
      </c>
      <c r="BB134">
        <v>1</v>
      </c>
      <c r="BC134">
        <v>12.32</v>
      </c>
      <c r="BD134" t="s">
        <v>3</v>
      </c>
      <c r="BE134" t="s">
        <v>3</v>
      </c>
      <c r="BF134" t="s">
        <v>3</v>
      </c>
      <c r="BG134" t="s">
        <v>3</v>
      </c>
      <c r="BH134">
        <v>3</v>
      </c>
      <c r="BI134">
        <v>1</v>
      </c>
      <c r="BJ134" t="s">
        <v>328</v>
      </c>
      <c r="BM134">
        <v>6001</v>
      </c>
      <c r="BN134">
        <v>0</v>
      </c>
      <c r="BO134" t="s">
        <v>326</v>
      </c>
      <c r="BP134">
        <v>1</v>
      </c>
      <c r="BQ134">
        <v>2</v>
      </c>
      <c r="BR134">
        <v>1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 t="s">
        <v>3</v>
      </c>
      <c r="BZ134">
        <v>102</v>
      </c>
      <c r="CA134">
        <v>58</v>
      </c>
      <c r="CB134" t="s">
        <v>3</v>
      </c>
      <c r="CE134">
        <v>0</v>
      </c>
      <c r="CF134">
        <v>0</v>
      </c>
      <c r="CG134">
        <v>0</v>
      </c>
      <c r="CM134">
        <v>0</v>
      </c>
      <c r="CN134" t="s">
        <v>3</v>
      </c>
      <c r="CO134">
        <v>0</v>
      </c>
      <c r="CP134">
        <f t="shared" si="130"/>
        <v>-110817.54</v>
      </c>
      <c r="CQ134">
        <f t="shared" si="131"/>
        <v>7798.56</v>
      </c>
      <c r="CR134">
        <f t="shared" si="132"/>
        <v>0</v>
      </c>
      <c r="CS134">
        <f t="shared" si="133"/>
        <v>0</v>
      </c>
      <c r="CT134">
        <f t="shared" si="134"/>
        <v>0</v>
      </c>
      <c r="CU134">
        <f t="shared" si="135"/>
        <v>0</v>
      </c>
      <c r="CV134">
        <f t="shared" si="136"/>
        <v>0</v>
      </c>
      <c r="CW134">
        <f t="shared" si="137"/>
        <v>0</v>
      </c>
      <c r="CX134">
        <f t="shared" si="138"/>
        <v>0</v>
      </c>
      <c r="CY134">
        <f t="shared" si="139"/>
        <v>0</v>
      </c>
      <c r="CZ134">
        <f t="shared" si="140"/>
        <v>0</v>
      </c>
      <c r="DC134" t="s">
        <v>3</v>
      </c>
      <c r="DD134" t="s">
        <v>3</v>
      </c>
      <c r="DE134" t="s">
        <v>3</v>
      </c>
      <c r="DF134" t="s">
        <v>3</v>
      </c>
      <c r="DG134" t="s">
        <v>3</v>
      </c>
      <c r="DH134" t="s">
        <v>3</v>
      </c>
      <c r="DI134" t="s">
        <v>3</v>
      </c>
      <c r="DJ134" t="s">
        <v>3</v>
      </c>
      <c r="DK134" t="s">
        <v>3</v>
      </c>
      <c r="DL134" t="s">
        <v>3</v>
      </c>
      <c r="DM134" t="s">
        <v>3</v>
      </c>
      <c r="DN134">
        <v>0</v>
      </c>
      <c r="DO134">
        <v>0</v>
      </c>
      <c r="DP134">
        <v>1</v>
      </c>
      <c r="DQ134">
        <v>1</v>
      </c>
      <c r="DU134">
        <v>1007</v>
      </c>
      <c r="DV134" t="s">
        <v>69</v>
      </c>
      <c r="DW134" t="s">
        <v>69</v>
      </c>
      <c r="DX134">
        <v>1</v>
      </c>
      <c r="DZ134" t="s">
        <v>3</v>
      </c>
      <c r="EA134" t="s">
        <v>3</v>
      </c>
      <c r="EB134" t="s">
        <v>3</v>
      </c>
      <c r="EC134" t="s">
        <v>3</v>
      </c>
      <c r="EE134">
        <v>92107574</v>
      </c>
      <c r="EF134">
        <v>2</v>
      </c>
      <c r="EG134" t="s">
        <v>19</v>
      </c>
      <c r="EH134">
        <v>6</v>
      </c>
      <c r="EI134" t="s">
        <v>313</v>
      </c>
      <c r="EJ134">
        <v>1</v>
      </c>
      <c r="EK134">
        <v>6001</v>
      </c>
      <c r="EL134" t="s">
        <v>313</v>
      </c>
      <c r="EM134" t="s">
        <v>314</v>
      </c>
      <c r="EO134" t="s">
        <v>3</v>
      </c>
      <c r="EQ134">
        <v>0</v>
      </c>
      <c r="ER134">
        <v>633</v>
      </c>
      <c r="ES134">
        <v>633</v>
      </c>
      <c r="ET134">
        <v>0</v>
      </c>
      <c r="EU134">
        <v>0</v>
      </c>
      <c r="EV134">
        <v>0</v>
      </c>
      <c r="EW134">
        <v>0</v>
      </c>
      <c r="EX134">
        <v>0</v>
      </c>
      <c r="FQ134">
        <v>0</v>
      </c>
      <c r="FR134">
        <f t="shared" si="141"/>
        <v>0</v>
      </c>
      <c r="FS134">
        <v>0</v>
      </c>
      <c r="FX134">
        <v>102</v>
      </c>
      <c r="FY134">
        <v>58</v>
      </c>
      <c r="GA134" t="s">
        <v>3</v>
      </c>
      <c r="GD134">
        <v>1</v>
      </c>
      <c r="GF134">
        <v>-1056028514</v>
      </c>
      <c r="GG134">
        <v>2</v>
      </c>
      <c r="GH134">
        <v>1</v>
      </c>
      <c r="GI134">
        <v>2</v>
      </c>
      <c r="GJ134">
        <v>0</v>
      </c>
      <c r="GK134">
        <v>0</v>
      </c>
      <c r="GL134">
        <f t="shared" si="142"/>
        <v>0</v>
      </c>
      <c r="GM134">
        <f t="shared" si="143"/>
        <v>-110817.54</v>
      </c>
      <c r="GN134">
        <f t="shared" si="144"/>
        <v>-110817.54</v>
      </c>
      <c r="GO134">
        <f t="shared" si="145"/>
        <v>0</v>
      </c>
      <c r="GP134">
        <f t="shared" si="146"/>
        <v>0</v>
      </c>
      <c r="GR134">
        <v>0</v>
      </c>
      <c r="GS134">
        <v>3</v>
      </c>
      <c r="GT134">
        <v>0</v>
      </c>
      <c r="GU134" t="s">
        <v>3</v>
      </c>
      <c r="GV134">
        <f t="shared" si="147"/>
        <v>0</v>
      </c>
      <c r="GW134">
        <v>1</v>
      </c>
      <c r="GX134">
        <f t="shared" si="148"/>
        <v>0</v>
      </c>
      <c r="HA134">
        <v>0</v>
      </c>
      <c r="HB134">
        <v>0</v>
      </c>
      <c r="HC134">
        <f t="shared" si="149"/>
        <v>0</v>
      </c>
      <c r="HE134" t="s">
        <v>3</v>
      </c>
      <c r="HF134" t="s">
        <v>3</v>
      </c>
      <c r="HM134" t="s">
        <v>3</v>
      </c>
      <c r="HN134" t="s">
        <v>315</v>
      </c>
      <c r="HO134" t="s">
        <v>316</v>
      </c>
      <c r="HP134" t="s">
        <v>313</v>
      </c>
      <c r="HQ134" t="s">
        <v>313</v>
      </c>
      <c r="IK134">
        <v>0</v>
      </c>
    </row>
    <row r="135" spans="1:245" x14ac:dyDescent="0.2">
      <c r="A135">
        <v>17</v>
      </c>
      <c r="B135">
        <v>1</v>
      </c>
      <c r="C135">
        <f>ROW(SmtRes!A138)</f>
        <v>138</v>
      </c>
      <c r="D135">
        <f>ROW(EtalonRes!A138)</f>
        <v>138</v>
      </c>
      <c r="E135" t="s">
        <v>329</v>
      </c>
      <c r="F135" t="s">
        <v>15</v>
      </c>
      <c r="G135" t="s">
        <v>330</v>
      </c>
      <c r="H135" t="s">
        <v>17</v>
      </c>
      <c r="I135">
        <f>ROUND(11.4/100,9)</f>
        <v>0.114</v>
      </c>
      <c r="J135">
        <v>0</v>
      </c>
      <c r="K135">
        <f>ROUND(11.4/100,9)</f>
        <v>0.114</v>
      </c>
      <c r="O135">
        <f t="shared" si="110"/>
        <v>4572.84</v>
      </c>
      <c r="P135">
        <f t="shared" si="111"/>
        <v>0</v>
      </c>
      <c r="Q135">
        <f t="shared" si="112"/>
        <v>0</v>
      </c>
      <c r="R135">
        <f t="shared" si="113"/>
        <v>0</v>
      </c>
      <c r="S135">
        <f t="shared" si="114"/>
        <v>4572.84</v>
      </c>
      <c r="T135">
        <f t="shared" si="115"/>
        <v>0</v>
      </c>
      <c r="U135">
        <f t="shared" si="116"/>
        <v>17.556000000000001</v>
      </c>
      <c r="V135">
        <f t="shared" si="117"/>
        <v>0</v>
      </c>
      <c r="W135">
        <f t="shared" si="118"/>
        <v>0</v>
      </c>
      <c r="X135">
        <f t="shared" si="119"/>
        <v>4069.83</v>
      </c>
      <c r="Y135">
        <f t="shared" si="120"/>
        <v>1829.14</v>
      </c>
      <c r="AA135">
        <v>93041055</v>
      </c>
      <c r="AB135">
        <f t="shared" si="121"/>
        <v>1122.6600000000001</v>
      </c>
      <c r="AC135">
        <f t="shared" si="122"/>
        <v>0</v>
      </c>
      <c r="AD135">
        <f t="shared" si="123"/>
        <v>0</v>
      </c>
      <c r="AE135">
        <f t="shared" si="124"/>
        <v>0</v>
      </c>
      <c r="AF135">
        <f t="shared" si="125"/>
        <v>1122.6600000000001</v>
      </c>
      <c r="AG135">
        <f t="shared" si="126"/>
        <v>0</v>
      </c>
      <c r="AH135">
        <f t="shared" si="127"/>
        <v>154</v>
      </c>
      <c r="AI135">
        <f t="shared" si="128"/>
        <v>0</v>
      </c>
      <c r="AJ135">
        <f t="shared" si="129"/>
        <v>0</v>
      </c>
      <c r="AK135">
        <v>1122.6600000000001</v>
      </c>
      <c r="AL135">
        <v>0</v>
      </c>
      <c r="AM135">
        <v>0</v>
      </c>
      <c r="AN135">
        <v>0</v>
      </c>
      <c r="AO135">
        <v>1122.6600000000001</v>
      </c>
      <c r="AP135">
        <v>0</v>
      </c>
      <c r="AQ135">
        <v>154</v>
      </c>
      <c r="AR135">
        <v>0</v>
      </c>
      <c r="AS135">
        <v>0</v>
      </c>
      <c r="AT135">
        <v>89</v>
      </c>
      <c r="AU135">
        <v>40</v>
      </c>
      <c r="AV135">
        <v>1</v>
      </c>
      <c r="AW135">
        <v>1</v>
      </c>
      <c r="AZ135">
        <v>1</v>
      </c>
      <c r="BA135">
        <v>35.729999999999997</v>
      </c>
      <c r="BB135">
        <v>1</v>
      </c>
      <c r="BC135">
        <v>1</v>
      </c>
      <c r="BD135" t="s">
        <v>3</v>
      </c>
      <c r="BE135" t="s">
        <v>3</v>
      </c>
      <c r="BF135" t="s">
        <v>3</v>
      </c>
      <c r="BG135" t="s">
        <v>3</v>
      </c>
      <c r="BH135">
        <v>0</v>
      </c>
      <c r="BI135">
        <v>1</v>
      </c>
      <c r="BJ135" t="s">
        <v>18</v>
      </c>
      <c r="BM135">
        <v>1003</v>
      </c>
      <c r="BN135">
        <v>0</v>
      </c>
      <c r="BO135" t="s">
        <v>15</v>
      </c>
      <c r="BP135">
        <v>1</v>
      </c>
      <c r="BQ135">
        <v>2</v>
      </c>
      <c r="BR135">
        <v>0</v>
      </c>
      <c r="BS135">
        <v>35.729999999999997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3</v>
      </c>
      <c r="BZ135">
        <v>89</v>
      </c>
      <c r="CA135">
        <v>40</v>
      </c>
      <c r="CB135" t="s">
        <v>3</v>
      </c>
      <c r="CE135">
        <v>0</v>
      </c>
      <c r="CF135">
        <v>0</v>
      </c>
      <c r="CG135">
        <v>0</v>
      </c>
      <c r="CM135">
        <v>0</v>
      </c>
      <c r="CN135" t="s">
        <v>3</v>
      </c>
      <c r="CO135">
        <v>0</v>
      </c>
      <c r="CP135">
        <f t="shared" si="130"/>
        <v>4572.84</v>
      </c>
      <c r="CQ135">
        <f t="shared" si="131"/>
        <v>0</v>
      </c>
      <c r="CR135">
        <f t="shared" si="132"/>
        <v>0</v>
      </c>
      <c r="CS135">
        <f t="shared" si="133"/>
        <v>0</v>
      </c>
      <c r="CT135">
        <f t="shared" si="134"/>
        <v>40112.641799999998</v>
      </c>
      <c r="CU135">
        <f t="shared" si="135"/>
        <v>0</v>
      </c>
      <c r="CV135">
        <f t="shared" si="136"/>
        <v>154</v>
      </c>
      <c r="CW135">
        <f t="shared" si="137"/>
        <v>0</v>
      </c>
      <c r="CX135">
        <f t="shared" si="138"/>
        <v>0</v>
      </c>
      <c r="CY135">
        <f t="shared" si="139"/>
        <v>4069.8276000000001</v>
      </c>
      <c r="CZ135">
        <f t="shared" si="140"/>
        <v>1829.136</v>
      </c>
      <c r="DC135" t="s">
        <v>3</v>
      </c>
      <c r="DD135" t="s">
        <v>3</v>
      </c>
      <c r="DE135" t="s">
        <v>3</v>
      </c>
      <c r="DF135" t="s">
        <v>3</v>
      </c>
      <c r="DG135" t="s">
        <v>3</v>
      </c>
      <c r="DH135" t="s">
        <v>3</v>
      </c>
      <c r="DI135" t="s">
        <v>3</v>
      </c>
      <c r="DJ135" t="s">
        <v>3</v>
      </c>
      <c r="DK135" t="s">
        <v>3</v>
      </c>
      <c r="DL135" t="s">
        <v>3</v>
      </c>
      <c r="DM135" t="s">
        <v>3</v>
      </c>
      <c r="DN135">
        <v>0</v>
      </c>
      <c r="DO135">
        <v>0</v>
      </c>
      <c r="DP135">
        <v>1</v>
      </c>
      <c r="DQ135">
        <v>1</v>
      </c>
      <c r="DU135">
        <v>1013</v>
      </c>
      <c r="DV135" t="s">
        <v>17</v>
      </c>
      <c r="DW135" t="s">
        <v>17</v>
      </c>
      <c r="DX135">
        <v>1</v>
      </c>
      <c r="DZ135" t="s">
        <v>3</v>
      </c>
      <c r="EA135" t="s">
        <v>3</v>
      </c>
      <c r="EB135" t="s">
        <v>3</v>
      </c>
      <c r="EC135" t="s">
        <v>3</v>
      </c>
      <c r="EE135">
        <v>92107563</v>
      </c>
      <c r="EF135">
        <v>2</v>
      </c>
      <c r="EG135" t="s">
        <v>19</v>
      </c>
      <c r="EH135">
        <v>1</v>
      </c>
      <c r="EI135" t="s">
        <v>20</v>
      </c>
      <c r="EJ135">
        <v>1</v>
      </c>
      <c r="EK135">
        <v>1003</v>
      </c>
      <c r="EL135" t="s">
        <v>21</v>
      </c>
      <c r="EM135" t="s">
        <v>22</v>
      </c>
      <c r="EO135" t="s">
        <v>3</v>
      </c>
      <c r="EQ135">
        <v>0</v>
      </c>
      <c r="ER135">
        <v>1122.6600000000001</v>
      </c>
      <c r="ES135">
        <v>0</v>
      </c>
      <c r="ET135">
        <v>0</v>
      </c>
      <c r="EU135">
        <v>0</v>
      </c>
      <c r="EV135">
        <v>1122.6600000000001</v>
      </c>
      <c r="EW135">
        <v>154</v>
      </c>
      <c r="EX135">
        <v>0</v>
      </c>
      <c r="EY135">
        <v>0</v>
      </c>
      <c r="FQ135">
        <v>0</v>
      </c>
      <c r="FR135">
        <f t="shared" si="141"/>
        <v>0</v>
      </c>
      <c r="FS135">
        <v>0</v>
      </c>
      <c r="FX135">
        <v>89</v>
      </c>
      <c r="FY135">
        <v>40</v>
      </c>
      <c r="GA135" t="s">
        <v>3</v>
      </c>
      <c r="GD135">
        <v>1</v>
      </c>
      <c r="GF135">
        <v>115000121</v>
      </c>
      <c r="GG135">
        <v>2</v>
      </c>
      <c r="GH135">
        <v>1</v>
      </c>
      <c r="GI135">
        <v>2</v>
      </c>
      <c r="GJ135">
        <v>0</v>
      </c>
      <c r="GK135">
        <v>0</v>
      </c>
      <c r="GL135">
        <f t="shared" si="142"/>
        <v>0</v>
      </c>
      <c r="GM135">
        <f t="shared" si="143"/>
        <v>10471.81</v>
      </c>
      <c r="GN135">
        <f t="shared" si="144"/>
        <v>10471.81</v>
      </c>
      <c r="GO135">
        <f t="shared" si="145"/>
        <v>0</v>
      </c>
      <c r="GP135">
        <f t="shared" si="146"/>
        <v>0</v>
      </c>
      <c r="GR135">
        <v>0</v>
      </c>
      <c r="GS135">
        <v>3</v>
      </c>
      <c r="GT135">
        <v>0</v>
      </c>
      <c r="GU135" t="s">
        <v>3</v>
      </c>
      <c r="GV135">
        <f t="shared" si="147"/>
        <v>0</v>
      </c>
      <c r="GW135">
        <v>1</v>
      </c>
      <c r="GX135">
        <f t="shared" si="148"/>
        <v>0</v>
      </c>
      <c r="HA135">
        <v>0</v>
      </c>
      <c r="HB135">
        <v>0</v>
      </c>
      <c r="HC135">
        <f t="shared" si="149"/>
        <v>0</v>
      </c>
      <c r="HE135" t="s">
        <v>3</v>
      </c>
      <c r="HF135" t="s">
        <v>3</v>
      </c>
      <c r="HM135" t="s">
        <v>3</v>
      </c>
      <c r="HN135" t="s">
        <v>23</v>
      </c>
      <c r="HO135" t="s">
        <v>24</v>
      </c>
      <c r="HP135" t="s">
        <v>21</v>
      </c>
      <c r="HQ135" t="s">
        <v>21</v>
      </c>
      <c r="IK135">
        <v>0</v>
      </c>
    </row>
    <row r="136" spans="1:245" x14ac:dyDescent="0.2">
      <c r="A136">
        <v>17</v>
      </c>
      <c r="B136">
        <v>1</v>
      </c>
      <c r="C136">
        <f>ROW(SmtRes!A139)</f>
        <v>139</v>
      </c>
      <c r="D136">
        <f>ROW(EtalonRes!A139)</f>
        <v>139</v>
      </c>
      <c r="E136" t="s">
        <v>331</v>
      </c>
      <c r="F136" t="s">
        <v>34</v>
      </c>
      <c r="G136" t="s">
        <v>332</v>
      </c>
      <c r="H136" t="s">
        <v>17</v>
      </c>
      <c r="I136">
        <f>ROUND(11.4/100,9)</f>
        <v>0.114</v>
      </c>
      <c r="J136">
        <v>0</v>
      </c>
      <c r="K136">
        <f>ROUND(11.4/100,9)</f>
        <v>0.114</v>
      </c>
      <c r="O136">
        <f t="shared" si="110"/>
        <v>2775.37</v>
      </c>
      <c r="P136">
        <f t="shared" si="111"/>
        <v>0</v>
      </c>
      <c r="Q136">
        <f t="shared" si="112"/>
        <v>0</v>
      </c>
      <c r="R136">
        <f t="shared" si="113"/>
        <v>0</v>
      </c>
      <c r="S136">
        <f t="shared" si="114"/>
        <v>2775.37</v>
      </c>
      <c r="T136">
        <f t="shared" si="115"/>
        <v>0</v>
      </c>
      <c r="U136">
        <f t="shared" si="116"/>
        <v>11.0808</v>
      </c>
      <c r="V136">
        <f t="shared" si="117"/>
        <v>0</v>
      </c>
      <c r="W136">
        <f t="shared" si="118"/>
        <v>0</v>
      </c>
      <c r="X136">
        <f t="shared" si="119"/>
        <v>2470.08</v>
      </c>
      <c r="Y136">
        <f t="shared" si="120"/>
        <v>1110.1500000000001</v>
      </c>
      <c r="AA136">
        <v>93041055</v>
      </c>
      <c r="AB136">
        <f t="shared" si="121"/>
        <v>681.37</v>
      </c>
      <c r="AC136">
        <f t="shared" si="122"/>
        <v>0</v>
      </c>
      <c r="AD136">
        <f t="shared" si="123"/>
        <v>0</v>
      </c>
      <c r="AE136">
        <f t="shared" si="124"/>
        <v>0</v>
      </c>
      <c r="AF136">
        <f t="shared" si="125"/>
        <v>681.37</v>
      </c>
      <c r="AG136">
        <f t="shared" si="126"/>
        <v>0</v>
      </c>
      <c r="AH136">
        <f t="shared" si="127"/>
        <v>97.2</v>
      </c>
      <c r="AI136">
        <f t="shared" si="128"/>
        <v>0</v>
      </c>
      <c r="AJ136">
        <f t="shared" si="129"/>
        <v>0</v>
      </c>
      <c r="AK136">
        <v>681.37</v>
      </c>
      <c r="AL136">
        <v>0</v>
      </c>
      <c r="AM136">
        <v>0</v>
      </c>
      <c r="AN136">
        <v>0</v>
      </c>
      <c r="AO136">
        <v>681.37</v>
      </c>
      <c r="AP136">
        <v>0</v>
      </c>
      <c r="AQ136">
        <v>97.2</v>
      </c>
      <c r="AR136">
        <v>0</v>
      </c>
      <c r="AS136">
        <v>0</v>
      </c>
      <c r="AT136">
        <v>89</v>
      </c>
      <c r="AU136">
        <v>40</v>
      </c>
      <c r="AV136">
        <v>1</v>
      </c>
      <c r="AW136">
        <v>1</v>
      </c>
      <c r="AZ136">
        <v>1</v>
      </c>
      <c r="BA136">
        <v>35.729999999999997</v>
      </c>
      <c r="BB136">
        <v>1</v>
      </c>
      <c r="BC136">
        <v>1</v>
      </c>
      <c r="BD136" t="s">
        <v>3</v>
      </c>
      <c r="BE136" t="s">
        <v>3</v>
      </c>
      <c r="BF136" t="s">
        <v>3</v>
      </c>
      <c r="BG136" t="s">
        <v>3</v>
      </c>
      <c r="BH136">
        <v>0</v>
      </c>
      <c r="BI136">
        <v>1</v>
      </c>
      <c r="BJ136" t="s">
        <v>36</v>
      </c>
      <c r="BM136">
        <v>1003</v>
      </c>
      <c r="BN136">
        <v>0</v>
      </c>
      <c r="BO136" t="s">
        <v>34</v>
      </c>
      <c r="BP136">
        <v>1</v>
      </c>
      <c r="BQ136">
        <v>2</v>
      </c>
      <c r="BR136">
        <v>0</v>
      </c>
      <c r="BS136">
        <v>35.729999999999997</v>
      </c>
      <c r="BT136">
        <v>1</v>
      </c>
      <c r="BU136">
        <v>1</v>
      </c>
      <c r="BV136">
        <v>1</v>
      </c>
      <c r="BW136">
        <v>1</v>
      </c>
      <c r="BX136">
        <v>1</v>
      </c>
      <c r="BY136" t="s">
        <v>3</v>
      </c>
      <c r="BZ136">
        <v>89</v>
      </c>
      <c r="CA136">
        <v>40</v>
      </c>
      <c r="CB136" t="s">
        <v>3</v>
      </c>
      <c r="CE136">
        <v>0</v>
      </c>
      <c r="CF136">
        <v>0</v>
      </c>
      <c r="CG136">
        <v>0</v>
      </c>
      <c r="CM136">
        <v>0</v>
      </c>
      <c r="CN136" t="s">
        <v>3</v>
      </c>
      <c r="CO136">
        <v>0</v>
      </c>
      <c r="CP136">
        <f t="shared" si="130"/>
        <v>2775.37</v>
      </c>
      <c r="CQ136">
        <f t="shared" si="131"/>
        <v>0</v>
      </c>
      <c r="CR136">
        <f t="shared" si="132"/>
        <v>0</v>
      </c>
      <c r="CS136">
        <f t="shared" si="133"/>
        <v>0</v>
      </c>
      <c r="CT136">
        <f t="shared" si="134"/>
        <v>24345.3501</v>
      </c>
      <c r="CU136">
        <f t="shared" si="135"/>
        <v>0</v>
      </c>
      <c r="CV136">
        <f t="shared" si="136"/>
        <v>97.2</v>
      </c>
      <c r="CW136">
        <f t="shared" si="137"/>
        <v>0</v>
      </c>
      <c r="CX136">
        <f t="shared" si="138"/>
        <v>0</v>
      </c>
      <c r="CY136">
        <f t="shared" si="139"/>
        <v>2470.0792999999999</v>
      </c>
      <c r="CZ136">
        <f t="shared" si="140"/>
        <v>1110.1479999999999</v>
      </c>
      <c r="DC136" t="s">
        <v>3</v>
      </c>
      <c r="DD136" t="s">
        <v>3</v>
      </c>
      <c r="DE136" t="s">
        <v>3</v>
      </c>
      <c r="DF136" t="s">
        <v>3</v>
      </c>
      <c r="DG136" t="s">
        <v>3</v>
      </c>
      <c r="DH136" t="s">
        <v>3</v>
      </c>
      <c r="DI136" t="s">
        <v>3</v>
      </c>
      <c r="DJ136" t="s">
        <v>3</v>
      </c>
      <c r="DK136" t="s">
        <v>3</v>
      </c>
      <c r="DL136" t="s">
        <v>3</v>
      </c>
      <c r="DM136" t="s">
        <v>3</v>
      </c>
      <c r="DN136">
        <v>0</v>
      </c>
      <c r="DO136">
        <v>0</v>
      </c>
      <c r="DP136">
        <v>1</v>
      </c>
      <c r="DQ136">
        <v>1</v>
      </c>
      <c r="DU136">
        <v>1013</v>
      </c>
      <c r="DV136" t="s">
        <v>17</v>
      </c>
      <c r="DW136" t="s">
        <v>17</v>
      </c>
      <c r="DX136">
        <v>1</v>
      </c>
      <c r="DZ136" t="s">
        <v>3</v>
      </c>
      <c r="EA136" t="s">
        <v>3</v>
      </c>
      <c r="EB136" t="s">
        <v>3</v>
      </c>
      <c r="EC136" t="s">
        <v>3</v>
      </c>
      <c r="EE136">
        <v>92107563</v>
      </c>
      <c r="EF136">
        <v>2</v>
      </c>
      <c r="EG136" t="s">
        <v>19</v>
      </c>
      <c r="EH136">
        <v>1</v>
      </c>
      <c r="EI136" t="s">
        <v>20</v>
      </c>
      <c r="EJ136">
        <v>1</v>
      </c>
      <c r="EK136">
        <v>1003</v>
      </c>
      <c r="EL136" t="s">
        <v>21</v>
      </c>
      <c r="EM136" t="s">
        <v>22</v>
      </c>
      <c r="EO136" t="s">
        <v>3</v>
      </c>
      <c r="EQ136">
        <v>0</v>
      </c>
      <c r="ER136">
        <v>681.37</v>
      </c>
      <c r="ES136">
        <v>0</v>
      </c>
      <c r="ET136">
        <v>0</v>
      </c>
      <c r="EU136">
        <v>0</v>
      </c>
      <c r="EV136">
        <v>681.37</v>
      </c>
      <c r="EW136">
        <v>97.2</v>
      </c>
      <c r="EX136">
        <v>0</v>
      </c>
      <c r="EY136">
        <v>0</v>
      </c>
      <c r="FQ136">
        <v>0</v>
      </c>
      <c r="FR136">
        <f t="shared" si="141"/>
        <v>0</v>
      </c>
      <c r="FS136">
        <v>0</v>
      </c>
      <c r="FX136">
        <v>89</v>
      </c>
      <c r="FY136">
        <v>40</v>
      </c>
      <c r="GA136" t="s">
        <v>3</v>
      </c>
      <c r="GD136">
        <v>1</v>
      </c>
      <c r="GF136">
        <v>1912799698</v>
      </c>
      <c r="GG136">
        <v>2</v>
      </c>
      <c r="GH136">
        <v>1</v>
      </c>
      <c r="GI136">
        <v>2</v>
      </c>
      <c r="GJ136">
        <v>0</v>
      </c>
      <c r="GK136">
        <v>0</v>
      </c>
      <c r="GL136">
        <f t="shared" si="142"/>
        <v>0</v>
      </c>
      <c r="GM136">
        <f t="shared" si="143"/>
        <v>6355.6</v>
      </c>
      <c r="GN136">
        <f t="shared" si="144"/>
        <v>6355.6</v>
      </c>
      <c r="GO136">
        <f t="shared" si="145"/>
        <v>0</v>
      </c>
      <c r="GP136">
        <f t="shared" si="146"/>
        <v>0</v>
      </c>
      <c r="GR136">
        <v>0</v>
      </c>
      <c r="GS136">
        <v>3</v>
      </c>
      <c r="GT136">
        <v>0</v>
      </c>
      <c r="GU136" t="s">
        <v>3</v>
      </c>
      <c r="GV136">
        <f t="shared" si="147"/>
        <v>0</v>
      </c>
      <c r="GW136">
        <v>1</v>
      </c>
      <c r="GX136">
        <f t="shared" si="148"/>
        <v>0</v>
      </c>
      <c r="HA136">
        <v>0</v>
      </c>
      <c r="HB136">
        <v>0</v>
      </c>
      <c r="HC136">
        <f t="shared" si="149"/>
        <v>0</v>
      </c>
      <c r="HE136" t="s">
        <v>3</v>
      </c>
      <c r="HF136" t="s">
        <v>3</v>
      </c>
      <c r="HM136" t="s">
        <v>3</v>
      </c>
      <c r="HN136" t="s">
        <v>23</v>
      </c>
      <c r="HO136" t="s">
        <v>24</v>
      </c>
      <c r="HP136" t="s">
        <v>21</v>
      </c>
      <c r="HQ136" t="s">
        <v>21</v>
      </c>
      <c r="IK136">
        <v>0</v>
      </c>
    </row>
    <row r="137" spans="1:245" x14ac:dyDescent="0.2">
      <c r="A137">
        <v>17</v>
      </c>
      <c r="B137">
        <v>1</v>
      </c>
      <c r="C137">
        <f>ROW(SmtRes!A147)</f>
        <v>147</v>
      </c>
      <c r="D137">
        <f>ROW(EtalonRes!A147)</f>
        <v>147</v>
      </c>
      <c r="E137" t="s">
        <v>333</v>
      </c>
      <c r="F137" t="s">
        <v>334</v>
      </c>
      <c r="G137" t="s">
        <v>335</v>
      </c>
      <c r="H137" t="s">
        <v>74</v>
      </c>
      <c r="I137">
        <f>ROUND(8/10,9)</f>
        <v>0.8</v>
      </c>
      <c r="J137">
        <v>0</v>
      </c>
      <c r="K137">
        <f>ROUND(8/10,9)</f>
        <v>0.8</v>
      </c>
      <c r="O137">
        <f t="shared" si="110"/>
        <v>3433.61</v>
      </c>
      <c r="P137">
        <f t="shared" si="111"/>
        <v>241.21</v>
      </c>
      <c r="Q137">
        <f t="shared" si="112"/>
        <v>504.07</v>
      </c>
      <c r="R137">
        <f t="shared" si="113"/>
        <v>65.739999999999995</v>
      </c>
      <c r="S137">
        <f t="shared" si="114"/>
        <v>2688.33</v>
      </c>
      <c r="T137">
        <f t="shared" si="115"/>
        <v>0</v>
      </c>
      <c r="U137">
        <f t="shared" si="116"/>
        <v>8.56</v>
      </c>
      <c r="V137">
        <f t="shared" si="117"/>
        <v>0.15200000000000002</v>
      </c>
      <c r="W137">
        <f t="shared" si="118"/>
        <v>0</v>
      </c>
      <c r="X137">
        <f t="shared" si="119"/>
        <v>2671.45</v>
      </c>
      <c r="Y137">
        <f t="shared" si="120"/>
        <v>1404.58</v>
      </c>
      <c r="AA137">
        <v>93041055</v>
      </c>
      <c r="AB137">
        <f t="shared" si="121"/>
        <v>180.18</v>
      </c>
      <c r="AC137">
        <f t="shared" si="122"/>
        <v>29.16</v>
      </c>
      <c r="AD137">
        <f t="shared" si="123"/>
        <v>56.97</v>
      </c>
      <c r="AE137">
        <f t="shared" si="124"/>
        <v>2.2999999999999998</v>
      </c>
      <c r="AF137">
        <f t="shared" si="125"/>
        <v>94.05</v>
      </c>
      <c r="AG137">
        <f t="shared" si="126"/>
        <v>0</v>
      </c>
      <c r="AH137">
        <f t="shared" si="127"/>
        <v>10.7</v>
      </c>
      <c r="AI137">
        <f t="shared" si="128"/>
        <v>0.19</v>
      </c>
      <c r="AJ137">
        <f t="shared" si="129"/>
        <v>0</v>
      </c>
      <c r="AK137">
        <v>180.18</v>
      </c>
      <c r="AL137">
        <v>29.16</v>
      </c>
      <c r="AM137">
        <v>56.97</v>
      </c>
      <c r="AN137">
        <v>2.2999999999999998</v>
      </c>
      <c r="AO137">
        <v>94.05</v>
      </c>
      <c r="AP137">
        <v>0</v>
      </c>
      <c r="AQ137">
        <v>10.7</v>
      </c>
      <c r="AR137">
        <v>0.19</v>
      </c>
      <c r="AS137">
        <v>0</v>
      </c>
      <c r="AT137">
        <v>97</v>
      </c>
      <c r="AU137">
        <v>51</v>
      </c>
      <c r="AV137">
        <v>1</v>
      </c>
      <c r="AW137">
        <v>1</v>
      </c>
      <c r="AZ137">
        <v>1</v>
      </c>
      <c r="BA137">
        <v>35.729999999999997</v>
      </c>
      <c r="BB137">
        <v>11.06</v>
      </c>
      <c r="BC137">
        <v>10.34</v>
      </c>
      <c r="BD137" t="s">
        <v>3</v>
      </c>
      <c r="BE137" t="s">
        <v>3</v>
      </c>
      <c r="BF137" t="s">
        <v>3</v>
      </c>
      <c r="BG137" t="s">
        <v>3</v>
      </c>
      <c r="BH137">
        <v>0</v>
      </c>
      <c r="BI137">
        <v>2</v>
      </c>
      <c r="BJ137" t="s">
        <v>336</v>
      </c>
      <c r="BM137">
        <v>108001</v>
      </c>
      <c r="BN137">
        <v>0</v>
      </c>
      <c r="BO137" t="s">
        <v>334</v>
      </c>
      <c r="BP137">
        <v>1</v>
      </c>
      <c r="BQ137">
        <v>3</v>
      </c>
      <c r="BR137">
        <v>0</v>
      </c>
      <c r="BS137">
        <v>35.729999999999997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3</v>
      </c>
      <c r="BZ137">
        <v>97</v>
      </c>
      <c r="CA137">
        <v>51</v>
      </c>
      <c r="CB137" t="s">
        <v>3</v>
      </c>
      <c r="CE137">
        <v>0</v>
      </c>
      <c r="CF137">
        <v>0</v>
      </c>
      <c r="CG137">
        <v>0</v>
      </c>
      <c r="CM137">
        <v>0</v>
      </c>
      <c r="CN137" t="s">
        <v>3</v>
      </c>
      <c r="CO137">
        <v>0</v>
      </c>
      <c r="CP137">
        <f t="shared" si="130"/>
        <v>3433.6099999999997</v>
      </c>
      <c r="CQ137">
        <f t="shared" si="131"/>
        <v>301.51440000000002</v>
      </c>
      <c r="CR137">
        <f t="shared" si="132"/>
        <v>630.08820000000003</v>
      </c>
      <c r="CS137">
        <f t="shared" si="133"/>
        <v>82.178999999999988</v>
      </c>
      <c r="CT137">
        <f t="shared" si="134"/>
        <v>3360.4064999999996</v>
      </c>
      <c r="CU137">
        <f t="shared" si="135"/>
        <v>0</v>
      </c>
      <c r="CV137">
        <f t="shared" si="136"/>
        <v>10.7</v>
      </c>
      <c r="CW137">
        <f t="shared" si="137"/>
        <v>0.19</v>
      </c>
      <c r="CX137">
        <f t="shared" si="138"/>
        <v>0</v>
      </c>
      <c r="CY137">
        <f t="shared" si="139"/>
        <v>2671.4478999999997</v>
      </c>
      <c r="CZ137">
        <f t="shared" si="140"/>
        <v>1404.5756999999999</v>
      </c>
      <c r="DC137" t="s">
        <v>3</v>
      </c>
      <c r="DD137" t="s">
        <v>3</v>
      </c>
      <c r="DE137" t="s">
        <v>3</v>
      </c>
      <c r="DF137" t="s">
        <v>3</v>
      </c>
      <c r="DG137" t="s">
        <v>3</v>
      </c>
      <c r="DH137" t="s">
        <v>3</v>
      </c>
      <c r="DI137" t="s">
        <v>3</v>
      </c>
      <c r="DJ137" t="s">
        <v>3</v>
      </c>
      <c r="DK137" t="s">
        <v>3</v>
      </c>
      <c r="DL137" t="s">
        <v>3</v>
      </c>
      <c r="DM137" t="s">
        <v>3</v>
      </c>
      <c r="DN137">
        <v>0</v>
      </c>
      <c r="DO137">
        <v>0</v>
      </c>
      <c r="DP137">
        <v>1</v>
      </c>
      <c r="DQ137">
        <v>1</v>
      </c>
      <c r="DU137">
        <v>1010</v>
      </c>
      <c r="DV137" t="s">
        <v>74</v>
      </c>
      <c r="DW137" t="s">
        <v>74</v>
      </c>
      <c r="DX137">
        <v>10</v>
      </c>
      <c r="DZ137" t="s">
        <v>3</v>
      </c>
      <c r="EA137" t="s">
        <v>3</v>
      </c>
      <c r="EB137" t="s">
        <v>3</v>
      </c>
      <c r="EC137" t="s">
        <v>3</v>
      </c>
      <c r="EE137">
        <v>92107470</v>
      </c>
      <c r="EF137">
        <v>3</v>
      </c>
      <c r="EG137" t="s">
        <v>113</v>
      </c>
      <c r="EH137">
        <v>0</v>
      </c>
      <c r="EI137" t="s">
        <v>3</v>
      </c>
      <c r="EJ137">
        <v>2</v>
      </c>
      <c r="EK137">
        <v>108001</v>
      </c>
      <c r="EL137" t="s">
        <v>114</v>
      </c>
      <c r="EM137" t="s">
        <v>115</v>
      </c>
      <c r="EO137" t="s">
        <v>3</v>
      </c>
      <c r="EQ137">
        <v>0</v>
      </c>
      <c r="ER137">
        <v>180.18</v>
      </c>
      <c r="ES137">
        <v>29.16</v>
      </c>
      <c r="ET137">
        <v>56.97</v>
      </c>
      <c r="EU137">
        <v>2.2999999999999998</v>
      </c>
      <c r="EV137">
        <v>94.05</v>
      </c>
      <c r="EW137">
        <v>10.7</v>
      </c>
      <c r="EX137">
        <v>0.19</v>
      </c>
      <c r="EY137">
        <v>0</v>
      </c>
      <c r="FQ137">
        <v>0</v>
      </c>
      <c r="FR137">
        <f t="shared" si="141"/>
        <v>0</v>
      </c>
      <c r="FS137">
        <v>0</v>
      </c>
      <c r="FX137">
        <v>97</v>
      </c>
      <c r="FY137">
        <v>51</v>
      </c>
      <c r="GA137" t="s">
        <v>3</v>
      </c>
      <c r="GD137">
        <v>1</v>
      </c>
      <c r="GF137">
        <v>-1722867403</v>
      </c>
      <c r="GG137">
        <v>2</v>
      </c>
      <c r="GH137">
        <v>1</v>
      </c>
      <c r="GI137">
        <v>2</v>
      </c>
      <c r="GJ137">
        <v>0</v>
      </c>
      <c r="GK137">
        <v>0</v>
      </c>
      <c r="GL137">
        <f t="shared" si="142"/>
        <v>0</v>
      </c>
      <c r="GM137">
        <f t="shared" si="143"/>
        <v>7509.64</v>
      </c>
      <c r="GN137">
        <f t="shared" si="144"/>
        <v>0</v>
      </c>
      <c r="GO137">
        <f t="shared" si="145"/>
        <v>7509.64</v>
      </c>
      <c r="GP137">
        <f t="shared" si="146"/>
        <v>0</v>
      </c>
      <c r="GR137">
        <v>0</v>
      </c>
      <c r="GS137">
        <v>3</v>
      </c>
      <c r="GT137">
        <v>0</v>
      </c>
      <c r="GU137" t="s">
        <v>3</v>
      </c>
      <c r="GV137">
        <f t="shared" si="147"/>
        <v>0</v>
      </c>
      <c r="GW137">
        <v>1</v>
      </c>
      <c r="GX137">
        <f t="shared" si="148"/>
        <v>0</v>
      </c>
      <c r="HA137">
        <v>0</v>
      </c>
      <c r="HB137">
        <v>0</v>
      </c>
      <c r="HC137">
        <f t="shared" si="149"/>
        <v>0</v>
      </c>
      <c r="HE137" t="s">
        <v>3</v>
      </c>
      <c r="HF137" t="s">
        <v>3</v>
      </c>
      <c r="HM137" t="s">
        <v>3</v>
      </c>
      <c r="HN137" t="s">
        <v>116</v>
      </c>
      <c r="HO137" t="s">
        <v>117</v>
      </c>
      <c r="HP137" t="s">
        <v>114</v>
      </c>
      <c r="HQ137" t="s">
        <v>114</v>
      </c>
      <c r="IK137">
        <v>0</v>
      </c>
    </row>
    <row r="138" spans="1:245" x14ac:dyDescent="0.2">
      <c r="A138">
        <v>18</v>
      </c>
      <c r="B138">
        <v>1</v>
      </c>
      <c r="C138">
        <v>145</v>
      </c>
      <c r="E138" t="s">
        <v>337</v>
      </c>
      <c r="F138" t="s">
        <v>338</v>
      </c>
      <c r="G138" t="s">
        <v>339</v>
      </c>
      <c r="H138" t="s">
        <v>55</v>
      </c>
      <c r="I138">
        <f>I137*J138</f>
        <v>-0.52</v>
      </c>
      <c r="J138">
        <v>-0.65</v>
      </c>
      <c r="K138">
        <v>-0.65</v>
      </c>
      <c r="O138">
        <f t="shared" si="110"/>
        <v>-63.35</v>
      </c>
      <c r="P138">
        <f t="shared" si="111"/>
        <v>-63.35</v>
      </c>
      <c r="Q138">
        <f t="shared" si="112"/>
        <v>0</v>
      </c>
      <c r="R138">
        <f t="shared" si="113"/>
        <v>0</v>
      </c>
      <c r="S138">
        <f t="shared" si="114"/>
        <v>0</v>
      </c>
      <c r="T138">
        <f t="shared" si="115"/>
        <v>0</v>
      </c>
      <c r="U138">
        <f t="shared" si="116"/>
        <v>0</v>
      </c>
      <c r="V138">
        <f t="shared" si="117"/>
        <v>0</v>
      </c>
      <c r="W138">
        <f t="shared" si="118"/>
        <v>0</v>
      </c>
      <c r="X138">
        <f t="shared" si="119"/>
        <v>0</v>
      </c>
      <c r="Y138">
        <f t="shared" si="120"/>
        <v>0</v>
      </c>
      <c r="AA138">
        <v>93041055</v>
      </c>
      <c r="AB138">
        <f t="shared" si="121"/>
        <v>12.65</v>
      </c>
      <c r="AC138">
        <f t="shared" si="122"/>
        <v>12.65</v>
      </c>
      <c r="AD138">
        <f t="shared" si="123"/>
        <v>0</v>
      </c>
      <c r="AE138">
        <f t="shared" si="124"/>
        <v>0</v>
      </c>
      <c r="AF138">
        <f t="shared" si="125"/>
        <v>0</v>
      </c>
      <c r="AG138">
        <f t="shared" si="126"/>
        <v>0</v>
      </c>
      <c r="AH138">
        <f t="shared" si="127"/>
        <v>0</v>
      </c>
      <c r="AI138">
        <f t="shared" si="128"/>
        <v>0</v>
      </c>
      <c r="AJ138">
        <f t="shared" si="129"/>
        <v>0</v>
      </c>
      <c r="AK138">
        <v>12.65</v>
      </c>
      <c r="AL138">
        <v>12.65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97</v>
      </c>
      <c r="AU138">
        <v>51</v>
      </c>
      <c r="AV138">
        <v>1</v>
      </c>
      <c r="AW138">
        <v>1</v>
      </c>
      <c r="AZ138">
        <v>1</v>
      </c>
      <c r="BA138">
        <v>1</v>
      </c>
      <c r="BB138">
        <v>1</v>
      </c>
      <c r="BC138">
        <v>9.6300000000000008</v>
      </c>
      <c r="BD138" t="s">
        <v>3</v>
      </c>
      <c r="BE138" t="s">
        <v>3</v>
      </c>
      <c r="BF138" t="s">
        <v>3</v>
      </c>
      <c r="BG138" t="s">
        <v>3</v>
      </c>
      <c r="BH138">
        <v>3</v>
      </c>
      <c r="BI138">
        <v>2</v>
      </c>
      <c r="BJ138" t="s">
        <v>340</v>
      </c>
      <c r="BM138">
        <v>108001</v>
      </c>
      <c r="BN138">
        <v>0</v>
      </c>
      <c r="BO138" t="s">
        <v>338</v>
      </c>
      <c r="BP138">
        <v>1</v>
      </c>
      <c r="BQ138">
        <v>3</v>
      </c>
      <c r="BR138">
        <v>1</v>
      </c>
      <c r="BS138">
        <v>1</v>
      </c>
      <c r="BT138">
        <v>1</v>
      </c>
      <c r="BU138">
        <v>1</v>
      </c>
      <c r="BV138">
        <v>1</v>
      </c>
      <c r="BW138">
        <v>1</v>
      </c>
      <c r="BX138">
        <v>1</v>
      </c>
      <c r="BY138" t="s">
        <v>3</v>
      </c>
      <c r="BZ138">
        <v>97</v>
      </c>
      <c r="CA138">
        <v>51</v>
      </c>
      <c r="CB138" t="s">
        <v>3</v>
      </c>
      <c r="CE138">
        <v>0</v>
      </c>
      <c r="CF138">
        <v>0</v>
      </c>
      <c r="CG138">
        <v>0</v>
      </c>
      <c r="CM138">
        <v>0</v>
      </c>
      <c r="CN138" t="s">
        <v>3</v>
      </c>
      <c r="CO138">
        <v>0</v>
      </c>
      <c r="CP138">
        <f t="shared" si="130"/>
        <v>-63.35</v>
      </c>
      <c r="CQ138">
        <f t="shared" si="131"/>
        <v>121.81950000000002</v>
      </c>
      <c r="CR138">
        <f t="shared" si="132"/>
        <v>0</v>
      </c>
      <c r="CS138">
        <f t="shared" si="133"/>
        <v>0</v>
      </c>
      <c r="CT138">
        <f t="shared" si="134"/>
        <v>0</v>
      </c>
      <c r="CU138">
        <f t="shared" si="135"/>
        <v>0</v>
      </c>
      <c r="CV138">
        <f t="shared" si="136"/>
        <v>0</v>
      </c>
      <c r="CW138">
        <f t="shared" si="137"/>
        <v>0</v>
      </c>
      <c r="CX138">
        <f t="shared" si="138"/>
        <v>0</v>
      </c>
      <c r="CY138">
        <f t="shared" si="139"/>
        <v>0</v>
      </c>
      <c r="CZ138">
        <f t="shared" si="140"/>
        <v>0</v>
      </c>
      <c r="DC138" t="s">
        <v>3</v>
      </c>
      <c r="DD138" t="s">
        <v>3</v>
      </c>
      <c r="DE138" t="s">
        <v>3</v>
      </c>
      <c r="DF138" t="s">
        <v>3</v>
      </c>
      <c r="DG138" t="s">
        <v>3</v>
      </c>
      <c r="DH138" t="s">
        <v>3</v>
      </c>
      <c r="DI138" t="s">
        <v>3</v>
      </c>
      <c r="DJ138" t="s">
        <v>3</v>
      </c>
      <c r="DK138" t="s">
        <v>3</v>
      </c>
      <c r="DL138" t="s">
        <v>3</v>
      </c>
      <c r="DM138" t="s">
        <v>3</v>
      </c>
      <c r="DN138">
        <v>0</v>
      </c>
      <c r="DO138">
        <v>0</v>
      </c>
      <c r="DP138">
        <v>1</v>
      </c>
      <c r="DQ138">
        <v>1</v>
      </c>
      <c r="DU138">
        <v>1009</v>
      </c>
      <c r="DV138" t="s">
        <v>55</v>
      </c>
      <c r="DW138" t="s">
        <v>55</v>
      </c>
      <c r="DX138">
        <v>1</v>
      </c>
      <c r="DZ138" t="s">
        <v>3</v>
      </c>
      <c r="EA138" t="s">
        <v>3</v>
      </c>
      <c r="EB138" t="s">
        <v>3</v>
      </c>
      <c r="EC138" t="s">
        <v>3</v>
      </c>
      <c r="EE138">
        <v>92107470</v>
      </c>
      <c r="EF138">
        <v>3</v>
      </c>
      <c r="EG138" t="s">
        <v>113</v>
      </c>
      <c r="EH138">
        <v>0</v>
      </c>
      <c r="EI138" t="s">
        <v>3</v>
      </c>
      <c r="EJ138">
        <v>2</v>
      </c>
      <c r="EK138">
        <v>108001</v>
      </c>
      <c r="EL138" t="s">
        <v>114</v>
      </c>
      <c r="EM138" t="s">
        <v>115</v>
      </c>
      <c r="EO138" t="s">
        <v>3</v>
      </c>
      <c r="EQ138">
        <v>0</v>
      </c>
      <c r="ER138">
        <v>12.65</v>
      </c>
      <c r="ES138">
        <v>12.65</v>
      </c>
      <c r="ET138">
        <v>0</v>
      </c>
      <c r="EU138">
        <v>0</v>
      </c>
      <c r="EV138">
        <v>0</v>
      </c>
      <c r="EW138">
        <v>0</v>
      </c>
      <c r="EX138">
        <v>0</v>
      </c>
      <c r="FQ138">
        <v>0</v>
      </c>
      <c r="FR138">
        <f t="shared" si="141"/>
        <v>0</v>
      </c>
      <c r="FS138">
        <v>0</v>
      </c>
      <c r="FX138">
        <v>97</v>
      </c>
      <c r="FY138">
        <v>51</v>
      </c>
      <c r="GA138" t="s">
        <v>3</v>
      </c>
      <c r="GD138">
        <v>1</v>
      </c>
      <c r="GF138">
        <v>-347328291</v>
      </c>
      <c r="GG138">
        <v>2</v>
      </c>
      <c r="GH138">
        <v>1</v>
      </c>
      <c r="GI138">
        <v>2</v>
      </c>
      <c r="GJ138">
        <v>0</v>
      </c>
      <c r="GK138">
        <v>0</v>
      </c>
      <c r="GL138">
        <f t="shared" si="142"/>
        <v>0</v>
      </c>
      <c r="GM138">
        <f t="shared" si="143"/>
        <v>-63.35</v>
      </c>
      <c r="GN138">
        <f t="shared" si="144"/>
        <v>0</v>
      </c>
      <c r="GO138">
        <f t="shared" si="145"/>
        <v>-63.35</v>
      </c>
      <c r="GP138">
        <f t="shared" si="146"/>
        <v>0</v>
      </c>
      <c r="GR138">
        <v>0</v>
      </c>
      <c r="GS138">
        <v>3</v>
      </c>
      <c r="GT138">
        <v>0</v>
      </c>
      <c r="GU138" t="s">
        <v>3</v>
      </c>
      <c r="GV138">
        <f t="shared" si="147"/>
        <v>0</v>
      </c>
      <c r="GW138">
        <v>1</v>
      </c>
      <c r="GX138">
        <f t="shared" si="148"/>
        <v>0</v>
      </c>
      <c r="HA138">
        <v>0</v>
      </c>
      <c r="HB138">
        <v>0</v>
      </c>
      <c r="HC138">
        <f t="shared" si="149"/>
        <v>0</v>
      </c>
      <c r="HE138" t="s">
        <v>3</v>
      </c>
      <c r="HF138" t="s">
        <v>3</v>
      </c>
      <c r="HM138" t="s">
        <v>3</v>
      </c>
      <c r="HN138" t="s">
        <v>116</v>
      </c>
      <c r="HO138" t="s">
        <v>117</v>
      </c>
      <c r="HP138" t="s">
        <v>114</v>
      </c>
      <c r="HQ138" t="s">
        <v>114</v>
      </c>
      <c r="IK138">
        <v>0</v>
      </c>
    </row>
    <row r="139" spans="1:245" x14ac:dyDescent="0.2">
      <c r="A139">
        <v>18</v>
      </c>
      <c r="B139">
        <v>1</v>
      </c>
      <c r="C139">
        <v>146</v>
      </c>
      <c r="E139" t="s">
        <v>341</v>
      </c>
      <c r="F139" t="s">
        <v>342</v>
      </c>
      <c r="G139" t="s">
        <v>343</v>
      </c>
      <c r="H139" t="s">
        <v>178</v>
      </c>
      <c r="I139">
        <f>I137*J139</f>
        <v>-1.6000000000000001E-3</v>
      </c>
      <c r="J139">
        <v>-2E-3</v>
      </c>
      <c r="K139">
        <v>-2E-3</v>
      </c>
      <c r="O139">
        <f t="shared" si="110"/>
        <v>-124.09</v>
      </c>
      <c r="P139">
        <f t="shared" si="111"/>
        <v>-124.09</v>
      </c>
      <c r="Q139">
        <f t="shared" si="112"/>
        <v>0</v>
      </c>
      <c r="R139">
        <f t="shared" si="113"/>
        <v>0</v>
      </c>
      <c r="S139">
        <f t="shared" si="114"/>
        <v>0</v>
      </c>
      <c r="T139">
        <f t="shared" si="115"/>
        <v>0</v>
      </c>
      <c r="U139">
        <f t="shared" si="116"/>
        <v>0</v>
      </c>
      <c r="V139">
        <f t="shared" si="117"/>
        <v>0</v>
      </c>
      <c r="W139">
        <f t="shared" si="118"/>
        <v>0</v>
      </c>
      <c r="X139">
        <f t="shared" si="119"/>
        <v>0</v>
      </c>
      <c r="Y139">
        <f t="shared" si="120"/>
        <v>0</v>
      </c>
      <c r="AA139">
        <v>93041055</v>
      </c>
      <c r="AB139">
        <f t="shared" si="121"/>
        <v>9528</v>
      </c>
      <c r="AC139">
        <f t="shared" si="122"/>
        <v>9528</v>
      </c>
      <c r="AD139">
        <f t="shared" si="123"/>
        <v>0</v>
      </c>
      <c r="AE139">
        <f t="shared" si="124"/>
        <v>0</v>
      </c>
      <c r="AF139">
        <f t="shared" si="125"/>
        <v>0</v>
      </c>
      <c r="AG139">
        <f t="shared" si="126"/>
        <v>0</v>
      </c>
      <c r="AH139">
        <f t="shared" si="127"/>
        <v>0</v>
      </c>
      <c r="AI139">
        <f t="shared" si="128"/>
        <v>0</v>
      </c>
      <c r="AJ139">
        <f t="shared" si="129"/>
        <v>0</v>
      </c>
      <c r="AK139">
        <v>9528</v>
      </c>
      <c r="AL139">
        <v>9528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97</v>
      </c>
      <c r="AU139">
        <v>51</v>
      </c>
      <c r="AV139">
        <v>1</v>
      </c>
      <c r="AW139">
        <v>1</v>
      </c>
      <c r="AZ139">
        <v>1</v>
      </c>
      <c r="BA139">
        <v>1</v>
      </c>
      <c r="BB139">
        <v>1</v>
      </c>
      <c r="BC139">
        <v>8.14</v>
      </c>
      <c r="BD139" t="s">
        <v>3</v>
      </c>
      <c r="BE139" t="s">
        <v>3</v>
      </c>
      <c r="BF139" t="s">
        <v>3</v>
      </c>
      <c r="BG139" t="s">
        <v>3</v>
      </c>
      <c r="BH139">
        <v>3</v>
      </c>
      <c r="BI139">
        <v>2</v>
      </c>
      <c r="BJ139" t="s">
        <v>344</v>
      </c>
      <c r="BM139">
        <v>108001</v>
      </c>
      <c r="BN139">
        <v>0</v>
      </c>
      <c r="BO139" t="s">
        <v>342</v>
      </c>
      <c r="BP139">
        <v>1</v>
      </c>
      <c r="BQ139">
        <v>3</v>
      </c>
      <c r="BR139">
        <v>1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3</v>
      </c>
      <c r="BZ139">
        <v>97</v>
      </c>
      <c r="CA139">
        <v>51</v>
      </c>
      <c r="CB139" t="s">
        <v>3</v>
      </c>
      <c r="CE139">
        <v>0</v>
      </c>
      <c r="CF139">
        <v>0</v>
      </c>
      <c r="CG139">
        <v>0</v>
      </c>
      <c r="CM139">
        <v>0</v>
      </c>
      <c r="CN139" t="s">
        <v>3</v>
      </c>
      <c r="CO139">
        <v>0</v>
      </c>
      <c r="CP139">
        <f t="shared" si="130"/>
        <v>-124.09</v>
      </c>
      <c r="CQ139">
        <f t="shared" si="131"/>
        <v>77557.919999999998</v>
      </c>
      <c r="CR139">
        <f t="shared" si="132"/>
        <v>0</v>
      </c>
      <c r="CS139">
        <f t="shared" si="133"/>
        <v>0</v>
      </c>
      <c r="CT139">
        <f t="shared" si="134"/>
        <v>0</v>
      </c>
      <c r="CU139">
        <f t="shared" si="135"/>
        <v>0</v>
      </c>
      <c r="CV139">
        <f t="shared" si="136"/>
        <v>0</v>
      </c>
      <c r="CW139">
        <f t="shared" si="137"/>
        <v>0</v>
      </c>
      <c r="CX139">
        <f t="shared" si="138"/>
        <v>0</v>
      </c>
      <c r="CY139">
        <f t="shared" si="139"/>
        <v>0</v>
      </c>
      <c r="CZ139">
        <f t="shared" si="140"/>
        <v>0</v>
      </c>
      <c r="DC139" t="s">
        <v>3</v>
      </c>
      <c r="DD139" t="s">
        <v>3</v>
      </c>
      <c r="DE139" t="s">
        <v>3</v>
      </c>
      <c r="DF139" t="s">
        <v>3</v>
      </c>
      <c r="DG139" t="s">
        <v>3</v>
      </c>
      <c r="DH139" t="s">
        <v>3</v>
      </c>
      <c r="DI139" t="s">
        <v>3</v>
      </c>
      <c r="DJ139" t="s">
        <v>3</v>
      </c>
      <c r="DK139" t="s">
        <v>3</v>
      </c>
      <c r="DL139" t="s">
        <v>3</v>
      </c>
      <c r="DM139" t="s">
        <v>3</v>
      </c>
      <c r="DN139">
        <v>0</v>
      </c>
      <c r="DO139">
        <v>0</v>
      </c>
      <c r="DP139">
        <v>1</v>
      </c>
      <c r="DQ139">
        <v>1</v>
      </c>
      <c r="DU139">
        <v>1009</v>
      </c>
      <c r="DV139" t="s">
        <v>178</v>
      </c>
      <c r="DW139" t="s">
        <v>178</v>
      </c>
      <c r="DX139">
        <v>1000</v>
      </c>
      <c r="DZ139" t="s">
        <v>3</v>
      </c>
      <c r="EA139" t="s">
        <v>3</v>
      </c>
      <c r="EB139" t="s">
        <v>3</v>
      </c>
      <c r="EC139" t="s">
        <v>3</v>
      </c>
      <c r="EE139">
        <v>92107470</v>
      </c>
      <c r="EF139">
        <v>3</v>
      </c>
      <c r="EG139" t="s">
        <v>113</v>
      </c>
      <c r="EH139">
        <v>0</v>
      </c>
      <c r="EI139" t="s">
        <v>3</v>
      </c>
      <c r="EJ139">
        <v>2</v>
      </c>
      <c r="EK139">
        <v>108001</v>
      </c>
      <c r="EL139" t="s">
        <v>114</v>
      </c>
      <c r="EM139" t="s">
        <v>115</v>
      </c>
      <c r="EO139" t="s">
        <v>3</v>
      </c>
      <c r="EQ139">
        <v>0</v>
      </c>
      <c r="ER139">
        <v>9528</v>
      </c>
      <c r="ES139">
        <v>9528</v>
      </c>
      <c r="ET139">
        <v>0</v>
      </c>
      <c r="EU139">
        <v>0</v>
      </c>
      <c r="EV139">
        <v>0</v>
      </c>
      <c r="EW139">
        <v>0</v>
      </c>
      <c r="EX139">
        <v>0</v>
      </c>
      <c r="FQ139">
        <v>0</v>
      </c>
      <c r="FR139">
        <f t="shared" si="141"/>
        <v>0</v>
      </c>
      <c r="FS139">
        <v>0</v>
      </c>
      <c r="FX139">
        <v>97</v>
      </c>
      <c r="FY139">
        <v>51</v>
      </c>
      <c r="GA139" t="s">
        <v>3</v>
      </c>
      <c r="GD139">
        <v>1</v>
      </c>
      <c r="GF139">
        <v>-1286039561</v>
      </c>
      <c r="GG139">
        <v>2</v>
      </c>
      <c r="GH139">
        <v>1</v>
      </c>
      <c r="GI139">
        <v>2</v>
      </c>
      <c r="GJ139">
        <v>0</v>
      </c>
      <c r="GK139">
        <v>0</v>
      </c>
      <c r="GL139">
        <f t="shared" si="142"/>
        <v>0</v>
      </c>
      <c r="GM139">
        <f t="shared" si="143"/>
        <v>-124.09</v>
      </c>
      <c r="GN139">
        <f t="shared" si="144"/>
        <v>0</v>
      </c>
      <c r="GO139">
        <f t="shared" si="145"/>
        <v>-124.09</v>
      </c>
      <c r="GP139">
        <f t="shared" si="146"/>
        <v>0</v>
      </c>
      <c r="GR139">
        <v>0</v>
      </c>
      <c r="GS139">
        <v>3</v>
      </c>
      <c r="GT139">
        <v>0</v>
      </c>
      <c r="GU139" t="s">
        <v>3</v>
      </c>
      <c r="GV139">
        <f t="shared" si="147"/>
        <v>0</v>
      </c>
      <c r="GW139">
        <v>1</v>
      </c>
      <c r="GX139">
        <f t="shared" si="148"/>
        <v>0</v>
      </c>
      <c r="HA139">
        <v>0</v>
      </c>
      <c r="HB139">
        <v>0</v>
      </c>
      <c r="HC139">
        <f t="shared" si="149"/>
        <v>0</v>
      </c>
      <c r="HE139" t="s">
        <v>3</v>
      </c>
      <c r="HF139" t="s">
        <v>3</v>
      </c>
      <c r="HM139" t="s">
        <v>3</v>
      </c>
      <c r="HN139" t="s">
        <v>116</v>
      </c>
      <c r="HO139" t="s">
        <v>117</v>
      </c>
      <c r="HP139" t="s">
        <v>114</v>
      </c>
      <c r="HQ139" t="s">
        <v>114</v>
      </c>
      <c r="IK139">
        <v>0</v>
      </c>
    </row>
    <row r="140" spans="1:245" x14ac:dyDescent="0.2">
      <c r="A140">
        <v>17</v>
      </c>
      <c r="B140">
        <v>1</v>
      </c>
      <c r="C140">
        <f>ROW(SmtRes!A155)</f>
        <v>155</v>
      </c>
      <c r="D140">
        <f>ROW(EtalonRes!A155)</f>
        <v>155</v>
      </c>
      <c r="E140" t="s">
        <v>345</v>
      </c>
      <c r="F140" t="s">
        <v>346</v>
      </c>
      <c r="G140" t="s">
        <v>347</v>
      </c>
      <c r="H140" t="s">
        <v>348</v>
      </c>
      <c r="I140">
        <f>ROUND(56/100,9)</f>
        <v>0.56000000000000005</v>
      </c>
      <c r="J140">
        <v>0</v>
      </c>
      <c r="K140">
        <f>ROUND(56/100,9)</f>
        <v>0.56000000000000005</v>
      </c>
      <c r="O140">
        <f t="shared" si="110"/>
        <v>3642.36</v>
      </c>
      <c r="P140">
        <f t="shared" si="111"/>
        <v>280.58999999999997</v>
      </c>
      <c r="Q140">
        <f t="shared" si="112"/>
        <v>442.29</v>
      </c>
      <c r="R140">
        <f t="shared" si="113"/>
        <v>53.22</v>
      </c>
      <c r="S140">
        <f t="shared" si="114"/>
        <v>2919.48</v>
      </c>
      <c r="T140">
        <f t="shared" si="115"/>
        <v>0</v>
      </c>
      <c r="U140">
        <f t="shared" si="116"/>
        <v>9.2960000000000012</v>
      </c>
      <c r="V140">
        <f t="shared" si="117"/>
        <v>0.12320000000000002</v>
      </c>
      <c r="W140">
        <f t="shared" si="118"/>
        <v>0</v>
      </c>
      <c r="X140">
        <f t="shared" si="119"/>
        <v>2883.52</v>
      </c>
      <c r="Y140">
        <f t="shared" si="120"/>
        <v>1516.08</v>
      </c>
      <c r="AA140">
        <v>93041055</v>
      </c>
      <c r="AB140">
        <f t="shared" si="121"/>
        <v>269.77</v>
      </c>
      <c r="AC140">
        <f t="shared" si="122"/>
        <v>49.56</v>
      </c>
      <c r="AD140">
        <f t="shared" si="123"/>
        <v>74.3</v>
      </c>
      <c r="AE140">
        <f t="shared" si="124"/>
        <v>2.66</v>
      </c>
      <c r="AF140">
        <f t="shared" si="125"/>
        <v>145.91</v>
      </c>
      <c r="AG140">
        <f t="shared" si="126"/>
        <v>0</v>
      </c>
      <c r="AH140">
        <f t="shared" si="127"/>
        <v>16.600000000000001</v>
      </c>
      <c r="AI140">
        <f t="shared" si="128"/>
        <v>0.22</v>
      </c>
      <c r="AJ140">
        <f t="shared" si="129"/>
        <v>0</v>
      </c>
      <c r="AK140">
        <v>269.77</v>
      </c>
      <c r="AL140">
        <v>49.56</v>
      </c>
      <c r="AM140">
        <v>74.3</v>
      </c>
      <c r="AN140">
        <v>2.66</v>
      </c>
      <c r="AO140">
        <v>145.91</v>
      </c>
      <c r="AP140">
        <v>0</v>
      </c>
      <c r="AQ140">
        <v>16.600000000000001</v>
      </c>
      <c r="AR140">
        <v>0.22</v>
      </c>
      <c r="AS140">
        <v>0</v>
      </c>
      <c r="AT140">
        <v>97</v>
      </c>
      <c r="AU140">
        <v>51</v>
      </c>
      <c r="AV140">
        <v>1</v>
      </c>
      <c r="AW140">
        <v>1</v>
      </c>
      <c r="AZ140">
        <v>1</v>
      </c>
      <c r="BA140">
        <v>35.729999999999997</v>
      </c>
      <c r="BB140">
        <v>10.63</v>
      </c>
      <c r="BC140">
        <v>10.11</v>
      </c>
      <c r="BD140" t="s">
        <v>3</v>
      </c>
      <c r="BE140" t="s">
        <v>3</v>
      </c>
      <c r="BF140" t="s">
        <v>3</v>
      </c>
      <c r="BG140" t="s">
        <v>3</v>
      </c>
      <c r="BH140">
        <v>0</v>
      </c>
      <c r="BI140">
        <v>2</v>
      </c>
      <c r="BJ140" t="s">
        <v>349</v>
      </c>
      <c r="BM140">
        <v>108001</v>
      </c>
      <c r="BN140">
        <v>0</v>
      </c>
      <c r="BO140" t="s">
        <v>346</v>
      </c>
      <c r="BP140">
        <v>1</v>
      </c>
      <c r="BQ140">
        <v>3</v>
      </c>
      <c r="BR140">
        <v>0</v>
      </c>
      <c r="BS140">
        <v>35.729999999999997</v>
      </c>
      <c r="BT140">
        <v>1</v>
      </c>
      <c r="BU140">
        <v>1</v>
      </c>
      <c r="BV140">
        <v>1</v>
      </c>
      <c r="BW140">
        <v>1</v>
      </c>
      <c r="BX140">
        <v>1</v>
      </c>
      <c r="BY140" t="s">
        <v>3</v>
      </c>
      <c r="BZ140">
        <v>97</v>
      </c>
      <c r="CA140">
        <v>51</v>
      </c>
      <c r="CB140" t="s">
        <v>3</v>
      </c>
      <c r="CE140">
        <v>0</v>
      </c>
      <c r="CF140">
        <v>0</v>
      </c>
      <c r="CG140">
        <v>0</v>
      </c>
      <c r="CM140">
        <v>0</v>
      </c>
      <c r="CN140" t="s">
        <v>3</v>
      </c>
      <c r="CO140">
        <v>0</v>
      </c>
      <c r="CP140">
        <f t="shared" si="130"/>
        <v>3642.36</v>
      </c>
      <c r="CQ140">
        <f t="shared" si="131"/>
        <v>501.05160000000001</v>
      </c>
      <c r="CR140">
        <f t="shared" si="132"/>
        <v>789.80900000000008</v>
      </c>
      <c r="CS140">
        <f t="shared" si="133"/>
        <v>95.041799999999995</v>
      </c>
      <c r="CT140">
        <f t="shared" si="134"/>
        <v>5213.3642999999993</v>
      </c>
      <c r="CU140">
        <f t="shared" si="135"/>
        <v>0</v>
      </c>
      <c r="CV140">
        <f t="shared" si="136"/>
        <v>16.600000000000001</v>
      </c>
      <c r="CW140">
        <f t="shared" si="137"/>
        <v>0.22</v>
      </c>
      <c r="CX140">
        <f t="shared" si="138"/>
        <v>0</v>
      </c>
      <c r="CY140">
        <f t="shared" si="139"/>
        <v>2883.5189999999998</v>
      </c>
      <c r="CZ140">
        <f t="shared" si="140"/>
        <v>1516.0769999999998</v>
      </c>
      <c r="DC140" t="s">
        <v>3</v>
      </c>
      <c r="DD140" t="s">
        <v>3</v>
      </c>
      <c r="DE140" t="s">
        <v>3</v>
      </c>
      <c r="DF140" t="s">
        <v>3</v>
      </c>
      <c r="DG140" t="s">
        <v>3</v>
      </c>
      <c r="DH140" t="s">
        <v>3</v>
      </c>
      <c r="DI140" t="s">
        <v>3</v>
      </c>
      <c r="DJ140" t="s">
        <v>3</v>
      </c>
      <c r="DK140" t="s">
        <v>3</v>
      </c>
      <c r="DL140" t="s">
        <v>3</v>
      </c>
      <c r="DM140" t="s">
        <v>3</v>
      </c>
      <c r="DN140">
        <v>0</v>
      </c>
      <c r="DO140">
        <v>0</v>
      </c>
      <c r="DP140">
        <v>1</v>
      </c>
      <c r="DQ140">
        <v>1</v>
      </c>
      <c r="DU140">
        <v>1003</v>
      </c>
      <c r="DV140" t="s">
        <v>348</v>
      </c>
      <c r="DW140" t="s">
        <v>348</v>
      </c>
      <c r="DX140">
        <v>100</v>
      </c>
      <c r="DZ140" t="s">
        <v>3</v>
      </c>
      <c r="EA140" t="s">
        <v>3</v>
      </c>
      <c r="EB140" t="s">
        <v>3</v>
      </c>
      <c r="EC140" t="s">
        <v>3</v>
      </c>
      <c r="EE140">
        <v>92107470</v>
      </c>
      <c r="EF140">
        <v>3</v>
      </c>
      <c r="EG140" t="s">
        <v>113</v>
      </c>
      <c r="EH140">
        <v>0</v>
      </c>
      <c r="EI140" t="s">
        <v>3</v>
      </c>
      <c r="EJ140">
        <v>2</v>
      </c>
      <c r="EK140">
        <v>108001</v>
      </c>
      <c r="EL140" t="s">
        <v>114</v>
      </c>
      <c r="EM140" t="s">
        <v>115</v>
      </c>
      <c r="EO140" t="s">
        <v>3</v>
      </c>
      <c r="EQ140">
        <v>0</v>
      </c>
      <c r="ER140">
        <v>269.77</v>
      </c>
      <c r="ES140">
        <v>49.56</v>
      </c>
      <c r="ET140">
        <v>74.3</v>
      </c>
      <c r="EU140">
        <v>2.66</v>
      </c>
      <c r="EV140">
        <v>145.91</v>
      </c>
      <c r="EW140">
        <v>16.600000000000001</v>
      </c>
      <c r="EX140">
        <v>0.22</v>
      </c>
      <c r="EY140">
        <v>0</v>
      </c>
      <c r="FQ140">
        <v>0</v>
      </c>
      <c r="FR140">
        <f t="shared" si="141"/>
        <v>0</v>
      </c>
      <c r="FS140">
        <v>0</v>
      </c>
      <c r="FX140">
        <v>97</v>
      </c>
      <c r="FY140">
        <v>51</v>
      </c>
      <c r="GA140" t="s">
        <v>3</v>
      </c>
      <c r="GD140">
        <v>1</v>
      </c>
      <c r="GF140">
        <v>-704351292</v>
      </c>
      <c r="GG140">
        <v>2</v>
      </c>
      <c r="GH140">
        <v>1</v>
      </c>
      <c r="GI140">
        <v>2</v>
      </c>
      <c r="GJ140">
        <v>0</v>
      </c>
      <c r="GK140">
        <v>0</v>
      </c>
      <c r="GL140">
        <f t="shared" si="142"/>
        <v>0</v>
      </c>
      <c r="GM140">
        <f t="shared" si="143"/>
        <v>8041.96</v>
      </c>
      <c r="GN140">
        <f t="shared" si="144"/>
        <v>0</v>
      </c>
      <c r="GO140">
        <f t="shared" si="145"/>
        <v>8041.96</v>
      </c>
      <c r="GP140">
        <f t="shared" si="146"/>
        <v>0</v>
      </c>
      <c r="GR140">
        <v>0</v>
      </c>
      <c r="GS140">
        <v>3</v>
      </c>
      <c r="GT140">
        <v>0</v>
      </c>
      <c r="GU140" t="s">
        <v>3</v>
      </c>
      <c r="GV140">
        <f t="shared" si="147"/>
        <v>0</v>
      </c>
      <c r="GW140">
        <v>1</v>
      </c>
      <c r="GX140">
        <f t="shared" si="148"/>
        <v>0</v>
      </c>
      <c r="HA140">
        <v>0</v>
      </c>
      <c r="HB140">
        <v>0</v>
      </c>
      <c r="HC140">
        <f t="shared" si="149"/>
        <v>0</v>
      </c>
      <c r="HE140" t="s">
        <v>3</v>
      </c>
      <c r="HF140" t="s">
        <v>3</v>
      </c>
      <c r="HM140" t="s">
        <v>3</v>
      </c>
      <c r="HN140" t="s">
        <v>116</v>
      </c>
      <c r="HO140" t="s">
        <v>117</v>
      </c>
      <c r="HP140" t="s">
        <v>114</v>
      </c>
      <c r="HQ140" t="s">
        <v>114</v>
      </c>
      <c r="IK140">
        <v>0</v>
      </c>
    </row>
    <row r="141" spans="1:245" x14ac:dyDescent="0.2">
      <c r="A141">
        <v>18</v>
      </c>
      <c r="B141">
        <v>1</v>
      </c>
      <c r="C141">
        <v>153</v>
      </c>
      <c r="E141" t="s">
        <v>350</v>
      </c>
      <c r="F141" t="s">
        <v>338</v>
      </c>
      <c r="G141" t="s">
        <v>339</v>
      </c>
      <c r="H141" t="s">
        <v>55</v>
      </c>
      <c r="I141">
        <f>I140*J141</f>
        <v>-0.50400000000000011</v>
      </c>
      <c r="J141">
        <v>-0.90000000000000013</v>
      </c>
      <c r="K141">
        <v>-0.9</v>
      </c>
      <c r="O141">
        <f t="shared" si="110"/>
        <v>-61.4</v>
      </c>
      <c r="P141">
        <f t="shared" si="111"/>
        <v>-61.4</v>
      </c>
      <c r="Q141">
        <f t="shared" si="112"/>
        <v>0</v>
      </c>
      <c r="R141">
        <f t="shared" si="113"/>
        <v>0</v>
      </c>
      <c r="S141">
        <f t="shared" si="114"/>
        <v>0</v>
      </c>
      <c r="T141">
        <f t="shared" si="115"/>
        <v>0</v>
      </c>
      <c r="U141">
        <f t="shared" si="116"/>
        <v>0</v>
      </c>
      <c r="V141">
        <f t="shared" si="117"/>
        <v>0</v>
      </c>
      <c r="W141">
        <f t="shared" si="118"/>
        <v>0</v>
      </c>
      <c r="X141">
        <f t="shared" si="119"/>
        <v>0</v>
      </c>
      <c r="Y141">
        <f t="shared" si="120"/>
        <v>0</v>
      </c>
      <c r="AA141">
        <v>93041055</v>
      </c>
      <c r="AB141">
        <f t="shared" si="121"/>
        <v>12.65</v>
      </c>
      <c r="AC141">
        <f t="shared" si="122"/>
        <v>12.65</v>
      </c>
      <c r="AD141">
        <f t="shared" si="123"/>
        <v>0</v>
      </c>
      <c r="AE141">
        <f t="shared" si="124"/>
        <v>0</v>
      </c>
      <c r="AF141">
        <f t="shared" si="125"/>
        <v>0</v>
      </c>
      <c r="AG141">
        <f t="shared" si="126"/>
        <v>0</v>
      </c>
      <c r="AH141">
        <f t="shared" si="127"/>
        <v>0</v>
      </c>
      <c r="AI141">
        <f t="shared" si="128"/>
        <v>0</v>
      </c>
      <c r="AJ141">
        <f t="shared" si="129"/>
        <v>0</v>
      </c>
      <c r="AK141">
        <v>12.65</v>
      </c>
      <c r="AL141">
        <v>12.65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97</v>
      </c>
      <c r="AU141">
        <v>51</v>
      </c>
      <c r="AV141">
        <v>1</v>
      </c>
      <c r="AW141">
        <v>1</v>
      </c>
      <c r="AZ141">
        <v>1</v>
      </c>
      <c r="BA141">
        <v>1</v>
      </c>
      <c r="BB141">
        <v>1</v>
      </c>
      <c r="BC141">
        <v>9.6300000000000008</v>
      </c>
      <c r="BD141" t="s">
        <v>3</v>
      </c>
      <c r="BE141" t="s">
        <v>3</v>
      </c>
      <c r="BF141" t="s">
        <v>3</v>
      </c>
      <c r="BG141" t="s">
        <v>3</v>
      </c>
      <c r="BH141">
        <v>3</v>
      </c>
      <c r="BI141">
        <v>2</v>
      </c>
      <c r="BJ141" t="s">
        <v>340</v>
      </c>
      <c r="BM141">
        <v>108001</v>
      </c>
      <c r="BN141">
        <v>0</v>
      </c>
      <c r="BO141" t="s">
        <v>338</v>
      </c>
      <c r="BP141">
        <v>1</v>
      </c>
      <c r="BQ141">
        <v>3</v>
      </c>
      <c r="BR141">
        <v>1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3</v>
      </c>
      <c r="BZ141">
        <v>97</v>
      </c>
      <c r="CA141">
        <v>51</v>
      </c>
      <c r="CB141" t="s">
        <v>3</v>
      </c>
      <c r="CE141">
        <v>0</v>
      </c>
      <c r="CF141">
        <v>0</v>
      </c>
      <c r="CG141">
        <v>0</v>
      </c>
      <c r="CM141">
        <v>0</v>
      </c>
      <c r="CN141" t="s">
        <v>3</v>
      </c>
      <c r="CO141">
        <v>0</v>
      </c>
      <c r="CP141">
        <f t="shared" si="130"/>
        <v>-61.4</v>
      </c>
      <c r="CQ141">
        <f t="shared" si="131"/>
        <v>121.81950000000002</v>
      </c>
      <c r="CR141">
        <f t="shared" si="132"/>
        <v>0</v>
      </c>
      <c r="CS141">
        <f t="shared" si="133"/>
        <v>0</v>
      </c>
      <c r="CT141">
        <f t="shared" si="134"/>
        <v>0</v>
      </c>
      <c r="CU141">
        <f t="shared" si="135"/>
        <v>0</v>
      </c>
      <c r="CV141">
        <f t="shared" si="136"/>
        <v>0</v>
      </c>
      <c r="CW141">
        <f t="shared" si="137"/>
        <v>0</v>
      </c>
      <c r="CX141">
        <f t="shared" si="138"/>
        <v>0</v>
      </c>
      <c r="CY141">
        <f t="shared" si="139"/>
        <v>0</v>
      </c>
      <c r="CZ141">
        <f t="shared" si="140"/>
        <v>0</v>
      </c>
      <c r="DC141" t="s">
        <v>3</v>
      </c>
      <c r="DD141" t="s">
        <v>3</v>
      </c>
      <c r="DE141" t="s">
        <v>3</v>
      </c>
      <c r="DF141" t="s">
        <v>3</v>
      </c>
      <c r="DG141" t="s">
        <v>3</v>
      </c>
      <c r="DH141" t="s">
        <v>3</v>
      </c>
      <c r="DI141" t="s">
        <v>3</v>
      </c>
      <c r="DJ141" t="s">
        <v>3</v>
      </c>
      <c r="DK141" t="s">
        <v>3</v>
      </c>
      <c r="DL141" t="s">
        <v>3</v>
      </c>
      <c r="DM141" t="s">
        <v>3</v>
      </c>
      <c r="DN141">
        <v>0</v>
      </c>
      <c r="DO141">
        <v>0</v>
      </c>
      <c r="DP141">
        <v>1</v>
      </c>
      <c r="DQ141">
        <v>1</v>
      </c>
      <c r="DU141">
        <v>1009</v>
      </c>
      <c r="DV141" t="s">
        <v>55</v>
      </c>
      <c r="DW141" t="s">
        <v>55</v>
      </c>
      <c r="DX141">
        <v>1</v>
      </c>
      <c r="DZ141" t="s">
        <v>3</v>
      </c>
      <c r="EA141" t="s">
        <v>3</v>
      </c>
      <c r="EB141" t="s">
        <v>3</v>
      </c>
      <c r="EC141" t="s">
        <v>3</v>
      </c>
      <c r="EE141">
        <v>92107470</v>
      </c>
      <c r="EF141">
        <v>3</v>
      </c>
      <c r="EG141" t="s">
        <v>113</v>
      </c>
      <c r="EH141">
        <v>0</v>
      </c>
      <c r="EI141" t="s">
        <v>3</v>
      </c>
      <c r="EJ141">
        <v>2</v>
      </c>
      <c r="EK141">
        <v>108001</v>
      </c>
      <c r="EL141" t="s">
        <v>114</v>
      </c>
      <c r="EM141" t="s">
        <v>115</v>
      </c>
      <c r="EO141" t="s">
        <v>3</v>
      </c>
      <c r="EQ141">
        <v>0</v>
      </c>
      <c r="ER141">
        <v>12.65</v>
      </c>
      <c r="ES141">
        <v>12.65</v>
      </c>
      <c r="ET141">
        <v>0</v>
      </c>
      <c r="EU141">
        <v>0</v>
      </c>
      <c r="EV141">
        <v>0</v>
      </c>
      <c r="EW141">
        <v>0</v>
      </c>
      <c r="EX141">
        <v>0</v>
      </c>
      <c r="FQ141">
        <v>0</v>
      </c>
      <c r="FR141">
        <f t="shared" si="141"/>
        <v>0</v>
      </c>
      <c r="FS141">
        <v>0</v>
      </c>
      <c r="FX141">
        <v>97</v>
      </c>
      <c r="FY141">
        <v>51</v>
      </c>
      <c r="GA141" t="s">
        <v>3</v>
      </c>
      <c r="GD141">
        <v>1</v>
      </c>
      <c r="GF141">
        <v>-347328291</v>
      </c>
      <c r="GG141">
        <v>2</v>
      </c>
      <c r="GH141">
        <v>1</v>
      </c>
      <c r="GI141">
        <v>2</v>
      </c>
      <c r="GJ141">
        <v>0</v>
      </c>
      <c r="GK141">
        <v>0</v>
      </c>
      <c r="GL141">
        <f t="shared" si="142"/>
        <v>0</v>
      </c>
      <c r="GM141">
        <f t="shared" si="143"/>
        <v>-61.4</v>
      </c>
      <c r="GN141">
        <f t="shared" si="144"/>
        <v>0</v>
      </c>
      <c r="GO141">
        <f t="shared" si="145"/>
        <v>-61.4</v>
      </c>
      <c r="GP141">
        <f t="shared" si="146"/>
        <v>0</v>
      </c>
      <c r="GR141">
        <v>0</v>
      </c>
      <c r="GS141">
        <v>3</v>
      </c>
      <c r="GT141">
        <v>0</v>
      </c>
      <c r="GU141" t="s">
        <v>3</v>
      </c>
      <c r="GV141">
        <f t="shared" si="147"/>
        <v>0</v>
      </c>
      <c r="GW141">
        <v>1</v>
      </c>
      <c r="GX141">
        <f t="shared" si="148"/>
        <v>0</v>
      </c>
      <c r="HA141">
        <v>0</v>
      </c>
      <c r="HB141">
        <v>0</v>
      </c>
      <c r="HC141">
        <f t="shared" si="149"/>
        <v>0</v>
      </c>
      <c r="HE141" t="s">
        <v>3</v>
      </c>
      <c r="HF141" t="s">
        <v>3</v>
      </c>
      <c r="HM141" t="s">
        <v>3</v>
      </c>
      <c r="HN141" t="s">
        <v>116</v>
      </c>
      <c r="HO141" t="s">
        <v>117</v>
      </c>
      <c r="HP141" t="s">
        <v>114</v>
      </c>
      <c r="HQ141" t="s">
        <v>114</v>
      </c>
      <c r="IK141">
        <v>0</v>
      </c>
    </row>
    <row r="142" spans="1:245" x14ac:dyDescent="0.2">
      <c r="A142">
        <v>18</v>
      </c>
      <c r="B142">
        <v>1</v>
      </c>
      <c r="C142">
        <v>154</v>
      </c>
      <c r="E142" t="s">
        <v>351</v>
      </c>
      <c r="F142" t="s">
        <v>342</v>
      </c>
      <c r="G142" t="s">
        <v>343</v>
      </c>
      <c r="H142" t="s">
        <v>178</v>
      </c>
      <c r="I142">
        <f>I140*J142</f>
        <v>-2.0720000000000005E-3</v>
      </c>
      <c r="J142">
        <v>-3.7000000000000006E-3</v>
      </c>
      <c r="K142">
        <v>-3.7000000000000002E-3</v>
      </c>
      <c r="O142">
        <f t="shared" si="110"/>
        <v>-160.69999999999999</v>
      </c>
      <c r="P142">
        <f t="shared" si="111"/>
        <v>-160.69999999999999</v>
      </c>
      <c r="Q142">
        <f t="shared" si="112"/>
        <v>0</v>
      </c>
      <c r="R142">
        <f t="shared" si="113"/>
        <v>0</v>
      </c>
      <c r="S142">
        <f t="shared" si="114"/>
        <v>0</v>
      </c>
      <c r="T142">
        <f t="shared" si="115"/>
        <v>0</v>
      </c>
      <c r="U142">
        <f t="shared" si="116"/>
        <v>0</v>
      </c>
      <c r="V142">
        <f t="shared" si="117"/>
        <v>0</v>
      </c>
      <c r="W142">
        <f t="shared" si="118"/>
        <v>0</v>
      </c>
      <c r="X142">
        <f t="shared" si="119"/>
        <v>0</v>
      </c>
      <c r="Y142">
        <f t="shared" si="120"/>
        <v>0</v>
      </c>
      <c r="AA142">
        <v>93041055</v>
      </c>
      <c r="AB142">
        <f t="shared" si="121"/>
        <v>9528</v>
      </c>
      <c r="AC142">
        <f t="shared" si="122"/>
        <v>9528</v>
      </c>
      <c r="AD142">
        <f t="shared" si="123"/>
        <v>0</v>
      </c>
      <c r="AE142">
        <f t="shared" si="124"/>
        <v>0</v>
      </c>
      <c r="AF142">
        <f t="shared" si="125"/>
        <v>0</v>
      </c>
      <c r="AG142">
        <f t="shared" si="126"/>
        <v>0</v>
      </c>
      <c r="AH142">
        <f t="shared" si="127"/>
        <v>0</v>
      </c>
      <c r="AI142">
        <f t="shared" si="128"/>
        <v>0</v>
      </c>
      <c r="AJ142">
        <f t="shared" si="129"/>
        <v>0</v>
      </c>
      <c r="AK142">
        <v>9528</v>
      </c>
      <c r="AL142">
        <v>9528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97</v>
      </c>
      <c r="AU142">
        <v>51</v>
      </c>
      <c r="AV142">
        <v>1</v>
      </c>
      <c r="AW142">
        <v>1</v>
      </c>
      <c r="AZ142">
        <v>1</v>
      </c>
      <c r="BA142">
        <v>1</v>
      </c>
      <c r="BB142">
        <v>1</v>
      </c>
      <c r="BC142">
        <v>8.14</v>
      </c>
      <c r="BD142" t="s">
        <v>3</v>
      </c>
      <c r="BE142" t="s">
        <v>3</v>
      </c>
      <c r="BF142" t="s">
        <v>3</v>
      </c>
      <c r="BG142" t="s">
        <v>3</v>
      </c>
      <c r="BH142">
        <v>3</v>
      </c>
      <c r="BI142">
        <v>2</v>
      </c>
      <c r="BJ142" t="s">
        <v>344</v>
      </c>
      <c r="BM142">
        <v>108001</v>
      </c>
      <c r="BN142">
        <v>0</v>
      </c>
      <c r="BO142" t="s">
        <v>342</v>
      </c>
      <c r="BP142">
        <v>1</v>
      </c>
      <c r="BQ142">
        <v>3</v>
      </c>
      <c r="BR142">
        <v>1</v>
      </c>
      <c r="BS142">
        <v>1</v>
      </c>
      <c r="BT142">
        <v>1</v>
      </c>
      <c r="BU142">
        <v>1</v>
      </c>
      <c r="BV142">
        <v>1</v>
      </c>
      <c r="BW142">
        <v>1</v>
      </c>
      <c r="BX142">
        <v>1</v>
      </c>
      <c r="BY142" t="s">
        <v>3</v>
      </c>
      <c r="BZ142">
        <v>97</v>
      </c>
      <c r="CA142">
        <v>51</v>
      </c>
      <c r="CB142" t="s">
        <v>3</v>
      </c>
      <c r="CE142">
        <v>0</v>
      </c>
      <c r="CF142">
        <v>0</v>
      </c>
      <c r="CG142">
        <v>0</v>
      </c>
      <c r="CM142">
        <v>0</v>
      </c>
      <c r="CN142" t="s">
        <v>3</v>
      </c>
      <c r="CO142">
        <v>0</v>
      </c>
      <c r="CP142">
        <f t="shared" si="130"/>
        <v>-160.69999999999999</v>
      </c>
      <c r="CQ142">
        <f t="shared" si="131"/>
        <v>77557.919999999998</v>
      </c>
      <c r="CR142">
        <f t="shared" si="132"/>
        <v>0</v>
      </c>
      <c r="CS142">
        <f t="shared" si="133"/>
        <v>0</v>
      </c>
      <c r="CT142">
        <f t="shared" si="134"/>
        <v>0</v>
      </c>
      <c r="CU142">
        <f t="shared" si="135"/>
        <v>0</v>
      </c>
      <c r="CV142">
        <f t="shared" si="136"/>
        <v>0</v>
      </c>
      <c r="CW142">
        <f t="shared" si="137"/>
        <v>0</v>
      </c>
      <c r="CX142">
        <f t="shared" si="138"/>
        <v>0</v>
      </c>
      <c r="CY142">
        <f t="shared" si="139"/>
        <v>0</v>
      </c>
      <c r="CZ142">
        <f t="shared" si="140"/>
        <v>0</v>
      </c>
      <c r="DC142" t="s">
        <v>3</v>
      </c>
      <c r="DD142" t="s">
        <v>3</v>
      </c>
      <c r="DE142" t="s">
        <v>3</v>
      </c>
      <c r="DF142" t="s">
        <v>3</v>
      </c>
      <c r="DG142" t="s">
        <v>3</v>
      </c>
      <c r="DH142" t="s">
        <v>3</v>
      </c>
      <c r="DI142" t="s">
        <v>3</v>
      </c>
      <c r="DJ142" t="s">
        <v>3</v>
      </c>
      <c r="DK142" t="s">
        <v>3</v>
      </c>
      <c r="DL142" t="s">
        <v>3</v>
      </c>
      <c r="DM142" t="s">
        <v>3</v>
      </c>
      <c r="DN142">
        <v>0</v>
      </c>
      <c r="DO142">
        <v>0</v>
      </c>
      <c r="DP142">
        <v>1</v>
      </c>
      <c r="DQ142">
        <v>1</v>
      </c>
      <c r="DU142">
        <v>1009</v>
      </c>
      <c r="DV142" t="s">
        <v>178</v>
      </c>
      <c r="DW142" t="s">
        <v>178</v>
      </c>
      <c r="DX142">
        <v>1000</v>
      </c>
      <c r="DZ142" t="s">
        <v>3</v>
      </c>
      <c r="EA142" t="s">
        <v>3</v>
      </c>
      <c r="EB142" t="s">
        <v>3</v>
      </c>
      <c r="EC142" t="s">
        <v>3</v>
      </c>
      <c r="EE142">
        <v>92107470</v>
      </c>
      <c r="EF142">
        <v>3</v>
      </c>
      <c r="EG142" t="s">
        <v>113</v>
      </c>
      <c r="EH142">
        <v>0</v>
      </c>
      <c r="EI142" t="s">
        <v>3</v>
      </c>
      <c r="EJ142">
        <v>2</v>
      </c>
      <c r="EK142">
        <v>108001</v>
      </c>
      <c r="EL142" t="s">
        <v>114</v>
      </c>
      <c r="EM142" t="s">
        <v>115</v>
      </c>
      <c r="EO142" t="s">
        <v>3</v>
      </c>
      <c r="EQ142">
        <v>0</v>
      </c>
      <c r="ER142">
        <v>9528</v>
      </c>
      <c r="ES142">
        <v>9528</v>
      </c>
      <c r="ET142">
        <v>0</v>
      </c>
      <c r="EU142">
        <v>0</v>
      </c>
      <c r="EV142">
        <v>0</v>
      </c>
      <c r="EW142">
        <v>0</v>
      </c>
      <c r="EX142">
        <v>0</v>
      </c>
      <c r="FQ142">
        <v>0</v>
      </c>
      <c r="FR142">
        <f t="shared" si="141"/>
        <v>0</v>
      </c>
      <c r="FS142">
        <v>0</v>
      </c>
      <c r="FX142">
        <v>97</v>
      </c>
      <c r="FY142">
        <v>51</v>
      </c>
      <c r="GA142" t="s">
        <v>3</v>
      </c>
      <c r="GD142">
        <v>1</v>
      </c>
      <c r="GF142">
        <v>-1286039561</v>
      </c>
      <c r="GG142">
        <v>2</v>
      </c>
      <c r="GH142">
        <v>1</v>
      </c>
      <c r="GI142">
        <v>2</v>
      </c>
      <c r="GJ142">
        <v>0</v>
      </c>
      <c r="GK142">
        <v>0</v>
      </c>
      <c r="GL142">
        <f t="shared" si="142"/>
        <v>0</v>
      </c>
      <c r="GM142">
        <f t="shared" si="143"/>
        <v>-160.69999999999999</v>
      </c>
      <c r="GN142">
        <f t="shared" si="144"/>
        <v>0</v>
      </c>
      <c r="GO142">
        <f t="shared" si="145"/>
        <v>-160.69999999999999</v>
      </c>
      <c r="GP142">
        <f t="shared" si="146"/>
        <v>0</v>
      </c>
      <c r="GR142">
        <v>0</v>
      </c>
      <c r="GS142">
        <v>3</v>
      </c>
      <c r="GT142">
        <v>0</v>
      </c>
      <c r="GU142" t="s">
        <v>3</v>
      </c>
      <c r="GV142">
        <f t="shared" si="147"/>
        <v>0</v>
      </c>
      <c r="GW142">
        <v>1</v>
      </c>
      <c r="GX142">
        <f t="shared" si="148"/>
        <v>0</v>
      </c>
      <c r="HA142">
        <v>0</v>
      </c>
      <c r="HB142">
        <v>0</v>
      </c>
      <c r="HC142">
        <f t="shared" si="149"/>
        <v>0</v>
      </c>
      <c r="HE142" t="s">
        <v>3</v>
      </c>
      <c r="HF142" t="s">
        <v>3</v>
      </c>
      <c r="HM142" t="s">
        <v>3</v>
      </c>
      <c r="HN142" t="s">
        <v>116</v>
      </c>
      <c r="HO142" t="s">
        <v>117</v>
      </c>
      <c r="HP142" t="s">
        <v>114</v>
      </c>
      <c r="HQ142" t="s">
        <v>114</v>
      </c>
      <c r="IK142">
        <v>0</v>
      </c>
    </row>
    <row r="143" spans="1:245" x14ac:dyDescent="0.2">
      <c r="A143">
        <v>17</v>
      </c>
      <c r="B143">
        <v>1</v>
      </c>
      <c r="C143">
        <f>ROW(SmtRes!A164)</f>
        <v>164</v>
      </c>
      <c r="D143">
        <f>ROW(EtalonRes!A164)</f>
        <v>164</v>
      </c>
      <c r="E143" t="s">
        <v>352</v>
      </c>
      <c r="F143" t="s">
        <v>353</v>
      </c>
      <c r="G143" t="s">
        <v>354</v>
      </c>
      <c r="H143" t="s">
        <v>348</v>
      </c>
      <c r="I143">
        <f>ROUND(8/100,9)</f>
        <v>0.08</v>
      </c>
      <c r="J143">
        <v>0</v>
      </c>
      <c r="K143">
        <f>ROUND(8/100,9)</f>
        <v>0.08</v>
      </c>
      <c r="O143">
        <f t="shared" si="110"/>
        <v>664.83</v>
      </c>
      <c r="P143">
        <f t="shared" si="111"/>
        <v>72.19</v>
      </c>
      <c r="Q143">
        <f t="shared" si="112"/>
        <v>57.46</v>
      </c>
      <c r="R143">
        <f t="shared" si="113"/>
        <v>6.57</v>
      </c>
      <c r="S143">
        <f t="shared" si="114"/>
        <v>535.17999999999995</v>
      </c>
      <c r="T143">
        <f t="shared" si="115"/>
        <v>0</v>
      </c>
      <c r="U143">
        <f t="shared" si="116"/>
        <v>1.7040000000000002</v>
      </c>
      <c r="V143">
        <f t="shared" si="117"/>
        <v>1.52E-2</v>
      </c>
      <c r="W143">
        <f t="shared" si="118"/>
        <v>0</v>
      </c>
      <c r="X143">
        <f t="shared" si="119"/>
        <v>525.5</v>
      </c>
      <c r="Y143">
        <f t="shared" si="120"/>
        <v>276.29000000000002</v>
      </c>
      <c r="AA143">
        <v>93041055</v>
      </c>
      <c r="AB143">
        <f t="shared" si="121"/>
        <v>365.48</v>
      </c>
      <c r="AC143">
        <f t="shared" si="122"/>
        <v>109.12</v>
      </c>
      <c r="AD143">
        <f t="shared" si="123"/>
        <v>69.13</v>
      </c>
      <c r="AE143">
        <f t="shared" si="124"/>
        <v>2.2999999999999998</v>
      </c>
      <c r="AF143">
        <f t="shared" si="125"/>
        <v>187.23</v>
      </c>
      <c r="AG143">
        <f t="shared" si="126"/>
        <v>0</v>
      </c>
      <c r="AH143">
        <f t="shared" si="127"/>
        <v>21.3</v>
      </c>
      <c r="AI143">
        <f t="shared" si="128"/>
        <v>0.19</v>
      </c>
      <c r="AJ143">
        <f t="shared" si="129"/>
        <v>0</v>
      </c>
      <c r="AK143">
        <v>365.48</v>
      </c>
      <c r="AL143">
        <v>109.12</v>
      </c>
      <c r="AM143">
        <v>69.13</v>
      </c>
      <c r="AN143">
        <v>2.2999999999999998</v>
      </c>
      <c r="AO143">
        <v>187.23</v>
      </c>
      <c r="AP143">
        <v>0</v>
      </c>
      <c r="AQ143">
        <v>21.3</v>
      </c>
      <c r="AR143">
        <v>0.19</v>
      </c>
      <c r="AS143">
        <v>0</v>
      </c>
      <c r="AT143">
        <v>97</v>
      </c>
      <c r="AU143">
        <v>51</v>
      </c>
      <c r="AV143">
        <v>1</v>
      </c>
      <c r="AW143">
        <v>1</v>
      </c>
      <c r="AZ143">
        <v>1</v>
      </c>
      <c r="BA143">
        <v>35.729999999999997</v>
      </c>
      <c r="BB143">
        <v>10.39</v>
      </c>
      <c r="BC143">
        <v>8.27</v>
      </c>
      <c r="BD143" t="s">
        <v>3</v>
      </c>
      <c r="BE143" t="s">
        <v>3</v>
      </c>
      <c r="BF143" t="s">
        <v>3</v>
      </c>
      <c r="BG143" t="s">
        <v>3</v>
      </c>
      <c r="BH143">
        <v>0</v>
      </c>
      <c r="BI143">
        <v>2</v>
      </c>
      <c r="BJ143" t="s">
        <v>355</v>
      </c>
      <c r="BM143">
        <v>108001</v>
      </c>
      <c r="BN143">
        <v>0</v>
      </c>
      <c r="BO143" t="s">
        <v>353</v>
      </c>
      <c r="BP143">
        <v>1</v>
      </c>
      <c r="BQ143">
        <v>3</v>
      </c>
      <c r="BR143">
        <v>0</v>
      </c>
      <c r="BS143">
        <v>35.729999999999997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3</v>
      </c>
      <c r="BZ143">
        <v>97</v>
      </c>
      <c r="CA143">
        <v>51</v>
      </c>
      <c r="CB143" t="s">
        <v>3</v>
      </c>
      <c r="CE143">
        <v>0</v>
      </c>
      <c r="CF143">
        <v>0</v>
      </c>
      <c r="CG143">
        <v>0</v>
      </c>
      <c r="CM143">
        <v>0</v>
      </c>
      <c r="CN143" t="s">
        <v>3</v>
      </c>
      <c r="CO143">
        <v>0</v>
      </c>
      <c r="CP143">
        <f t="shared" si="130"/>
        <v>664.82999999999993</v>
      </c>
      <c r="CQ143">
        <f t="shared" si="131"/>
        <v>902.42240000000004</v>
      </c>
      <c r="CR143">
        <f t="shared" si="132"/>
        <v>718.26070000000004</v>
      </c>
      <c r="CS143">
        <f t="shared" si="133"/>
        <v>82.178999999999988</v>
      </c>
      <c r="CT143">
        <f t="shared" si="134"/>
        <v>6689.727899999999</v>
      </c>
      <c r="CU143">
        <f t="shared" si="135"/>
        <v>0</v>
      </c>
      <c r="CV143">
        <f t="shared" si="136"/>
        <v>21.3</v>
      </c>
      <c r="CW143">
        <f t="shared" si="137"/>
        <v>0.19</v>
      </c>
      <c r="CX143">
        <f t="shared" si="138"/>
        <v>0</v>
      </c>
      <c r="CY143">
        <f t="shared" si="139"/>
        <v>525.49749999999995</v>
      </c>
      <c r="CZ143">
        <f t="shared" si="140"/>
        <v>276.29250000000002</v>
      </c>
      <c r="DC143" t="s">
        <v>3</v>
      </c>
      <c r="DD143" t="s">
        <v>3</v>
      </c>
      <c r="DE143" t="s">
        <v>3</v>
      </c>
      <c r="DF143" t="s">
        <v>3</v>
      </c>
      <c r="DG143" t="s">
        <v>3</v>
      </c>
      <c r="DH143" t="s">
        <v>3</v>
      </c>
      <c r="DI143" t="s">
        <v>3</v>
      </c>
      <c r="DJ143" t="s">
        <v>3</v>
      </c>
      <c r="DK143" t="s">
        <v>3</v>
      </c>
      <c r="DL143" t="s">
        <v>3</v>
      </c>
      <c r="DM143" t="s">
        <v>3</v>
      </c>
      <c r="DN143">
        <v>0</v>
      </c>
      <c r="DO143">
        <v>0</v>
      </c>
      <c r="DP143">
        <v>1</v>
      </c>
      <c r="DQ143">
        <v>1</v>
      </c>
      <c r="DU143">
        <v>1003</v>
      </c>
      <c r="DV143" t="s">
        <v>348</v>
      </c>
      <c r="DW143" t="s">
        <v>348</v>
      </c>
      <c r="DX143">
        <v>100</v>
      </c>
      <c r="DZ143" t="s">
        <v>3</v>
      </c>
      <c r="EA143" t="s">
        <v>3</v>
      </c>
      <c r="EB143" t="s">
        <v>3</v>
      </c>
      <c r="EC143" t="s">
        <v>3</v>
      </c>
      <c r="EE143">
        <v>92107470</v>
      </c>
      <c r="EF143">
        <v>3</v>
      </c>
      <c r="EG143" t="s">
        <v>113</v>
      </c>
      <c r="EH143">
        <v>0</v>
      </c>
      <c r="EI143" t="s">
        <v>3</v>
      </c>
      <c r="EJ143">
        <v>2</v>
      </c>
      <c r="EK143">
        <v>108001</v>
      </c>
      <c r="EL143" t="s">
        <v>114</v>
      </c>
      <c r="EM143" t="s">
        <v>115</v>
      </c>
      <c r="EO143" t="s">
        <v>3</v>
      </c>
      <c r="EQ143">
        <v>0</v>
      </c>
      <c r="ER143">
        <v>365.48</v>
      </c>
      <c r="ES143">
        <v>109.12</v>
      </c>
      <c r="ET143">
        <v>69.13</v>
      </c>
      <c r="EU143">
        <v>2.2999999999999998</v>
      </c>
      <c r="EV143">
        <v>187.23</v>
      </c>
      <c r="EW143">
        <v>21.3</v>
      </c>
      <c r="EX143">
        <v>0.19</v>
      </c>
      <c r="EY143">
        <v>0</v>
      </c>
      <c r="FQ143">
        <v>0</v>
      </c>
      <c r="FR143">
        <f t="shared" si="141"/>
        <v>0</v>
      </c>
      <c r="FS143">
        <v>0</v>
      </c>
      <c r="FX143">
        <v>97</v>
      </c>
      <c r="FY143">
        <v>51</v>
      </c>
      <c r="GA143" t="s">
        <v>3</v>
      </c>
      <c r="GD143">
        <v>1</v>
      </c>
      <c r="GF143">
        <v>1829627507</v>
      </c>
      <c r="GG143">
        <v>2</v>
      </c>
      <c r="GH143">
        <v>1</v>
      </c>
      <c r="GI143">
        <v>2</v>
      </c>
      <c r="GJ143">
        <v>0</v>
      </c>
      <c r="GK143">
        <v>0</v>
      </c>
      <c r="GL143">
        <f t="shared" si="142"/>
        <v>0</v>
      </c>
      <c r="GM143">
        <f t="shared" si="143"/>
        <v>1466.62</v>
      </c>
      <c r="GN143">
        <f t="shared" si="144"/>
        <v>0</v>
      </c>
      <c r="GO143">
        <f t="shared" si="145"/>
        <v>1466.62</v>
      </c>
      <c r="GP143">
        <f t="shared" si="146"/>
        <v>0</v>
      </c>
      <c r="GR143">
        <v>0</v>
      </c>
      <c r="GS143">
        <v>3</v>
      </c>
      <c r="GT143">
        <v>0</v>
      </c>
      <c r="GU143" t="s">
        <v>3</v>
      </c>
      <c r="GV143">
        <f t="shared" si="147"/>
        <v>0</v>
      </c>
      <c r="GW143">
        <v>1</v>
      </c>
      <c r="GX143">
        <f t="shared" si="148"/>
        <v>0</v>
      </c>
      <c r="HA143">
        <v>0</v>
      </c>
      <c r="HB143">
        <v>0</v>
      </c>
      <c r="HC143">
        <f t="shared" si="149"/>
        <v>0</v>
      </c>
      <c r="HE143" t="s">
        <v>3</v>
      </c>
      <c r="HF143" t="s">
        <v>3</v>
      </c>
      <c r="HM143" t="s">
        <v>3</v>
      </c>
      <c r="HN143" t="s">
        <v>116</v>
      </c>
      <c r="HO143" t="s">
        <v>117</v>
      </c>
      <c r="HP143" t="s">
        <v>114</v>
      </c>
      <c r="HQ143" t="s">
        <v>114</v>
      </c>
      <c r="IK143">
        <v>0</v>
      </c>
    </row>
    <row r="144" spans="1:245" x14ac:dyDescent="0.2">
      <c r="A144">
        <v>18</v>
      </c>
      <c r="B144">
        <v>1</v>
      </c>
      <c r="C144">
        <v>161</v>
      </c>
      <c r="E144" t="s">
        <v>356</v>
      </c>
      <c r="F144" t="s">
        <v>357</v>
      </c>
      <c r="G144" t="s">
        <v>358</v>
      </c>
      <c r="H144" t="s">
        <v>178</v>
      </c>
      <c r="I144">
        <f>I143*J144</f>
        <v>-3.2000000000000003E-4</v>
      </c>
      <c r="J144">
        <v>-4.0000000000000001E-3</v>
      </c>
      <c r="K144">
        <v>-4.0000000000000001E-3</v>
      </c>
      <c r="O144">
        <f t="shared" si="110"/>
        <v>-26.38</v>
      </c>
      <c r="P144">
        <f t="shared" si="111"/>
        <v>-26.38</v>
      </c>
      <c r="Q144">
        <f t="shared" si="112"/>
        <v>0</v>
      </c>
      <c r="R144">
        <f t="shared" si="113"/>
        <v>0</v>
      </c>
      <c r="S144">
        <f t="shared" si="114"/>
        <v>0</v>
      </c>
      <c r="T144">
        <f t="shared" si="115"/>
        <v>0</v>
      </c>
      <c r="U144">
        <f t="shared" si="116"/>
        <v>0</v>
      </c>
      <c r="V144">
        <f t="shared" si="117"/>
        <v>0</v>
      </c>
      <c r="W144">
        <f t="shared" si="118"/>
        <v>0</v>
      </c>
      <c r="X144">
        <f t="shared" si="119"/>
        <v>0</v>
      </c>
      <c r="Y144">
        <f t="shared" si="120"/>
        <v>0</v>
      </c>
      <c r="AA144">
        <v>93041055</v>
      </c>
      <c r="AB144">
        <f t="shared" si="121"/>
        <v>6074</v>
      </c>
      <c r="AC144">
        <f t="shared" si="122"/>
        <v>6074</v>
      </c>
      <c r="AD144">
        <f t="shared" si="123"/>
        <v>0</v>
      </c>
      <c r="AE144">
        <f t="shared" si="124"/>
        <v>0</v>
      </c>
      <c r="AF144">
        <f t="shared" si="125"/>
        <v>0</v>
      </c>
      <c r="AG144">
        <f t="shared" si="126"/>
        <v>0</v>
      </c>
      <c r="AH144">
        <f t="shared" si="127"/>
        <v>0</v>
      </c>
      <c r="AI144">
        <f t="shared" si="128"/>
        <v>0</v>
      </c>
      <c r="AJ144">
        <f t="shared" si="129"/>
        <v>0</v>
      </c>
      <c r="AK144">
        <v>6074</v>
      </c>
      <c r="AL144">
        <v>6074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97</v>
      </c>
      <c r="AU144">
        <v>51</v>
      </c>
      <c r="AV144">
        <v>1</v>
      </c>
      <c r="AW144">
        <v>1</v>
      </c>
      <c r="AZ144">
        <v>1</v>
      </c>
      <c r="BA144">
        <v>1</v>
      </c>
      <c r="BB144">
        <v>1</v>
      </c>
      <c r="BC144">
        <v>13.57</v>
      </c>
      <c r="BD144" t="s">
        <v>3</v>
      </c>
      <c r="BE144" t="s">
        <v>3</v>
      </c>
      <c r="BF144" t="s">
        <v>3</v>
      </c>
      <c r="BG144" t="s">
        <v>3</v>
      </c>
      <c r="BH144">
        <v>3</v>
      </c>
      <c r="BI144">
        <v>2</v>
      </c>
      <c r="BJ144" t="s">
        <v>359</v>
      </c>
      <c r="BM144">
        <v>108001</v>
      </c>
      <c r="BN144">
        <v>0</v>
      </c>
      <c r="BO144" t="s">
        <v>357</v>
      </c>
      <c r="BP144">
        <v>1</v>
      </c>
      <c r="BQ144">
        <v>3</v>
      </c>
      <c r="BR144">
        <v>1</v>
      </c>
      <c r="BS144">
        <v>1</v>
      </c>
      <c r="BT144">
        <v>1</v>
      </c>
      <c r="BU144">
        <v>1</v>
      </c>
      <c r="BV144">
        <v>1</v>
      </c>
      <c r="BW144">
        <v>1</v>
      </c>
      <c r="BX144">
        <v>1</v>
      </c>
      <c r="BY144" t="s">
        <v>3</v>
      </c>
      <c r="BZ144">
        <v>97</v>
      </c>
      <c r="CA144">
        <v>51</v>
      </c>
      <c r="CB144" t="s">
        <v>3</v>
      </c>
      <c r="CE144">
        <v>0</v>
      </c>
      <c r="CF144">
        <v>0</v>
      </c>
      <c r="CG144">
        <v>0</v>
      </c>
      <c r="CM144">
        <v>0</v>
      </c>
      <c r="CN144" t="s">
        <v>3</v>
      </c>
      <c r="CO144">
        <v>0</v>
      </c>
      <c r="CP144">
        <f t="shared" si="130"/>
        <v>-26.38</v>
      </c>
      <c r="CQ144">
        <f t="shared" si="131"/>
        <v>82424.180000000008</v>
      </c>
      <c r="CR144">
        <f t="shared" si="132"/>
        <v>0</v>
      </c>
      <c r="CS144">
        <f t="shared" si="133"/>
        <v>0</v>
      </c>
      <c r="CT144">
        <f t="shared" si="134"/>
        <v>0</v>
      </c>
      <c r="CU144">
        <f t="shared" si="135"/>
        <v>0</v>
      </c>
      <c r="CV144">
        <f t="shared" si="136"/>
        <v>0</v>
      </c>
      <c r="CW144">
        <f t="shared" si="137"/>
        <v>0</v>
      </c>
      <c r="CX144">
        <f t="shared" si="138"/>
        <v>0</v>
      </c>
      <c r="CY144">
        <f t="shared" si="139"/>
        <v>0</v>
      </c>
      <c r="CZ144">
        <f t="shared" si="140"/>
        <v>0</v>
      </c>
      <c r="DC144" t="s">
        <v>3</v>
      </c>
      <c r="DD144" t="s">
        <v>3</v>
      </c>
      <c r="DE144" t="s">
        <v>3</v>
      </c>
      <c r="DF144" t="s">
        <v>3</v>
      </c>
      <c r="DG144" t="s">
        <v>3</v>
      </c>
      <c r="DH144" t="s">
        <v>3</v>
      </c>
      <c r="DI144" t="s">
        <v>3</v>
      </c>
      <c r="DJ144" t="s">
        <v>3</v>
      </c>
      <c r="DK144" t="s">
        <v>3</v>
      </c>
      <c r="DL144" t="s">
        <v>3</v>
      </c>
      <c r="DM144" t="s">
        <v>3</v>
      </c>
      <c r="DN144">
        <v>0</v>
      </c>
      <c r="DO144">
        <v>0</v>
      </c>
      <c r="DP144">
        <v>1</v>
      </c>
      <c r="DQ144">
        <v>1</v>
      </c>
      <c r="DU144">
        <v>1009</v>
      </c>
      <c r="DV144" t="s">
        <v>178</v>
      </c>
      <c r="DW144" t="s">
        <v>178</v>
      </c>
      <c r="DX144">
        <v>1000</v>
      </c>
      <c r="DZ144" t="s">
        <v>3</v>
      </c>
      <c r="EA144" t="s">
        <v>3</v>
      </c>
      <c r="EB144" t="s">
        <v>3</v>
      </c>
      <c r="EC144" t="s">
        <v>3</v>
      </c>
      <c r="EE144">
        <v>92107470</v>
      </c>
      <c r="EF144">
        <v>3</v>
      </c>
      <c r="EG144" t="s">
        <v>113</v>
      </c>
      <c r="EH144">
        <v>0</v>
      </c>
      <c r="EI144" t="s">
        <v>3</v>
      </c>
      <c r="EJ144">
        <v>2</v>
      </c>
      <c r="EK144">
        <v>108001</v>
      </c>
      <c r="EL144" t="s">
        <v>114</v>
      </c>
      <c r="EM144" t="s">
        <v>115</v>
      </c>
      <c r="EO144" t="s">
        <v>3</v>
      </c>
      <c r="EQ144">
        <v>0</v>
      </c>
      <c r="ER144">
        <v>6074</v>
      </c>
      <c r="ES144">
        <v>6074</v>
      </c>
      <c r="ET144">
        <v>0</v>
      </c>
      <c r="EU144">
        <v>0</v>
      </c>
      <c r="EV144">
        <v>0</v>
      </c>
      <c r="EW144">
        <v>0</v>
      </c>
      <c r="EX144">
        <v>0</v>
      </c>
      <c r="FQ144">
        <v>0</v>
      </c>
      <c r="FR144">
        <f t="shared" si="141"/>
        <v>0</v>
      </c>
      <c r="FS144">
        <v>0</v>
      </c>
      <c r="FX144">
        <v>97</v>
      </c>
      <c r="FY144">
        <v>51</v>
      </c>
      <c r="GA144" t="s">
        <v>3</v>
      </c>
      <c r="GD144">
        <v>1</v>
      </c>
      <c r="GF144">
        <v>-1793514341</v>
      </c>
      <c r="GG144">
        <v>2</v>
      </c>
      <c r="GH144">
        <v>1</v>
      </c>
      <c r="GI144">
        <v>2</v>
      </c>
      <c r="GJ144">
        <v>0</v>
      </c>
      <c r="GK144">
        <v>0</v>
      </c>
      <c r="GL144">
        <f t="shared" si="142"/>
        <v>0</v>
      </c>
      <c r="GM144">
        <f t="shared" si="143"/>
        <v>-26.38</v>
      </c>
      <c r="GN144">
        <f t="shared" si="144"/>
        <v>0</v>
      </c>
      <c r="GO144">
        <f t="shared" si="145"/>
        <v>-26.38</v>
      </c>
      <c r="GP144">
        <f t="shared" si="146"/>
        <v>0</v>
      </c>
      <c r="GR144">
        <v>0</v>
      </c>
      <c r="GS144">
        <v>3</v>
      </c>
      <c r="GT144">
        <v>0</v>
      </c>
      <c r="GU144" t="s">
        <v>3</v>
      </c>
      <c r="GV144">
        <f t="shared" si="147"/>
        <v>0</v>
      </c>
      <c r="GW144">
        <v>1</v>
      </c>
      <c r="GX144">
        <f t="shared" si="148"/>
        <v>0</v>
      </c>
      <c r="HA144">
        <v>0</v>
      </c>
      <c r="HB144">
        <v>0</v>
      </c>
      <c r="HC144">
        <f t="shared" si="149"/>
        <v>0</v>
      </c>
      <c r="HE144" t="s">
        <v>3</v>
      </c>
      <c r="HF144" t="s">
        <v>3</v>
      </c>
      <c r="HM144" t="s">
        <v>3</v>
      </c>
      <c r="HN144" t="s">
        <v>116</v>
      </c>
      <c r="HO144" t="s">
        <v>117</v>
      </c>
      <c r="HP144" t="s">
        <v>114</v>
      </c>
      <c r="HQ144" t="s">
        <v>114</v>
      </c>
      <c r="IK144">
        <v>0</v>
      </c>
    </row>
    <row r="145" spans="1:245" x14ac:dyDescent="0.2">
      <c r="A145">
        <v>18</v>
      </c>
      <c r="B145">
        <v>1</v>
      </c>
      <c r="C145">
        <v>162</v>
      </c>
      <c r="E145" t="s">
        <v>360</v>
      </c>
      <c r="F145" t="s">
        <v>338</v>
      </c>
      <c r="G145" t="s">
        <v>339</v>
      </c>
      <c r="H145" t="s">
        <v>55</v>
      </c>
      <c r="I145">
        <f>I143*J145</f>
        <v>-7.2000000000000008E-2</v>
      </c>
      <c r="J145">
        <v>-0.90000000000000013</v>
      </c>
      <c r="K145">
        <v>-0.9</v>
      </c>
      <c r="O145">
        <f t="shared" si="110"/>
        <v>-8.77</v>
      </c>
      <c r="P145">
        <f t="shared" si="111"/>
        <v>-8.77</v>
      </c>
      <c r="Q145">
        <f t="shared" si="112"/>
        <v>0</v>
      </c>
      <c r="R145">
        <f t="shared" si="113"/>
        <v>0</v>
      </c>
      <c r="S145">
        <f t="shared" si="114"/>
        <v>0</v>
      </c>
      <c r="T145">
        <f t="shared" si="115"/>
        <v>0</v>
      </c>
      <c r="U145">
        <f t="shared" si="116"/>
        <v>0</v>
      </c>
      <c r="V145">
        <f t="shared" si="117"/>
        <v>0</v>
      </c>
      <c r="W145">
        <f t="shared" si="118"/>
        <v>0</v>
      </c>
      <c r="X145">
        <f t="shared" si="119"/>
        <v>0</v>
      </c>
      <c r="Y145">
        <f t="shared" si="120"/>
        <v>0</v>
      </c>
      <c r="AA145">
        <v>93041055</v>
      </c>
      <c r="AB145">
        <f t="shared" si="121"/>
        <v>12.65</v>
      </c>
      <c r="AC145">
        <f t="shared" si="122"/>
        <v>12.65</v>
      </c>
      <c r="AD145">
        <f t="shared" si="123"/>
        <v>0</v>
      </c>
      <c r="AE145">
        <f t="shared" si="124"/>
        <v>0</v>
      </c>
      <c r="AF145">
        <f t="shared" si="125"/>
        <v>0</v>
      </c>
      <c r="AG145">
        <f t="shared" si="126"/>
        <v>0</v>
      </c>
      <c r="AH145">
        <f t="shared" si="127"/>
        <v>0</v>
      </c>
      <c r="AI145">
        <f t="shared" si="128"/>
        <v>0</v>
      </c>
      <c r="AJ145">
        <f t="shared" si="129"/>
        <v>0</v>
      </c>
      <c r="AK145">
        <v>12.65</v>
      </c>
      <c r="AL145">
        <v>12.65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97</v>
      </c>
      <c r="AU145">
        <v>51</v>
      </c>
      <c r="AV145">
        <v>1</v>
      </c>
      <c r="AW145">
        <v>1</v>
      </c>
      <c r="AZ145">
        <v>1</v>
      </c>
      <c r="BA145">
        <v>1</v>
      </c>
      <c r="BB145">
        <v>1</v>
      </c>
      <c r="BC145">
        <v>9.6300000000000008</v>
      </c>
      <c r="BD145" t="s">
        <v>3</v>
      </c>
      <c r="BE145" t="s">
        <v>3</v>
      </c>
      <c r="BF145" t="s">
        <v>3</v>
      </c>
      <c r="BG145" t="s">
        <v>3</v>
      </c>
      <c r="BH145">
        <v>3</v>
      </c>
      <c r="BI145">
        <v>2</v>
      </c>
      <c r="BJ145" t="s">
        <v>340</v>
      </c>
      <c r="BM145">
        <v>108001</v>
      </c>
      <c r="BN145">
        <v>0</v>
      </c>
      <c r="BO145" t="s">
        <v>338</v>
      </c>
      <c r="BP145">
        <v>1</v>
      </c>
      <c r="BQ145">
        <v>3</v>
      </c>
      <c r="BR145">
        <v>1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3</v>
      </c>
      <c r="BZ145">
        <v>97</v>
      </c>
      <c r="CA145">
        <v>51</v>
      </c>
      <c r="CB145" t="s">
        <v>3</v>
      </c>
      <c r="CE145">
        <v>0</v>
      </c>
      <c r="CF145">
        <v>0</v>
      </c>
      <c r="CG145">
        <v>0</v>
      </c>
      <c r="CM145">
        <v>0</v>
      </c>
      <c r="CN145" t="s">
        <v>3</v>
      </c>
      <c r="CO145">
        <v>0</v>
      </c>
      <c r="CP145">
        <f t="shared" si="130"/>
        <v>-8.77</v>
      </c>
      <c r="CQ145">
        <f t="shared" si="131"/>
        <v>121.81950000000002</v>
      </c>
      <c r="CR145">
        <f t="shared" si="132"/>
        <v>0</v>
      </c>
      <c r="CS145">
        <f t="shared" si="133"/>
        <v>0</v>
      </c>
      <c r="CT145">
        <f t="shared" si="134"/>
        <v>0</v>
      </c>
      <c r="CU145">
        <f t="shared" si="135"/>
        <v>0</v>
      </c>
      <c r="CV145">
        <f t="shared" si="136"/>
        <v>0</v>
      </c>
      <c r="CW145">
        <f t="shared" si="137"/>
        <v>0</v>
      </c>
      <c r="CX145">
        <f t="shared" si="138"/>
        <v>0</v>
      </c>
      <c r="CY145">
        <f t="shared" si="139"/>
        <v>0</v>
      </c>
      <c r="CZ145">
        <f t="shared" si="140"/>
        <v>0</v>
      </c>
      <c r="DC145" t="s">
        <v>3</v>
      </c>
      <c r="DD145" t="s">
        <v>3</v>
      </c>
      <c r="DE145" t="s">
        <v>3</v>
      </c>
      <c r="DF145" t="s">
        <v>3</v>
      </c>
      <c r="DG145" t="s">
        <v>3</v>
      </c>
      <c r="DH145" t="s">
        <v>3</v>
      </c>
      <c r="DI145" t="s">
        <v>3</v>
      </c>
      <c r="DJ145" t="s">
        <v>3</v>
      </c>
      <c r="DK145" t="s">
        <v>3</v>
      </c>
      <c r="DL145" t="s">
        <v>3</v>
      </c>
      <c r="DM145" t="s">
        <v>3</v>
      </c>
      <c r="DN145">
        <v>0</v>
      </c>
      <c r="DO145">
        <v>0</v>
      </c>
      <c r="DP145">
        <v>1</v>
      </c>
      <c r="DQ145">
        <v>1</v>
      </c>
      <c r="DU145">
        <v>1009</v>
      </c>
      <c r="DV145" t="s">
        <v>55</v>
      </c>
      <c r="DW145" t="s">
        <v>55</v>
      </c>
      <c r="DX145">
        <v>1</v>
      </c>
      <c r="DZ145" t="s">
        <v>3</v>
      </c>
      <c r="EA145" t="s">
        <v>3</v>
      </c>
      <c r="EB145" t="s">
        <v>3</v>
      </c>
      <c r="EC145" t="s">
        <v>3</v>
      </c>
      <c r="EE145">
        <v>92107470</v>
      </c>
      <c r="EF145">
        <v>3</v>
      </c>
      <c r="EG145" t="s">
        <v>113</v>
      </c>
      <c r="EH145">
        <v>0</v>
      </c>
      <c r="EI145" t="s">
        <v>3</v>
      </c>
      <c r="EJ145">
        <v>2</v>
      </c>
      <c r="EK145">
        <v>108001</v>
      </c>
      <c r="EL145" t="s">
        <v>114</v>
      </c>
      <c r="EM145" t="s">
        <v>115</v>
      </c>
      <c r="EO145" t="s">
        <v>3</v>
      </c>
      <c r="EQ145">
        <v>0</v>
      </c>
      <c r="ER145">
        <v>12.65</v>
      </c>
      <c r="ES145">
        <v>12.65</v>
      </c>
      <c r="ET145">
        <v>0</v>
      </c>
      <c r="EU145">
        <v>0</v>
      </c>
      <c r="EV145">
        <v>0</v>
      </c>
      <c r="EW145">
        <v>0</v>
      </c>
      <c r="EX145">
        <v>0</v>
      </c>
      <c r="FQ145">
        <v>0</v>
      </c>
      <c r="FR145">
        <f t="shared" si="141"/>
        <v>0</v>
      </c>
      <c r="FS145">
        <v>0</v>
      </c>
      <c r="FX145">
        <v>97</v>
      </c>
      <c r="FY145">
        <v>51</v>
      </c>
      <c r="GA145" t="s">
        <v>3</v>
      </c>
      <c r="GD145">
        <v>1</v>
      </c>
      <c r="GF145">
        <v>-347328291</v>
      </c>
      <c r="GG145">
        <v>2</v>
      </c>
      <c r="GH145">
        <v>1</v>
      </c>
      <c r="GI145">
        <v>2</v>
      </c>
      <c r="GJ145">
        <v>0</v>
      </c>
      <c r="GK145">
        <v>0</v>
      </c>
      <c r="GL145">
        <f t="shared" si="142"/>
        <v>0</v>
      </c>
      <c r="GM145">
        <f t="shared" si="143"/>
        <v>-8.77</v>
      </c>
      <c r="GN145">
        <f t="shared" si="144"/>
        <v>0</v>
      </c>
      <c r="GO145">
        <f t="shared" si="145"/>
        <v>-8.77</v>
      </c>
      <c r="GP145">
        <f t="shared" si="146"/>
        <v>0</v>
      </c>
      <c r="GR145">
        <v>0</v>
      </c>
      <c r="GS145">
        <v>3</v>
      </c>
      <c r="GT145">
        <v>0</v>
      </c>
      <c r="GU145" t="s">
        <v>3</v>
      </c>
      <c r="GV145">
        <f t="shared" si="147"/>
        <v>0</v>
      </c>
      <c r="GW145">
        <v>1</v>
      </c>
      <c r="GX145">
        <f t="shared" si="148"/>
        <v>0</v>
      </c>
      <c r="HA145">
        <v>0</v>
      </c>
      <c r="HB145">
        <v>0</v>
      </c>
      <c r="HC145">
        <f t="shared" si="149"/>
        <v>0</v>
      </c>
      <c r="HE145" t="s">
        <v>3</v>
      </c>
      <c r="HF145" t="s">
        <v>3</v>
      </c>
      <c r="HM145" t="s">
        <v>3</v>
      </c>
      <c r="HN145" t="s">
        <v>116</v>
      </c>
      <c r="HO145" t="s">
        <v>117</v>
      </c>
      <c r="HP145" t="s">
        <v>114</v>
      </c>
      <c r="HQ145" t="s">
        <v>114</v>
      </c>
      <c r="IK145">
        <v>0</v>
      </c>
    </row>
    <row r="146" spans="1:245" x14ac:dyDescent="0.2">
      <c r="A146">
        <v>18</v>
      </c>
      <c r="B146">
        <v>1</v>
      </c>
      <c r="C146">
        <v>163</v>
      </c>
      <c r="E146" t="s">
        <v>361</v>
      </c>
      <c r="F146" t="s">
        <v>362</v>
      </c>
      <c r="G146" t="s">
        <v>363</v>
      </c>
      <c r="H146" t="s">
        <v>55</v>
      </c>
      <c r="I146">
        <f>I143*J146</f>
        <v>-0.192</v>
      </c>
      <c r="J146">
        <v>-2.4</v>
      </c>
      <c r="K146">
        <v>-2.4</v>
      </c>
      <c r="O146">
        <f t="shared" si="110"/>
        <v>-26.37</v>
      </c>
      <c r="P146">
        <f t="shared" si="111"/>
        <v>-26.37</v>
      </c>
      <c r="Q146">
        <f t="shared" si="112"/>
        <v>0</v>
      </c>
      <c r="R146">
        <f t="shared" si="113"/>
        <v>0</v>
      </c>
      <c r="S146">
        <f t="shared" si="114"/>
        <v>0</v>
      </c>
      <c r="T146">
        <f t="shared" si="115"/>
        <v>0</v>
      </c>
      <c r="U146">
        <f t="shared" si="116"/>
        <v>0</v>
      </c>
      <c r="V146">
        <f t="shared" si="117"/>
        <v>0</v>
      </c>
      <c r="W146">
        <f t="shared" si="118"/>
        <v>0</v>
      </c>
      <c r="X146">
        <f t="shared" si="119"/>
        <v>0</v>
      </c>
      <c r="Y146">
        <f t="shared" si="120"/>
        <v>0</v>
      </c>
      <c r="AA146">
        <v>93041055</v>
      </c>
      <c r="AB146">
        <f t="shared" si="121"/>
        <v>29.04</v>
      </c>
      <c r="AC146">
        <f t="shared" si="122"/>
        <v>29.04</v>
      </c>
      <c r="AD146">
        <f t="shared" si="123"/>
        <v>0</v>
      </c>
      <c r="AE146">
        <f t="shared" si="124"/>
        <v>0</v>
      </c>
      <c r="AF146">
        <f t="shared" si="125"/>
        <v>0</v>
      </c>
      <c r="AG146">
        <f t="shared" si="126"/>
        <v>0</v>
      </c>
      <c r="AH146">
        <f t="shared" si="127"/>
        <v>0</v>
      </c>
      <c r="AI146">
        <f t="shared" si="128"/>
        <v>0</v>
      </c>
      <c r="AJ146">
        <f t="shared" si="129"/>
        <v>0</v>
      </c>
      <c r="AK146">
        <v>29.04</v>
      </c>
      <c r="AL146">
        <v>29.04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97</v>
      </c>
      <c r="AU146">
        <v>51</v>
      </c>
      <c r="AV146">
        <v>1</v>
      </c>
      <c r="AW146">
        <v>1</v>
      </c>
      <c r="AZ146">
        <v>1</v>
      </c>
      <c r="BA146">
        <v>1</v>
      </c>
      <c r="BB146">
        <v>1</v>
      </c>
      <c r="BC146">
        <v>4.7300000000000004</v>
      </c>
      <c r="BD146" t="s">
        <v>3</v>
      </c>
      <c r="BE146" t="s">
        <v>3</v>
      </c>
      <c r="BF146" t="s">
        <v>3</v>
      </c>
      <c r="BG146" t="s">
        <v>3</v>
      </c>
      <c r="BH146">
        <v>3</v>
      </c>
      <c r="BI146">
        <v>2</v>
      </c>
      <c r="BJ146" t="s">
        <v>364</v>
      </c>
      <c r="BM146">
        <v>108001</v>
      </c>
      <c r="BN146">
        <v>0</v>
      </c>
      <c r="BO146" t="s">
        <v>362</v>
      </c>
      <c r="BP146">
        <v>1</v>
      </c>
      <c r="BQ146">
        <v>3</v>
      </c>
      <c r="BR146">
        <v>1</v>
      </c>
      <c r="BS146">
        <v>1</v>
      </c>
      <c r="BT146">
        <v>1</v>
      </c>
      <c r="BU146">
        <v>1</v>
      </c>
      <c r="BV146">
        <v>1</v>
      </c>
      <c r="BW146">
        <v>1</v>
      </c>
      <c r="BX146">
        <v>1</v>
      </c>
      <c r="BY146" t="s">
        <v>3</v>
      </c>
      <c r="BZ146">
        <v>97</v>
      </c>
      <c r="CA146">
        <v>51</v>
      </c>
      <c r="CB146" t="s">
        <v>3</v>
      </c>
      <c r="CE146">
        <v>0</v>
      </c>
      <c r="CF146">
        <v>0</v>
      </c>
      <c r="CG146">
        <v>0</v>
      </c>
      <c r="CM146">
        <v>0</v>
      </c>
      <c r="CN146" t="s">
        <v>3</v>
      </c>
      <c r="CO146">
        <v>0</v>
      </c>
      <c r="CP146">
        <f t="shared" si="130"/>
        <v>-26.37</v>
      </c>
      <c r="CQ146">
        <f t="shared" si="131"/>
        <v>137.35920000000002</v>
      </c>
      <c r="CR146">
        <f t="shared" si="132"/>
        <v>0</v>
      </c>
      <c r="CS146">
        <f t="shared" si="133"/>
        <v>0</v>
      </c>
      <c r="CT146">
        <f t="shared" si="134"/>
        <v>0</v>
      </c>
      <c r="CU146">
        <f t="shared" si="135"/>
        <v>0</v>
      </c>
      <c r="CV146">
        <f t="shared" si="136"/>
        <v>0</v>
      </c>
      <c r="CW146">
        <f t="shared" si="137"/>
        <v>0</v>
      </c>
      <c r="CX146">
        <f t="shared" si="138"/>
        <v>0</v>
      </c>
      <c r="CY146">
        <f t="shared" si="139"/>
        <v>0</v>
      </c>
      <c r="CZ146">
        <f t="shared" si="140"/>
        <v>0</v>
      </c>
      <c r="DC146" t="s">
        <v>3</v>
      </c>
      <c r="DD146" t="s">
        <v>3</v>
      </c>
      <c r="DE146" t="s">
        <v>3</v>
      </c>
      <c r="DF146" t="s">
        <v>3</v>
      </c>
      <c r="DG146" t="s">
        <v>3</v>
      </c>
      <c r="DH146" t="s">
        <v>3</v>
      </c>
      <c r="DI146" t="s">
        <v>3</v>
      </c>
      <c r="DJ146" t="s">
        <v>3</v>
      </c>
      <c r="DK146" t="s">
        <v>3</v>
      </c>
      <c r="DL146" t="s">
        <v>3</v>
      </c>
      <c r="DM146" t="s">
        <v>3</v>
      </c>
      <c r="DN146">
        <v>0</v>
      </c>
      <c r="DO146">
        <v>0</v>
      </c>
      <c r="DP146">
        <v>1</v>
      </c>
      <c r="DQ146">
        <v>1</v>
      </c>
      <c r="DU146">
        <v>1009</v>
      </c>
      <c r="DV146" t="s">
        <v>55</v>
      </c>
      <c r="DW146" t="s">
        <v>55</v>
      </c>
      <c r="DX146">
        <v>1</v>
      </c>
      <c r="DZ146" t="s">
        <v>3</v>
      </c>
      <c r="EA146" t="s">
        <v>3</v>
      </c>
      <c r="EB146" t="s">
        <v>3</v>
      </c>
      <c r="EC146" t="s">
        <v>3</v>
      </c>
      <c r="EE146">
        <v>92107470</v>
      </c>
      <c r="EF146">
        <v>3</v>
      </c>
      <c r="EG146" t="s">
        <v>113</v>
      </c>
      <c r="EH146">
        <v>0</v>
      </c>
      <c r="EI146" t="s">
        <v>3</v>
      </c>
      <c r="EJ146">
        <v>2</v>
      </c>
      <c r="EK146">
        <v>108001</v>
      </c>
      <c r="EL146" t="s">
        <v>114</v>
      </c>
      <c r="EM146" t="s">
        <v>115</v>
      </c>
      <c r="EO146" t="s">
        <v>3</v>
      </c>
      <c r="EQ146">
        <v>0</v>
      </c>
      <c r="ER146">
        <v>29.04</v>
      </c>
      <c r="ES146">
        <v>29.04</v>
      </c>
      <c r="ET146">
        <v>0</v>
      </c>
      <c r="EU146">
        <v>0</v>
      </c>
      <c r="EV146">
        <v>0</v>
      </c>
      <c r="EW146">
        <v>0</v>
      </c>
      <c r="EX146">
        <v>0</v>
      </c>
      <c r="FQ146">
        <v>0</v>
      </c>
      <c r="FR146">
        <f t="shared" si="141"/>
        <v>0</v>
      </c>
      <c r="FS146">
        <v>0</v>
      </c>
      <c r="FX146">
        <v>97</v>
      </c>
      <c r="FY146">
        <v>51</v>
      </c>
      <c r="GA146" t="s">
        <v>3</v>
      </c>
      <c r="GD146">
        <v>1</v>
      </c>
      <c r="GF146">
        <v>1831350124</v>
      </c>
      <c r="GG146">
        <v>2</v>
      </c>
      <c r="GH146">
        <v>1</v>
      </c>
      <c r="GI146">
        <v>2</v>
      </c>
      <c r="GJ146">
        <v>0</v>
      </c>
      <c r="GK146">
        <v>0</v>
      </c>
      <c r="GL146">
        <f t="shared" si="142"/>
        <v>0</v>
      </c>
      <c r="GM146">
        <f t="shared" si="143"/>
        <v>-26.37</v>
      </c>
      <c r="GN146">
        <f t="shared" si="144"/>
        <v>0</v>
      </c>
      <c r="GO146">
        <f t="shared" si="145"/>
        <v>-26.37</v>
      </c>
      <c r="GP146">
        <f t="shared" si="146"/>
        <v>0</v>
      </c>
      <c r="GR146">
        <v>0</v>
      </c>
      <c r="GS146">
        <v>3</v>
      </c>
      <c r="GT146">
        <v>0</v>
      </c>
      <c r="GU146" t="s">
        <v>3</v>
      </c>
      <c r="GV146">
        <f t="shared" si="147"/>
        <v>0</v>
      </c>
      <c r="GW146">
        <v>1</v>
      </c>
      <c r="GX146">
        <f t="shared" si="148"/>
        <v>0</v>
      </c>
      <c r="HA146">
        <v>0</v>
      </c>
      <c r="HB146">
        <v>0</v>
      </c>
      <c r="HC146">
        <f t="shared" si="149"/>
        <v>0</v>
      </c>
      <c r="HE146" t="s">
        <v>3</v>
      </c>
      <c r="HF146" t="s">
        <v>3</v>
      </c>
      <c r="HM146" t="s">
        <v>3</v>
      </c>
      <c r="HN146" t="s">
        <v>116</v>
      </c>
      <c r="HO146" t="s">
        <v>117</v>
      </c>
      <c r="HP146" t="s">
        <v>114</v>
      </c>
      <c r="HQ146" t="s">
        <v>114</v>
      </c>
      <c r="IK146">
        <v>0</v>
      </c>
    </row>
    <row r="147" spans="1:245" x14ac:dyDescent="0.2">
      <c r="A147">
        <v>17</v>
      </c>
      <c r="B147">
        <v>1</v>
      </c>
      <c r="C147">
        <f>ROW(SmtRes!A171)</f>
        <v>171</v>
      </c>
      <c r="D147">
        <f>ROW(EtalonRes!A171)</f>
        <v>171</v>
      </c>
      <c r="E147" t="s">
        <v>365</v>
      </c>
      <c r="F147" t="s">
        <v>366</v>
      </c>
      <c r="G147" t="s">
        <v>367</v>
      </c>
      <c r="H147" t="s">
        <v>368</v>
      </c>
      <c r="I147">
        <f>ROUND(150/100,9)</f>
        <v>1.5</v>
      </c>
      <c r="J147">
        <v>0</v>
      </c>
      <c r="K147">
        <f>ROUND(150/100,9)</f>
        <v>1.5</v>
      </c>
      <c r="O147">
        <f t="shared" si="110"/>
        <v>25787.91</v>
      </c>
      <c r="P147">
        <f t="shared" si="111"/>
        <v>14657.62</v>
      </c>
      <c r="Q147">
        <f t="shared" si="112"/>
        <v>1029.24</v>
      </c>
      <c r="R147">
        <f t="shared" si="113"/>
        <v>0</v>
      </c>
      <c r="S147">
        <f t="shared" si="114"/>
        <v>10101.049999999999</v>
      </c>
      <c r="T147">
        <f t="shared" si="115"/>
        <v>0</v>
      </c>
      <c r="U147">
        <f t="shared" si="116"/>
        <v>31.799999999999997</v>
      </c>
      <c r="V147">
        <f t="shared" si="117"/>
        <v>0</v>
      </c>
      <c r="W147">
        <f t="shared" si="118"/>
        <v>0</v>
      </c>
      <c r="X147">
        <f t="shared" si="119"/>
        <v>11111.16</v>
      </c>
      <c r="Y147">
        <f t="shared" si="120"/>
        <v>6969.72</v>
      </c>
      <c r="AA147">
        <v>93041055</v>
      </c>
      <c r="AB147">
        <f t="shared" si="121"/>
        <v>1289.43</v>
      </c>
      <c r="AC147">
        <f t="shared" si="122"/>
        <v>1017.89</v>
      </c>
      <c r="AD147">
        <f t="shared" si="123"/>
        <v>83.07</v>
      </c>
      <c r="AE147">
        <f t="shared" si="124"/>
        <v>0</v>
      </c>
      <c r="AF147">
        <f t="shared" si="125"/>
        <v>188.47</v>
      </c>
      <c r="AG147">
        <f t="shared" si="126"/>
        <v>0</v>
      </c>
      <c r="AH147">
        <f t="shared" si="127"/>
        <v>21.2</v>
      </c>
      <c r="AI147">
        <f t="shared" si="128"/>
        <v>0</v>
      </c>
      <c r="AJ147">
        <f t="shared" si="129"/>
        <v>0</v>
      </c>
      <c r="AK147">
        <v>1289.43</v>
      </c>
      <c r="AL147">
        <v>1017.89</v>
      </c>
      <c r="AM147">
        <v>83.07</v>
      </c>
      <c r="AN147">
        <v>0</v>
      </c>
      <c r="AO147">
        <v>188.47</v>
      </c>
      <c r="AP147">
        <v>0</v>
      </c>
      <c r="AQ147">
        <v>21.2</v>
      </c>
      <c r="AR147">
        <v>0</v>
      </c>
      <c r="AS147">
        <v>0</v>
      </c>
      <c r="AT147">
        <v>110</v>
      </c>
      <c r="AU147">
        <v>69</v>
      </c>
      <c r="AV147">
        <v>1</v>
      </c>
      <c r="AW147">
        <v>1</v>
      </c>
      <c r="AZ147">
        <v>1</v>
      </c>
      <c r="BA147">
        <v>35.729999999999997</v>
      </c>
      <c r="BB147">
        <v>8.26</v>
      </c>
      <c r="BC147">
        <v>9.6</v>
      </c>
      <c r="BD147" t="s">
        <v>3</v>
      </c>
      <c r="BE147" t="s">
        <v>3</v>
      </c>
      <c r="BF147" t="s">
        <v>3</v>
      </c>
      <c r="BG147" t="s">
        <v>3</v>
      </c>
      <c r="BH147">
        <v>0</v>
      </c>
      <c r="BI147">
        <v>1</v>
      </c>
      <c r="BJ147" t="s">
        <v>369</v>
      </c>
      <c r="BM147">
        <v>8001</v>
      </c>
      <c r="BN147">
        <v>0</v>
      </c>
      <c r="BO147" t="s">
        <v>366</v>
      </c>
      <c r="BP147">
        <v>1</v>
      </c>
      <c r="BQ147">
        <v>2</v>
      </c>
      <c r="BR147">
        <v>0</v>
      </c>
      <c r="BS147">
        <v>35.729999999999997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3</v>
      </c>
      <c r="BZ147">
        <v>110</v>
      </c>
      <c r="CA147">
        <v>69</v>
      </c>
      <c r="CB147" t="s">
        <v>3</v>
      </c>
      <c r="CE147">
        <v>0</v>
      </c>
      <c r="CF147">
        <v>0</v>
      </c>
      <c r="CG147">
        <v>0</v>
      </c>
      <c r="CM147">
        <v>0</v>
      </c>
      <c r="CN147" t="s">
        <v>3</v>
      </c>
      <c r="CO147">
        <v>0</v>
      </c>
      <c r="CP147">
        <f t="shared" si="130"/>
        <v>25787.91</v>
      </c>
      <c r="CQ147">
        <f t="shared" si="131"/>
        <v>9771.7439999999988</v>
      </c>
      <c r="CR147">
        <f t="shared" si="132"/>
        <v>686.15819999999997</v>
      </c>
      <c r="CS147">
        <f t="shared" si="133"/>
        <v>0</v>
      </c>
      <c r="CT147">
        <f t="shared" si="134"/>
        <v>6734.0330999999996</v>
      </c>
      <c r="CU147">
        <f t="shared" si="135"/>
        <v>0</v>
      </c>
      <c r="CV147">
        <f t="shared" si="136"/>
        <v>21.2</v>
      </c>
      <c r="CW147">
        <f t="shared" si="137"/>
        <v>0</v>
      </c>
      <c r="CX147">
        <f t="shared" si="138"/>
        <v>0</v>
      </c>
      <c r="CY147">
        <f t="shared" si="139"/>
        <v>11111.155000000001</v>
      </c>
      <c r="CZ147">
        <f t="shared" si="140"/>
        <v>6969.7244999999994</v>
      </c>
      <c r="DC147" t="s">
        <v>3</v>
      </c>
      <c r="DD147" t="s">
        <v>3</v>
      </c>
      <c r="DE147" t="s">
        <v>3</v>
      </c>
      <c r="DF147" t="s">
        <v>3</v>
      </c>
      <c r="DG147" t="s">
        <v>3</v>
      </c>
      <c r="DH147" t="s">
        <v>3</v>
      </c>
      <c r="DI147" t="s">
        <v>3</v>
      </c>
      <c r="DJ147" t="s">
        <v>3</v>
      </c>
      <c r="DK147" t="s">
        <v>3</v>
      </c>
      <c r="DL147" t="s">
        <v>3</v>
      </c>
      <c r="DM147" t="s">
        <v>3</v>
      </c>
      <c r="DN147">
        <v>0</v>
      </c>
      <c r="DO147">
        <v>0</v>
      </c>
      <c r="DP147">
        <v>1</v>
      </c>
      <c r="DQ147">
        <v>1</v>
      </c>
      <c r="DU147">
        <v>1005</v>
      </c>
      <c r="DV147" t="s">
        <v>368</v>
      </c>
      <c r="DW147" t="s">
        <v>368</v>
      </c>
      <c r="DX147">
        <v>100</v>
      </c>
      <c r="DZ147" t="s">
        <v>3</v>
      </c>
      <c r="EA147" t="s">
        <v>3</v>
      </c>
      <c r="EB147" t="s">
        <v>3</v>
      </c>
      <c r="EC147" t="s">
        <v>3</v>
      </c>
      <c r="EE147">
        <v>92107585</v>
      </c>
      <c r="EF147">
        <v>2</v>
      </c>
      <c r="EG147" t="s">
        <v>19</v>
      </c>
      <c r="EH147">
        <v>8</v>
      </c>
      <c r="EI147" t="s">
        <v>370</v>
      </c>
      <c r="EJ147">
        <v>1</v>
      </c>
      <c r="EK147">
        <v>8001</v>
      </c>
      <c r="EL147" t="s">
        <v>370</v>
      </c>
      <c r="EM147" t="s">
        <v>371</v>
      </c>
      <c r="EO147" t="s">
        <v>3</v>
      </c>
      <c r="EQ147">
        <v>0</v>
      </c>
      <c r="ER147">
        <v>1289.43</v>
      </c>
      <c r="ES147">
        <v>1017.89</v>
      </c>
      <c r="ET147">
        <v>83.07</v>
      </c>
      <c r="EU147">
        <v>0</v>
      </c>
      <c r="EV147">
        <v>188.47</v>
      </c>
      <c r="EW147">
        <v>21.2</v>
      </c>
      <c r="EX147">
        <v>0</v>
      </c>
      <c r="EY147">
        <v>0</v>
      </c>
      <c r="FQ147">
        <v>0</v>
      </c>
      <c r="FR147">
        <f t="shared" si="141"/>
        <v>0</v>
      </c>
      <c r="FS147">
        <v>0</v>
      </c>
      <c r="FX147">
        <v>110</v>
      </c>
      <c r="FY147">
        <v>69</v>
      </c>
      <c r="GA147" t="s">
        <v>3</v>
      </c>
      <c r="GD147">
        <v>1</v>
      </c>
      <c r="GF147">
        <v>1461331768</v>
      </c>
      <c r="GG147">
        <v>2</v>
      </c>
      <c r="GH147">
        <v>1</v>
      </c>
      <c r="GI147">
        <v>2</v>
      </c>
      <c r="GJ147">
        <v>0</v>
      </c>
      <c r="GK147">
        <v>0</v>
      </c>
      <c r="GL147">
        <f t="shared" si="142"/>
        <v>0</v>
      </c>
      <c r="GM147">
        <f t="shared" si="143"/>
        <v>43868.79</v>
      </c>
      <c r="GN147">
        <f t="shared" si="144"/>
        <v>43868.79</v>
      </c>
      <c r="GO147">
        <f t="shared" si="145"/>
        <v>0</v>
      </c>
      <c r="GP147">
        <f t="shared" si="146"/>
        <v>0</v>
      </c>
      <c r="GR147">
        <v>0</v>
      </c>
      <c r="GS147">
        <v>3</v>
      </c>
      <c r="GT147">
        <v>0</v>
      </c>
      <c r="GU147" t="s">
        <v>3</v>
      </c>
      <c r="GV147">
        <f t="shared" si="147"/>
        <v>0</v>
      </c>
      <c r="GW147">
        <v>1</v>
      </c>
      <c r="GX147">
        <f t="shared" si="148"/>
        <v>0</v>
      </c>
      <c r="HA147">
        <v>0</v>
      </c>
      <c r="HB147">
        <v>0</v>
      </c>
      <c r="HC147">
        <f t="shared" si="149"/>
        <v>0</v>
      </c>
      <c r="HE147" t="s">
        <v>3</v>
      </c>
      <c r="HF147" t="s">
        <v>3</v>
      </c>
      <c r="HM147" t="s">
        <v>3</v>
      </c>
      <c r="HN147" t="s">
        <v>372</v>
      </c>
      <c r="HO147" t="s">
        <v>373</v>
      </c>
      <c r="HP147" t="s">
        <v>370</v>
      </c>
      <c r="HQ147" t="s">
        <v>370</v>
      </c>
      <c r="IK147">
        <v>0</v>
      </c>
    </row>
    <row r="148" spans="1:245" x14ac:dyDescent="0.2">
      <c r="A148">
        <v>18</v>
      </c>
      <c r="B148">
        <v>1</v>
      </c>
      <c r="C148">
        <v>170</v>
      </c>
      <c r="E148" t="s">
        <v>374</v>
      </c>
      <c r="F148" t="s">
        <v>375</v>
      </c>
      <c r="G148" t="s">
        <v>376</v>
      </c>
      <c r="H148" t="s">
        <v>178</v>
      </c>
      <c r="I148">
        <f>I147*J148</f>
        <v>-0.36</v>
      </c>
      <c r="J148">
        <v>-0.24</v>
      </c>
      <c r="K148">
        <v>-0.24</v>
      </c>
      <c r="O148">
        <f t="shared" si="110"/>
        <v>-11441.13</v>
      </c>
      <c r="P148">
        <f t="shared" si="111"/>
        <v>-11441.13</v>
      </c>
      <c r="Q148">
        <f t="shared" si="112"/>
        <v>0</v>
      </c>
      <c r="R148">
        <f t="shared" si="113"/>
        <v>0</v>
      </c>
      <c r="S148">
        <f t="shared" si="114"/>
        <v>0</v>
      </c>
      <c r="T148">
        <f t="shared" si="115"/>
        <v>0</v>
      </c>
      <c r="U148">
        <f t="shared" si="116"/>
        <v>0</v>
      </c>
      <c r="V148">
        <f t="shared" si="117"/>
        <v>0</v>
      </c>
      <c r="W148">
        <f t="shared" si="118"/>
        <v>0</v>
      </c>
      <c r="X148">
        <f t="shared" si="119"/>
        <v>0</v>
      </c>
      <c r="Y148">
        <f t="shared" si="120"/>
        <v>0</v>
      </c>
      <c r="AA148">
        <v>93041055</v>
      </c>
      <c r="AB148">
        <f t="shared" si="121"/>
        <v>3871</v>
      </c>
      <c r="AC148">
        <f t="shared" si="122"/>
        <v>3871</v>
      </c>
      <c r="AD148">
        <f t="shared" si="123"/>
        <v>0</v>
      </c>
      <c r="AE148">
        <f t="shared" si="124"/>
        <v>0</v>
      </c>
      <c r="AF148">
        <f t="shared" si="125"/>
        <v>0</v>
      </c>
      <c r="AG148">
        <f t="shared" si="126"/>
        <v>0</v>
      </c>
      <c r="AH148">
        <f t="shared" si="127"/>
        <v>0</v>
      </c>
      <c r="AI148">
        <f t="shared" si="128"/>
        <v>0</v>
      </c>
      <c r="AJ148">
        <f t="shared" si="129"/>
        <v>0</v>
      </c>
      <c r="AK148">
        <v>3871</v>
      </c>
      <c r="AL148">
        <v>3871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110</v>
      </c>
      <c r="AU148">
        <v>69</v>
      </c>
      <c r="AV148">
        <v>1</v>
      </c>
      <c r="AW148">
        <v>1</v>
      </c>
      <c r="AZ148">
        <v>1</v>
      </c>
      <c r="BA148">
        <v>1</v>
      </c>
      <c r="BB148">
        <v>1</v>
      </c>
      <c r="BC148">
        <v>8.2100000000000009</v>
      </c>
      <c r="BD148" t="s">
        <v>3</v>
      </c>
      <c r="BE148" t="s">
        <v>3</v>
      </c>
      <c r="BF148" t="s">
        <v>3</v>
      </c>
      <c r="BG148" t="s">
        <v>3</v>
      </c>
      <c r="BH148">
        <v>3</v>
      </c>
      <c r="BI148">
        <v>1</v>
      </c>
      <c r="BJ148" t="s">
        <v>377</v>
      </c>
      <c r="BM148">
        <v>8001</v>
      </c>
      <c r="BN148">
        <v>0</v>
      </c>
      <c r="BO148" t="s">
        <v>375</v>
      </c>
      <c r="BP148">
        <v>1</v>
      </c>
      <c r="BQ148">
        <v>2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1</v>
      </c>
      <c r="BX148">
        <v>1</v>
      </c>
      <c r="BY148" t="s">
        <v>3</v>
      </c>
      <c r="BZ148">
        <v>110</v>
      </c>
      <c r="CA148">
        <v>69</v>
      </c>
      <c r="CB148" t="s">
        <v>3</v>
      </c>
      <c r="CE148">
        <v>0</v>
      </c>
      <c r="CF148">
        <v>0</v>
      </c>
      <c r="CG148">
        <v>0</v>
      </c>
      <c r="CM148">
        <v>0</v>
      </c>
      <c r="CN148" t="s">
        <v>3</v>
      </c>
      <c r="CO148">
        <v>0</v>
      </c>
      <c r="CP148">
        <f t="shared" si="130"/>
        <v>-11441.13</v>
      </c>
      <c r="CQ148">
        <f t="shared" si="131"/>
        <v>31780.910000000003</v>
      </c>
      <c r="CR148">
        <f t="shared" si="132"/>
        <v>0</v>
      </c>
      <c r="CS148">
        <f t="shared" si="133"/>
        <v>0</v>
      </c>
      <c r="CT148">
        <f t="shared" si="134"/>
        <v>0</v>
      </c>
      <c r="CU148">
        <f t="shared" si="135"/>
        <v>0</v>
      </c>
      <c r="CV148">
        <f t="shared" si="136"/>
        <v>0</v>
      </c>
      <c r="CW148">
        <f t="shared" si="137"/>
        <v>0</v>
      </c>
      <c r="CX148">
        <f t="shared" si="138"/>
        <v>0</v>
      </c>
      <c r="CY148">
        <f t="shared" si="139"/>
        <v>0</v>
      </c>
      <c r="CZ148">
        <f t="shared" si="140"/>
        <v>0</v>
      </c>
      <c r="DC148" t="s">
        <v>3</v>
      </c>
      <c r="DD148" t="s">
        <v>3</v>
      </c>
      <c r="DE148" t="s">
        <v>3</v>
      </c>
      <c r="DF148" t="s">
        <v>3</v>
      </c>
      <c r="DG148" t="s">
        <v>3</v>
      </c>
      <c r="DH148" t="s">
        <v>3</v>
      </c>
      <c r="DI148" t="s">
        <v>3</v>
      </c>
      <c r="DJ148" t="s">
        <v>3</v>
      </c>
      <c r="DK148" t="s">
        <v>3</v>
      </c>
      <c r="DL148" t="s">
        <v>3</v>
      </c>
      <c r="DM148" t="s">
        <v>3</v>
      </c>
      <c r="DN148">
        <v>0</v>
      </c>
      <c r="DO148">
        <v>0</v>
      </c>
      <c r="DP148">
        <v>1</v>
      </c>
      <c r="DQ148">
        <v>1</v>
      </c>
      <c r="DU148">
        <v>1009</v>
      </c>
      <c r="DV148" t="s">
        <v>178</v>
      </c>
      <c r="DW148" t="s">
        <v>178</v>
      </c>
      <c r="DX148">
        <v>1000</v>
      </c>
      <c r="DZ148" t="s">
        <v>3</v>
      </c>
      <c r="EA148" t="s">
        <v>3</v>
      </c>
      <c r="EB148" t="s">
        <v>3</v>
      </c>
      <c r="EC148" t="s">
        <v>3</v>
      </c>
      <c r="EE148">
        <v>92107585</v>
      </c>
      <c r="EF148">
        <v>2</v>
      </c>
      <c r="EG148" t="s">
        <v>19</v>
      </c>
      <c r="EH148">
        <v>8</v>
      </c>
      <c r="EI148" t="s">
        <v>370</v>
      </c>
      <c r="EJ148">
        <v>1</v>
      </c>
      <c r="EK148">
        <v>8001</v>
      </c>
      <c r="EL148" t="s">
        <v>370</v>
      </c>
      <c r="EM148" t="s">
        <v>371</v>
      </c>
      <c r="EO148" t="s">
        <v>3</v>
      </c>
      <c r="EQ148">
        <v>0</v>
      </c>
      <c r="ER148">
        <v>3871</v>
      </c>
      <c r="ES148">
        <v>3871</v>
      </c>
      <c r="ET148">
        <v>0</v>
      </c>
      <c r="EU148">
        <v>0</v>
      </c>
      <c r="EV148">
        <v>0</v>
      </c>
      <c r="EW148">
        <v>0</v>
      </c>
      <c r="EX148">
        <v>0</v>
      </c>
      <c r="FQ148">
        <v>0</v>
      </c>
      <c r="FR148">
        <f t="shared" si="141"/>
        <v>0</v>
      </c>
      <c r="FS148">
        <v>0</v>
      </c>
      <c r="FX148">
        <v>110</v>
      </c>
      <c r="FY148">
        <v>69</v>
      </c>
      <c r="GA148" t="s">
        <v>3</v>
      </c>
      <c r="GD148">
        <v>1</v>
      </c>
      <c r="GF148">
        <v>1295095895</v>
      </c>
      <c r="GG148">
        <v>2</v>
      </c>
      <c r="GH148">
        <v>1</v>
      </c>
      <c r="GI148">
        <v>2</v>
      </c>
      <c r="GJ148">
        <v>0</v>
      </c>
      <c r="GK148">
        <v>0</v>
      </c>
      <c r="GL148">
        <f t="shared" si="142"/>
        <v>0</v>
      </c>
      <c r="GM148">
        <f t="shared" si="143"/>
        <v>-11441.13</v>
      </c>
      <c r="GN148">
        <f t="shared" si="144"/>
        <v>-11441.13</v>
      </c>
      <c r="GO148">
        <f t="shared" si="145"/>
        <v>0</v>
      </c>
      <c r="GP148">
        <f t="shared" si="146"/>
        <v>0</v>
      </c>
      <c r="GR148">
        <v>0</v>
      </c>
      <c r="GS148">
        <v>3</v>
      </c>
      <c r="GT148">
        <v>0</v>
      </c>
      <c r="GU148" t="s">
        <v>3</v>
      </c>
      <c r="GV148">
        <f t="shared" si="147"/>
        <v>0</v>
      </c>
      <c r="GW148">
        <v>1</v>
      </c>
      <c r="GX148">
        <f t="shared" si="148"/>
        <v>0</v>
      </c>
      <c r="HA148">
        <v>0</v>
      </c>
      <c r="HB148">
        <v>0</v>
      </c>
      <c r="HC148">
        <f t="shared" si="149"/>
        <v>0</v>
      </c>
      <c r="HE148" t="s">
        <v>3</v>
      </c>
      <c r="HF148" t="s">
        <v>3</v>
      </c>
      <c r="HM148" t="s">
        <v>3</v>
      </c>
      <c r="HN148" t="s">
        <v>372</v>
      </c>
      <c r="HO148" t="s">
        <v>373</v>
      </c>
      <c r="HP148" t="s">
        <v>370</v>
      </c>
      <c r="HQ148" t="s">
        <v>370</v>
      </c>
      <c r="IK148">
        <v>0</v>
      </c>
    </row>
    <row r="149" spans="1:245" x14ac:dyDescent="0.2">
      <c r="A149">
        <v>18</v>
      </c>
      <c r="B149">
        <v>1</v>
      </c>
      <c r="C149">
        <v>169</v>
      </c>
      <c r="E149" t="s">
        <v>378</v>
      </c>
      <c r="F149" t="s">
        <v>379</v>
      </c>
      <c r="G149" t="s">
        <v>380</v>
      </c>
      <c r="H149" t="s">
        <v>178</v>
      </c>
      <c r="I149">
        <f>I147*J149</f>
        <v>-3.6000000000000004E-2</v>
      </c>
      <c r="J149">
        <v>-2.4000000000000004E-2</v>
      </c>
      <c r="K149">
        <v>-2.4E-2</v>
      </c>
      <c r="O149">
        <f t="shared" si="110"/>
        <v>-2248.69</v>
      </c>
      <c r="P149">
        <f t="shared" si="111"/>
        <v>-2248.69</v>
      </c>
      <c r="Q149">
        <f t="shared" si="112"/>
        <v>0</v>
      </c>
      <c r="R149">
        <f t="shared" si="113"/>
        <v>0</v>
      </c>
      <c r="S149">
        <f t="shared" si="114"/>
        <v>0</v>
      </c>
      <c r="T149">
        <f t="shared" si="115"/>
        <v>0</v>
      </c>
      <c r="U149">
        <f t="shared" si="116"/>
        <v>0</v>
      </c>
      <c r="V149">
        <f t="shared" si="117"/>
        <v>0</v>
      </c>
      <c r="W149">
        <f t="shared" si="118"/>
        <v>0</v>
      </c>
      <c r="X149">
        <f t="shared" si="119"/>
        <v>0</v>
      </c>
      <c r="Y149">
        <f t="shared" si="120"/>
        <v>0</v>
      </c>
      <c r="AA149">
        <v>93041055</v>
      </c>
      <c r="AB149">
        <f t="shared" si="121"/>
        <v>2607</v>
      </c>
      <c r="AC149">
        <f t="shared" si="122"/>
        <v>2607</v>
      </c>
      <c r="AD149">
        <f t="shared" si="123"/>
        <v>0</v>
      </c>
      <c r="AE149">
        <f t="shared" si="124"/>
        <v>0</v>
      </c>
      <c r="AF149">
        <f t="shared" si="125"/>
        <v>0</v>
      </c>
      <c r="AG149">
        <f t="shared" si="126"/>
        <v>0</v>
      </c>
      <c r="AH149">
        <f t="shared" si="127"/>
        <v>0</v>
      </c>
      <c r="AI149">
        <f t="shared" si="128"/>
        <v>0</v>
      </c>
      <c r="AJ149">
        <f t="shared" si="129"/>
        <v>0</v>
      </c>
      <c r="AK149">
        <v>2607</v>
      </c>
      <c r="AL149">
        <v>2607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110</v>
      </c>
      <c r="AU149">
        <v>69</v>
      </c>
      <c r="AV149">
        <v>1</v>
      </c>
      <c r="AW149">
        <v>1</v>
      </c>
      <c r="AZ149">
        <v>1</v>
      </c>
      <c r="BA149">
        <v>1</v>
      </c>
      <c r="BB149">
        <v>1</v>
      </c>
      <c r="BC149">
        <v>23.96</v>
      </c>
      <c r="BD149" t="s">
        <v>3</v>
      </c>
      <c r="BE149" t="s">
        <v>3</v>
      </c>
      <c r="BF149" t="s">
        <v>3</v>
      </c>
      <c r="BG149" t="s">
        <v>3</v>
      </c>
      <c r="BH149">
        <v>3</v>
      </c>
      <c r="BI149">
        <v>1</v>
      </c>
      <c r="BJ149" t="s">
        <v>381</v>
      </c>
      <c r="BM149">
        <v>8001</v>
      </c>
      <c r="BN149">
        <v>0</v>
      </c>
      <c r="BO149" t="s">
        <v>379</v>
      </c>
      <c r="BP149">
        <v>1</v>
      </c>
      <c r="BQ149">
        <v>2</v>
      </c>
      <c r="BR149">
        <v>1</v>
      </c>
      <c r="BS149">
        <v>1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3</v>
      </c>
      <c r="BZ149">
        <v>110</v>
      </c>
      <c r="CA149">
        <v>69</v>
      </c>
      <c r="CB149" t="s">
        <v>3</v>
      </c>
      <c r="CE149">
        <v>0</v>
      </c>
      <c r="CF149">
        <v>0</v>
      </c>
      <c r="CG149">
        <v>0</v>
      </c>
      <c r="CM149">
        <v>0</v>
      </c>
      <c r="CN149" t="s">
        <v>3</v>
      </c>
      <c r="CO149">
        <v>0</v>
      </c>
      <c r="CP149">
        <f t="shared" si="130"/>
        <v>-2248.69</v>
      </c>
      <c r="CQ149">
        <f t="shared" si="131"/>
        <v>62463.72</v>
      </c>
      <c r="CR149">
        <f t="shared" si="132"/>
        <v>0</v>
      </c>
      <c r="CS149">
        <f t="shared" si="133"/>
        <v>0</v>
      </c>
      <c r="CT149">
        <f t="shared" si="134"/>
        <v>0</v>
      </c>
      <c r="CU149">
        <f t="shared" si="135"/>
        <v>0</v>
      </c>
      <c r="CV149">
        <f t="shared" si="136"/>
        <v>0</v>
      </c>
      <c r="CW149">
        <f t="shared" si="137"/>
        <v>0</v>
      </c>
      <c r="CX149">
        <f t="shared" si="138"/>
        <v>0</v>
      </c>
      <c r="CY149">
        <f t="shared" si="139"/>
        <v>0</v>
      </c>
      <c r="CZ149">
        <f t="shared" si="140"/>
        <v>0</v>
      </c>
      <c r="DC149" t="s">
        <v>3</v>
      </c>
      <c r="DD149" t="s">
        <v>3</v>
      </c>
      <c r="DE149" t="s">
        <v>3</v>
      </c>
      <c r="DF149" t="s">
        <v>3</v>
      </c>
      <c r="DG149" t="s">
        <v>3</v>
      </c>
      <c r="DH149" t="s">
        <v>3</v>
      </c>
      <c r="DI149" t="s">
        <v>3</v>
      </c>
      <c r="DJ149" t="s">
        <v>3</v>
      </c>
      <c r="DK149" t="s">
        <v>3</v>
      </c>
      <c r="DL149" t="s">
        <v>3</v>
      </c>
      <c r="DM149" t="s">
        <v>3</v>
      </c>
      <c r="DN149">
        <v>0</v>
      </c>
      <c r="DO149">
        <v>0</v>
      </c>
      <c r="DP149">
        <v>1</v>
      </c>
      <c r="DQ149">
        <v>1</v>
      </c>
      <c r="DU149">
        <v>1009</v>
      </c>
      <c r="DV149" t="s">
        <v>178</v>
      </c>
      <c r="DW149" t="s">
        <v>178</v>
      </c>
      <c r="DX149">
        <v>1000</v>
      </c>
      <c r="DZ149" t="s">
        <v>3</v>
      </c>
      <c r="EA149" t="s">
        <v>3</v>
      </c>
      <c r="EB149" t="s">
        <v>3</v>
      </c>
      <c r="EC149" t="s">
        <v>3</v>
      </c>
      <c r="EE149">
        <v>92107585</v>
      </c>
      <c r="EF149">
        <v>2</v>
      </c>
      <c r="EG149" t="s">
        <v>19</v>
      </c>
      <c r="EH149">
        <v>8</v>
      </c>
      <c r="EI149" t="s">
        <v>370</v>
      </c>
      <c r="EJ149">
        <v>1</v>
      </c>
      <c r="EK149">
        <v>8001</v>
      </c>
      <c r="EL149" t="s">
        <v>370</v>
      </c>
      <c r="EM149" t="s">
        <v>371</v>
      </c>
      <c r="EO149" t="s">
        <v>3</v>
      </c>
      <c r="EQ149">
        <v>0</v>
      </c>
      <c r="ER149">
        <v>2607</v>
      </c>
      <c r="ES149">
        <v>2607</v>
      </c>
      <c r="ET149">
        <v>0</v>
      </c>
      <c r="EU149">
        <v>0</v>
      </c>
      <c r="EV149">
        <v>0</v>
      </c>
      <c r="EW149">
        <v>0</v>
      </c>
      <c r="EX149">
        <v>0</v>
      </c>
      <c r="FQ149">
        <v>0</v>
      </c>
      <c r="FR149">
        <f t="shared" si="141"/>
        <v>0</v>
      </c>
      <c r="FS149">
        <v>0</v>
      </c>
      <c r="FX149">
        <v>110</v>
      </c>
      <c r="FY149">
        <v>69</v>
      </c>
      <c r="GA149" t="s">
        <v>3</v>
      </c>
      <c r="GD149">
        <v>1</v>
      </c>
      <c r="GF149">
        <v>2031649701</v>
      </c>
      <c r="GG149">
        <v>2</v>
      </c>
      <c r="GH149">
        <v>1</v>
      </c>
      <c r="GI149">
        <v>2</v>
      </c>
      <c r="GJ149">
        <v>0</v>
      </c>
      <c r="GK149">
        <v>0</v>
      </c>
      <c r="GL149">
        <f t="shared" si="142"/>
        <v>0</v>
      </c>
      <c r="GM149">
        <f t="shared" si="143"/>
        <v>-2248.69</v>
      </c>
      <c r="GN149">
        <f t="shared" si="144"/>
        <v>-2248.69</v>
      </c>
      <c r="GO149">
        <f t="shared" si="145"/>
        <v>0</v>
      </c>
      <c r="GP149">
        <f t="shared" si="146"/>
        <v>0</v>
      </c>
      <c r="GR149">
        <v>0</v>
      </c>
      <c r="GS149">
        <v>3</v>
      </c>
      <c r="GT149">
        <v>0</v>
      </c>
      <c r="GU149" t="s">
        <v>3</v>
      </c>
      <c r="GV149">
        <f t="shared" si="147"/>
        <v>0</v>
      </c>
      <c r="GW149">
        <v>1</v>
      </c>
      <c r="GX149">
        <f t="shared" si="148"/>
        <v>0</v>
      </c>
      <c r="HA149">
        <v>0</v>
      </c>
      <c r="HB149">
        <v>0</v>
      </c>
      <c r="HC149">
        <f t="shared" si="149"/>
        <v>0</v>
      </c>
      <c r="HE149" t="s">
        <v>3</v>
      </c>
      <c r="HF149" t="s">
        <v>3</v>
      </c>
      <c r="HM149" t="s">
        <v>3</v>
      </c>
      <c r="HN149" t="s">
        <v>372</v>
      </c>
      <c r="HO149" t="s">
        <v>373</v>
      </c>
      <c r="HP149" t="s">
        <v>370</v>
      </c>
      <c r="HQ149" t="s">
        <v>370</v>
      </c>
      <c r="IK149">
        <v>0</v>
      </c>
    </row>
    <row r="150" spans="1:245" x14ac:dyDescent="0.2">
      <c r="A150">
        <v>18</v>
      </c>
      <c r="B150">
        <v>1</v>
      </c>
      <c r="C150">
        <v>168</v>
      </c>
      <c r="E150" t="s">
        <v>382</v>
      </c>
      <c r="F150" t="s">
        <v>176</v>
      </c>
      <c r="G150" t="s">
        <v>177</v>
      </c>
      <c r="H150" t="s">
        <v>178</v>
      </c>
      <c r="I150">
        <f>I147*J150</f>
        <v>-2.4E-2</v>
      </c>
      <c r="J150">
        <v>-1.6E-2</v>
      </c>
      <c r="K150">
        <v>-1.6E-2</v>
      </c>
      <c r="O150">
        <f t="shared" si="110"/>
        <v>-959.03</v>
      </c>
      <c r="P150">
        <f t="shared" si="111"/>
        <v>-959.03</v>
      </c>
      <c r="Q150">
        <f t="shared" si="112"/>
        <v>0</v>
      </c>
      <c r="R150">
        <f t="shared" si="113"/>
        <v>0</v>
      </c>
      <c r="S150">
        <f t="shared" si="114"/>
        <v>0</v>
      </c>
      <c r="T150">
        <f t="shared" si="115"/>
        <v>0</v>
      </c>
      <c r="U150">
        <f t="shared" si="116"/>
        <v>0</v>
      </c>
      <c r="V150">
        <f t="shared" si="117"/>
        <v>0</v>
      </c>
      <c r="W150">
        <f t="shared" si="118"/>
        <v>0</v>
      </c>
      <c r="X150">
        <f t="shared" si="119"/>
        <v>0</v>
      </c>
      <c r="Y150">
        <f t="shared" si="120"/>
        <v>0</v>
      </c>
      <c r="AA150">
        <v>93041055</v>
      </c>
      <c r="AB150">
        <f t="shared" si="121"/>
        <v>1631</v>
      </c>
      <c r="AC150">
        <f t="shared" si="122"/>
        <v>1631</v>
      </c>
      <c r="AD150">
        <f t="shared" si="123"/>
        <v>0</v>
      </c>
      <c r="AE150">
        <f t="shared" si="124"/>
        <v>0</v>
      </c>
      <c r="AF150">
        <f t="shared" si="125"/>
        <v>0</v>
      </c>
      <c r="AG150">
        <f t="shared" si="126"/>
        <v>0</v>
      </c>
      <c r="AH150">
        <f t="shared" si="127"/>
        <v>0</v>
      </c>
      <c r="AI150">
        <f t="shared" si="128"/>
        <v>0</v>
      </c>
      <c r="AJ150">
        <f t="shared" si="129"/>
        <v>0</v>
      </c>
      <c r="AK150">
        <v>1631</v>
      </c>
      <c r="AL150">
        <v>1631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110</v>
      </c>
      <c r="AU150">
        <v>69</v>
      </c>
      <c r="AV150">
        <v>1</v>
      </c>
      <c r="AW150">
        <v>1</v>
      </c>
      <c r="AZ150">
        <v>1</v>
      </c>
      <c r="BA150">
        <v>1</v>
      </c>
      <c r="BB150">
        <v>1</v>
      </c>
      <c r="BC150">
        <v>24.5</v>
      </c>
      <c r="BD150" t="s">
        <v>3</v>
      </c>
      <c r="BE150" t="s">
        <v>3</v>
      </c>
      <c r="BF150" t="s">
        <v>3</v>
      </c>
      <c r="BG150" t="s">
        <v>3</v>
      </c>
      <c r="BH150">
        <v>3</v>
      </c>
      <c r="BI150">
        <v>1</v>
      </c>
      <c r="BJ150" t="s">
        <v>179</v>
      </c>
      <c r="BM150">
        <v>8001</v>
      </c>
      <c r="BN150">
        <v>0</v>
      </c>
      <c r="BO150" t="s">
        <v>176</v>
      </c>
      <c r="BP150">
        <v>1</v>
      </c>
      <c r="BQ150">
        <v>2</v>
      </c>
      <c r="BR150">
        <v>1</v>
      </c>
      <c r="BS150">
        <v>1</v>
      </c>
      <c r="BT150">
        <v>1</v>
      </c>
      <c r="BU150">
        <v>1</v>
      </c>
      <c r="BV150">
        <v>1</v>
      </c>
      <c r="BW150">
        <v>1</v>
      </c>
      <c r="BX150">
        <v>1</v>
      </c>
      <c r="BY150" t="s">
        <v>3</v>
      </c>
      <c r="BZ150">
        <v>110</v>
      </c>
      <c r="CA150">
        <v>69</v>
      </c>
      <c r="CB150" t="s">
        <v>3</v>
      </c>
      <c r="CE150">
        <v>0</v>
      </c>
      <c r="CF150">
        <v>0</v>
      </c>
      <c r="CG150">
        <v>0</v>
      </c>
      <c r="CM150">
        <v>0</v>
      </c>
      <c r="CN150" t="s">
        <v>3</v>
      </c>
      <c r="CO150">
        <v>0</v>
      </c>
      <c r="CP150">
        <f t="shared" si="130"/>
        <v>-959.03</v>
      </c>
      <c r="CQ150">
        <f t="shared" si="131"/>
        <v>39959.5</v>
      </c>
      <c r="CR150">
        <f t="shared" si="132"/>
        <v>0</v>
      </c>
      <c r="CS150">
        <f t="shared" si="133"/>
        <v>0</v>
      </c>
      <c r="CT150">
        <f t="shared" si="134"/>
        <v>0</v>
      </c>
      <c r="CU150">
        <f t="shared" si="135"/>
        <v>0</v>
      </c>
      <c r="CV150">
        <f t="shared" si="136"/>
        <v>0</v>
      </c>
      <c r="CW150">
        <f t="shared" si="137"/>
        <v>0</v>
      </c>
      <c r="CX150">
        <f t="shared" si="138"/>
        <v>0</v>
      </c>
      <c r="CY150">
        <f t="shared" si="139"/>
        <v>0</v>
      </c>
      <c r="CZ150">
        <f t="shared" si="140"/>
        <v>0</v>
      </c>
      <c r="DC150" t="s">
        <v>3</v>
      </c>
      <c r="DD150" t="s">
        <v>3</v>
      </c>
      <c r="DE150" t="s">
        <v>3</v>
      </c>
      <c r="DF150" t="s">
        <v>3</v>
      </c>
      <c r="DG150" t="s">
        <v>3</v>
      </c>
      <c r="DH150" t="s">
        <v>3</v>
      </c>
      <c r="DI150" t="s">
        <v>3</v>
      </c>
      <c r="DJ150" t="s">
        <v>3</v>
      </c>
      <c r="DK150" t="s">
        <v>3</v>
      </c>
      <c r="DL150" t="s">
        <v>3</v>
      </c>
      <c r="DM150" t="s">
        <v>3</v>
      </c>
      <c r="DN150">
        <v>0</v>
      </c>
      <c r="DO150">
        <v>0</v>
      </c>
      <c r="DP150">
        <v>1</v>
      </c>
      <c r="DQ150">
        <v>1</v>
      </c>
      <c r="DU150">
        <v>1009</v>
      </c>
      <c r="DV150" t="s">
        <v>178</v>
      </c>
      <c r="DW150" t="s">
        <v>178</v>
      </c>
      <c r="DX150">
        <v>1000</v>
      </c>
      <c r="DZ150" t="s">
        <v>3</v>
      </c>
      <c r="EA150" t="s">
        <v>3</v>
      </c>
      <c r="EB150" t="s">
        <v>3</v>
      </c>
      <c r="EC150" t="s">
        <v>3</v>
      </c>
      <c r="EE150">
        <v>92107585</v>
      </c>
      <c r="EF150">
        <v>2</v>
      </c>
      <c r="EG150" t="s">
        <v>19</v>
      </c>
      <c r="EH150">
        <v>8</v>
      </c>
      <c r="EI150" t="s">
        <v>370</v>
      </c>
      <c r="EJ150">
        <v>1</v>
      </c>
      <c r="EK150">
        <v>8001</v>
      </c>
      <c r="EL150" t="s">
        <v>370</v>
      </c>
      <c r="EM150" t="s">
        <v>371</v>
      </c>
      <c r="EO150" t="s">
        <v>3</v>
      </c>
      <c r="EQ150">
        <v>0</v>
      </c>
      <c r="ER150">
        <v>1631</v>
      </c>
      <c r="ES150">
        <v>1631</v>
      </c>
      <c r="ET150">
        <v>0</v>
      </c>
      <c r="EU150">
        <v>0</v>
      </c>
      <c r="EV150">
        <v>0</v>
      </c>
      <c r="EW150">
        <v>0</v>
      </c>
      <c r="EX150">
        <v>0</v>
      </c>
      <c r="FQ150">
        <v>0</v>
      </c>
      <c r="FR150">
        <f t="shared" si="141"/>
        <v>0</v>
      </c>
      <c r="FS150">
        <v>0</v>
      </c>
      <c r="FX150">
        <v>110</v>
      </c>
      <c r="FY150">
        <v>69</v>
      </c>
      <c r="GA150" t="s">
        <v>3</v>
      </c>
      <c r="GD150">
        <v>1</v>
      </c>
      <c r="GF150">
        <v>-1477418341</v>
      </c>
      <c r="GG150">
        <v>2</v>
      </c>
      <c r="GH150">
        <v>1</v>
      </c>
      <c r="GI150">
        <v>2</v>
      </c>
      <c r="GJ150">
        <v>0</v>
      </c>
      <c r="GK150">
        <v>0</v>
      </c>
      <c r="GL150">
        <f t="shared" si="142"/>
        <v>0</v>
      </c>
      <c r="GM150">
        <f t="shared" si="143"/>
        <v>-959.03</v>
      </c>
      <c r="GN150">
        <f t="shared" si="144"/>
        <v>-959.03</v>
      </c>
      <c r="GO150">
        <f t="shared" si="145"/>
        <v>0</v>
      </c>
      <c r="GP150">
        <f t="shared" si="146"/>
        <v>0</v>
      </c>
      <c r="GR150">
        <v>0</v>
      </c>
      <c r="GS150">
        <v>3</v>
      </c>
      <c r="GT150">
        <v>0</v>
      </c>
      <c r="GU150" t="s">
        <v>3</v>
      </c>
      <c r="GV150">
        <f t="shared" si="147"/>
        <v>0</v>
      </c>
      <c r="GW150">
        <v>1</v>
      </c>
      <c r="GX150">
        <f t="shared" si="148"/>
        <v>0</v>
      </c>
      <c r="HA150">
        <v>0</v>
      </c>
      <c r="HB150">
        <v>0</v>
      </c>
      <c r="HC150">
        <f t="shared" si="149"/>
        <v>0</v>
      </c>
      <c r="HE150" t="s">
        <v>3</v>
      </c>
      <c r="HF150" t="s">
        <v>3</v>
      </c>
      <c r="HM150" t="s">
        <v>3</v>
      </c>
      <c r="HN150" t="s">
        <v>372</v>
      </c>
      <c r="HO150" t="s">
        <v>373</v>
      </c>
      <c r="HP150" t="s">
        <v>370</v>
      </c>
      <c r="HQ150" t="s">
        <v>370</v>
      </c>
      <c r="IK150">
        <v>0</v>
      </c>
    </row>
    <row r="151" spans="1:245" x14ac:dyDescent="0.2">
      <c r="A151">
        <v>17</v>
      </c>
      <c r="B151">
        <v>1</v>
      </c>
      <c r="E151" t="s">
        <v>383</v>
      </c>
      <c r="F151" t="s">
        <v>384</v>
      </c>
      <c r="G151" t="s">
        <v>385</v>
      </c>
      <c r="H151" t="s">
        <v>206</v>
      </c>
      <c r="I151">
        <v>1</v>
      </c>
      <c r="J151">
        <v>0</v>
      </c>
      <c r="K151">
        <v>1</v>
      </c>
      <c r="O151">
        <f t="shared" si="110"/>
        <v>5753666.6699999999</v>
      </c>
      <c r="P151">
        <f t="shared" si="111"/>
        <v>5753666.6699999999</v>
      </c>
      <c r="Q151">
        <f t="shared" si="112"/>
        <v>0</v>
      </c>
      <c r="R151">
        <f t="shared" si="113"/>
        <v>0</v>
      </c>
      <c r="S151">
        <f t="shared" si="114"/>
        <v>0</v>
      </c>
      <c r="T151">
        <f t="shared" si="115"/>
        <v>0</v>
      </c>
      <c r="U151">
        <f t="shared" si="116"/>
        <v>0</v>
      </c>
      <c r="V151">
        <f t="shared" si="117"/>
        <v>0</v>
      </c>
      <c r="W151">
        <f t="shared" si="118"/>
        <v>0</v>
      </c>
      <c r="X151">
        <f t="shared" si="119"/>
        <v>0</v>
      </c>
      <c r="Y151">
        <f t="shared" si="120"/>
        <v>0</v>
      </c>
      <c r="AA151">
        <v>93041055</v>
      </c>
      <c r="AB151">
        <f t="shared" si="121"/>
        <v>5753666.6699999999</v>
      </c>
      <c r="AC151">
        <f t="shared" si="122"/>
        <v>5753666.6699999999</v>
      </c>
      <c r="AD151">
        <f t="shared" si="123"/>
        <v>0</v>
      </c>
      <c r="AE151">
        <f t="shared" si="124"/>
        <v>0</v>
      </c>
      <c r="AF151">
        <f t="shared" si="125"/>
        <v>0</v>
      </c>
      <c r="AG151">
        <f t="shared" si="126"/>
        <v>0</v>
      </c>
      <c r="AH151">
        <f t="shared" si="127"/>
        <v>0</v>
      </c>
      <c r="AI151">
        <f t="shared" si="128"/>
        <v>0</v>
      </c>
      <c r="AJ151">
        <f t="shared" si="129"/>
        <v>0</v>
      </c>
      <c r="AK151">
        <v>5753666.6699999999</v>
      </c>
      <c r="AL151">
        <v>5753666.6699999999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1</v>
      </c>
      <c r="AW151">
        <v>1</v>
      </c>
      <c r="AZ151">
        <v>1</v>
      </c>
      <c r="BA151">
        <v>1</v>
      </c>
      <c r="BB151">
        <v>1</v>
      </c>
      <c r="BC151">
        <v>1</v>
      </c>
      <c r="BD151" t="s">
        <v>3</v>
      </c>
      <c r="BE151" t="s">
        <v>3</v>
      </c>
      <c r="BF151" t="s">
        <v>3</v>
      </c>
      <c r="BG151" t="s">
        <v>3</v>
      </c>
      <c r="BH151">
        <v>3</v>
      </c>
      <c r="BI151">
        <v>1</v>
      </c>
      <c r="BJ151" t="s">
        <v>3</v>
      </c>
      <c r="BM151">
        <v>1100</v>
      </c>
      <c r="BN151">
        <v>0</v>
      </c>
      <c r="BO151" t="s">
        <v>3</v>
      </c>
      <c r="BP151">
        <v>0</v>
      </c>
      <c r="BQ151">
        <v>8</v>
      </c>
      <c r="BR151">
        <v>0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3</v>
      </c>
      <c r="BZ151">
        <v>0</v>
      </c>
      <c r="CA151">
        <v>0</v>
      </c>
      <c r="CB151" t="s">
        <v>3</v>
      </c>
      <c r="CE151">
        <v>0</v>
      </c>
      <c r="CF151">
        <v>0</v>
      </c>
      <c r="CG151">
        <v>0</v>
      </c>
      <c r="CM151">
        <v>0</v>
      </c>
      <c r="CN151" t="s">
        <v>3</v>
      </c>
      <c r="CO151">
        <v>0</v>
      </c>
      <c r="CP151">
        <f t="shared" si="130"/>
        <v>5753666.6699999999</v>
      </c>
      <c r="CQ151">
        <f t="shared" si="131"/>
        <v>5753666.6699999999</v>
      </c>
      <c r="CR151">
        <f t="shared" si="132"/>
        <v>0</v>
      </c>
      <c r="CS151">
        <f t="shared" si="133"/>
        <v>0</v>
      </c>
      <c r="CT151">
        <f t="shared" si="134"/>
        <v>0</v>
      </c>
      <c r="CU151">
        <f t="shared" si="135"/>
        <v>0</v>
      </c>
      <c r="CV151">
        <f t="shared" si="136"/>
        <v>0</v>
      </c>
      <c r="CW151">
        <f t="shared" si="137"/>
        <v>0</v>
      </c>
      <c r="CX151">
        <f t="shared" si="138"/>
        <v>0</v>
      </c>
      <c r="CY151">
        <f t="shared" si="139"/>
        <v>0</v>
      </c>
      <c r="CZ151">
        <f t="shared" si="140"/>
        <v>0</v>
      </c>
      <c r="DC151" t="s">
        <v>3</v>
      </c>
      <c r="DD151" t="s">
        <v>3</v>
      </c>
      <c r="DE151" t="s">
        <v>3</v>
      </c>
      <c r="DF151" t="s">
        <v>3</v>
      </c>
      <c r="DG151" t="s">
        <v>3</v>
      </c>
      <c r="DH151" t="s">
        <v>3</v>
      </c>
      <c r="DI151" t="s">
        <v>3</v>
      </c>
      <c r="DJ151" t="s">
        <v>3</v>
      </c>
      <c r="DK151" t="s">
        <v>3</v>
      </c>
      <c r="DL151" t="s">
        <v>3</v>
      </c>
      <c r="DM151" t="s">
        <v>3</v>
      </c>
      <c r="DN151">
        <v>0</v>
      </c>
      <c r="DO151">
        <v>0</v>
      </c>
      <c r="DP151">
        <v>1</v>
      </c>
      <c r="DQ151">
        <v>1</v>
      </c>
      <c r="DU151">
        <v>1013</v>
      </c>
      <c r="DV151" t="s">
        <v>206</v>
      </c>
      <c r="DW151" t="s">
        <v>206</v>
      </c>
      <c r="DX151">
        <v>1</v>
      </c>
      <c r="DZ151" t="s">
        <v>3</v>
      </c>
      <c r="EA151" t="s">
        <v>3</v>
      </c>
      <c r="EB151" t="s">
        <v>3</v>
      </c>
      <c r="EC151" t="s">
        <v>3</v>
      </c>
      <c r="EE151">
        <v>92107766</v>
      </c>
      <c r="EF151">
        <v>8</v>
      </c>
      <c r="EG151" t="s">
        <v>198</v>
      </c>
      <c r="EH151">
        <v>0</v>
      </c>
      <c r="EI151" t="s">
        <v>3</v>
      </c>
      <c r="EJ151">
        <v>1</v>
      </c>
      <c r="EK151">
        <v>1100</v>
      </c>
      <c r="EL151" t="s">
        <v>199</v>
      </c>
      <c r="EM151" t="s">
        <v>200</v>
      </c>
      <c r="EO151" t="s">
        <v>3</v>
      </c>
      <c r="EQ151">
        <v>0</v>
      </c>
      <c r="ER151">
        <v>5753666.6699999999</v>
      </c>
      <c r="ES151">
        <v>5753666.6699999999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5</v>
      </c>
      <c r="FC151">
        <v>1</v>
      </c>
      <c r="FD151">
        <v>18</v>
      </c>
      <c r="FF151">
        <v>6904400</v>
      </c>
      <c r="FQ151">
        <v>0</v>
      </c>
      <c r="FR151">
        <f t="shared" si="141"/>
        <v>0</v>
      </c>
      <c r="FS151">
        <v>0</v>
      </c>
      <c r="FX151">
        <v>0</v>
      </c>
      <c r="FY151">
        <v>0</v>
      </c>
      <c r="GA151" t="s">
        <v>386</v>
      </c>
      <c r="GD151">
        <v>1</v>
      </c>
      <c r="GF151">
        <v>638904552</v>
      </c>
      <c r="GG151">
        <v>2</v>
      </c>
      <c r="GH151">
        <v>3</v>
      </c>
      <c r="GI151">
        <v>-2</v>
      </c>
      <c r="GJ151">
        <v>0</v>
      </c>
      <c r="GK151">
        <v>0</v>
      </c>
      <c r="GL151">
        <f t="shared" si="142"/>
        <v>0</v>
      </c>
      <c r="GM151">
        <f t="shared" si="143"/>
        <v>5753666.6699999999</v>
      </c>
      <c r="GN151">
        <f t="shared" si="144"/>
        <v>5753666.6699999999</v>
      </c>
      <c r="GO151">
        <f t="shared" si="145"/>
        <v>0</v>
      </c>
      <c r="GP151">
        <f t="shared" si="146"/>
        <v>0</v>
      </c>
      <c r="GR151">
        <v>1</v>
      </c>
      <c r="GS151">
        <v>1</v>
      </c>
      <c r="GT151">
        <v>0</v>
      </c>
      <c r="GU151" t="s">
        <v>3</v>
      </c>
      <c r="GV151">
        <f t="shared" si="147"/>
        <v>0</v>
      </c>
      <c r="GW151">
        <v>1</v>
      </c>
      <c r="GX151">
        <f t="shared" si="148"/>
        <v>0</v>
      </c>
      <c r="HA151">
        <v>0</v>
      </c>
      <c r="HB151">
        <v>0</v>
      </c>
      <c r="HC151">
        <f t="shared" si="149"/>
        <v>0</v>
      </c>
      <c r="HE151" t="s">
        <v>202</v>
      </c>
      <c r="HF151" t="s">
        <v>202</v>
      </c>
      <c r="HM151" t="s">
        <v>3</v>
      </c>
      <c r="HN151" t="s">
        <v>3</v>
      </c>
      <c r="HO151" t="s">
        <v>3</v>
      </c>
      <c r="HP151" t="s">
        <v>3</v>
      </c>
      <c r="HQ151" t="s">
        <v>3</v>
      </c>
      <c r="IK151">
        <v>0</v>
      </c>
    </row>
    <row r="152" spans="1:245" x14ac:dyDescent="0.2">
      <c r="A152">
        <v>17</v>
      </c>
      <c r="B152">
        <v>1</v>
      </c>
      <c r="E152" t="s">
        <v>387</v>
      </c>
      <c r="F152" t="s">
        <v>213</v>
      </c>
      <c r="G152" t="s">
        <v>388</v>
      </c>
      <c r="H152" t="s">
        <v>218</v>
      </c>
      <c r="I152">
        <v>8.8999999999999996E-2</v>
      </c>
      <c r="J152">
        <v>0</v>
      </c>
      <c r="K152">
        <v>8.8999999999999996E-2</v>
      </c>
      <c r="O152">
        <f t="shared" si="110"/>
        <v>5028.5</v>
      </c>
      <c r="P152">
        <f t="shared" si="111"/>
        <v>5028.5</v>
      </c>
      <c r="Q152">
        <f t="shared" si="112"/>
        <v>0</v>
      </c>
      <c r="R152">
        <f t="shared" si="113"/>
        <v>0</v>
      </c>
      <c r="S152">
        <f t="shared" si="114"/>
        <v>0</v>
      </c>
      <c r="T152">
        <f t="shared" si="115"/>
        <v>0</v>
      </c>
      <c r="U152">
        <f t="shared" si="116"/>
        <v>0</v>
      </c>
      <c r="V152">
        <f t="shared" si="117"/>
        <v>0</v>
      </c>
      <c r="W152">
        <f t="shared" si="118"/>
        <v>0</v>
      </c>
      <c r="X152">
        <f t="shared" si="119"/>
        <v>0</v>
      </c>
      <c r="Y152">
        <f t="shared" si="120"/>
        <v>0</v>
      </c>
      <c r="AA152">
        <v>93041055</v>
      </c>
      <c r="AB152">
        <f t="shared" si="121"/>
        <v>56500</v>
      </c>
      <c r="AC152">
        <f t="shared" si="122"/>
        <v>56500</v>
      </c>
      <c r="AD152">
        <f t="shared" si="123"/>
        <v>0</v>
      </c>
      <c r="AE152">
        <f t="shared" si="124"/>
        <v>0</v>
      </c>
      <c r="AF152">
        <f t="shared" si="125"/>
        <v>0</v>
      </c>
      <c r="AG152">
        <f t="shared" si="126"/>
        <v>0</v>
      </c>
      <c r="AH152">
        <f t="shared" si="127"/>
        <v>0</v>
      </c>
      <c r="AI152">
        <f t="shared" si="128"/>
        <v>0</v>
      </c>
      <c r="AJ152">
        <f t="shared" si="129"/>
        <v>0</v>
      </c>
      <c r="AK152">
        <v>56500</v>
      </c>
      <c r="AL152">
        <v>56500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1</v>
      </c>
      <c r="AW152">
        <v>1</v>
      </c>
      <c r="AZ152">
        <v>1</v>
      </c>
      <c r="BA152">
        <v>1</v>
      </c>
      <c r="BB152">
        <v>1</v>
      </c>
      <c r="BC152">
        <v>1</v>
      </c>
      <c r="BD152" t="s">
        <v>3</v>
      </c>
      <c r="BE152" t="s">
        <v>3</v>
      </c>
      <c r="BF152" t="s">
        <v>3</v>
      </c>
      <c r="BG152" t="s">
        <v>3</v>
      </c>
      <c r="BH152">
        <v>3</v>
      </c>
      <c r="BI152">
        <v>1</v>
      </c>
      <c r="BJ152" t="s">
        <v>3</v>
      </c>
      <c r="BM152">
        <v>1100</v>
      </c>
      <c r="BN152">
        <v>0</v>
      </c>
      <c r="BO152" t="s">
        <v>3</v>
      </c>
      <c r="BP152">
        <v>0</v>
      </c>
      <c r="BQ152">
        <v>8</v>
      </c>
      <c r="BR152">
        <v>0</v>
      </c>
      <c r="BS152">
        <v>1</v>
      </c>
      <c r="BT152">
        <v>1</v>
      </c>
      <c r="BU152">
        <v>1</v>
      </c>
      <c r="BV152">
        <v>1</v>
      </c>
      <c r="BW152">
        <v>1</v>
      </c>
      <c r="BX152">
        <v>1</v>
      </c>
      <c r="BY152" t="s">
        <v>3</v>
      </c>
      <c r="BZ152">
        <v>0</v>
      </c>
      <c r="CA152">
        <v>0</v>
      </c>
      <c r="CB152" t="s">
        <v>3</v>
      </c>
      <c r="CE152">
        <v>0</v>
      </c>
      <c r="CF152">
        <v>0</v>
      </c>
      <c r="CG152">
        <v>0</v>
      </c>
      <c r="CM152">
        <v>0</v>
      </c>
      <c r="CN152" t="s">
        <v>3</v>
      </c>
      <c r="CO152">
        <v>0</v>
      </c>
      <c r="CP152">
        <f t="shared" si="130"/>
        <v>5028.5</v>
      </c>
      <c r="CQ152">
        <f t="shared" si="131"/>
        <v>56500</v>
      </c>
      <c r="CR152">
        <f t="shared" si="132"/>
        <v>0</v>
      </c>
      <c r="CS152">
        <f t="shared" si="133"/>
        <v>0</v>
      </c>
      <c r="CT152">
        <f t="shared" si="134"/>
        <v>0</v>
      </c>
      <c r="CU152">
        <f t="shared" si="135"/>
        <v>0</v>
      </c>
      <c r="CV152">
        <f t="shared" si="136"/>
        <v>0</v>
      </c>
      <c r="CW152">
        <f t="shared" si="137"/>
        <v>0</v>
      </c>
      <c r="CX152">
        <f t="shared" si="138"/>
        <v>0</v>
      </c>
      <c r="CY152">
        <f t="shared" si="139"/>
        <v>0</v>
      </c>
      <c r="CZ152">
        <f t="shared" si="140"/>
        <v>0</v>
      </c>
      <c r="DC152" t="s">
        <v>3</v>
      </c>
      <c r="DD152" t="s">
        <v>3</v>
      </c>
      <c r="DE152" t="s">
        <v>3</v>
      </c>
      <c r="DF152" t="s">
        <v>3</v>
      </c>
      <c r="DG152" t="s">
        <v>3</v>
      </c>
      <c r="DH152" t="s">
        <v>3</v>
      </c>
      <c r="DI152" t="s">
        <v>3</v>
      </c>
      <c r="DJ152" t="s">
        <v>3</v>
      </c>
      <c r="DK152" t="s">
        <v>3</v>
      </c>
      <c r="DL152" t="s">
        <v>3</v>
      </c>
      <c r="DM152" t="s">
        <v>3</v>
      </c>
      <c r="DN152">
        <v>0</v>
      </c>
      <c r="DO152">
        <v>0</v>
      </c>
      <c r="DP152">
        <v>1</v>
      </c>
      <c r="DQ152">
        <v>1</v>
      </c>
      <c r="DU152">
        <v>1013</v>
      </c>
      <c r="DV152" t="s">
        <v>218</v>
      </c>
      <c r="DW152" t="s">
        <v>218</v>
      </c>
      <c r="DX152">
        <v>1</v>
      </c>
      <c r="DZ152" t="s">
        <v>3</v>
      </c>
      <c r="EA152" t="s">
        <v>3</v>
      </c>
      <c r="EB152" t="s">
        <v>3</v>
      </c>
      <c r="EC152" t="s">
        <v>3</v>
      </c>
      <c r="EE152">
        <v>92107766</v>
      </c>
      <c r="EF152">
        <v>8</v>
      </c>
      <c r="EG152" t="s">
        <v>198</v>
      </c>
      <c r="EH152">
        <v>0</v>
      </c>
      <c r="EI152" t="s">
        <v>3</v>
      </c>
      <c r="EJ152">
        <v>1</v>
      </c>
      <c r="EK152">
        <v>1100</v>
      </c>
      <c r="EL152" t="s">
        <v>199</v>
      </c>
      <c r="EM152" t="s">
        <v>200</v>
      </c>
      <c r="EO152" t="s">
        <v>3</v>
      </c>
      <c r="EQ152">
        <v>0</v>
      </c>
      <c r="ER152">
        <v>56500</v>
      </c>
      <c r="ES152">
        <v>56500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5</v>
      </c>
      <c r="FC152">
        <v>1</v>
      </c>
      <c r="FD152">
        <v>18</v>
      </c>
      <c r="FF152">
        <v>67800</v>
      </c>
      <c r="FQ152">
        <v>0</v>
      </c>
      <c r="FR152">
        <f t="shared" si="141"/>
        <v>0</v>
      </c>
      <c r="FS152">
        <v>0</v>
      </c>
      <c r="FX152">
        <v>0</v>
      </c>
      <c r="FY152">
        <v>0</v>
      </c>
      <c r="GA152" t="s">
        <v>389</v>
      </c>
      <c r="GD152">
        <v>1</v>
      </c>
      <c r="GF152">
        <v>-1325145891</v>
      </c>
      <c r="GG152">
        <v>2</v>
      </c>
      <c r="GH152">
        <v>3</v>
      </c>
      <c r="GI152">
        <v>-2</v>
      </c>
      <c r="GJ152">
        <v>0</v>
      </c>
      <c r="GK152">
        <v>0</v>
      </c>
      <c r="GL152">
        <f t="shared" si="142"/>
        <v>0</v>
      </c>
      <c r="GM152">
        <f t="shared" si="143"/>
        <v>5028.5</v>
      </c>
      <c r="GN152">
        <f t="shared" si="144"/>
        <v>5028.5</v>
      </c>
      <c r="GO152">
        <f t="shared" si="145"/>
        <v>0</v>
      </c>
      <c r="GP152">
        <f t="shared" si="146"/>
        <v>0</v>
      </c>
      <c r="GR152">
        <v>1</v>
      </c>
      <c r="GS152">
        <v>1</v>
      </c>
      <c r="GT152">
        <v>0</v>
      </c>
      <c r="GU152" t="s">
        <v>3</v>
      </c>
      <c r="GV152">
        <f t="shared" si="147"/>
        <v>0</v>
      </c>
      <c r="GW152">
        <v>1</v>
      </c>
      <c r="GX152">
        <f t="shared" si="148"/>
        <v>0</v>
      </c>
      <c r="HA152">
        <v>0</v>
      </c>
      <c r="HB152">
        <v>0</v>
      </c>
      <c r="HC152">
        <f t="shared" si="149"/>
        <v>0</v>
      </c>
      <c r="HE152" t="s">
        <v>202</v>
      </c>
      <c r="HF152" t="s">
        <v>202</v>
      </c>
      <c r="HM152" t="s">
        <v>3</v>
      </c>
      <c r="HN152" t="s">
        <v>3</v>
      </c>
      <c r="HO152" t="s">
        <v>3</v>
      </c>
      <c r="HP152" t="s">
        <v>3</v>
      </c>
      <c r="HQ152" t="s">
        <v>3</v>
      </c>
      <c r="IK152">
        <v>0</v>
      </c>
    </row>
    <row r="153" spans="1:245" x14ac:dyDescent="0.2">
      <c r="A153">
        <v>17</v>
      </c>
      <c r="B153">
        <v>1</v>
      </c>
      <c r="E153" t="s">
        <v>390</v>
      </c>
      <c r="F153" t="s">
        <v>213</v>
      </c>
      <c r="G153" t="s">
        <v>391</v>
      </c>
      <c r="H153" t="s">
        <v>218</v>
      </c>
      <c r="I153">
        <v>7.0000000000000007E-2</v>
      </c>
      <c r="J153">
        <v>0</v>
      </c>
      <c r="K153">
        <v>7.0000000000000007E-2</v>
      </c>
      <c r="O153">
        <f t="shared" si="110"/>
        <v>8265.83</v>
      </c>
      <c r="P153">
        <f t="shared" si="111"/>
        <v>8265.83</v>
      </c>
      <c r="Q153">
        <f t="shared" si="112"/>
        <v>0</v>
      </c>
      <c r="R153">
        <f t="shared" si="113"/>
        <v>0</v>
      </c>
      <c r="S153">
        <f t="shared" si="114"/>
        <v>0</v>
      </c>
      <c r="T153">
        <f t="shared" si="115"/>
        <v>0</v>
      </c>
      <c r="U153">
        <f t="shared" si="116"/>
        <v>0</v>
      </c>
      <c r="V153">
        <f t="shared" si="117"/>
        <v>0</v>
      </c>
      <c r="W153">
        <f t="shared" si="118"/>
        <v>0</v>
      </c>
      <c r="X153">
        <f t="shared" si="119"/>
        <v>0</v>
      </c>
      <c r="Y153">
        <f t="shared" si="120"/>
        <v>0</v>
      </c>
      <c r="AA153">
        <v>93041055</v>
      </c>
      <c r="AB153">
        <f t="shared" si="121"/>
        <v>118083.33</v>
      </c>
      <c r="AC153">
        <f t="shared" si="122"/>
        <v>118083.33</v>
      </c>
      <c r="AD153">
        <f t="shared" si="123"/>
        <v>0</v>
      </c>
      <c r="AE153">
        <f t="shared" si="124"/>
        <v>0</v>
      </c>
      <c r="AF153">
        <f t="shared" si="125"/>
        <v>0</v>
      </c>
      <c r="AG153">
        <f t="shared" si="126"/>
        <v>0</v>
      </c>
      <c r="AH153">
        <f t="shared" si="127"/>
        <v>0</v>
      </c>
      <c r="AI153">
        <f t="shared" si="128"/>
        <v>0</v>
      </c>
      <c r="AJ153">
        <f t="shared" si="129"/>
        <v>0</v>
      </c>
      <c r="AK153">
        <v>118083.33</v>
      </c>
      <c r="AL153">
        <v>118083.33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1</v>
      </c>
      <c r="AW153">
        <v>1</v>
      </c>
      <c r="AZ153">
        <v>1</v>
      </c>
      <c r="BA153">
        <v>1</v>
      </c>
      <c r="BB153">
        <v>1</v>
      </c>
      <c r="BC153">
        <v>1</v>
      </c>
      <c r="BD153" t="s">
        <v>3</v>
      </c>
      <c r="BE153" t="s">
        <v>3</v>
      </c>
      <c r="BF153" t="s">
        <v>3</v>
      </c>
      <c r="BG153" t="s">
        <v>3</v>
      </c>
      <c r="BH153">
        <v>3</v>
      </c>
      <c r="BI153">
        <v>1</v>
      </c>
      <c r="BJ153" t="s">
        <v>3</v>
      </c>
      <c r="BM153">
        <v>1100</v>
      </c>
      <c r="BN153">
        <v>0</v>
      </c>
      <c r="BO153" t="s">
        <v>3</v>
      </c>
      <c r="BP153">
        <v>0</v>
      </c>
      <c r="BQ153">
        <v>8</v>
      </c>
      <c r="BR153">
        <v>0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3</v>
      </c>
      <c r="BZ153">
        <v>0</v>
      </c>
      <c r="CA153">
        <v>0</v>
      </c>
      <c r="CB153" t="s">
        <v>3</v>
      </c>
      <c r="CE153">
        <v>0</v>
      </c>
      <c r="CF153">
        <v>0</v>
      </c>
      <c r="CG153">
        <v>0</v>
      </c>
      <c r="CM153">
        <v>0</v>
      </c>
      <c r="CN153" t="s">
        <v>3</v>
      </c>
      <c r="CO153">
        <v>0</v>
      </c>
      <c r="CP153">
        <f t="shared" si="130"/>
        <v>8265.83</v>
      </c>
      <c r="CQ153">
        <f t="shared" si="131"/>
        <v>118083.33</v>
      </c>
      <c r="CR153">
        <f t="shared" si="132"/>
        <v>0</v>
      </c>
      <c r="CS153">
        <f t="shared" si="133"/>
        <v>0</v>
      </c>
      <c r="CT153">
        <f t="shared" si="134"/>
        <v>0</v>
      </c>
      <c r="CU153">
        <f t="shared" si="135"/>
        <v>0</v>
      </c>
      <c r="CV153">
        <f t="shared" si="136"/>
        <v>0</v>
      </c>
      <c r="CW153">
        <f t="shared" si="137"/>
        <v>0</v>
      </c>
      <c r="CX153">
        <f t="shared" si="138"/>
        <v>0</v>
      </c>
      <c r="CY153">
        <f t="shared" si="139"/>
        <v>0</v>
      </c>
      <c r="CZ153">
        <f t="shared" si="140"/>
        <v>0</v>
      </c>
      <c r="DC153" t="s">
        <v>3</v>
      </c>
      <c r="DD153" t="s">
        <v>3</v>
      </c>
      <c r="DE153" t="s">
        <v>3</v>
      </c>
      <c r="DF153" t="s">
        <v>3</v>
      </c>
      <c r="DG153" t="s">
        <v>3</v>
      </c>
      <c r="DH153" t="s">
        <v>3</v>
      </c>
      <c r="DI153" t="s">
        <v>3</v>
      </c>
      <c r="DJ153" t="s">
        <v>3</v>
      </c>
      <c r="DK153" t="s">
        <v>3</v>
      </c>
      <c r="DL153" t="s">
        <v>3</v>
      </c>
      <c r="DM153" t="s">
        <v>3</v>
      </c>
      <c r="DN153">
        <v>0</v>
      </c>
      <c r="DO153">
        <v>0</v>
      </c>
      <c r="DP153">
        <v>1</v>
      </c>
      <c r="DQ153">
        <v>1</v>
      </c>
      <c r="DU153">
        <v>1013</v>
      </c>
      <c r="DV153" t="s">
        <v>218</v>
      </c>
      <c r="DW153" t="s">
        <v>218</v>
      </c>
      <c r="DX153">
        <v>1</v>
      </c>
      <c r="DZ153" t="s">
        <v>3</v>
      </c>
      <c r="EA153" t="s">
        <v>3</v>
      </c>
      <c r="EB153" t="s">
        <v>3</v>
      </c>
      <c r="EC153" t="s">
        <v>3</v>
      </c>
      <c r="EE153">
        <v>92107766</v>
      </c>
      <c r="EF153">
        <v>8</v>
      </c>
      <c r="EG153" t="s">
        <v>198</v>
      </c>
      <c r="EH153">
        <v>0</v>
      </c>
      <c r="EI153" t="s">
        <v>3</v>
      </c>
      <c r="EJ153">
        <v>1</v>
      </c>
      <c r="EK153">
        <v>1100</v>
      </c>
      <c r="EL153" t="s">
        <v>199</v>
      </c>
      <c r="EM153" t="s">
        <v>200</v>
      </c>
      <c r="EO153" t="s">
        <v>3</v>
      </c>
      <c r="EQ153">
        <v>0</v>
      </c>
      <c r="ER153">
        <v>118083.33</v>
      </c>
      <c r="ES153">
        <v>118083.33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5</v>
      </c>
      <c r="FC153">
        <v>1</v>
      </c>
      <c r="FD153">
        <v>18</v>
      </c>
      <c r="FF153">
        <v>141700</v>
      </c>
      <c r="FQ153">
        <v>0</v>
      </c>
      <c r="FR153">
        <f t="shared" si="141"/>
        <v>0</v>
      </c>
      <c r="FS153">
        <v>0</v>
      </c>
      <c r="FX153">
        <v>0</v>
      </c>
      <c r="FY153">
        <v>0</v>
      </c>
      <c r="GA153" t="s">
        <v>392</v>
      </c>
      <c r="GD153">
        <v>1</v>
      </c>
      <c r="GF153">
        <v>-1274682806</v>
      </c>
      <c r="GG153">
        <v>2</v>
      </c>
      <c r="GH153">
        <v>3</v>
      </c>
      <c r="GI153">
        <v>-2</v>
      </c>
      <c r="GJ153">
        <v>0</v>
      </c>
      <c r="GK153">
        <v>0</v>
      </c>
      <c r="GL153">
        <f t="shared" si="142"/>
        <v>0</v>
      </c>
      <c r="GM153">
        <f t="shared" si="143"/>
        <v>8265.83</v>
      </c>
      <c r="GN153">
        <f t="shared" si="144"/>
        <v>8265.83</v>
      </c>
      <c r="GO153">
        <f t="shared" si="145"/>
        <v>0</v>
      </c>
      <c r="GP153">
        <f t="shared" si="146"/>
        <v>0</v>
      </c>
      <c r="GR153">
        <v>1</v>
      </c>
      <c r="GS153">
        <v>1</v>
      </c>
      <c r="GT153">
        <v>0</v>
      </c>
      <c r="GU153" t="s">
        <v>3</v>
      </c>
      <c r="GV153">
        <f t="shared" si="147"/>
        <v>0</v>
      </c>
      <c r="GW153">
        <v>1</v>
      </c>
      <c r="GX153">
        <f t="shared" si="148"/>
        <v>0</v>
      </c>
      <c r="HA153">
        <v>0</v>
      </c>
      <c r="HB153">
        <v>0</v>
      </c>
      <c r="HC153">
        <f t="shared" si="149"/>
        <v>0</v>
      </c>
      <c r="HE153" t="s">
        <v>202</v>
      </c>
      <c r="HF153" t="s">
        <v>202</v>
      </c>
      <c r="HM153" t="s">
        <v>3</v>
      </c>
      <c r="HN153" t="s">
        <v>3</v>
      </c>
      <c r="HO153" t="s">
        <v>3</v>
      </c>
      <c r="HP153" t="s">
        <v>3</v>
      </c>
      <c r="HQ153" t="s">
        <v>3</v>
      </c>
      <c r="IK153">
        <v>0</v>
      </c>
    </row>
    <row r="154" spans="1:245" x14ac:dyDescent="0.2">
      <c r="A154">
        <v>17</v>
      </c>
      <c r="B154">
        <v>1</v>
      </c>
      <c r="E154" t="s">
        <v>393</v>
      </c>
      <c r="F154" t="s">
        <v>213</v>
      </c>
      <c r="G154" t="s">
        <v>394</v>
      </c>
      <c r="H154" t="s">
        <v>218</v>
      </c>
      <c r="I154">
        <v>5.0000000000000001E-3</v>
      </c>
      <c r="J154">
        <v>0</v>
      </c>
      <c r="K154">
        <v>5.0000000000000001E-3</v>
      </c>
      <c r="O154">
        <f t="shared" si="110"/>
        <v>247.5</v>
      </c>
      <c r="P154">
        <f t="shared" si="111"/>
        <v>247.5</v>
      </c>
      <c r="Q154">
        <f t="shared" si="112"/>
        <v>0</v>
      </c>
      <c r="R154">
        <f t="shared" si="113"/>
        <v>0</v>
      </c>
      <c r="S154">
        <f t="shared" si="114"/>
        <v>0</v>
      </c>
      <c r="T154">
        <f t="shared" si="115"/>
        <v>0</v>
      </c>
      <c r="U154">
        <f t="shared" si="116"/>
        <v>0</v>
      </c>
      <c r="V154">
        <f t="shared" si="117"/>
        <v>0</v>
      </c>
      <c r="W154">
        <f t="shared" si="118"/>
        <v>0</v>
      </c>
      <c r="X154">
        <f t="shared" si="119"/>
        <v>0</v>
      </c>
      <c r="Y154">
        <f t="shared" si="120"/>
        <v>0</v>
      </c>
      <c r="AA154">
        <v>93041055</v>
      </c>
      <c r="AB154">
        <f t="shared" si="121"/>
        <v>49500</v>
      </c>
      <c r="AC154">
        <f t="shared" si="122"/>
        <v>49500</v>
      </c>
      <c r="AD154">
        <f t="shared" si="123"/>
        <v>0</v>
      </c>
      <c r="AE154">
        <f t="shared" si="124"/>
        <v>0</v>
      </c>
      <c r="AF154">
        <f t="shared" si="125"/>
        <v>0</v>
      </c>
      <c r="AG154">
        <f t="shared" si="126"/>
        <v>0</v>
      </c>
      <c r="AH154">
        <f t="shared" si="127"/>
        <v>0</v>
      </c>
      <c r="AI154">
        <f t="shared" si="128"/>
        <v>0</v>
      </c>
      <c r="AJ154">
        <f t="shared" si="129"/>
        <v>0</v>
      </c>
      <c r="AK154">
        <v>49500</v>
      </c>
      <c r="AL154">
        <v>49500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1</v>
      </c>
      <c r="AW154">
        <v>1</v>
      </c>
      <c r="AZ154">
        <v>1</v>
      </c>
      <c r="BA154">
        <v>1</v>
      </c>
      <c r="BB154">
        <v>1</v>
      </c>
      <c r="BC154">
        <v>1</v>
      </c>
      <c r="BD154" t="s">
        <v>3</v>
      </c>
      <c r="BE154" t="s">
        <v>3</v>
      </c>
      <c r="BF154" t="s">
        <v>3</v>
      </c>
      <c r="BG154" t="s">
        <v>3</v>
      </c>
      <c r="BH154">
        <v>3</v>
      </c>
      <c r="BI154">
        <v>1</v>
      </c>
      <c r="BJ154" t="s">
        <v>3</v>
      </c>
      <c r="BM154">
        <v>1100</v>
      </c>
      <c r="BN154">
        <v>0</v>
      </c>
      <c r="BO154" t="s">
        <v>3</v>
      </c>
      <c r="BP154">
        <v>0</v>
      </c>
      <c r="BQ154">
        <v>8</v>
      </c>
      <c r="BR154">
        <v>0</v>
      </c>
      <c r="BS154">
        <v>1</v>
      </c>
      <c r="BT154">
        <v>1</v>
      </c>
      <c r="BU154">
        <v>1</v>
      </c>
      <c r="BV154">
        <v>1</v>
      </c>
      <c r="BW154">
        <v>1</v>
      </c>
      <c r="BX154">
        <v>1</v>
      </c>
      <c r="BY154" t="s">
        <v>3</v>
      </c>
      <c r="BZ154">
        <v>0</v>
      </c>
      <c r="CA154">
        <v>0</v>
      </c>
      <c r="CB154" t="s">
        <v>3</v>
      </c>
      <c r="CE154">
        <v>0</v>
      </c>
      <c r="CF154">
        <v>0</v>
      </c>
      <c r="CG154">
        <v>0</v>
      </c>
      <c r="CM154">
        <v>0</v>
      </c>
      <c r="CN154" t="s">
        <v>3</v>
      </c>
      <c r="CO154">
        <v>0</v>
      </c>
      <c r="CP154">
        <f t="shared" si="130"/>
        <v>247.5</v>
      </c>
      <c r="CQ154">
        <f t="shared" si="131"/>
        <v>49500</v>
      </c>
      <c r="CR154">
        <f t="shared" si="132"/>
        <v>0</v>
      </c>
      <c r="CS154">
        <f t="shared" si="133"/>
        <v>0</v>
      </c>
      <c r="CT154">
        <f t="shared" si="134"/>
        <v>0</v>
      </c>
      <c r="CU154">
        <f t="shared" si="135"/>
        <v>0</v>
      </c>
      <c r="CV154">
        <f t="shared" si="136"/>
        <v>0</v>
      </c>
      <c r="CW154">
        <f t="shared" si="137"/>
        <v>0</v>
      </c>
      <c r="CX154">
        <f t="shared" si="138"/>
        <v>0</v>
      </c>
      <c r="CY154">
        <f t="shared" si="139"/>
        <v>0</v>
      </c>
      <c r="CZ154">
        <f t="shared" si="140"/>
        <v>0</v>
      </c>
      <c r="DC154" t="s">
        <v>3</v>
      </c>
      <c r="DD154" t="s">
        <v>3</v>
      </c>
      <c r="DE154" t="s">
        <v>3</v>
      </c>
      <c r="DF154" t="s">
        <v>3</v>
      </c>
      <c r="DG154" t="s">
        <v>3</v>
      </c>
      <c r="DH154" t="s">
        <v>3</v>
      </c>
      <c r="DI154" t="s">
        <v>3</v>
      </c>
      <c r="DJ154" t="s">
        <v>3</v>
      </c>
      <c r="DK154" t="s">
        <v>3</v>
      </c>
      <c r="DL154" t="s">
        <v>3</v>
      </c>
      <c r="DM154" t="s">
        <v>3</v>
      </c>
      <c r="DN154">
        <v>0</v>
      </c>
      <c r="DO154">
        <v>0</v>
      </c>
      <c r="DP154">
        <v>1</v>
      </c>
      <c r="DQ154">
        <v>1</v>
      </c>
      <c r="DU154">
        <v>1013</v>
      </c>
      <c r="DV154" t="s">
        <v>218</v>
      </c>
      <c r="DW154" t="s">
        <v>218</v>
      </c>
      <c r="DX154">
        <v>1</v>
      </c>
      <c r="DZ154" t="s">
        <v>3</v>
      </c>
      <c r="EA154" t="s">
        <v>3</v>
      </c>
      <c r="EB154" t="s">
        <v>3</v>
      </c>
      <c r="EC154" t="s">
        <v>3</v>
      </c>
      <c r="EE154">
        <v>92107766</v>
      </c>
      <c r="EF154">
        <v>8</v>
      </c>
      <c r="EG154" t="s">
        <v>198</v>
      </c>
      <c r="EH154">
        <v>0</v>
      </c>
      <c r="EI154" t="s">
        <v>3</v>
      </c>
      <c r="EJ154">
        <v>1</v>
      </c>
      <c r="EK154">
        <v>1100</v>
      </c>
      <c r="EL154" t="s">
        <v>199</v>
      </c>
      <c r="EM154" t="s">
        <v>200</v>
      </c>
      <c r="EO154" t="s">
        <v>3</v>
      </c>
      <c r="EQ154">
        <v>0</v>
      </c>
      <c r="ER154">
        <v>49500</v>
      </c>
      <c r="ES154">
        <v>49500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5</v>
      </c>
      <c r="FC154">
        <v>1</v>
      </c>
      <c r="FD154">
        <v>18</v>
      </c>
      <c r="FF154">
        <v>59400</v>
      </c>
      <c r="FQ154">
        <v>0</v>
      </c>
      <c r="FR154">
        <f t="shared" si="141"/>
        <v>0</v>
      </c>
      <c r="FS154">
        <v>0</v>
      </c>
      <c r="FX154">
        <v>0</v>
      </c>
      <c r="FY154">
        <v>0</v>
      </c>
      <c r="GA154" t="s">
        <v>395</v>
      </c>
      <c r="GD154">
        <v>1</v>
      </c>
      <c r="GF154">
        <v>-1885206774</v>
      </c>
      <c r="GG154">
        <v>2</v>
      </c>
      <c r="GH154">
        <v>3</v>
      </c>
      <c r="GI154">
        <v>-2</v>
      </c>
      <c r="GJ154">
        <v>0</v>
      </c>
      <c r="GK154">
        <v>0</v>
      </c>
      <c r="GL154">
        <f t="shared" si="142"/>
        <v>0</v>
      </c>
      <c r="GM154">
        <f t="shared" si="143"/>
        <v>247.5</v>
      </c>
      <c r="GN154">
        <f t="shared" si="144"/>
        <v>247.5</v>
      </c>
      <c r="GO154">
        <f t="shared" si="145"/>
        <v>0</v>
      </c>
      <c r="GP154">
        <f t="shared" si="146"/>
        <v>0</v>
      </c>
      <c r="GR154">
        <v>1</v>
      </c>
      <c r="GS154">
        <v>1</v>
      </c>
      <c r="GT154">
        <v>0</v>
      </c>
      <c r="GU154" t="s">
        <v>3</v>
      </c>
      <c r="GV154">
        <f t="shared" si="147"/>
        <v>0</v>
      </c>
      <c r="GW154">
        <v>1</v>
      </c>
      <c r="GX154">
        <f t="shared" si="148"/>
        <v>0</v>
      </c>
      <c r="HA154">
        <v>0</v>
      </c>
      <c r="HB154">
        <v>0</v>
      </c>
      <c r="HC154">
        <f t="shared" si="149"/>
        <v>0</v>
      </c>
      <c r="HE154" t="s">
        <v>202</v>
      </c>
      <c r="HF154" t="s">
        <v>202</v>
      </c>
      <c r="HM154" t="s">
        <v>3</v>
      </c>
      <c r="HN154" t="s">
        <v>3</v>
      </c>
      <c r="HO154" t="s">
        <v>3</v>
      </c>
      <c r="HP154" t="s">
        <v>3</v>
      </c>
      <c r="HQ154" t="s">
        <v>3</v>
      </c>
      <c r="IK154">
        <v>0</v>
      </c>
    </row>
    <row r="155" spans="1:245" x14ac:dyDescent="0.2">
      <c r="A155">
        <v>17</v>
      </c>
      <c r="B155">
        <v>1</v>
      </c>
      <c r="E155" t="s">
        <v>396</v>
      </c>
      <c r="F155" t="s">
        <v>213</v>
      </c>
      <c r="G155" t="s">
        <v>397</v>
      </c>
      <c r="H155" t="s">
        <v>69</v>
      </c>
      <c r="I155">
        <v>2</v>
      </c>
      <c r="J155">
        <v>0</v>
      </c>
      <c r="K155">
        <v>2</v>
      </c>
      <c r="O155">
        <f t="shared" si="110"/>
        <v>5000</v>
      </c>
      <c r="P155">
        <f t="shared" si="111"/>
        <v>5000</v>
      </c>
      <c r="Q155">
        <f t="shared" si="112"/>
        <v>0</v>
      </c>
      <c r="R155">
        <f t="shared" si="113"/>
        <v>0</v>
      </c>
      <c r="S155">
        <f t="shared" si="114"/>
        <v>0</v>
      </c>
      <c r="T155">
        <f t="shared" si="115"/>
        <v>0</v>
      </c>
      <c r="U155">
        <f t="shared" si="116"/>
        <v>0</v>
      </c>
      <c r="V155">
        <f t="shared" si="117"/>
        <v>0</v>
      </c>
      <c r="W155">
        <f t="shared" si="118"/>
        <v>0</v>
      </c>
      <c r="X155">
        <f t="shared" si="119"/>
        <v>0</v>
      </c>
      <c r="Y155">
        <f t="shared" si="120"/>
        <v>0</v>
      </c>
      <c r="AA155">
        <v>93041055</v>
      </c>
      <c r="AB155">
        <f t="shared" si="121"/>
        <v>2500</v>
      </c>
      <c r="AC155">
        <f t="shared" si="122"/>
        <v>2500</v>
      </c>
      <c r="AD155">
        <f t="shared" si="123"/>
        <v>0</v>
      </c>
      <c r="AE155">
        <f t="shared" si="124"/>
        <v>0</v>
      </c>
      <c r="AF155">
        <f t="shared" si="125"/>
        <v>0</v>
      </c>
      <c r="AG155">
        <f t="shared" si="126"/>
        <v>0</v>
      </c>
      <c r="AH155">
        <f t="shared" si="127"/>
        <v>0</v>
      </c>
      <c r="AI155">
        <f t="shared" si="128"/>
        <v>0</v>
      </c>
      <c r="AJ155">
        <f t="shared" si="129"/>
        <v>0</v>
      </c>
      <c r="AK155">
        <v>2500</v>
      </c>
      <c r="AL155">
        <v>2500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1</v>
      </c>
      <c r="AW155">
        <v>1</v>
      </c>
      <c r="AZ155">
        <v>1</v>
      </c>
      <c r="BA155">
        <v>1</v>
      </c>
      <c r="BB155">
        <v>1</v>
      </c>
      <c r="BC155">
        <v>1</v>
      </c>
      <c r="BD155" t="s">
        <v>3</v>
      </c>
      <c r="BE155" t="s">
        <v>3</v>
      </c>
      <c r="BF155" t="s">
        <v>3</v>
      </c>
      <c r="BG155" t="s">
        <v>3</v>
      </c>
      <c r="BH155">
        <v>3</v>
      </c>
      <c r="BI155">
        <v>1</v>
      </c>
      <c r="BJ155" t="s">
        <v>3</v>
      </c>
      <c r="BM155">
        <v>1100</v>
      </c>
      <c r="BN155">
        <v>0</v>
      </c>
      <c r="BO155" t="s">
        <v>3</v>
      </c>
      <c r="BP155">
        <v>0</v>
      </c>
      <c r="BQ155">
        <v>8</v>
      </c>
      <c r="BR155">
        <v>0</v>
      </c>
      <c r="BS155">
        <v>1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3</v>
      </c>
      <c r="BZ155">
        <v>0</v>
      </c>
      <c r="CA155">
        <v>0</v>
      </c>
      <c r="CB155" t="s">
        <v>3</v>
      </c>
      <c r="CE155">
        <v>0</v>
      </c>
      <c r="CF155">
        <v>0</v>
      </c>
      <c r="CG155">
        <v>0</v>
      </c>
      <c r="CM155">
        <v>0</v>
      </c>
      <c r="CN155" t="s">
        <v>3</v>
      </c>
      <c r="CO155">
        <v>0</v>
      </c>
      <c r="CP155">
        <f t="shared" si="130"/>
        <v>5000</v>
      </c>
      <c r="CQ155">
        <f t="shared" si="131"/>
        <v>2500</v>
      </c>
      <c r="CR155">
        <f t="shared" si="132"/>
        <v>0</v>
      </c>
      <c r="CS155">
        <f t="shared" si="133"/>
        <v>0</v>
      </c>
      <c r="CT155">
        <f t="shared" si="134"/>
        <v>0</v>
      </c>
      <c r="CU155">
        <f t="shared" si="135"/>
        <v>0</v>
      </c>
      <c r="CV155">
        <f t="shared" si="136"/>
        <v>0</v>
      </c>
      <c r="CW155">
        <f t="shared" si="137"/>
        <v>0</v>
      </c>
      <c r="CX155">
        <f t="shared" si="138"/>
        <v>0</v>
      </c>
      <c r="CY155">
        <f t="shared" si="139"/>
        <v>0</v>
      </c>
      <c r="CZ155">
        <f t="shared" si="140"/>
        <v>0</v>
      </c>
      <c r="DC155" t="s">
        <v>3</v>
      </c>
      <c r="DD155" t="s">
        <v>3</v>
      </c>
      <c r="DE155" t="s">
        <v>3</v>
      </c>
      <c r="DF155" t="s">
        <v>3</v>
      </c>
      <c r="DG155" t="s">
        <v>3</v>
      </c>
      <c r="DH155" t="s">
        <v>3</v>
      </c>
      <c r="DI155" t="s">
        <v>3</v>
      </c>
      <c r="DJ155" t="s">
        <v>3</v>
      </c>
      <c r="DK155" t="s">
        <v>3</v>
      </c>
      <c r="DL155" t="s">
        <v>3</v>
      </c>
      <c r="DM155" t="s">
        <v>3</v>
      </c>
      <c r="DN155">
        <v>0</v>
      </c>
      <c r="DO155">
        <v>0</v>
      </c>
      <c r="DP155">
        <v>1</v>
      </c>
      <c r="DQ155">
        <v>1</v>
      </c>
      <c r="DU155">
        <v>1007</v>
      </c>
      <c r="DV155" t="s">
        <v>69</v>
      </c>
      <c r="DW155" t="s">
        <v>69</v>
      </c>
      <c r="DX155">
        <v>1</v>
      </c>
      <c r="DZ155" t="s">
        <v>3</v>
      </c>
      <c r="EA155" t="s">
        <v>3</v>
      </c>
      <c r="EB155" t="s">
        <v>3</v>
      </c>
      <c r="EC155" t="s">
        <v>3</v>
      </c>
      <c r="EE155">
        <v>92107766</v>
      </c>
      <c r="EF155">
        <v>8</v>
      </c>
      <c r="EG155" t="s">
        <v>198</v>
      </c>
      <c r="EH155">
        <v>0</v>
      </c>
      <c r="EI155" t="s">
        <v>3</v>
      </c>
      <c r="EJ155">
        <v>1</v>
      </c>
      <c r="EK155">
        <v>1100</v>
      </c>
      <c r="EL155" t="s">
        <v>199</v>
      </c>
      <c r="EM155" t="s">
        <v>200</v>
      </c>
      <c r="EO155" t="s">
        <v>3</v>
      </c>
      <c r="EQ155">
        <v>0</v>
      </c>
      <c r="ER155">
        <v>2500</v>
      </c>
      <c r="ES155">
        <v>2500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5</v>
      </c>
      <c r="FC155">
        <v>1</v>
      </c>
      <c r="FD155">
        <v>18</v>
      </c>
      <c r="FF155">
        <v>3000</v>
      </c>
      <c r="FQ155">
        <v>0</v>
      </c>
      <c r="FR155">
        <f t="shared" si="141"/>
        <v>0</v>
      </c>
      <c r="FS155">
        <v>0</v>
      </c>
      <c r="FX155">
        <v>0</v>
      </c>
      <c r="FY155">
        <v>0</v>
      </c>
      <c r="GA155" t="s">
        <v>398</v>
      </c>
      <c r="GD155">
        <v>1</v>
      </c>
      <c r="GF155">
        <v>702245934</v>
      </c>
      <c r="GG155">
        <v>2</v>
      </c>
      <c r="GH155">
        <v>3</v>
      </c>
      <c r="GI155">
        <v>-2</v>
      </c>
      <c r="GJ155">
        <v>0</v>
      </c>
      <c r="GK155">
        <v>0</v>
      </c>
      <c r="GL155">
        <f t="shared" si="142"/>
        <v>0</v>
      </c>
      <c r="GM155">
        <f t="shared" si="143"/>
        <v>5000</v>
      </c>
      <c r="GN155">
        <f t="shared" si="144"/>
        <v>5000</v>
      </c>
      <c r="GO155">
        <f t="shared" si="145"/>
        <v>0</v>
      </c>
      <c r="GP155">
        <f t="shared" si="146"/>
        <v>0</v>
      </c>
      <c r="GR155">
        <v>1</v>
      </c>
      <c r="GS155">
        <v>1</v>
      </c>
      <c r="GT155">
        <v>0</v>
      </c>
      <c r="GU155" t="s">
        <v>3</v>
      </c>
      <c r="GV155">
        <f t="shared" si="147"/>
        <v>0</v>
      </c>
      <c r="GW155">
        <v>1</v>
      </c>
      <c r="GX155">
        <f t="shared" si="148"/>
        <v>0</v>
      </c>
      <c r="HA155">
        <v>0</v>
      </c>
      <c r="HB155">
        <v>0</v>
      </c>
      <c r="HC155">
        <f t="shared" si="149"/>
        <v>0</v>
      </c>
      <c r="HE155" t="s">
        <v>202</v>
      </c>
      <c r="HF155" t="s">
        <v>202</v>
      </c>
      <c r="HM155" t="s">
        <v>3</v>
      </c>
      <c r="HN155" t="s">
        <v>3</v>
      </c>
      <c r="HO155" t="s">
        <v>3</v>
      </c>
      <c r="HP155" t="s">
        <v>3</v>
      </c>
      <c r="HQ155" t="s">
        <v>3</v>
      </c>
      <c r="IK155">
        <v>0</v>
      </c>
    </row>
    <row r="156" spans="1:245" x14ac:dyDescent="0.2">
      <c r="A156">
        <v>17</v>
      </c>
      <c r="B156">
        <v>1</v>
      </c>
      <c r="E156" t="s">
        <v>399</v>
      </c>
      <c r="F156" t="s">
        <v>213</v>
      </c>
      <c r="G156" t="s">
        <v>400</v>
      </c>
      <c r="H156" t="s">
        <v>69</v>
      </c>
      <c r="I156">
        <v>2</v>
      </c>
      <c r="J156">
        <v>0</v>
      </c>
      <c r="K156">
        <v>2</v>
      </c>
      <c r="O156">
        <f t="shared" si="110"/>
        <v>5000</v>
      </c>
      <c r="P156">
        <f t="shared" si="111"/>
        <v>5000</v>
      </c>
      <c r="Q156">
        <f t="shared" si="112"/>
        <v>0</v>
      </c>
      <c r="R156">
        <f t="shared" si="113"/>
        <v>0</v>
      </c>
      <c r="S156">
        <f t="shared" si="114"/>
        <v>0</v>
      </c>
      <c r="T156">
        <f t="shared" si="115"/>
        <v>0</v>
      </c>
      <c r="U156">
        <f t="shared" si="116"/>
        <v>0</v>
      </c>
      <c r="V156">
        <f t="shared" si="117"/>
        <v>0</v>
      </c>
      <c r="W156">
        <f t="shared" si="118"/>
        <v>0</v>
      </c>
      <c r="X156">
        <f t="shared" si="119"/>
        <v>0</v>
      </c>
      <c r="Y156">
        <f t="shared" si="120"/>
        <v>0</v>
      </c>
      <c r="AA156">
        <v>93041055</v>
      </c>
      <c r="AB156">
        <f t="shared" si="121"/>
        <v>2500</v>
      </c>
      <c r="AC156">
        <f t="shared" si="122"/>
        <v>2500</v>
      </c>
      <c r="AD156">
        <f t="shared" si="123"/>
        <v>0</v>
      </c>
      <c r="AE156">
        <f t="shared" si="124"/>
        <v>0</v>
      </c>
      <c r="AF156">
        <f t="shared" si="125"/>
        <v>0</v>
      </c>
      <c r="AG156">
        <f t="shared" si="126"/>
        <v>0</v>
      </c>
      <c r="AH156">
        <f t="shared" si="127"/>
        <v>0</v>
      </c>
      <c r="AI156">
        <f t="shared" si="128"/>
        <v>0</v>
      </c>
      <c r="AJ156">
        <f t="shared" si="129"/>
        <v>0</v>
      </c>
      <c r="AK156">
        <v>2500</v>
      </c>
      <c r="AL156">
        <v>2500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</v>
      </c>
      <c r="AW156">
        <v>1</v>
      </c>
      <c r="AZ156">
        <v>1</v>
      </c>
      <c r="BA156">
        <v>1</v>
      </c>
      <c r="BB156">
        <v>1</v>
      </c>
      <c r="BC156">
        <v>1</v>
      </c>
      <c r="BD156" t="s">
        <v>3</v>
      </c>
      <c r="BE156" t="s">
        <v>3</v>
      </c>
      <c r="BF156" t="s">
        <v>3</v>
      </c>
      <c r="BG156" t="s">
        <v>3</v>
      </c>
      <c r="BH156">
        <v>3</v>
      </c>
      <c r="BI156">
        <v>1</v>
      </c>
      <c r="BJ156" t="s">
        <v>3</v>
      </c>
      <c r="BM156">
        <v>1100</v>
      </c>
      <c r="BN156">
        <v>0</v>
      </c>
      <c r="BO156" t="s">
        <v>3</v>
      </c>
      <c r="BP156">
        <v>0</v>
      </c>
      <c r="BQ156">
        <v>8</v>
      </c>
      <c r="BR156">
        <v>0</v>
      </c>
      <c r="BS156">
        <v>1</v>
      </c>
      <c r="BT156">
        <v>1</v>
      </c>
      <c r="BU156">
        <v>1</v>
      </c>
      <c r="BV156">
        <v>1</v>
      </c>
      <c r="BW156">
        <v>1</v>
      </c>
      <c r="BX156">
        <v>1</v>
      </c>
      <c r="BY156" t="s">
        <v>3</v>
      </c>
      <c r="BZ156">
        <v>0</v>
      </c>
      <c r="CA156">
        <v>0</v>
      </c>
      <c r="CB156" t="s">
        <v>3</v>
      </c>
      <c r="CE156">
        <v>0</v>
      </c>
      <c r="CF156">
        <v>0</v>
      </c>
      <c r="CG156">
        <v>0</v>
      </c>
      <c r="CM156">
        <v>0</v>
      </c>
      <c r="CN156" t="s">
        <v>3</v>
      </c>
      <c r="CO156">
        <v>0</v>
      </c>
      <c r="CP156">
        <f t="shared" si="130"/>
        <v>5000</v>
      </c>
      <c r="CQ156">
        <f t="shared" si="131"/>
        <v>2500</v>
      </c>
      <c r="CR156">
        <f t="shared" si="132"/>
        <v>0</v>
      </c>
      <c r="CS156">
        <f t="shared" si="133"/>
        <v>0</v>
      </c>
      <c r="CT156">
        <f t="shared" si="134"/>
        <v>0</v>
      </c>
      <c r="CU156">
        <f t="shared" si="135"/>
        <v>0</v>
      </c>
      <c r="CV156">
        <f t="shared" si="136"/>
        <v>0</v>
      </c>
      <c r="CW156">
        <f t="shared" si="137"/>
        <v>0</v>
      </c>
      <c r="CX156">
        <f t="shared" si="138"/>
        <v>0</v>
      </c>
      <c r="CY156">
        <f t="shared" si="139"/>
        <v>0</v>
      </c>
      <c r="CZ156">
        <f t="shared" si="140"/>
        <v>0</v>
      </c>
      <c r="DC156" t="s">
        <v>3</v>
      </c>
      <c r="DD156" t="s">
        <v>3</v>
      </c>
      <c r="DE156" t="s">
        <v>3</v>
      </c>
      <c r="DF156" t="s">
        <v>3</v>
      </c>
      <c r="DG156" t="s">
        <v>3</v>
      </c>
      <c r="DH156" t="s">
        <v>3</v>
      </c>
      <c r="DI156" t="s">
        <v>3</v>
      </c>
      <c r="DJ156" t="s">
        <v>3</v>
      </c>
      <c r="DK156" t="s">
        <v>3</v>
      </c>
      <c r="DL156" t="s">
        <v>3</v>
      </c>
      <c r="DM156" t="s">
        <v>3</v>
      </c>
      <c r="DN156">
        <v>0</v>
      </c>
      <c r="DO156">
        <v>0</v>
      </c>
      <c r="DP156">
        <v>1</v>
      </c>
      <c r="DQ156">
        <v>1</v>
      </c>
      <c r="DU156">
        <v>1007</v>
      </c>
      <c r="DV156" t="s">
        <v>69</v>
      </c>
      <c r="DW156" t="s">
        <v>69</v>
      </c>
      <c r="DX156">
        <v>1</v>
      </c>
      <c r="DZ156" t="s">
        <v>3</v>
      </c>
      <c r="EA156" t="s">
        <v>3</v>
      </c>
      <c r="EB156" t="s">
        <v>3</v>
      </c>
      <c r="EC156" t="s">
        <v>3</v>
      </c>
      <c r="EE156">
        <v>92107766</v>
      </c>
      <c r="EF156">
        <v>8</v>
      </c>
      <c r="EG156" t="s">
        <v>198</v>
      </c>
      <c r="EH156">
        <v>0</v>
      </c>
      <c r="EI156" t="s">
        <v>3</v>
      </c>
      <c r="EJ156">
        <v>1</v>
      </c>
      <c r="EK156">
        <v>1100</v>
      </c>
      <c r="EL156" t="s">
        <v>199</v>
      </c>
      <c r="EM156" t="s">
        <v>200</v>
      </c>
      <c r="EO156" t="s">
        <v>3</v>
      </c>
      <c r="EQ156">
        <v>0</v>
      </c>
      <c r="ER156">
        <v>2500</v>
      </c>
      <c r="ES156">
        <v>2500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5</v>
      </c>
      <c r="FC156">
        <v>1</v>
      </c>
      <c r="FD156">
        <v>18</v>
      </c>
      <c r="FF156">
        <v>3000</v>
      </c>
      <c r="FQ156">
        <v>0</v>
      </c>
      <c r="FR156">
        <f t="shared" si="141"/>
        <v>0</v>
      </c>
      <c r="FS156">
        <v>0</v>
      </c>
      <c r="FX156">
        <v>0</v>
      </c>
      <c r="FY156">
        <v>0</v>
      </c>
      <c r="GA156" t="s">
        <v>398</v>
      </c>
      <c r="GD156">
        <v>1</v>
      </c>
      <c r="GF156">
        <v>-285930935</v>
      </c>
      <c r="GG156">
        <v>2</v>
      </c>
      <c r="GH156">
        <v>3</v>
      </c>
      <c r="GI156">
        <v>-2</v>
      </c>
      <c r="GJ156">
        <v>0</v>
      </c>
      <c r="GK156">
        <v>0</v>
      </c>
      <c r="GL156">
        <f t="shared" si="142"/>
        <v>0</v>
      </c>
      <c r="GM156">
        <f t="shared" si="143"/>
        <v>5000</v>
      </c>
      <c r="GN156">
        <f t="shared" si="144"/>
        <v>5000</v>
      </c>
      <c r="GO156">
        <f t="shared" si="145"/>
        <v>0</v>
      </c>
      <c r="GP156">
        <f t="shared" si="146"/>
        <v>0</v>
      </c>
      <c r="GR156">
        <v>1</v>
      </c>
      <c r="GS156">
        <v>1</v>
      </c>
      <c r="GT156">
        <v>0</v>
      </c>
      <c r="GU156" t="s">
        <v>3</v>
      </c>
      <c r="GV156">
        <f t="shared" si="147"/>
        <v>0</v>
      </c>
      <c r="GW156">
        <v>1</v>
      </c>
      <c r="GX156">
        <f t="shared" si="148"/>
        <v>0</v>
      </c>
      <c r="HA156">
        <v>0</v>
      </c>
      <c r="HB156">
        <v>0</v>
      </c>
      <c r="HC156">
        <f t="shared" si="149"/>
        <v>0</v>
      </c>
      <c r="HE156" t="s">
        <v>202</v>
      </c>
      <c r="HF156" t="s">
        <v>202</v>
      </c>
      <c r="HM156" t="s">
        <v>3</v>
      </c>
      <c r="HN156" t="s">
        <v>3</v>
      </c>
      <c r="HO156" t="s">
        <v>3</v>
      </c>
      <c r="HP156" t="s">
        <v>3</v>
      </c>
      <c r="HQ156" t="s">
        <v>3</v>
      </c>
      <c r="IK156">
        <v>0</v>
      </c>
    </row>
    <row r="157" spans="1:245" x14ac:dyDescent="0.2">
      <c r="A157">
        <v>17</v>
      </c>
      <c r="B157">
        <v>1</v>
      </c>
      <c r="E157" t="s">
        <v>401</v>
      </c>
      <c r="F157" t="s">
        <v>213</v>
      </c>
      <c r="G157" t="s">
        <v>402</v>
      </c>
      <c r="H157" t="s">
        <v>69</v>
      </c>
      <c r="I157">
        <v>1.8</v>
      </c>
      <c r="J157">
        <v>0</v>
      </c>
      <c r="K157">
        <v>1.8</v>
      </c>
      <c r="O157">
        <f t="shared" si="110"/>
        <v>9599.99</v>
      </c>
      <c r="P157">
        <f t="shared" si="111"/>
        <v>9599.99</v>
      </c>
      <c r="Q157">
        <f t="shared" si="112"/>
        <v>0</v>
      </c>
      <c r="R157">
        <f t="shared" si="113"/>
        <v>0</v>
      </c>
      <c r="S157">
        <f t="shared" si="114"/>
        <v>0</v>
      </c>
      <c r="T157">
        <f t="shared" si="115"/>
        <v>0</v>
      </c>
      <c r="U157">
        <f t="shared" si="116"/>
        <v>0</v>
      </c>
      <c r="V157">
        <f t="shared" si="117"/>
        <v>0</v>
      </c>
      <c r="W157">
        <f t="shared" si="118"/>
        <v>0</v>
      </c>
      <c r="X157">
        <f t="shared" si="119"/>
        <v>0</v>
      </c>
      <c r="Y157">
        <f t="shared" si="120"/>
        <v>0</v>
      </c>
      <c r="AA157">
        <v>93041055</v>
      </c>
      <c r="AB157">
        <f t="shared" si="121"/>
        <v>5333.33</v>
      </c>
      <c r="AC157">
        <f t="shared" si="122"/>
        <v>5333.33</v>
      </c>
      <c r="AD157">
        <f t="shared" si="123"/>
        <v>0</v>
      </c>
      <c r="AE157">
        <f t="shared" si="124"/>
        <v>0</v>
      </c>
      <c r="AF157">
        <f t="shared" si="125"/>
        <v>0</v>
      </c>
      <c r="AG157">
        <f t="shared" si="126"/>
        <v>0</v>
      </c>
      <c r="AH157">
        <f t="shared" si="127"/>
        <v>0</v>
      </c>
      <c r="AI157">
        <f t="shared" si="128"/>
        <v>0</v>
      </c>
      <c r="AJ157">
        <f t="shared" si="129"/>
        <v>0</v>
      </c>
      <c r="AK157">
        <v>5333.33</v>
      </c>
      <c r="AL157">
        <v>5333.33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1</v>
      </c>
      <c r="AW157">
        <v>1</v>
      </c>
      <c r="AZ157">
        <v>1</v>
      </c>
      <c r="BA157">
        <v>1</v>
      </c>
      <c r="BB157">
        <v>1</v>
      </c>
      <c r="BC157">
        <v>1</v>
      </c>
      <c r="BD157" t="s">
        <v>3</v>
      </c>
      <c r="BE157" t="s">
        <v>3</v>
      </c>
      <c r="BF157" t="s">
        <v>3</v>
      </c>
      <c r="BG157" t="s">
        <v>3</v>
      </c>
      <c r="BH157">
        <v>3</v>
      </c>
      <c r="BI157">
        <v>1</v>
      </c>
      <c r="BJ157" t="s">
        <v>3</v>
      </c>
      <c r="BM157">
        <v>1100</v>
      </c>
      <c r="BN157">
        <v>0</v>
      </c>
      <c r="BO157" t="s">
        <v>3</v>
      </c>
      <c r="BP157">
        <v>0</v>
      </c>
      <c r="BQ157">
        <v>8</v>
      </c>
      <c r="BR157">
        <v>0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3</v>
      </c>
      <c r="BZ157">
        <v>0</v>
      </c>
      <c r="CA157">
        <v>0</v>
      </c>
      <c r="CB157" t="s">
        <v>3</v>
      </c>
      <c r="CE157">
        <v>0</v>
      </c>
      <c r="CF157">
        <v>0</v>
      </c>
      <c r="CG157">
        <v>0</v>
      </c>
      <c r="CM157">
        <v>0</v>
      </c>
      <c r="CN157" t="s">
        <v>3</v>
      </c>
      <c r="CO157">
        <v>0</v>
      </c>
      <c r="CP157">
        <f t="shared" si="130"/>
        <v>9599.99</v>
      </c>
      <c r="CQ157">
        <f t="shared" si="131"/>
        <v>5333.33</v>
      </c>
      <c r="CR157">
        <f t="shared" si="132"/>
        <v>0</v>
      </c>
      <c r="CS157">
        <f t="shared" si="133"/>
        <v>0</v>
      </c>
      <c r="CT157">
        <f t="shared" si="134"/>
        <v>0</v>
      </c>
      <c r="CU157">
        <f t="shared" si="135"/>
        <v>0</v>
      </c>
      <c r="CV157">
        <f t="shared" si="136"/>
        <v>0</v>
      </c>
      <c r="CW157">
        <f t="shared" si="137"/>
        <v>0</v>
      </c>
      <c r="CX157">
        <f t="shared" si="138"/>
        <v>0</v>
      </c>
      <c r="CY157">
        <f t="shared" si="139"/>
        <v>0</v>
      </c>
      <c r="CZ157">
        <f t="shared" si="140"/>
        <v>0</v>
      </c>
      <c r="DC157" t="s">
        <v>3</v>
      </c>
      <c r="DD157" t="s">
        <v>3</v>
      </c>
      <c r="DE157" t="s">
        <v>3</v>
      </c>
      <c r="DF157" t="s">
        <v>3</v>
      </c>
      <c r="DG157" t="s">
        <v>3</v>
      </c>
      <c r="DH157" t="s">
        <v>3</v>
      </c>
      <c r="DI157" t="s">
        <v>3</v>
      </c>
      <c r="DJ157" t="s">
        <v>3</v>
      </c>
      <c r="DK157" t="s">
        <v>3</v>
      </c>
      <c r="DL157" t="s">
        <v>3</v>
      </c>
      <c r="DM157" t="s">
        <v>3</v>
      </c>
      <c r="DN157">
        <v>0</v>
      </c>
      <c r="DO157">
        <v>0</v>
      </c>
      <c r="DP157">
        <v>1</v>
      </c>
      <c r="DQ157">
        <v>1</v>
      </c>
      <c r="DU157">
        <v>1007</v>
      </c>
      <c r="DV157" t="s">
        <v>69</v>
      </c>
      <c r="DW157" t="s">
        <v>69</v>
      </c>
      <c r="DX157">
        <v>1</v>
      </c>
      <c r="DZ157" t="s">
        <v>3</v>
      </c>
      <c r="EA157" t="s">
        <v>3</v>
      </c>
      <c r="EB157" t="s">
        <v>3</v>
      </c>
      <c r="EC157" t="s">
        <v>3</v>
      </c>
      <c r="EE157">
        <v>92107766</v>
      </c>
      <c r="EF157">
        <v>8</v>
      </c>
      <c r="EG157" t="s">
        <v>198</v>
      </c>
      <c r="EH157">
        <v>0</v>
      </c>
      <c r="EI157" t="s">
        <v>3</v>
      </c>
      <c r="EJ157">
        <v>1</v>
      </c>
      <c r="EK157">
        <v>1100</v>
      </c>
      <c r="EL157" t="s">
        <v>199</v>
      </c>
      <c r="EM157" t="s">
        <v>200</v>
      </c>
      <c r="EO157" t="s">
        <v>3</v>
      </c>
      <c r="EQ157">
        <v>0</v>
      </c>
      <c r="ER157">
        <v>5333.33</v>
      </c>
      <c r="ES157">
        <v>5333.33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5</v>
      </c>
      <c r="FC157">
        <v>1</v>
      </c>
      <c r="FD157">
        <v>18</v>
      </c>
      <c r="FF157">
        <v>6400</v>
      </c>
      <c r="FQ157">
        <v>0</v>
      </c>
      <c r="FR157">
        <f t="shared" si="141"/>
        <v>0</v>
      </c>
      <c r="FS157">
        <v>0</v>
      </c>
      <c r="FX157">
        <v>0</v>
      </c>
      <c r="FY157">
        <v>0</v>
      </c>
      <c r="GA157" t="s">
        <v>403</v>
      </c>
      <c r="GD157">
        <v>1</v>
      </c>
      <c r="GF157">
        <v>-1486649769</v>
      </c>
      <c r="GG157">
        <v>2</v>
      </c>
      <c r="GH157">
        <v>3</v>
      </c>
      <c r="GI157">
        <v>-2</v>
      </c>
      <c r="GJ157">
        <v>0</v>
      </c>
      <c r="GK157">
        <v>0</v>
      </c>
      <c r="GL157">
        <f t="shared" si="142"/>
        <v>0</v>
      </c>
      <c r="GM157">
        <f t="shared" si="143"/>
        <v>9599.99</v>
      </c>
      <c r="GN157">
        <f t="shared" si="144"/>
        <v>9599.99</v>
      </c>
      <c r="GO157">
        <f t="shared" si="145"/>
        <v>0</v>
      </c>
      <c r="GP157">
        <f t="shared" si="146"/>
        <v>0</v>
      </c>
      <c r="GR157">
        <v>1</v>
      </c>
      <c r="GS157">
        <v>1</v>
      </c>
      <c r="GT157">
        <v>0</v>
      </c>
      <c r="GU157" t="s">
        <v>3</v>
      </c>
      <c r="GV157">
        <f t="shared" si="147"/>
        <v>0</v>
      </c>
      <c r="GW157">
        <v>1</v>
      </c>
      <c r="GX157">
        <f t="shared" si="148"/>
        <v>0</v>
      </c>
      <c r="HA157">
        <v>0</v>
      </c>
      <c r="HB157">
        <v>0</v>
      </c>
      <c r="HC157">
        <f t="shared" si="149"/>
        <v>0</v>
      </c>
      <c r="HE157" t="s">
        <v>202</v>
      </c>
      <c r="HF157" t="s">
        <v>202</v>
      </c>
      <c r="HM157" t="s">
        <v>3</v>
      </c>
      <c r="HN157" t="s">
        <v>3</v>
      </c>
      <c r="HO157" t="s">
        <v>3</v>
      </c>
      <c r="HP157" t="s">
        <v>3</v>
      </c>
      <c r="HQ157" t="s">
        <v>3</v>
      </c>
      <c r="IK157">
        <v>0</v>
      </c>
    </row>
    <row r="158" spans="1:245" x14ac:dyDescent="0.2">
      <c r="A158">
        <v>17</v>
      </c>
      <c r="B158">
        <v>1</v>
      </c>
      <c r="E158" t="s">
        <v>404</v>
      </c>
      <c r="F158" t="s">
        <v>326</v>
      </c>
      <c r="G158" t="s">
        <v>327</v>
      </c>
      <c r="H158" t="s">
        <v>69</v>
      </c>
      <c r="I158">
        <v>15.3</v>
      </c>
      <c r="J158">
        <v>0</v>
      </c>
      <c r="K158">
        <v>15.3</v>
      </c>
      <c r="O158">
        <f t="shared" si="110"/>
        <v>119317.97</v>
      </c>
      <c r="P158">
        <f t="shared" si="111"/>
        <v>119317.97</v>
      </c>
      <c r="Q158">
        <f t="shared" si="112"/>
        <v>0</v>
      </c>
      <c r="R158">
        <f t="shared" si="113"/>
        <v>0</v>
      </c>
      <c r="S158">
        <f t="shared" si="114"/>
        <v>0</v>
      </c>
      <c r="T158">
        <f t="shared" si="115"/>
        <v>0</v>
      </c>
      <c r="U158">
        <f t="shared" si="116"/>
        <v>0</v>
      </c>
      <c r="V158">
        <f t="shared" si="117"/>
        <v>0</v>
      </c>
      <c r="W158">
        <f t="shared" si="118"/>
        <v>0</v>
      </c>
      <c r="X158">
        <f t="shared" si="119"/>
        <v>0</v>
      </c>
      <c r="Y158">
        <f t="shared" si="120"/>
        <v>0</v>
      </c>
      <c r="AA158">
        <v>93041055</v>
      </c>
      <c r="AB158">
        <f t="shared" si="121"/>
        <v>633</v>
      </c>
      <c r="AC158">
        <f t="shared" si="122"/>
        <v>633</v>
      </c>
      <c r="AD158">
        <f t="shared" si="123"/>
        <v>0</v>
      </c>
      <c r="AE158">
        <f t="shared" si="124"/>
        <v>0</v>
      </c>
      <c r="AF158">
        <f t="shared" si="125"/>
        <v>0</v>
      </c>
      <c r="AG158">
        <f t="shared" si="126"/>
        <v>0</v>
      </c>
      <c r="AH158">
        <f t="shared" si="127"/>
        <v>0</v>
      </c>
      <c r="AI158">
        <f t="shared" si="128"/>
        <v>0</v>
      </c>
      <c r="AJ158">
        <f t="shared" si="129"/>
        <v>0</v>
      </c>
      <c r="AK158">
        <v>633</v>
      </c>
      <c r="AL158">
        <v>633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1</v>
      </c>
      <c r="AW158">
        <v>1</v>
      </c>
      <c r="AZ158">
        <v>1</v>
      </c>
      <c r="BA158">
        <v>1</v>
      </c>
      <c r="BB158">
        <v>1</v>
      </c>
      <c r="BC158">
        <v>12.32</v>
      </c>
      <c r="BD158" t="s">
        <v>3</v>
      </c>
      <c r="BE158" t="s">
        <v>3</v>
      </c>
      <c r="BF158" t="s">
        <v>3</v>
      </c>
      <c r="BG158" t="s">
        <v>3</v>
      </c>
      <c r="BH158">
        <v>3</v>
      </c>
      <c r="BI158">
        <v>1</v>
      </c>
      <c r="BJ158" t="s">
        <v>328</v>
      </c>
      <c r="BM158">
        <v>500001</v>
      </c>
      <c r="BN158">
        <v>0</v>
      </c>
      <c r="BO158" t="s">
        <v>326</v>
      </c>
      <c r="BP158">
        <v>1</v>
      </c>
      <c r="BQ158">
        <v>8</v>
      </c>
      <c r="BR158">
        <v>0</v>
      </c>
      <c r="BS158">
        <v>1</v>
      </c>
      <c r="BT158">
        <v>1</v>
      </c>
      <c r="BU158">
        <v>1</v>
      </c>
      <c r="BV158">
        <v>1</v>
      </c>
      <c r="BW158">
        <v>1</v>
      </c>
      <c r="BX158">
        <v>1</v>
      </c>
      <c r="BY158" t="s">
        <v>3</v>
      </c>
      <c r="BZ158">
        <v>0</v>
      </c>
      <c r="CA158">
        <v>0</v>
      </c>
      <c r="CB158" t="s">
        <v>3</v>
      </c>
      <c r="CE158">
        <v>0</v>
      </c>
      <c r="CF158">
        <v>0</v>
      </c>
      <c r="CG158">
        <v>0</v>
      </c>
      <c r="CM158">
        <v>0</v>
      </c>
      <c r="CN158" t="s">
        <v>3</v>
      </c>
      <c r="CO158">
        <v>0</v>
      </c>
      <c r="CP158">
        <f t="shared" si="130"/>
        <v>119317.97</v>
      </c>
      <c r="CQ158">
        <f t="shared" si="131"/>
        <v>7798.56</v>
      </c>
      <c r="CR158">
        <f t="shared" si="132"/>
        <v>0</v>
      </c>
      <c r="CS158">
        <f t="shared" si="133"/>
        <v>0</v>
      </c>
      <c r="CT158">
        <f t="shared" si="134"/>
        <v>0</v>
      </c>
      <c r="CU158">
        <f t="shared" si="135"/>
        <v>0</v>
      </c>
      <c r="CV158">
        <f t="shared" si="136"/>
        <v>0</v>
      </c>
      <c r="CW158">
        <f t="shared" si="137"/>
        <v>0</v>
      </c>
      <c r="CX158">
        <f t="shared" si="138"/>
        <v>0</v>
      </c>
      <c r="CY158">
        <f>0</f>
        <v>0</v>
      </c>
      <c r="CZ158">
        <f>0</f>
        <v>0</v>
      </c>
      <c r="DC158" t="s">
        <v>3</v>
      </c>
      <c r="DD158" t="s">
        <v>3</v>
      </c>
      <c r="DE158" t="s">
        <v>3</v>
      </c>
      <c r="DF158" t="s">
        <v>3</v>
      </c>
      <c r="DG158" t="s">
        <v>3</v>
      </c>
      <c r="DH158" t="s">
        <v>3</v>
      </c>
      <c r="DI158" t="s">
        <v>3</v>
      </c>
      <c r="DJ158" t="s">
        <v>3</v>
      </c>
      <c r="DK158" t="s">
        <v>3</v>
      </c>
      <c r="DL158" t="s">
        <v>3</v>
      </c>
      <c r="DM158" t="s">
        <v>3</v>
      </c>
      <c r="DN158">
        <v>0</v>
      </c>
      <c r="DO158">
        <v>0</v>
      </c>
      <c r="DP158">
        <v>1</v>
      </c>
      <c r="DQ158">
        <v>1</v>
      </c>
      <c r="DU158">
        <v>1007</v>
      </c>
      <c r="DV158" t="s">
        <v>69</v>
      </c>
      <c r="DW158" t="s">
        <v>69</v>
      </c>
      <c r="DX158">
        <v>1</v>
      </c>
      <c r="DZ158" t="s">
        <v>3</v>
      </c>
      <c r="EA158" t="s">
        <v>3</v>
      </c>
      <c r="EB158" t="s">
        <v>3</v>
      </c>
      <c r="EC158" t="s">
        <v>3</v>
      </c>
      <c r="EE158">
        <v>92107520</v>
      </c>
      <c r="EF158">
        <v>8</v>
      </c>
      <c r="EG158" t="s">
        <v>198</v>
      </c>
      <c r="EH158">
        <v>0</v>
      </c>
      <c r="EI158" t="s">
        <v>3</v>
      </c>
      <c r="EJ158">
        <v>1</v>
      </c>
      <c r="EK158">
        <v>500001</v>
      </c>
      <c r="EL158" t="s">
        <v>405</v>
      </c>
      <c r="EM158" t="s">
        <v>406</v>
      </c>
      <c r="EO158" t="s">
        <v>3</v>
      </c>
      <c r="EQ158">
        <v>0</v>
      </c>
      <c r="ER158">
        <v>633</v>
      </c>
      <c r="ES158">
        <v>633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FQ158">
        <v>0</v>
      </c>
      <c r="FR158">
        <f t="shared" si="141"/>
        <v>0</v>
      </c>
      <c r="FS158">
        <v>0</v>
      </c>
      <c r="FX158">
        <v>0</v>
      </c>
      <c r="FY158">
        <v>0</v>
      </c>
      <c r="GA158" t="s">
        <v>3</v>
      </c>
      <c r="GD158">
        <v>1</v>
      </c>
      <c r="GF158">
        <v>-1056028514</v>
      </c>
      <c r="GG158">
        <v>2</v>
      </c>
      <c r="GH158">
        <v>1</v>
      </c>
      <c r="GI158">
        <v>2</v>
      </c>
      <c r="GJ158">
        <v>0</v>
      </c>
      <c r="GK158">
        <v>0</v>
      </c>
      <c r="GL158">
        <f t="shared" si="142"/>
        <v>0</v>
      </c>
      <c r="GM158">
        <f t="shared" si="143"/>
        <v>119317.97</v>
      </c>
      <c r="GN158">
        <f t="shared" si="144"/>
        <v>119317.97</v>
      </c>
      <c r="GO158">
        <f t="shared" si="145"/>
        <v>0</v>
      </c>
      <c r="GP158">
        <f t="shared" si="146"/>
        <v>0</v>
      </c>
      <c r="GR158">
        <v>0</v>
      </c>
      <c r="GS158">
        <v>3</v>
      </c>
      <c r="GT158">
        <v>0</v>
      </c>
      <c r="GU158" t="s">
        <v>3</v>
      </c>
      <c r="GV158">
        <f t="shared" si="147"/>
        <v>0</v>
      </c>
      <c r="GW158">
        <v>1</v>
      </c>
      <c r="GX158">
        <f t="shared" si="148"/>
        <v>0</v>
      </c>
      <c r="HA158">
        <v>0</v>
      </c>
      <c r="HB158">
        <v>0</v>
      </c>
      <c r="HC158">
        <f t="shared" si="149"/>
        <v>0</v>
      </c>
      <c r="HE158" t="s">
        <v>3</v>
      </c>
      <c r="HF158" t="s">
        <v>3</v>
      </c>
      <c r="HM158" t="s">
        <v>3</v>
      </c>
      <c r="HN158" t="s">
        <v>3</v>
      </c>
      <c r="HO158" t="s">
        <v>3</v>
      </c>
      <c r="HP158" t="s">
        <v>3</v>
      </c>
      <c r="HQ158" t="s">
        <v>3</v>
      </c>
      <c r="IK158">
        <v>0</v>
      </c>
    </row>
    <row r="159" spans="1:245" x14ac:dyDescent="0.2">
      <c r="A159">
        <v>17</v>
      </c>
      <c r="B159">
        <v>1</v>
      </c>
      <c r="E159" t="s">
        <v>407</v>
      </c>
      <c r="F159" t="s">
        <v>408</v>
      </c>
      <c r="G159" t="s">
        <v>409</v>
      </c>
      <c r="H159" t="s">
        <v>69</v>
      </c>
      <c r="I159">
        <v>3</v>
      </c>
      <c r="J159">
        <v>0</v>
      </c>
      <c r="K159">
        <v>3</v>
      </c>
      <c r="O159">
        <f t="shared" si="110"/>
        <v>18789.75</v>
      </c>
      <c r="P159">
        <f t="shared" si="111"/>
        <v>18789.75</v>
      </c>
      <c r="Q159">
        <f t="shared" si="112"/>
        <v>0</v>
      </c>
      <c r="R159">
        <f t="shared" si="113"/>
        <v>0</v>
      </c>
      <c r="S159">
        <f t="shared" si="114"/>
        <v>0</v>
      </c>
      <c r="T159">
        <f t="shared" si="115"/>
        <v>0</v>
      </c>
      <c r="U159">
        <f t="shared" si="116"/>
        <v>0</v>
      </c>
      <c r="V159">
        <f t="shared" si="117"/>
        <v>0</v>
      </c>
      <c r="W159">
        <f t="shared" si="118"/>
        <v>0</v>
      </c>
      <c r="X159">
        <f t="shared" si="119"/>
        <v>0</v>
      </c>
      <c r="Y159">
        <f t="shared" si="120"/>
        <v>0</v>
      </c>
      <c r="AA159">
        <v>93041055</v>
      </c>
      <c r="AB159">
        <f t="shared" si="121"/>
        <v>525</v>
      </c>
      <c r="AC159">
        <f t="shared" si="122"/>
        <v>525</v>
      </c>
      <c r="AD159">
        <f t="shared" si="123"/>
        <v>0</v>
      </c>
      <c r="AE159">
        <f t="shared" si="124"/>
        <v>0</v>
      </c>
      <c r="AF159">
        <f t="shared" si="125"/>
        <v>0</v>
      </c>
      <c r="AG159">
        <f t="shared" si="126"/>
        <v>0</v>
      </c>
      <c r="AH159">
        <f t="shared" si="127"/>
        <v>0</v>
      </c>
      <c r="AI159">
        <f t="shared" si="128"/>
        <v>0</v>
      </c>
      <c r="AJ159">
        <f t="shared" si="129"/>
        <v>0</v>
      </c>
      <c r="AK159">
        <v>525</v>
      </c>
      <c r="AL159">
        <v>525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1</v>
      </c>
      <c r="AW159">
        <v>1</v>
      </c>
      <c r="AZ159">
        <v>1</v>
      </c>
      <c r="BA159">
        <v>1</v>
      </c>
      <c r="BB159">
        <v>1</v>
      </c>
      <c r="BC159">
        <v>11.93</v>
      </c>
      <c r="BD159" t="s">
        <v>3</v>
      </c>
      <c r="BE159" t="s">
        <v>3</v>
      </c>
      <c r="BF159" t="s">
        <v>3</v>
      </c>
      <c r="BG159" t="s">
        <v>3</v>
      </c>
      <c r="BH159">
        <v>3</v>
      </c>
      <c r="BI159">
        <v>1</v>
      </c>
      <c r="BJ159" t="s">
        <v>410</v>
      </c>
      <c r="BM159">
        <v>500001</v>
      </c>
      <c r="BN159">
        <v>0</v>
      </c>
      <c r="BO159" t="s">
        <v>408</v>
      </c>
      <c r="BP159">
        <v>1</v>
      </c>
      <c r="BQ159">
        <v>8</v>
      </c>
      <c r="BR159">
        <v>0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3</v>
      </c>
      <c r="BZ159">
        <v>0</v>
      </c>
      <c r="CA159">
        <v>0</v>
      </c>
      <c r="CB159" t="s">
        <v>3</v>
      </c>
      <c r="CE159">
        <v>0</v>
      </c>
      <c r="CF159">
        <v>0</v>
      </c>
      <c r="CG159">
        <v>0</v>
      </c>
      <c r="CM159">
        <v>0</v>
      </c>
      <c r="CN159" t="s">
        <v>3</v>
      </c>
      <c r="CO159">
        <v>0</v>
      </c>
      <c r="CP159">
        <f t="shared" si="130"/>
        <v>18789.75</v>
      </c>
      <c r="CQ159">
        <f t="shared" si="131"/>
        <v>6263.25</v>
      </c>
      <c r="CR159">
        <f t="shared" si="132"/>
        <v>0</v>
      </c>
      <c r="CS159">
        <f t="shared" si="133"/>
        <v>0</v>
      </c>
      <c r="CT159">
        <f t="shared" si="134"/>
        <v>0</v>
      </c>
      <c r="CU159">
        <f t="shared" si="135"/>
        <v>0</v>
      </c>
      <c r="CV159">
        <f t="shared" si="136"/>
        <v>0</v>
      </c>
      <c r="CW159">
        <f t="shared" si="137"/>
        <v>0</v>
      </c>
      <c r="CX159">
        <f t="shared" si="138"/>
        <v>0</v>
      </c>
      <c r="CY159">
        <f>0</f>
        <v>0</v>
      </c>
      <c r="CZ159">
        <f>0</f>
        <v>0</v>
      </c>
      <c r="DC159" t="s">
        <v>3</v>
      </c>
      <c r="DD159" t="s">
        <v>3</v>
      </c>
      <c r="DE159" t="s">
        <v>3</v>
      </c>
      <c r="DF159" t="s">
        <v>3</v>
      </c>
      <c r="DG159" t="s">
        <v>3</v>
      </c>
      <c r="DH159" t="s">
        <v>3</v>
      </c>
      <c r="DI159" t="s">
        <v>3</v>
      </c>
      <c r="DJ159" t="s">
        <v>3</v>
      </c>
      <c r="DK159" t="s">
        <v>3</v>
      </c>
      <c r="DL159" t="s">
        <v>3</v>
      </c>
      <c r="DM159" t="s">
        <v>3</v>
      </c>
      <c r="DN159">
        <v>0</v>
      </c>
      <c r="DO159">
        <v>0</v>
      </c>
      <c r="DP159">
        <v>1</v>
      </c>
      <c r="DQ159">
        <v>1</v>
      </c>
      <c r="DU159">
        <v>1007</v>
      </c>
      <c r="DV159" t="s">
        <v>69</v>
      </c>
      <c r="DW159" t="s">
        <v>69</v>
      </c>
      <c r="DX159">
        <v>1</v>
      </c>
      <c r="DZ159" t="s">
        <v>3</v>
      </c>
      <c r="EA159" t="s">
        <v>3</v>
      </c>
      <c r="EB159" t="s">
        <v>3</v>
      </c>
      <c r="EC159" t="s">
        <v>3</v>
      </c>
      <c r="EE159">
        <v>92107520</v>
      </c>
      <c r="EF159">
        <v>8</v>
      </c>
      <c r="EG159" t="s">
        <v>198</v>
      </c>
      <c r="EH159">
        <v>0</v>
      </c>
      <c r="EI159" t="s">
        <v>3</v>
      </c>
      <c r="EJ159">
        <v>1</v>
      </c>
      <c r="EK159">
        <v>500001</v>
      </c>
      <c r="EL159" t="s">
        <v>405</v>
      </c>
      <c r="EM159" t="s">
        <v>406</v>
      </c>
      <c r="EO159" t="s">
        <v>3</v>
      </c>
      <c r="EQ159">
        <v>0</v>
      </c>
      <c r="ER159">
        <v>525</v>
      </c>
      <c r="ES159">
        <v>525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FQ159">
        <v>0</v>
      </c>
      <c r="FR159">
        <f t="shared" si="141"/>
        <v>0</v>
      </c>
      <c r="FS159">
        <v>0</v>
      </c>
      <c r="FX159">
        <v>0</v>
      </c>
      <c r="FY159">
        <v>0</v>
      </c>
      <c r="GA159" t="s">
        <v>3</v>
      </c>
      <c r="GD159">
        <v>1</v>
      </c>
      <c r="GF159">
        <v>74263853</v>
      </c>
      <c r="GG159">
        <v>2</v>
      </c>
      <c r="GH159">
        <v>1</v>
      </c>
      <c r="GI159">
        <v>2</v>
      </c>
      <c r="GJ159">
        <v>0</v>
      </c>
      <c r="GK159">
        <v>0</v>
      </c>
      <c r="GL159">
        <f t="shared" si="142"/>
        <v>0</v>
      </c>
      <c r="GM159">
        <f t="shared" si="143"/>
        <v>18789.75</v>
      </c>
      <c r="GN159">
        <f t="shared" si="144"/>
        <v>18789.75</v>
      </c>
      <c r="GO159">
        <f t="shared" si="145"/>
        <v>0</v>
      </c>
      <c r="GP159">
        <f t="shared" si="146"/>
        <v>0</v>
      </c>
      <c r="GR159">
        <v>0</v>
      </c>
      <c r="GS159">
        <v>3</v>
      </c>
      <c r="GT159">
        <v>0</v>
      </c>
      <c r="GU159" t="s">
        <v>3</v>
      </c>
      <c r="GV159">
        <f t="shared" si="147"/>
        <v>0</v>
      </c>
      <c r="GW159">
        <v>1</v>
      </c>
      <c r="GX159">
        <f t="shared" si="148"/>
        <v>0</v>
      </c>
      <c r="HA159">
        <v>0</v>
      </c>
      <c r="HB159">
        <v>0</v>
      </c>
      <c r="HC159">
        <f t="shared" si="149"/>
        <v>0</v>
      </c>
      <c r="HE159" t="s">
        <v>3</v>
      </c>
      <c r="HF159" t="s">
        <v>3</v>
      </c>
      <c r="HM159" t="s">
        <v>3</v>
      </c>
      <c r="HN159" t="s">
        <v>3</v>
      </c>
      <c r="HO159" t="s">
        <v>3</v>
      </c>
      <c r="HP159" t="s">
        <v>3</v>
      </c>
      <c r="HQ159" t="s">
        <v>3</v>
      </c>
      <c r="IK159">
        <v>0</v>
      </c>
    </row>
    <row r="160" spans="1:245" x14ac:dyDescent="0.2">
      <c r="A160">
        <v>17</v>
      </c>
      <c r="B160">
        <v>1</v>
      </c>
      <c r="E160" t="s">
        <v>411</v>
      </c>
      <c r="F160" t="s">
        <v>412</v>
      </c>
      <c r="G160" t="s">
        <v>413</v>
      </c>
      <c r="H160" t="s">
        <v>178</v>
      </c>
      <c r="I160">
        <v>0.98499999999999999</v>
      </c>
      <c r="J160">
        <v>0</v>
      </c>
      <c r="K160">
        <v>0.98499999999999999</v>
      </c>
      <c r="O160">
        <f t="shared" si="110"/>
        <v>66231.509999999995</v>
      </c>
      <c r="P160">
        <f t="shared" si="111"/>
        <v>66231.509999999995</v>
      </c>
      <c r="Q160">
        <f t="shared" si="112"/>
        <v>0</v>
      </c>
      <c r="R160">
        <f t="shared" si="113"/>
        <v>0</v>
      </c>
      <c r="S160">
        <f t="shared" si="114"/>
        <v>0</v>
      </c>
      <c r="T160">
        <f t="shared" si="115"/>
        <v>0</v>
      </c>
      <c r="U160">
        <f t="shared" si="116"/>
        <v>0</v>
      </c>
      <c r="V160">
        <f t="shared" si="117"/>
        <v>0</v>
      </c>
      <c r="W160">
        <f t="shared" si="118"/>
        <v>0</v>
      </c>
      <c r="X160">
        <f t="shared" si="119"/>
        <v>0</v>
      </c>
      <c r="Y160">
        <f t="shared" si="120"/>
        <v>0</v>
      </c>
      <c r="AA160">
        <v>93041055</v>
      </c>
      <c r="AB160">
        <f t="shared" si="121"/>
        <v>10724.1</v>
      </c>
      <c r="AC160">
        <f t="shared" si="122"/>
        <v>10724.1</v>
      </c>
      <c r="AD160">
        <f t="shared" si="123"/>
        <v>0</v>
      </c>
      <c r="AE160">
        <f t="shared" si="124"/>
        <v>0</v>
      </c>
      <c r="AF160">
        <f t="shared" si="125"/>
        <v>0</v>
      </c>
      <c r="AG160">
        <f t="shared" si="126"/>
        <v>0</v>
      </c>
      <c r="AH160">
        <f t="shared" si="127"/>
        <v>0</v>
      </c>
      <c r="AI160">
        <f t="shared" si="128"/>
        <v>0</v>
      </c>
      <c r="AJ160">
        <f t="shared" si="129"/>
        <v>0</v>
      </c>
      <c r="AK160">
        <v>10724.1</v>
      </c>
      <c r="AL160">
        <v>10724.1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1</v>
      </c>
      <c r="AW160">
        <v>1</v>
      </c>
      <c r="AZ160">
        <v>1</v>
      </c>
      <c r="BA160">
        <v>1</v>
      </c>
      <c r="BB160">
        <v>1</v>
      </c>
      <c r="BC160">
        <v>6.27</v>
      </c>
      <c r="BD160" t="s">
        <v>3</v>
      </c>
      <c r="BE160" t="s">
        <v>3</v>
      </c>
      <c r="BF160" t="s">
        <v>3</v>
      </c>
      <c r="BG160" t="s">
        <v>3</v>
      </c>
      <c r="BH160">
        <v>3</v>
      </c>
      <c r="BI160">
        <v>1</v>
      </c>
      <c r="BJ160" t="s">
        <v>414</v>
      </c>
      <c r="BM160">
        <v>500001</v>
      </c>
      <c r="BN160">
        <v>0</v>
      </c>
      <c r="BO160" t="s">
        <v>412</v>
      </c>
      <c r="BP160">
        <v>1</v>
      </c>
      <c r="BQ160">
        <v>8</v>
      </c>
      <c r="BR160">
        <v>0</v>
      </c>
      <c r="BS160">
        <v>1</v>
      </c>
      <c r="BT160">
        <v>1</v>
      </c>
      <c r="BU160">
        <v>1</v>
      </c>
      <c r="BV160">
        <v>1</v>
      </c>
      <c r="BW160">
        <v>1</v>
      </c>
      <c r="BX160">
        <v>1</v>
      </c>
      <c r="BY160" t="s">
        <v>3</v>
      </c>
      <c r="BZ160">
        <v>0</v>
      </c>
      <c r="CA160">
        <v>0</v>
      </c>
      <c r="CB160" t="s">
        <v>3</v>
      </c>
      <c r="CE160">
        <v>0</v>
      </c>
      <c r="CF160">
        <v>0</v>
      </c>
      <c r="CG160">
        <v>0</v>
      </c>
      <c r="CM160">
        <v>0</v>
      </c>
      <c r="CN160" t="s">
        <v>3</v>
      </c>
      <c r="CO160">
        <v>0</v>
      </c>
      <c r="CP160">
        <f t="shared" si="130"/>
        <v>66231.509999999995</v>
      </c>
      <c r="CQ160">
        <f t="shared" si="131"/>
        <v>67240.107000000004</v>
      </c>
      <c r="CR160">
        <f t="shared" si="132"/>
        <v>0</v>
      </c>
      <c r="CS160">
        <f t="shared" si="133"/>
        <v>0</v>
      </c>
      <c r="CT160">
        <f t="shared" si="134"/>
        <v>0</v>
      </c>
      <c r="CU160">
        <f t="shared" si="135"/>
        <v>0</v>
      </c>
      <c r="CV160">
        <f t="shared" si="136"/>
        <v>0</v>
      </c>
      <c r="CW160">
        <f t="shared" si="137"/>
        <v>0</v>
      </c>
      <c r="CX160">
        <f t="shared" si="138"/>
        <v>0</v>
      </c>
      <c r="CY160">
        <f>0</f>
        <v>0</v>
      </c>
      <c r="CZ160">
        <f>0</f>
        <v>0</v>
      </c>
      <c r="DC160" t="s">
        <v>3</v>
      </c>
      <c r="DD160" t="s">
        <v>3</v>
      </c>
      <c r="DE160" t="s">
        <v>3</v>
      </c>
      <c r="DF160" t="s">
        <v>3</v>
      </c>
      <c r="DG160" t="s">
        <v>3</v>
      </c>
      <c r="DH160" t="s">
        <v>3</v>
      </c>
      <c r="DI160" t="s">
        <v>3</v>
      </c>
      <c r="DJ160" t="s">
        <v>3</v>
      </c>
      <c r="DK160" t="s">
        <v>3</v>
      </c>
      <c r="DL160" t="s">
        <v>3</v>
      </c>
      <c r="DM160" t="s">
        <v>3</v>
      </c>
      <c r="DN160">
        <v>0</v>
      </c>
      <c r="DO160">
        <v>0</v>
      </c>
      <c r="DP160">
        <v>1</v>
      </c>
      <c r="DQ160">
        <v>1</v>
      </c>
      <c r="DU160">
        <v>1009</v>
      </c>
      <c r="DV160" t="s">
        <v>178</v>
      </c>
      <c r="DW160" t="s">
        <v>178</v>
      </c>
      <c r="DX160">
        <v>1000</v>
      </c>
      <c r="DZ160" t="s">
        <v>3</v>
      </c>
      <c r="EA160" t="s">
        <v>3</v>
      </c>
      <c r="EB160" t="s">
        <v>3</v>
      </c>
      <c r="EC160" t="s">
        <v>3</v>
      </c>
      <c r="EE160">
        <v>92107520</v>
      </c>
      <c r="EF160">
        <v>8</v>
      </c>
      <c r="EG160" t="s">
        <v>198</v>
      </c>
      <c r="EH160">
        <v>0</v>
      </c>
      <c r="EI160" t="s">
        <v>3</v>
      </c>
      <c r="EJ160">
        <v>1</v>
      </c>
      <c r="EK160">
        <v>500001</v>
      </c>
      <c r="EL160" t="s">
        <v>405</v>
      </c>
      <c r="EM160" t="s">
        <v>406</v>
      </c>
      <c r="EO160" t="s">
        <v>3</v>
      </c>
      <c r="EQ160">
        <v>0</v>
      </c>
      <c r="ER160">
        <v>10724.1</v>
      </c>
      <c r="ES160">
        <v>10724.1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FQ160">
        <v>0</v>
      </c>
      <c r="FR160">
        <f t="shared" si="141"/>
        <v>0</v>
      </c>
      <c r="FS160">
        <v>0</v>
      </c>
      <c r="FX160">
        <v>0</v>
      </c>
      <c r="FY160">
        <v>0</v>
      </c>
      <c r="GA160" t="s">
        <v>3</v>
      </c>
      <c r="GD160">
        <v>1</v>
      </c>
      <c r="GF160">
        <v>1161377297</v>
      </c>
      <c r="GG160">
        <v>2</v>
      </c>
      <c r="GH160">
        <v>1</v>
      </c>
      <c r="GI160">
        <v>2</v>
      </c>
      <c r="GJ160">
        <v>0</v>
      </c>
      <c r="GK160">
        <v>0</v>
      </c>
      <c r="GL160">
        <f t="shared" si="142"/>
        <v>0</v>
      </c>
      <c r="GM160">
        <f t="shared" si="143"/>
        <v>66231.509999999995</v>
      </c>
      <c r="GN160">
        <f t="shared" si="144"/>
        <v>66231.509999999995</v>
      </c>
      <c r="GO160">
        <f t="shared" si="145"/>
        <v>0</v>
      </c>
      <c r="GP160">
        <f t="shared" si="146"/>
        <v>0</v>
      </c>
      <c r="GR160">
        <v>0</v>
      </c>
      <c r="GS160">
        <v>3</v>
      </c>
      <c r="GT160">
        <v>0</v>
      </c>
      <c r="GU160" t="s">
        <v>3</v>
      </c>
      <c r="GV160">
        <f t="shared" si="147"/>
        <v>0</v>
      </c>
      <c r="GW160">
        <v>1</v>
      </c>
      <c r="GX160">
        <f t="shared" si="148"/>
        <v>0</v>
      </c>
      <c r="HA160">
        <v>0</v>
      </c>
      <c r="HB160">
        <v>0</v>
      </c>
      <c r="HC160">
        <f t="shared" si="149"/>
        <v>0</v>
      </c>
      <c r="HE160" t="s">
        <v>3</v>
      </c>
      <c r="HF160" t="s">
        <v>3</v>
      </c>
      <c r="HM160" t="s">
        <v>3</v>
      </c>
      <c r="HN160" t="s">
        <v>3</v>
      </c>
      <c r="HO160" t="s">
        <v>3</v>
      </c>
      <c r="HP160" t="s">
        <v>3</v>
      </c>
      <c r="HQ160" t="s">
        <v>3</v>
      </c>
      <c r="IK160">
        <v>0</v>
      </c>
    </row>
    <row r="161" spans="1:245" x14ac:dyDescent="0.2">
      <c r="A161">
        <v>17</v>
      </c>
      <c r="B161">
        <v>1</v>
      </c>
      <c r="E161" t="s">
        <v>415</v>
      </c>
      <c r="F161" t="s">
        <v>318</v>
      </c>
      <c r="G161" t="s">
        <v>319</v>
      </c>
      <c r="H161" t="s">
        <v>178</v>
      </c>
      <c r="I161">
        <v>4.0000000000000001E-3</v>
      </c>
      <c r="J161">
        <v>0</v>
      </c>
      <c r="K161">
        <v>4.0000000000000001E-3</v>
      </c>
      <c r="O161">
        <f t="shared" si="110"/>
        <v>125.81</v>
      </c>
      <c r="P161">
        <f t="shared" si="111"/>
        <v>125.81</v>
      </c>
      <c r="Q161">
        <f t="shared" si="112"/>
        <v>0</v>
      </c>
      <c r="R161">
        <f t="shared" si="113"/>
        <v>0</v>
      </c>
      <c r="S161">
        <f t="shared" si="114"/>
        <v>0</v>
      </c>
      <c r="T161">
        <f t="shared" si="115"/>
        <v>0</v>
      </c>
      <c r="U161">
        <f t="shared" si="116"/>
        <v>0</v>
      </c>
      <c r="V161">
        <f t="shared" si="117"/>
        <v>0</v>
      </c>
      <c r="W161">
        <f t="shared" si="118"/>
        <v>0</v>
      </c>
      <c r="X161">
        <f t="shared" si="119"/>
        <v>0</v>
      </c>
      <c r="Y161">
        <f t="shared" si="120"/>
        <v>0</v>
      </c>
      <c r="AA161">
        <v>93041055</v>
      </c>
      <c r="AB161">
        <f t="shared" si="121"/>
        <v>4455</v>
      </c>
      <c r="AC161">
        <f t="shared" si="122"/>
        <v>4455</v>
      </c>
      <c r="AD161">
        <f t="shared" si="123"/>
        <v>0</v>
      </c>
      <c r="AE161">
        <f t="shared" si="124"/>
        <v>0</v>
      </c>
      <c r="AF161">
        <f t="shared" si="125"/>
        <v>0</v>
      </c>
      <c r="AG161">
        <f t="shared" si="126"/>
        <v>0</v>
      </c>
      <c r="AH161">
        <f t="shared" si="127"/>
        <v>0</v>
      </c>
      <c r="AI161">
        <f t="shared" si="128"/>
        <v>0</v>
      </c>
      <c r="AJ161">
        <f t="shared" si="129"/>
        <v>0</v>
      </c>
      <c r="AK161">
        <v>4455</v>
      </c>
      <c r="AL161">
        <v>4455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1</v>
      </c>
      <c r="AW161">
        <v>1</v>
      </c>
      <c r="AZ161">
        <v>1</v>
      </c>
      <c r="BA161">
        <v>1</v>
      </c>
      <c r="BB161">
        <v>1</v>
      </c>
      <c r="BC161">
        <v>7.06</v>
      </c>
      <c r="BD161" t="s">
        <v>3</v>
      </c>
      <c r="BE161" t="s">
        <v>3</v>
      </c>
      <c r="BF161" t="s">
        <v>3</v>
      </c>
      <c r="BG161" t="s">
        <v>3</v>
      </c>
      <c r="BH161">
        <v>3</v>
      </c>
      <c r="BI161">
        <v>1</v>
      </c>
      <c r="BJ161" t="s">
        <v>320</v>
      </c>
      <c r="BM161">
        <v>500001</v>
      </c>
      <c r="BN161">
        <v>0</v>
      </c>
      <c r="BO161" t="s">
        <v>318</v>
      </c>
      <c r="BP161">
        <v>1</v>
      </c>
      <c r="BQ161">
        <v>8</v>
      </c>
      <c r="BR161">
        <v>0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3</v>
      </c>
      <c r="BZ161">
        <v>0</v>
      </c>
      <c r="CA161">
        <v>0</v>
      </c>
      <c r="CB161" t="s">
        <v>3</v>
      </c>
      <c r="CE161">
        <v>0</v>
      </c>
      <c r="CF161">
        <v>0</v>
      </c>
      <c r="CG161">
        <v>0</v>
      </c>
      <c r="CM161">
        <v>0</v>
      </c>
      <c r="CN161" t="s">
        <v>3</v>
      </c>
      <c r="CO161">
        <v>0</v>
      </c>
      <c r="CP161">
        <f t="shared" si="130"/>
        <v>125.81</v>
      </c>
      <c r="CQ161">
        <f t="shared" si="131"/>
        <v>31452.3</v>
      </c>
      <c r="CR161">
        <f t="shared" si="132"/>
        <v>0</v>
      </c>
      <c r="CS161">
        <f t="shared" si="133"/>
        <v>0</v>
      </c>
      <c r="CT161">
        <f t="shared" si="134"/>
        <v>0</v>
      </c>
      <c r="CU161">
        <f t="shared" si="135"/>
        <v>0</v>
      </c>
      <c r="CV161">
        <f t="shared" si="136"/>
        <v>0</v>
      </c>
      <c r="CW161">
        <f t="shared" si="137"/>
        <v>0</v>
      </c>
      <c r="CX161">
        <f t="shared" si="138"/>
        <v>0</v>
      </c>
      <c r="CY161">
        <f>0</f>
        <v>0</v>
      </c>
      <c r="CZ161">
        <f>0</f>
        <v>0</v>
      </c>
      <c r="DC161" t="s">
        <v>3</v>
      </c>
      <c r="DD161" t="s">
        <v>3</v>
      </c>
      <c r="DE161" t="s">
        <v>3</v>
      </c>
      <c r="DF161" t="s">
        <v>3</v>
      </c>
      <c r="DG161" t="s">
        <v>3</v>
      </c>
      <c r="DH161" t="s">
        <v>3</v>
      </c>
      <c r="DI161" t="s">
        <v>3</v>
      </c>
      <c r="DJ161" t="s">
        <v>3</v>
      </c>
      <c r="DK161" t="s">
        <v>3</v>
      </c>
      <c r="DL161" t="s">
        <v>3</v>
      </c>
      <c r="DM161" t="s">
        <v>3</v>
      </c>
      <c r="DN161">
        <v>0</v>
      </c>
      <c r="DO161">
        <v>0</v>
      </c>
      <c r="DP161">
        <v>1</v>
      </c>
      <c r="DQ161">
        <v>1</v>
      </c>
      <c r="DU161">
        <v>1009</v>
      </c>
      <c r="DV161" t="s">
        <v>178</v>
      </c>
      <c r="DW161" t="s">
        <v>178</v>
      </c>
      <c r="DX161">
        <v>1000</v>
      </c>
      <c r="DZ161" t="s">
        <v>3</v>
      </c>
      <c r="EA161" t="s">
        <v>3</v>
      </c>
      <c r="EB161" t="s">
        <v>3</v>
      </c>
      <c r="EC161" t="s">
        <v>3</v>
      </c>
      <c r="EE161">
        <v>92107520</v>
      </c>
      <c r="EF161">
        <v>8</v>
      </c>
      <c r="EG161" t="s">
        <v>198</v>
      </c>
      <c r="EH161">
        <v>0</v>
      </c>
      <c r="EI161" t="s">
        <v>3</v>
      </c>
      <c r="EJ161">
        <v>1</v>
      </c>
      <c r="EK161">
        <v>500001</v>
      </c>
      <c r="EL161" t="s">
        <v>405</v>
      </c>
      <c r="EM161" t="s">
        <v>406</v>
      </c>
      <c r="EO161" t="s">
        <v>3</v>
      </c>
      <c r="EQ161">
        <v>0</v>
      </c>
      <c r="ER161">
        <v>4455</v>
      </c>
      <c r="ES161">
        <v>4455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FQ161">
        <v>0</v>
      </c>
      <c r="FR161">
        <f t="shared" si="141"/>
        <v>0</v>
      </c>
      <c r="FS161">
        <v>0</v>
      </c>
      <c r="FX161">
        <v>0</v>
      </c>
      <c r="FY161">
        <v>0</v>
      </c>
      <c r="GA161" t="s">
        <v>3</v>
      </c>
      <c r="GD161">
        <v>1</v>
      </c>
      <c r="GF161">
        <v>1941264678</v>
      </c>
      <c r="GG161">
        <v>2</v>
      </c>
      <c r="GH161">
        <v>1</v>
      </c>
      <c r="GI161">
        <v>2</v>
      </c>
      <c r="GJ161">
        <v>0</v>
      </c>
      <c r="GK161">
        <v>0</v>
      </c>
      <c r="GL161">
        <f t="shared" si="142"/>
        <v>0</v>
      </c>
      <c r="GM161">
        <f t="shared" si="143"/>
        <v>125.81</v>
      </c>
      <c r="GN161">
        <f t="shared" si="144"/>
        <v>125.81</v>
      </c>
      <c r="GO161">
        <f t="shared" si="145"/>
        <v>0</v>
      </c>
      <c r="GP161">
        <f t="shared" si="146"/>
        <v>0</v>
      </c>
      <c r="GR161">
        <v>0</v>
      </c>
      <c r="GS161">
        <v>3</v>
      </c>
      <c r="GT161">
        <v>0</v>
      </c>
      <c r="GU161" t="s">
        <v>3</v>
      </c>
      <c r="GV161">
        <f t="shared" si="147"/>
        <v>0</v>
      </c>
      <c r="GW161">
        <v>1</v>
      </c>
      <c r="GX161">
        <f t="shared" si="148"/>
        <v>0</v>
      </c>
      <c r="HA161">
        <v>0</v>
      </c>
      <c r="HB161">
        <v>0</v>
      </c>
      <c r="HC161">
        <f t="shared" si="149"/>
        <v>0</v>
      </c>
      <c r="HE161" t="s">
        <v>3</v>
      </c>
      <c r="HF161" t="s">
        <v>3</v>
      </c>
      <c r="HM161" t="s">
        <v>3</v>
      </c>
      <c r="HN161" t="s">
        <v>3</v>
      </c>
      <c r="HO161" t="s">
        <v>3</v>
      </c>
      <c r="HP161" t="s">
        <v>3</v>
      </c>
      <c r="HQ161" t="s">
        <v>3</v>
      </c>
      <c r="IK161">
        <v>0</v>
      </c>
    </row>
    <row r="162" spans="1:245" x14ac:dyDescent="0.2">
      <c r="A162">
        <v>17</v>
      </c>
      <c r="B162">
        <v>1</v>
      </c>
      <c r="E162" t="s">
        <v>416</v>
      </c>
      <c r="F162" t="s">
        <v>375</v>
      </c>
      <c r="G162" t="s">
        <v>376</v>
      </c>
      <c r="H162" t="s">
        <v>178</v>
      </c>
      <c r="I162">
        <v>0.15</v>
      </c>
      <c r="J162">
        <v>0</v>
      </c>
      <c r="K162">
        <v>0.15</v>
      </c>
      <c r="O162">
        <f t="shared" si="110"/>
        <v>4767.1400000000003</v>
      </c>
      <c r="P162">
        <f t="shared" si="111"/>
        <v>4767.1400000000003</v>
      </c>
      <c r="Q162">
        <f t="shared" si="112"/>
        <v>0</v>
      </c>
      <c r="R162">
        <f t="shared" si="113"/>
        <v>0</v>
      </c>
      <c r="S162">
        <f t="shared" si="114"/>
        <v>0</v>
      </c>
      <c r="T162">
        <f t="shared" si="115"/>
        <v>0</v>
      </c>
      <c r="U162">
        <f t="shared" si="116"/>
        <v>0</v>
      </c>
      <c r="V162">
        <f t="shared" si="117"/>
        <v>0</v>
      </c>
      <c r="W162">
        <f t="shared" si="118"/>
        <v>0</v>
      </c>
      <c r="X162">
        <f t="shared" si="119"/>
        <v>0</v>
      </c>
      <c r="Y162">
        <f t="shared" si="120"/>
        <v>0</v>
      </c>
      <c r="AA162">
        <v>93041055</v>
      </c>
      <c r="AB162">
        <f t="shared" si="121"/>
        <v>3871</v>
      </c>
      <c r="AC162">
        <f t="shared" si="122"/>
        <v>3871</v>
      </c>
      <c r="AD162">
        <f t="shared" si="123"/>
        <v>0</v>
      </c>
      <c r="AE162">
        <f t="shared" si="124"/>
        <v>0</v>
      </c>
      <c r="AF162">
        <f t="shared" si="125"/>
        <v>0</v>
      </c>
      <c r="AG162">
        <f t="shared" si="126"/>
        <v>0</v>
      </c>
      <c r="AH162">
        <f t="shared" si="127"/>
        <v>0</v>
      </c>
      <c r="AI162">
        <f t="shared" si="128"/>
        <v>0</v>
      </c>
      <c r="AJ162">
        <f t="shared" si="129"/>
        <v>0</v>
      </c>
      <c r="AK162">
        <v>3871</v>
      </c>
      <c r="AL162">
        <v>3871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1</v>
      </c>
      <c r="AW162">
        <v>1</v>
      </c>
      <c r="AZ162">
        <v>1</v>
      </c>
      <c r="BA162">
        <v>1</v>
      </c>
      <c r="BB162">
        <v>1</v>
      </c>
      <c r="BC162">
        <v>8.2100000000000009</v>
      </c>
      <c r="BD162" t="s">
        <v>3</v>
      </c>
      <c r="BE162" t="s">
        <v>3</v>
      </c>
      <c r="BF162" t="s">
        <v>3</v>
      </c>
      <c r="BG162" t="s">
        <v>3</v>
      </c>
      <c r="BH162">
        <v>3</v>
      </c>
      <c r="BI162">
        <v>1</v>
      </c>
      <c r="BJ162" t="s">
        <v>377</v>
      </c>
      <c r="BM162">
        <v>500001</v>
      </c>
      <c r="BN162">
        <v>0</v>
      </c>
      <c r="BO162" t="s">
        <v>375</v>
      </c>
      <c r="BP162">
        <v>1</v>
      </c>
      <c r="BQ162">
        <v>8</v>
      </c>
      <c r="BR162">
        <v>0</v>
      </c>
      <c r="BS162">
        <v>1</v>
      </c>
      <c r="BT162">
        <v>1</v>
      </c>
      <c r="BU162">
        <v>1</v>
      </c>
      <c r="BV162">
        <v>1</v>
      </c>
      <c r="BW162">
        <v>1</v>
      </c>
      <c r="BX162">
        <v>1</v>
      </c>
      <c r="BY162" t="s">
        <v>3</v>
      </c>
      <c r="BZ162">
        <v>0</v>
      </c>
      <c r="CA162">
        <v>0</v>
      </c>
      <c r="CB162" t="s">
        <v>3</v>
      </c>
      <c r="CE162">
        <v>0</v>
      </c>
      <c r="CF162">
        <v>0</v>
      </c>
      <c r="CG162">
        <v>0</v>
      </c>
      <c r="CM162">
        <v>0</v>
      </c>
      <c r="CN162" t="s">
        <v>3</v>
      </c>
      <c r="CO162">
        <v>0</v>
      </c>
      <c r="CP162">
        <f t="shared" si="130"/>
        <v>4767.1400000000003</v>
      </c>
      <c r="CQ162">
        <f t="shared" si="131"/>
        <v>31780.910000000003</v>
      </c>
      <c r="CR162">
        <f t="shared" si="132"/>
        <v>0</v>
      </c>
      <c r="CS162">
        <f t="shared" si="133"/>
        <v>0</v>
      </c>
      <c r="CT162">
        <f t="shared" si="134"/>
        <v>0</v>
      </c>
      <c r="CU162">
        <f t="shared" si="135"/>
        <v>0</v>
      </c>
      <c r="CV162">
        <f t="shared" si="136"/>
        <v>0</v>
      </c>
      <c r="CW162">
        <f t="shared" si="137"/>
        <v>0</v>
      </c>
      <c r="CX162">
        <f t="shared" si="138"/>
        <v>0</v>
      </c>
      <c r="CY162">
        <f>0</f>
        <v>0</v>
      </c>
      <c r="CZ162">
        <f>0</f>
        <v>0</v>
      </c>
      <c r="DC162" t="s">
        <v>3</v>
      </c>
      <c r="DD162" t="s">
        <v>3</v>
      </c>
      <c r="DE162" t="s">
        <v>3</v>
      </c>
      <c r="DF162" t="s">
        <v>3</v>
      </c>
      <c r="DG162" t="s">
        <v>3</v>
      </c>
      <c r="DH162" t="s">
        <v>3</v>
      </c>
      <c r="DI162" t="s">
        <v>3</v>
      </c>
      <c r="DJ162" t="s">
        <v>3</v>
      </c>
      <c r="DK162" t="s">
        <v>3</v>
      </c>
      <c r="DL162" t="s">
        <v>3</v>
      </c>
      <c r="DM162" t="s">
        <v>3</v>
      </c>
      <c r="DN162">
        <v>0</v>
      </c>
      <c r="DO162">
        <v>0</v>
      </c>
      <c r="DP162">
        <v>1</v>
      </c>
      <c r="DQ162">
        <v>1</v>
      </c>
      <c r="DU162">
        <v>1009</v>
      </c>
      <c r="DV162" t="s">
        <v>178</v>
      </c>
      <c r="DW162" t="s">
        <v>178</v>
      </c>
      <c r="DX162">
        <v>1000</v>
      </c>
      <c r="DZ162" t="s">
        <v>3</v>
      </c>
      <c r="EA162" t="s">
        <v>3</v>
      </c>
      <c r="EB162" t="s">
        <v>3</v>
      </c>
      <c r="EC162" t="s">
        <v>3</v>
      </c>
      <c r="EE162">
        <v>92107520</v>
      </c>
      <c r="EF162">
        <v>8</v>
      </c>
      <c r="EG162" t="s">
        <v>198</v>
      </c>
      <c r="EH162">
        <v>0</v>
      </c>
      <c r="EI162" t="s">
        <v>3</v>
      </c>
      <c r="EJ162">
        <v>1</v>
      </c>
      <c r="EK162">
        <v>500001</v>
      </c>
      <c r="EL162" t="s">
        <v>405</v>
      </c>
      <c r="EM162" t="s">
        <v>406</v>
      </c>
      <c r="EO162" t="s">
        <v>3</v>
      </c>
      <c r="EQ162">
        <v>0</v>
      </c>
      <c r="ER162">
        <v>3871</v>
      </c>
      <c r="ES162">
        <v>3871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FQ162">
        <v>0</v>
      </c>
      <c r="FR162">
        <f t="shared" si="141"/>
        <v>0</v>
      </c>
      <c r="FS162">
        <v>0</v>
      </c>
      <c r="FX162">
        <v>0</v>
      </c>
      <c r="FY162">
        <v>0</v>
      </c>
      <c r="GA162" t="s">
        <v>3</v>
      </c>
      <c r="GD162">
        <v>1</v>
      </c>
      <c r="GF162">
        <v>1295095895</v>
      </c>
      <c r="GG162">
        <v>2</v>
      </c>
      <c r="GH162">
        <v>1</v>
      </c>
      <c r="GI162">
        <v>2</v>
      </c>
      <c r="GJ162">
        <v>0</v>
      </c>
      <c r="GK162">
        <v>0</v>
      </c>
      <c r="GL162">
        <f t="shared" si="142"/>
        <v>0</v>
      </c>
      <c r="GM162">
        <f t="shared" si="143"/>
        <v>4767.1400000000003</v>
      </c>
      <c r="GN162">
        <f t="shared" si="144"/>
        <v>4767.1400000000003</v>
      </c>
      <c r="GO162">
        <f t="shared" si="145"/>
        <v>0</v>
      </c>
      <c r="GP162">
        <f t="shared" si="146"/>
        <v>0</v>
      </c>
      <c r="GR162">
        <v>0</v>
      </c>
      <c r="GS162">
        <v>3</v>
      </c>
      <c r="GT162">
        <v>0</v>
      </c>
      <c r="GU162" t="s">
        <v>3</v>
      </c>
      <c r="GV162">
        <f t="shared" si="147"/>
        <v>0</v>
      </c>
      <c r="GW162">
        <v>1</v>
      </c>
      <c r="GX162">
        <f t="shared" si="148"/>
        <v>0</v>
      </c>
      <c r="HA162">
        <v>0</v>
      </c>
      <c r="HB162">
        <v>0</v>
      </c>
      <c r="HC162">
        <f t="shared" si="149"/>
        <v>0</v>
      </c>
      <c r="HE162" t="s">
        <v>3</v>
      </c>
      <c r="HF162" t="s">
        <v>3</v>
      </c>
      <c r="HM162" t="s">
        <v>3</v>
      </c>
      <c r="HN162" t="s">
        <v>3</v>
      </c>
      <c r="HO162" t="s">
        <v>3</v>
      </c>
      <c r="HP162" t="s">
        <v>3</v>
      </c>
      <c r="HQ162" t="s">
        <v>3</v>
      </c>
      <c r="IK162">
        <v>0</v>
      </c>
    </row>
    <row r="164" spans="1:245" x14ac:dyDescent="0.2">
      <c r="A164" s="2">
        <v>51</v>
      </c>
      <c r="B164" s="2">
        <f>B121</f>
        <v>1</v>
      </c>
      <c r="C164" s="2">
        <f>A121</f>
        <v>4</v>
      </c>
      <c r="D164" s="2">
        <f>ROW(A121)</f>
        <v>121</v>
      </c>
      <c r="E164" s="2"/>
      <c r="F164" s="2" t="str">
        <f>IF(F121&lt;&gt;"",F121,"")</f>
        <v/>
      </c>
      <c r="G164" s="2" t="str">
        <f>IF(G121&lt;&gt;"",G121,"")</f>
        <v>Строительство БКТП-2*630/10/0,4 кВ</v>
      </c>
      <c r="H164" s="2">
        <v>0</v>
      </c>
      <c r="I164" s="2"/>
      <c r="J164" s="2"/>
      <c r="K164" s="2"/>
      <c r="L164" s="2"/>
      <c r="M164" s="2"/>
      <c r="N164" s="2"/>
      <c r="O164" s="2">
        <f t="shared" ref="O164:T164" si="150">ROUND(AB164,2)</f>
        <v>6054072.5499999998</v>
      </c>
      <c r="P164" s="2">
        <f t="shared" si="150"/>
        <v>5997239.5700000003</v>
      </c>
      <c r="Q164" s="2">
        <f t="shared" si="150"/>
        <v>16310.38</v>
      </c>
      <c r="R164" s="2">
        <f t="shared" si="150"/>
        <v>3745.41</v>
      </c>
      <c r="S164" s="2">
        <f t="shared" si="150"/>
        <v>40522.6</v>
      </c>
      <c r="T164" s="2">
        <f t="shared" si="150"/>
        <v>0</v>
      </c>
      <c r="U164" s="2">
        <f>AH164</f>
        <v>142.12790000000001</v>
      </c>
      <c r="V164" s="2">
        <f>AI164</f>
        <v>8.808662</v>
      </c>
      <c r="W164" s="2">
        <f>ROUND(AJ164,2)</f>
        <v>0</v>
      </c>
      <c r="X164" s="2">
        <f>ROUND(AK164,2)</f>
        <v>44307.58</v>
      </c>
      <c r="Y164" s="2">
        <f>ROUND(AL164,2)</f>
        <v>24725.86</v>
      </c>
      <c r="Z164" s="2"/>
      <c r="AA164" s="2"/>
      <c r="AB164" s="2">
        <f>ROUND(SUMIF(AA125:AA162,"=93041055",O125:O162),2)</f>
        <v>6054072.5499999998</v>
      </c>
      <c r="AC164" s="2">
        <f>ROUND(SUMIF(AA125:AA162,"=93041055",P125:P162),2)</f>
        <v>5997239.5700000003</v>
      </c>
      <c r="AD164" s="2">
        <f>ROUND(SUMIF(AA125:AA162,"=93041055",Q125:Q162),2)</f>
        <v>16310.38</v>
      </c>
      <c r="AE164" s="2">
        <f>ROUND(SUMIF(AA125:AA162,"=93041055",R125:R162),2)</f>
        <v>3745.41</v>
      </c>
      <c r="AF164" s="2">
        <f>ROUND(SUMIF(AA125:AA162,"=93041055",S125:S162),2)</f>
        <v>40522.6</v>
      </c>
      <c r="AG164" s="2">
        <f>ROUND(SUMIF(AA125:AA162,"=93041055",T125:T162),2)</f>
        <v>0</v>
      </c>
      <c r="AH164" s="2">
        <f>SUMIF(AA125:AA162,"=93041055",U125:U162)</f>
        <v>142.12790000000001</v>
      </c>
      <c r="AI164" s="2">
        <f>SUMIF(AA125:AA162,"=93041055",V125:V162)</f>
        <v>8.808662</v>
      </c>
      <c r="AJ164" s="2">
        <f>ROUND(SUMIF(AA125:AA162,"=93041055",W125:W162),2)</f>
        <v>0</v>
      </c>
      <c r="AK164" s="2">
        <f>ROUND(SUMIF(AA125:AA162,"=93041055",X125:X162),2)</f>
        <v>44307.58</v>
      </c>
      <c r="AL164" s="2">
        <f>ROUND(SUMIF(AA125:AA162,"=93041055",Y125:Y162),2)</f>
        <v>24725.86</v>
      </c>
      <c r="AM164" s="2"/>
      <c r="AN164" s="2"/>
      <c r="AO164" s="2">
        <f t="shared" ref="AO164:BD164" si="151">ROUND(BX164,2)</f>
        <v>0</v>
      </c>
      <c r="AP164" s="2">
        <f t="shared" si="151"/>
        <v>0</v>
      </c>
      <c r="AQ164" s="2">
        <f t="shared" si="151"/>
        <v>0</v>
      </c>
      <c r="AR164" s="2">
        <f t="shared" si="151"/>
        <v>6123105.9900000002</v>
      </c>
      <c r="AS164" s="2">
        <f t="shared" si="151"/>
        <v>6106558.8300000001</v>
      </c>
      <c r="AT164" s="2">
        <f t="shared" si="151"/>
        <v>16547.16</v>
      </c>
      <c r="AU164" s="2">
        <f t="shared" si="151"/>
        <v>0</v>
      </c>
      <c r="AV164" s="2">
        <f t="shared" si="151"/>
        <v>5997239.5700000003</v>
      </c>
      <c r="AW164" s="2">
        <f t="shared" si="151"/>
        <v>5997239.5700000003</v>
      </c>
      <c r="AX164" s="2">
        <f t="shared" si="151"/>
        <v>0</v>
      </c>
      <c r="AY164" s="2">
        <f t="shared" si="151"/>
        <v>5997239.5700000003</v>
      </c>
      <c r="AZ164" s="2">
        <f t="shared" si="151"/>
        <v>0</v>
      </c>
      <c r="BA164" s="2">
        <f t="shared" si="151"/>
        <v>0</v>
      </c>
      <c r="BB164" s="2">
        <f t="shared" si="151"/>
        <v>0</v>
      </c>
      <c r="BC164" s="2">
        <f t="shared" si="151"/>
        <v>0</v>
      </c>
      <c r="BD164" s="2">
        <f t="shared" si="151"/>
        <v>0</v>
      </c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>
        <f>ROUND(SUMIF(AA125:AA162,"=93041055",FQ125:FQ162),2)</f>
        <v>0</v>
      </c>
      <c r="BY164" s="2">
        <f>ROUND(SUMIF(AA125:AA162,"=93041055",FR125:FR162),2)</f>
        <v>0</v>
      </c>
      <c r="BZ164" s="2">
        <f>ROUND(SUMIF(AA125:AA162,"=93041055",GL125:GL162),2)</f>
        <v>0</v>
      </c>
      <c r="CA164" s="2">
        <f>ROUND(SUMIF(AA125:AA162,"=93041055",GM125:GM162),2)</f>
        <v>6123105.9900000002</v>
      </c>
      <c r="CB164" s="2">
        <f>ROUND(SUMIF(AA125:AA162,"=93041055",GN125:GN162),2)</f>
        <v>6106558.8300000001</v>
      </c>
      <c r="CC164" s="2">
        <f>ROUND(SUMIF(AA125:AA162,"=93041055",GO125:GO162),2)</f>
        <v>16547.16</v>
      </c>
      <c r="CD164" s="2">
        <f>ROUND(SUMIF(AA125:AA162,"=93041055",GP125:GP162),2)</f>
        <v>0</v>
      </c>
      <c r="CE164" s="2">
        <f>AC164-BX164</f>
        <v>5997239.5700000003</v>
      </c>
      <c r="CF164" s="2">
        <f>AC164-BY164</f>
        <v>5997239.5700000003</v>
      </c>
      <c r="CG164" s="2">
        <f>BX164-BZ164</f>
        <v>0</v>
      </c>
      <c r="CH164" s="2">
        <f>AC164-BX164-BY164+BZ164</f>
        <v>5997239.5700000003</v>
      </c>
      <c r="CI164" s="2">
        <f>BY164-BZ164</f>
        <v>0</v>
      </c>
      <c r="CJ164" s="2">
        <f>ROUND(SUMIF(AA125:AA162,"=93041055",GX125:GX162),2)</f>
        <v>0</v>
      </c>
      <c r="CK164" s="2">
        <f>ROUND(SUMIF(AA125:AA162,"=93041055",GY125:GY162),2)</f>
        <v>0</v>
      </c>
      <c r="CL164" s="2">
        <f>ROUND(SUMIF(AA125:AA162,"=93041055",GZ125:GZ162),2)</f>
        <v>0</v>
      </c>
      <c r="CM164" s="2">
        <f>ROUND(SUMIF(AA125:AA162,"=93041055",HD125:HD162),2)</f>
        <v>0</v>
      </c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>
        <v>0</v>
      </c>
    </row>
    <row r="166" spans="1:245" x14ac:dyDescent="0.2">
      <c r="A166" s="4">
        <v>50</v>
      </c>
      <c r="B166" s="4">
        <v>0</v>
      </c>
      <c r="C166" s="4">
        <v>0</v>
      </c>
      <c r="D166" s="4">
        <v>1</v>
      </c>
      <c r="E166" s="4">
        <v>201</v>
      </c>
      <c r="F166" s="4">
        <f>ROUND(Source!O164,O166)</f>
        <v>6054072.5499999998</v>
      </c>
      <c r="G166" s="4" t="s">
        <v>223</v>
      </c>
      <c r="H166" s="4" t="s">
        <v>224</v>
      </c>
      <c r="I166" s="4"/>
      <c r="J166" s="4"/>
      <c r="K166" s="4">
        <v>201</v>
      </c>
      <c r="L166" s="4">
        <v>1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6054072.5499999998</v>
      </c>
      <c r="X166" s="4">
        <v>1</v>
      </c>
      <c r="Y166" s="4">
        <v>6054072.5499999998</v>
      </c>
      <c r="Z166" s="4"/>
      <c r="AA166" s="4"/>
      <c r="AB166" s="4"/>
    </row>
    <row r="167" spans="1:245" x14ac:dyDescent="0.2">
      <c r="A167" s="4">
        <v>50</v>
      </c>
      <c r="B167" s="4">
        <v>0</v>
      </c>
      <c r="C167" s="4">
        <v>0</v>
      </c>
      <c r="D167" s="4">
        <v>1</v>
      </c>
      <c r="E167" s="4">
        <v>202</v>
      </c>
      <c r="F167" s="4">
        <f>ROUND(Source!P164,O167)</f>
        <v>5997239.5700000003</v>
      </c>
      <c r="G167" s="4" t="s">
        <v>225</v>
      </c>
      <c r="H167" s="4" t="s">
        <v>226</v>
      </c>
      <c r="I167" s="4"/>
      <c r="J167" s="4"/>
      <c r="K167" s="4">
        <v>202</v>
      </c>
      <c r="L167" s="4">
        <v>2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5997239.5700000003</v>
      </c>
      <c r="X167" s="4">
        <v>1</v>
      </c>
      <c r="Y167" s="4">
        <v>5997239.5700000003</v>
      </c>
      <c r="Z167" s="4"/>
      <c r="AA167" s="4"/>
      <c r="AB167" s="4"/>
    </row>
    <row r="168" spans="1:245" x14ac:dyDescent="0.2">
      <c r="A168" s="4">
        <v>50</v>
      </c>
      <c r="B168" s="4">
        <v>0</v>
      </c>
      <c r="C168" s="4">
        <v>0</v>
      </c>
      <c r="D168" s="4">
        <v>1</v>
      </c>
      <c r="E168" s="4">
        <v>222</v>
      </c>
      <c r="F168" s="4">
        <f>ROUND(Source!AO164,O168)</f>
        <v>0</v>
      </c>
      <c r="G168" s="4" t="s">
        <v>227</v>
      </c>
      <c r="H168" s="4" t="s">
        <v>228</v>
      </c>
      <c r="I168" s="4"/>
      <c r="J168" s="4"/>
      <c r="K168" s="4">
        <v>222</v>
      </c>
      <c r="L168" s="4">
        <v>3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0</v>
      </c>
      <c r="X168" s="4">
        <v>1</v>
      </c>
      <c r="Y168" s="4">
        <v>0</v>
      </c>
      <c r="Z168" s="4"/>
      <c r="AA168" s="4"/>
      <c r="AB168" s="4"/>
    </row>
    <row r="169" spans="1:245" x14ac:dyDescent="0.2">
      <c r="A169" s="4">
        <v>50</v>
      </c>
      <c r="B169" s="4">
        <v>0</v>
      </c>
      <c r="C169" s="4">
        <v>0</v>
      </c>
      <c r="D169" s="4">
        <v>1</v>
      </c>
      <c r="E169" s="4">
        <v>225</v>
      </c>
      <c r="F169" s="4">
        <f>ROUND(Source!AV164,O169)</f>
        <v>5997239.5700000003</v>
      </c>
      <c r="G169" s="4" t="s">
        <v>229</v>
      </c>
      <c r="H169" s="4" t="s">
        <v>230</v>
      </c>
      <c r="I169" s="4"/>
      <c r="J169" s="4"/>
      <c r="K169" s="4">
        <v>225</v>
      </c>
      <c r="L169" s="4">
        <v>4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5997239.5700000003</v>
      </c>
      <c r="X169" s="4">
        <v>1</v>
      </c>
      <c r="Y169" s="4">
        <v>5997239.5700000003</v>
      </c>
      <c r="Z169" s="4"/>
      <c r="AA169" s="4"/>
      <c r="AB169" s="4"/>
    </row>
    <row r="170" spans="1:245" x14ac:dyDescent="0.2">
      <c r="A170" s="4">
        <v>50</v>
      </c>
      <c r="B170" s="4">
        <v>0</v>
      </c>
      <c r="C170" s="4">
        <v>0</v>
      </c>
      <c r="D170" s="4">
        <v>1</v>
      </c>
      <c r="E170" s="4">
        <v>226</v>
      </c>
      <c r="F170" s="4">
        <f>ROUND(Source!AW164,O170)</f>
        <v>5997239.5700000003</v>
      </c>
      <c r="G170" s="4" t="s">
        <v>231</v>
      </c>
      <c r="H170" s="4" t="s">
        <v>232</v>
      </c>
      <c r="I170" s="4"/>
      <c r="J170" s="4"/>
      <c r="K170" s="4">
        <v>226</v>
      </c>
      <c r="L170" s="4">
        <v>5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5997239.5700000003</v>
      </c>
      <c r="X170" s="4">
        <v>1</v>
      </c>
      <c r="Y170" s="4">
        <v>5997239.5700000003</v>
      </c>
      <c r="Z170" s="4"/>
      <c r="AA170" s="4"/>
      <c r="AB170" s="4"/>
    </row>
    <row r="171" spans="1:245" x14ac:dyDescent="0.2">
      <c r="A171" s="4">
        <v>50</v>
      </c>
      <c r="B171" s="4">
        <v>0</v>
      </c>
      <c r="C171" s="4">
        <v>0</v>
      </c>
      <c r="D171" s="4">
        <v>1</v>
      </c>
      <c r="E171" s="4">
        <v>227</v>
      </c>
      <c r="F171" s="4">
        <f>ROUND(Source!AX164,O171)</f>
        <v>0</v>
      </c>
      <c r="G171" s="4" t="s">
        <v>233</v>
      </c>
      <c r="H171" s="4" t="s">
        <v>234</v>
      </c>
      <c r="I171" s="4"/>
      <c r="J171" s="4"/>
      <c r="K171" s="4">
        <v>227</v>
      </c>
      <c r="L171" s="4">
        <v>6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0</v>
      </c>
      <c r="X171" s="4">
        <v>1</v>
      </c>
      <c r="Y171" s="4">
        <v>0</v>
      </c>
      <c r="Z171" s="4"/>
      <c r="AA171" s="4"/>
      <c r="AB171" s="4"/>
    </row>
    <row r="172" spans="1:245" x14ac:dyDescent="0.2">
      <c r="A172" s="4">
        <v>50</v>
      </c>
      <c r="B172" s="4">
        <v>0</v>
      </c>
      <c r="C172" s="4">
        <v>0</v>
      </c>
      <c r="D172" s="4">
        <v>1</v>
      </c>
      <c r="E172" s="4">
        <v>228</v>
      </c>
      <c r="F172" s="4">
        <f>ROUND(Source!AY164,O172)</f>
        <v>5997239.5700000003</v>
      </c>
      <c r="G172" s="4" t="s">
        <v>235</v>
      </c>
      <c r="H172" s="4" t="s">
        <v>236</v>
      </c>
      <c r="I172" s="4"/>
      <c r="J172" s="4"/>
      <c r="K172" s="4">
        <v>228</v>
      </c>
      <c r="L172" s="4">
        <v>7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5997239.5700000003</v>
      </c>
      <c r="X172" s="4">
        <v>1</v>
      </c>
      <c r="Y172" s="4">
        <v>5997239.5700000003</v>
      </c>
      <c r="Z172" s="4"/>
      <c r="AA172" s="4"/>
      <c r="AB172" s="4"/>
    </row>
    <row r="173" spans="1:245" x14ac:dyDescent="0.2">
      <c r="A173" s="4">
        <v>50</v>
      </c>
      <c r="B173" s="4">
        <v>0</v>
      </c>
      <c r="C173" s="4">
        <v>0</v>
      </c>
      <c r="D173" s="4">
        <v>1</v>
      </c>
      <c r="E173" s="4">
        <v>216</v>
      </c>
      <c r="F173" s="4">
        <f>ROUND(Source!AP164,O173)</f>
        <v>0</v>
      </c>
      <c r="G173" s="4" t="s">
        <v>237</v>
      </c>
      <c r="H173" s="4" t="s">
        <v>238</v>
      </c>
      <c r="I173" s="4"/>
      <c r="J173" s="4"/>
      <c r="K173" s="4">
        <v>216</v>
      </c>
      <c r="L173" s="4">
        <v>8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0</v>
      </c>
      <c r="X173" s="4">
        <v>1</v>
      </c>
      <c r="Y173" s="4">
        <v>0</v>
      </c>
      <c r="Z173" s="4"/>
      <c r="AA173" s="4"/>
      <c r="AB173" s="4"/>
    </row>
    <row r="174" spans="1:245" x14ac:dyDescent="0.2">
      <c r="A174" s="4">
        <v>50</v>
      </c>
      <c r="B174" s="4">
        <v>0</v>
      </c>
      <c r="C174" s="4">
        <v>0</v>
      </c>
      <c r="D174" s="4">
        <v>1</v>
      </c>
      <c r="E174" s="4">
        <v>223</v>
      </c>
      <c r="F174" s="4">
        <f>ROUND(Source!AQ164,O174)</f>
        <v>0</v>
      </c>
      <c r="G174" s="4" t="s">
        <v>239</v>
      </c>
      <c r="H174" s="4" t="s">
        <v>240</v>
      </c>
      <c r="I174" s="4"/>
      <c r="J174" s="4"/>
      <c r="K174" s="4">
        <v>223</v>
      </c>
      <c r="L174" s="4">
        <v>9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0</v>
      </c>
      <c r="X174" s="4">
        <v>1</v>
      </c>
      <c r="Y174" s="4">
        <v>0</v>
      </c>
      <c r="Z174" s="4"/>
      <c r="AA174" s="4"/>
      <c r="AB174" s="4"/>
    </row>
    <row r="175" spans="1:245" x14ac:dyDescent="0.2">
      <c r="A175" s="4">
        <v>50</v>
      </c>
      <c r="B175" s="4">
        <v>0</v>
      </c>
      <c r="C175" s="4">
        <v>0</v>
      </c>
      <c r="D175" s="4">
        <v>1</v>
      </c>
      <c r="E175" s="4">
        <v>229</v>
      </c>
      <c r="F175" s="4">
        <f>ROUND(Source!AZ164,O175)</f>
        <v>0</v>
      </c>
      <c r="G175" s="4" t="s">
        <v>241</v>
      </c>
      <c r="H175" s="4" t="s">
        <v>242</v>
      </c>
      <c r="I175" s="4"/>
      <c r="J175" s="4"/>
      <c r="K175" s="4">
        <v>229</v>
      </c>
      <c r="L175" s="4">
        <v>10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0</v>
      </c>
      <c r="X175" s="4">
        <v>1</v>
      </c>
      <c r="Y175" s="4">
        <v>0</v>
      </c>
      <c r="Z175" s="4"/>
      <c r="AA175" s="4"/>
      <c r="AB175" s="4"/>
    </row>
    <row r="176" spans="1:245" x14ac:dyDescent="0.2">
      <c r="A176" s="4">
        <v>50</v>
      </c>
      <c r="B176" s="4">
        <v>0</v>
      </c>
      <c r="C176" s="4">
        <v>0</v>
      </c>
      <c r="D176" s="4">
        <v>1</v>
      </c>
      <c r="E176" s="4">
        <v>203</v>
      </c>
      <c r="F176" s="4">
        <f>ROUND(Source!Q164,O176)</f>
        <v>16310.38</v>
      </c>
      <c r="G176" s="4" t="s">
        <v>243</v>
      </c>
      <c r="H176" s="4" t="s">
        <v>244</v>
      </c>
      <c r="I176" s="4"/>
      <c r="J176" s="4"/>
      <c r="K176" s="4">
        <v>203</v>
      </c>
      <c r="L176" s="4">
        <v>11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16310.38</v>
      </c>
      <c r="X176" s="4">
        <v>1</v>
      </c>
      <c r="Y176" s="4">
        <v>16310.38</v>
      </c>
      <c r="Z176" s="4"/>
      <c r="AA176" s="4"/>
      <c r="AB176" s="4"/>
    </row>
    <row r="177" spans="1:28" x14ac:dyDescent="0.2">
      <c r="A177" s="4">
        <v>50</v>
      </c>
      <c r="B177" s="4">
        <v>0</v>
      </c>
      <c r="C177" s="4">
        <v>0</v>
      </c>
      <c r="D177" s="4">
        <v>1</v>
      </c>
      <c r="E177" s="4">
        <v>231</v>
      </c>
      <c r="F177" s="4">
        <f>ROUND(Source!BB164,O177)</f>
        <v>0</v>
      </c>
      <c r="G177" s="4" t="s">
        <v>245</v>
      </c>
      <c r="H177" s="4" t="s">
        <v>246</v>
      </c>
      <c r="I177" s="4"/>
      <c r="J177" s="4"/>
      <c r="K177" s="4">
        <v>231</v>
      </c>
      <c r="L177" s="4">
        <v>12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0</v>
      </c>
      <c r="X177" s="4">
        <v>1</v>
      </c>
      <c r="Y177" s="4">
        <v>0</v>
      </c>
      <c r="Z177" s="4"/>
      <c r="AA177" s="4"/>
      <c r="AB177" s="4"/>
    </row>
    <row r="178" spans="1:28" x14ac:dyDescent="0.2">
      <c r="A178" s="4">
        <v>50</v>
      </c>
      <c r="B178" s="4">
        <v>0</v>
      </c>
      <c r="C178" s="4">
        <v>0</v>
      </c>
      <c r="D178" s="4">
        <v>1</v>
      </c>
      <c r="E178" s="4">
        <v>204</v>
      </c>
      <c r="F178" s="4">
        <f>ROUND(Source!R164,O178)</f>
        <v>3745.41</v>
      </c>
      <c r="G178" s="4" t="s">
        <v>247</v>
      </c>
      <c r="H178" s="4" t="s">
        <v>248</v>
      </c>
      <c r="I178" s="4"/>
      <c r="J178" s="4"/>
      <c r="K178" s="4">
        <v>204</v>
      </c>
      <c r="L178" s="4">
        <v>13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3745.41</v>
      </c>
      <c r="X178" s="4">
        <v>1</v>
      </c>
      <c r="Y178" s="4">
        <v>3745.41</v>
      </c>
      <c r="Z178" s="4"/>
      <c r="AA178" s="4"/>
      <c r="AB178" s="4"/>
    </row>
    <row r="179" spans="1:28" x14ac:dyDescent="0.2">
      <c r="A179" s="4">
        <v>50</v>
      </c>
      <c r="B179" s="4">
        <v>0</v>
      </c>
      <c r="C179" s="4">
        <v>0</v>
      </c>
      <c r="D179" s="4">
        <v>1</v>
      </c>
      <c r="E179" s="4">
        <v>205</v>
      </c>
      <c r="F179" s="4">
        <f>ROUND(Source!S164,O179)</f>
        <v>40522.6</v>
      </c>
      <c r="G179" s="4" t="s">
        <v>249</v>
      </c>
      <c r="H179" s="4" t="s">
        <v>250</v>
      </c>
      <c r="I179" s="4"/>
      <c r="J179" s="4"/>
      <c r="K179" s="4">
        <v>205</v>
      </c>
      <c r="L179" s="4">
        <v>14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40522.6</v>
      </c>
      <c r="X179" s="4">
        <v>1</v>
      </c>
      <c r="Y179" s="4">
        <v>40522.6</v>
      </c>
      <c r="Z179" s="4"/>
      <c r="AA179" s="4"/>
      <c r="AB179" s="4"/>
    </row>
    <row r="180" spans="1:28" x14ac:dyDescent="0.2">
      <c r="A180" s="4">
        <v>50</v>
      </c>
      <c r="B180" s="4">
        <v>0</v>
      </c>
      <c r="C180" s="4">
        <v>0</v>
      </c>
      <c r="D180" s="4">
        <v>1</v>
      </c>
      <c r="E180" s="4">
        <v>232</v>
      </c>
      <c r="F180" s="4">
        <f>ROUND(Source!BC164,O180)</f>
        <v>0</v>
      </c>
      <c r="G180" s="4" t="s">
        <v>251</v>
      </c>
      <c r="H180" s="4" t="s">
        <v>252</v>
      </c>
      <c r="I180" s="4"/>
      <c r="J180" s="4"/>
      <c r="K180" s="4">
        <v>232</v>
      </c>
      <c r="L180" s="4">
        <v>15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>
        <v>0</v>
      </c>
      <c r="X180" s="4">
        <v>1</v>
      </c>
      <c r="Y180" s="4">
        <v>0</v>
      </c>
      <c r="Z180" s="4"/>
      <c r="AA180" s="4"/>
      <c r="AB180" s="4"/>
    </row>
    <row r="181" spans="1:28" x14ac:dyDescent="0.2">
      <c r="A181" s="4">
        <v>50</v>
      </c>
      <c r="B181" s="4">
        <v>0</v>
      </c>
      <c r="C181" s="4">
        <v>0</v>
      </c>
      <c r="D181" s="4">
        <v>1</v>
      </c>
      <c r="E181" s="4">
        <v>214</v>
      </c>
      <c r="F181" s="4">
        <f>ROUND(Source!AS164,O181)</f>
        <v>6106558.8300000001</v>
      </c>
      <c r="G181" s="4" t="s">
        <v>253</v>
      </c>
      <c r="H181" s="4" t="s">
        <v>254</v>
      </c>
      <c r="I181" s="4"/>
      <c r="J181" s="4"/>
      <c r="K181" s="4">
        <v>214</v>
      </c>
      <c r="L181" s="4">
        <v>16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>
        <v>6106558.8300000001</v>
      </c>
      <c r="X181" s="4">
        <v>1</v>
      </c>
      <c r="Y181" s="4">
        <v>6106558.8300000001</v>
      </c>
      <c r="Z181" s="4"/>
      <c r="AA181" s="4"/>
      <c r="AB181" s="4"/>
    </row>
    <row r="182" spans="1:28" x14ac:dyDescent="0.2">
      <c r="A182" s="4">
        <v>50</v>
      </c>
      <c r="B182" s="4">
        <v>0</v>
      </c>
      <c r="C182" s="4">
        <v>0</v>
      </c>
      <c r="D182" s="4">
        <v>1</v>
      </c>
      <c r="E182" s="4">
        <v>215</v>
      </c>
      <c r="F182" s="4">
        <f>ROUND(Source!AT164,O182)</f>
        <v>16547.16</v>
      </c>
      <c r="G182" s="4" t="s">
        <v>255</v>
      </c>
      <c r="H182" s="4" t="s">
        <v>256</v>
      </c>
      <c r="I182" s="4"/>
      <c r="J182" s="4"/>
      <c r="K182" s="4">
        <v>215</v>
      </c>
      <c r="L182" s="4">
        <v>17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>
        <v>16547.16</v>
      </c>
      <c r="X182" s="4">
        <v>1</v>
      </c>
      <c r="Y182" s="4">
        <v>16547.16</v>
      </c>
      <c r="Z182" s="4"/>
      <c r="AA182" s="4"/>
      <c r="AB182" s="4"/>
    </row>
    <row r="183" spans="1:28" x14ac:dyDescent="0.2">
      <c r="A183" s="4">
        <v>50</v>
      </c>
      <c r="B183" s="4">
        <v>0</v>
      </c>
      <c r="C183" s="4">
        <v>0</v>
      </c>
      <c r="D183" s="4">
        <v>1</v>
      </c>
      <c r="E183" s="4">
        <v>217</v>
      </c>
      <c r="F183" s="4">
        <f>ROUND(Source!AU164,O183)</f>
        <v>0</v>
      </c>
      <c r="G183" s="4" t="s">
        <v>257</v>
      </c>
      <c r="H183" s="4" t="s">
        <v>258</v>
      </c>
      <c r="I183" s="4"/>
      <c r="J183" s="4"/>
      <c r="K183" s="4">
        <v>217</v>
      </c>
      <c r="L183" s="4">
        <v>18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>
        <v>0</v>
      </c>
      <c r="X183" s="4">
        <v>1</v>
      </c>
      <c r="Y183" s="4">
        <v>0</v>
      </c>
      <c r="Z183" s="4"/>
      <c r="AA183" s="4"/>
      <c r="AB183" s="4"/>
    </row>
    <row r="184" spans="1:28" x14ac:dyDescent="0.2">
      <c r="A184" s="4">
        <v>50</v>
      </c>
      <c r="B184" s="4">
        <v>0</v>
      </c>
      <c r="C184" s="4">
        <v>0</v>
      </c>
      <c r="D184" s="4">
        <v>1</v>
      </c>
      <c r="E184" s="4">
        <v>230</v>
      </c>
      <c r="F184" s="4">
        <f>ROUND(Source!BA164,O184)</f>
        <v>0</v>
      </c>
      <c r="G184" s="4" t="s">
        <v>259</v>
      </c>
      <c r="H184" s="4" t="s">
        <v>260</v>
      </c>
      <c r="I184" s="4"/>
      <c r="J184" s="4"/>
      <c r="K184" s="4">
        <v>230</v>
      </c>
      <c r="L184" s="4">
        <v>19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>
        <v>0</v>
      </c>
      <c r="X184" s="4">
        <v>1</v>
      </c>
      <c r="Y184" s="4">
        <v>0</v>
      </c>
      <c r="Z184" s="4"/>
      <c r="AA184" s="4"/>
      <c r="AB184" s="4"/>
    </row>
    <row r="185" spans="1:28" x14ac:dyDescent="0.2">
      <c r="A185" s="4">
        <v>50</v>
      </c>
      <c r="B185" s="4">
        <v>0</v>
      </c>
      <c r="C185" s="4">
        <v>0</v>
      </c>
      <c r="D185" s="4">
        <v>1</v>
      </c>
      <c r="E185" s="4">
        <v>206</v>
      </c>
      <c r="F185" s="4">
        <f>ROUND(Source!T164,O185)</f>
        <v>0</v>
      </c>
      <c r="G185" s="4" t="s">
        <v>261</v>
      </c>
      <c r="H185" s="4" t="s">
        <v>262</v>
      </c>
      <c r="I185" s="4"/>
      <c r="J185" s="4"/>
      <c r="K185" s="4">
        <v>206</v>
      </c>
      <c r="L185" s="4">
        <v>20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>
        <v>0</v>
      </c>
      <c r="X185" s="4">
        <v>1</v>
      </c>
      <c r="Y185" s="4">
        <v>0</v>
      </c>
      <c r="Z185" s="4"/>
      <c r="AA185" s="4"/>
      <c r="AB185" s="4"/>
    </row>
    <row r="186" spans="1:28" x14ac:dyDescent="0.2">
      <c r="A186" s="4">
        <v>50</v>
      </c>
      <c r="B186" s="4">
        <v>0</v>
      </c>
      <c r="C186" s="4">
        <v>0</v>
      </c>
      <c r="D186" s="4">
        <v>1</v>
      </c>
      <c r="E186" s="4">
        <v>207</v>
      </c>
      <c r="F186" s="4">
        <f>Source!U164</f>
        <v>142.12790000000001</v>
      </c>
      <c r="G186" s="4" t="s">
        <v>263</v>
      </c>
      <c r="H186" s="4" t="s">
        <v>264</v>
      </c>
      <c r="I186" s="4"/>
      <c r="J186" s="4"/>
      <c r="K186" s="4">
        <v>207</v>
      </c>
      <c r="L186" s="4">
        <v>21</v>
      </c>
      <c r="M186" s="4">
        <v>3</v>
      </c>
      <c r="N186" s="4" t="s">
        <v>3</v>
      </c>
      <c r="O186" s="4">
        <v>-1</v>
      </c>
      <c r="P186" s="4"/>
      <c r="Q186" s="4"/>
      <c r="R186" s="4"/>
      <c r="S186" s="4"/>
      <c r="T186" s="4"/>
      <c r="U186" s="4"/>
      <c r="V186" s="4"/>
      <c r="W186" s="4">
        <v>142.12790000000001</v>
      </c>
      <c r="X186" s="4">
        <v>1</v>
      </c>
      <c r="Y186" s="4">
        <v>142.12790000000001</v>
      </c>
      <c r="Z186" s="4"/>
      <c r="AA186" s="4"/>
      <c r="AB186" s="4"/>
    </row>
    <row r="187" spans="1:28" x14ac:dyDescent="0.2">
      <c r="A187" s="4">
        <v>50</v>
      </c>
      <c r="B187" s="4">
        <v>0</v>
      </c>
      <c r="C187" s="4">
        <v>0</v>
      </c>
      <c r="D187" s="4">
        <v>1</v>
      </c>
      <c r="E187" s="4">
        <v>208</v>
      </c>
      <c r="F187" s="4">
        <f>Source!V164</f>
        <v>8.808662</v>
      </c>
      <c r="G187" s="4" t="s">
        <v>265</v>
      </c>
      <c r="H187" s="4" t="s">
        <v>266</v>
      </c>
      <c r="I187" s="4"/>
      <c r="J187" s="4"/>
      <c r="K187" s="4">
        <v>208</v>
      </c>
      <c r="L187" s="4">
        <v>22</v>
      </c>
      <c r="M187" s="4">
        <v>3</v>
      </c>
      <c r="N187" s="4" t="s">
        <v>3</v>
      </c>
      <c r="O187" s="4">
        <v>-1</v>
      </c>
      <c r="P187" s="4"/>
      <c r="Q187" s="4"/>
      <c r="R187" s="4"/>
      <c r="S187" s="4"/>
      <c r="T187" s="4"/>
      <c r="U187" s="4"/>
      <c r="V187" s="4"/>
      <c r="W187" s="4">
        <v>8.808662</v>
      </c>
      <c r="X187" s="4">
        <v>1</v>
      </c>
      <c r="Y187" s="4">
        <v>8.808662</v>
      </c>
      <c r="Z187" s="4"/>
      <c r="AA187" s="4"/>
      <c r="AB187" s="4"/>
    </row>
    <row r="188" spans="1:28" x14ac:dyDescent="0.2">
      <c r="A188" s="4">
        <v>50</v>
      </c>
      <c r="B188" s="4">
        <v>0</v>
      </c>
      <c r="C188" s="4">
        <v>0</v>
      </c>
      <c r="D188" s="4">
        <v>1</v>
      </c>
      <c r="E188" s="4">
        <v>209</v>
      </c>
      <c r="F188" s="4">
        <f>ROUND(Source!W164,O188)</f>
        <v>0</v>
      </c>
      <c r="G188" s="4" t="s">
        <v>267</v>
      </c>
      <c r="H188" s="4" t="s">
        <v>268</v>
      </c>
      <c r="I188" s="4"/>
      <c r="J188" s="4"/>
      <c r="K188" s="4">
        <v>209</v>
      </c>
      <c r="L188" s="4">
        <v>23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>
        <v>0</v>
      </c>
      <c r="X188" s="4">
        <v>1</v>
      </c>
      <c r="Y188" s="4">
        <v>0</v>
      </c>
      <c r="Z188" s="4"/>
      <c r="AA188" s="4"/>
      <c r="AB188" s="4"/>
    </row>
    <row r="189" spans="1:28" x14ac:dyDescent="0.2">
      <c r="A189" s="4">
        <v>50</v>
      </c>
      <c r="B189" s="4">
        <v>0</v>
      </c>
      <c r="C189" s="4">
        <v>0</v>
      </c>
      <c r="D189" s="4">
        <v>1</v>
      </c>
      <c r="E189" s="4">
        <v>233</v>
      </c>
      <c r="F189" s="4">
        <f>ROUND(Source!BD164,O189)</f>
        <v>0</v>
      </c>
      <c r="G189" s="4" t="s">
        <v>269</v>
      </c>
      <c r="H189" s="4" t="s">
        <v>270</v>
      </c>
      <c r="I189" s="4"/>
      <c r="J189" s="4"/>
      <c r="K189" s="4">
        <v>233</v>
      </c>
      <c r="L189" s="4">
        <v>24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>
        <v>0</v>
      </c>
      <c r="X189" s="4">
        <v>1</v>
      </c>
      <c r="Y189" s="4">
        <v>0</v>
      </c>
      <c r="Z189" s="4"/>
      <c r="AA189" s="4"/>
      <c r="AB189" s="4"/>
    </row>
    <row r="190" spans="1:28" x14ac:dyDescent="0.2">
      <c r="A190" s="4">
        <v>50</v>
      </c>
      <c r="B190" s="4">
        <v>0</v>
      </c>
      <c r="C190" s="4">
        <v>0</v>
      </c>
      <c r="D190" s="4">
        <v>1</v>
      </c>
      <c r="E190" s="4">
        <v>210</v>
      </c>
      <c r="F190" s="4">
        <f>ROUND(Source!X164,O190)</f>
        <v>44307.58</v>
      </c>
      <c r="G190" s="4" t="s">
        <v>271</v>
      </c>
      <c r="H190" s="4" t="s">
        <v>272</v>
      </c>
      <c r="I190" s="4"/>
      <c r="J190" s="4"/>
      <c r="K190" s="4">
        <v>210</v>
      </c>
      <c r="L190" s="4">
        <v>25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>
        <v>44307.58</v>
      </c>
      <c r="X190" s="4">
        <v>1</v>
      </c>
      <c r="Y190" s="4">
        <v>44307.58</v>
      </c>
      <c r="Z190" s="4"/>
      <c r="AA190" s="4"/>
      <c r="AB190" s="4"/>
    </row>
    <row r="191" spans="1:28" x14ac:dyDescent="0.2">
      <c r="A191" s="4">
        <v>50</v>
      </c>
      <c r="B191" s="4">
        <v>0</v>
      </c>
      <c r="C191" s="4">
        <v>0</v>
      </c>
      <c r="D191" s="4">
        <v>1</v>
      </c>
      <c r="E191" s="4">
        <v>211</v>
      </c>
      <c r="F191" s="4">
        <f>ROUND(Source!Y164,O191)</f>
        <v>24725.86</v>
      </c>
      <c r="G191" s="4" t="s">
        <v>273</v>
      </c>
      <c r="H191" s="4" t="s">
        <v>274</v>
      </c>
      <c r="I191" s="4"/>
      <c r="J191" s="4"/>
      <c r="K191" s="4">
        <v>211</v>
      </c>
      <c r="L191" s="4">
        <v>26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>
        <v>24725.86</v>
      </c>
      <c r="X191" s="4">
        <v>1</v>
      </c>
      <c r="Y191" s="4">
        <v>24725.86</v>
      </c>
      <c r="Z191" s="4"/>
      <c r="AA191" s="4"/>
      <c r="AB191" s="4"/>
    </row>
    <row r="192" spans="1:28" x14ac:dyDescent="0.2">
      <c r="A192" s="4">
        <v>50</v>
      </c>
      <c r="B192" s="4">
        <v>0</v>
      </c>
      <c r="C192" s="4">
        <v>0</v>
      </c>
      <c r="D192" s="4">
        <v>1</v>
      </c>
      <c r="E192" s="4">
        <v>224</v>
      </c>
      <c r="F192" s="4">
        <f>ROUND(Source!AR164,O192)</f>
        <v>6123105.9900000002</v>
      </c>
      <c r="G192" s="4" t="s">
        <v>275</v>
      </c>
      <c r="H192" s="4" t="s">
        <v>276</v>
      </c>
      <c r="I192" s="4"/>
      <c r="J192" s="4"/>
      <c r="K192" s="4">
        <v>224</v>
      </c>
      <c r="L192" s="4">
        <v>27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>
        <v>6123105.9900000002</v>
      </c>
      <c r="X192" s="4">
        <v>1</v>
      </c>
      <c r="Y192" s="4">
        <v>6123105.9900000002</v>
      </c>
      <c r="Z192" s="4"/>
      <c r="AA192" s="4"/>
      <c r="AB192" s="4"/>
    </row>
    <row r="193" spans="1:245" x14ac:dyDescent="0.2">
      <c r="A193" s="4">
        <v>50</v>
      </c>
      <c r="B193" s="4">
        <v>1</v>
      </c>
      <c r="C193" s="4">
        <v>0</v>
      </c>
      <c r="D193" s="4">
        <v>2</v>
      </c>
      <c r="E193" s="4">
        <v>0</v>
      </c>
      <c r="F193" s="4">
        <f>ROUND(F179,O193)</f>
        <v>40522.6</v>
      </c>
      <c r="G193" s="4" t="s">
        <v>277</v>
      </c>
      <c r="H193" s="4" t="s">
        <v>249</v>
      </c>
      <c r="I193" s="4"/>
      <c r="J193" s="4"/>
      <c r="K193" s="4">
        <v>212</v>
      </c>
      <c r="L193" s="4">
        <v>28</v>
      </c>
      <c r="M193" s="4">
        <v>0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>
        <v>40522.6</v>
      </c>
      <c r="X193" s="4">
        <v>1</v>
      </c>
      <c r="Y193" s="4">
        <v>40522.6</v>
      </c>
      <c r="Z193" s="4"/>
      <c r="AA193" s="4"/>
      <c r="AB193" s="4"/>
    </row>
    <row r="194" spans="1:245" x14ac:dyDescent="0.2">
      <c r="A194" s="4">
        <v>50</v>
      </c>
      <c r="B194" s="4">
        <v>1</v>
      </c>
      <c r="C194" s="4">
        <v>0</v>
      </c>
      <c r="D194" s="4">
        <v>2</v>
      </c>
      <c r="E194" s="4">
        <v>0</v>
      </c>
      <c r="F194" s="4">
        <f>ROUND(F176,O194)</f>
        <v>16310.38</v>
      </c>
      <c r="G194" s="4" t="s">
        <v>278</v>
      </c>
      <c r="H194" s="4" t="s">
        <v>279</v>
      </c>
      <c r="I194" s="4"/>
      <c r="J194" s="4"/>
      <c r="K194" s="4">
        <v>212</v>
      </c>
      <c r="L194" s="4">
        <v>29</v>
      </c>
      <c r="M194" s="4">
        <v>0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>
        <v>16310.38</v>
      </c>
      <c r="X194" s="4">
        <v>1</v>
      </c>
      <c r="Y194" s="4">
        <v>16310.38</v>
      </c>
      <c r="Z194" s="4"/>
      <c r="AA194" s="4"/>
      <c r="AB194" s="4"/>
    </row>
    <row r="195" spans="1:245" x14ac:dyDescent="0.2">
      <c r="A195" s="4">
        <v>50</v>
      </c>
      <c r="B195" s="4">
        <v>1</v>
      </c>
      <c r="C195" s="4">
        <v>0</v>
      </c>
      <c r="D195" s="4">
        <v>2</v>
      </c>
      <c r="E195" s="4">
        <v>0</v>
      </c>
      <c r="F195" s="4">
        <f>ROUND(F167,O195)</f>
        <v>5997239.5700000003</v>
      </c>
      <c r="G195" s="4" t="s">
        <v>280</v>
      </c>
      <c r="H195" s="4" t="s">
        <v>281</v>
      </c>
      <c r="I195" s="4"/>
      <c r="J195" s="4"/>
      <c r="K195" s="4">
        <v>212</v>
      </c>
      <c r="L195" s="4">
        <v>30</v>
      </c>
      <c r="M195" s="4">
        <v>0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>
        <v>5997239.5700000003</v>
      </c>
      <c r="X195" s="4">
        <v>1</v>
      </c>
      <c r="Y195" s="4">
        <v>5997239.5700000003</v>
      </c>
      <c r="Z195" s="4"/>
      <c r="AA195" s="4"/>
      <c r="AB195" s="4"/>
    </row>
    <row r="196" spans="1:245" x14ac:dyDescent="0.2">
      <c r="A196" s="4">
        <v>50</v>
      </c>
      <c r="B196" s="4">
        <v>1</v>
      </c>
      <c r="C196" s="4">
        <v>0</v>
      </c>
      <c r="D196" s="4">
        <v>2</v>
      </c>
      <c r="E196" s="4">
        <v>0</v>
      </c>
      <c r="F196" s="4">
        <v>0</v>
      </c>
      <c r="G196" s="4" t="s">
        <v>282</v>
      </c>
      <c r="H196" s="4" t="s">
        <v>271</v>
      </c>
      <c r="I196" s="4"/>
      <c r="J196" s="4"/>
      <c r="K196" s="4">
        <v>212</v>
      </c>
      <c r="L196" s="4">
        <v>31</v>
      </c>
      <c r="M196" s="4">
        <v>0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>
        <v>44307.58</v>
      </c>
      <c r="X196" s="4">
        <v>1</v>
      </c>
      <c r="Y196" s="4">
        <v>44307.58</v>
      </c>
      <c r="Z196" s="4"/>
      <c r="AA196" s="4"/>
      <c r="AB196" s="4"/>
    </row>
    <row r="197" spans="1:245" x14ac:dyDescent="0.2">
      <c r="A197" s="4">
        <v>50</v>
      </c>
      <c r="B197" s="4">
        <v>1</v>
      </c>
      <c r="C197" s="4">
        <v>0</v>
      </c>
      <c r="D197" s="4">
        <v>2</v>
      </c>
      <c r="E197" s="4">
        <v>0</v>
      </c>
      <c r="F197" s="4">
        <v>0</v>
      </c>
      <c r="G197" s="4" t="s">
        <v>283</v>
      </c>
      <c r="H197" s="4" t="s">
        <v>284</v>
      </c>
      <c r="I197" s="4"/>
      <c r="J197" s="4"/>
      <c r="K197" s="4">
        <v>212</v>
      </c>
      <c r="L197" s="4">
        <v>32</v>
      </c>
      <c r="M197" s="4">
        <v>0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>
        <v>24725.86</v>
      </c>
      <c r="X197" s="4">
        <v>1</v>
      </c>
      <c r="Y197" s="4">
        <v>24725.86</v>
      </c>
      <c r="Z197" s="4"/>
      <c r="AA197" s="4"/>
      <c r="AB197" s="4"/>
    </row>
    <row r="198" spans="1:245" x14ac:dyDescent="0.2">
      <c r="A198" s="4">
        <v>50</v>
      </c>
      <c r="B198" s="4">
        <v>1</v>
      </c>
      <c r="C198" s="4">
        <v>0</v>
      </c>
      <c r="D198" s="4">
        <v>2</v>
      </c>
      <c r="E198" s="4">
        <v>0</v>
      </c>
      <c r="F198" s="4">
        <f>ROUND(F193+F194+F195+F196+F197,O198)</f>
        <v>6054072.5499999998</v>
      </c>
      <c r="G198" s="4" t="s">
        <v>285</v>
      </c>
      <c r="H198" s="4" t="s">
        <v>275</v>
      </c>
      <c r="I198" s="4"/>
      <c r="J198" s="4"/>
      <c r="K198" s="4">
        <v>212</v>
      </c>
      <c r="L198" s="4">
        <v>33</v>
      </c>
      <c r="M198" s="4">
        <v>0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>
        <v>6123105.9900000002</v>
      </c>
      <c r="X198" s="4">
        <v>1</v>
      </c>
      <c r="Y198" s="4">
        <v>6123105.9900000002</v>
      </c>
      <c r="Z198" s="4"/>
      <c r="AA198" s="4"/>
      <c r="AB198" s="4"/>
    </row>
    <row r="199" spans="1:245" x14ac:dyDescent="0.2">
      <c r="A199" s="4">
        <v>50</v>
      </c>
      <c r="B199" s="4">
        <v>1</v>
      </c>
      <c r="C199" s="4">
        <v>0</v>
      </c>
      <c r="D199" s="4">
        <v>2</v>
      </c>
      <c r="E199" s="4">
        <v>0</v>
      </c>
      <c r="F199" s="4">
        <f>ROUND(F198*0.2,O199)</f>
        <v>1210814.51</v>
      </c>
      <c r="G199" s="4" t="s">
        <v>286</v>
      </c>
      <c r="H199" s="4" t="s">
        <v>287</v>
      </c>
      <c r="I199" s="4"/>
      <c r="J199" s="4"/>
      <c r="K199" s="4">
        <v>212</v>
      </c>
      <c r="L199" s="4">
        <v>34</v>
      </c>
      <c r="M199" s="4">
        <v>0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>
        <v>1224621.2</v>
      </c>
      <c r="X199" s="4">
        <v>1</v>
      </c>
      <c r="Y199" s="4">
        <v>1224621.2</v>
      </c>
      <c r="Z199" s="4"/>
      <c r="AA199" s="4"/>
      <c r="AB199" s="4"/>
    </row>
    <row r="200" spans="1:245" x14ac:dyDescent="0.2">
      <c r="A200" s="4">
        <v>50</v>
      </c>
      <c r="B200" s="4">
        <v>1</v>
      </c>
      <c r="C200" s="4">
        <v>0</v>
      </c>
      <c r="D200" s="4">
        <v>2</v>
      </c>
      <c r="E200" s="4">
        <v>213</v>
      </c>
      <c r="F200" s="4">
        <f>ROUND(F198+F199,O200)</f>
        <v>7264887.0599999996</v>
      </c>
      <c r="G200" s="4" t="s">
        <v>288</v>
      </c>
      <c r="H200" s="4" t="s">
        <v>289</v>
      </c>
      <c r="I200" s="4"/>
      <c r="J200" s="4"/>
      <c r="K200" s="4">
        <v>212</v>
      </c>
      <c r="L200" s="4">
        <v>35</v>
      </c>
      <c r="M200" s="4">
        <v>0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>
        <v>7347727.1900000004</v>
      </c>
      <c r="X200" s="4">
        <v>1</v>
      </c>
      <c r="Y200" s="4">
        <v>7347727.1900000004</v>
      </c>
      <c r="Z200" s="4"/>
      <c r="AA200" s="4"/>
      <c r="AB200" s="4"/>
    </row>
    <row r="202" spans="1:245" x14ac:dyDescent="0.2">
      <c r="A202" s="1">
        <v>4</v>
      </c>
      <c r="B202" s="1">
        <v>1</v>
      </c>
      <c r="C202" s="1"/>
      <c r="D202" s="1">
        <f>ROW(A264)</f>
        <v>264</v>
      </c>
      <c r="E202" s="1"/>
      <c r="F202" s="1" t="s">
        <v>3</v>
      </c>
      <c r="G202" s="1" t="s">
        <v>417</v>
      </c>
      <c r="H202" s="1" t="s">
        <v>3</v>
      </c>
      <c r="I202" s="1">
        <v>0</v>
      </c>
      <c r="J202" s="1"/>
      <c r="K202" s="1">
        <v>-1</v>
      </c>
      <c r="L202" s="1"/>
      <c r="M202" s="1" t="s">
        <v>3</v>
      </c>
      <c r="N202" s="1"/>
      <c r="O202" s="1"/>
      <c r="P202" s="1"/>
      <c r="Q202" s="1"/>
      <c r="R202" s="1"/>
      <c r="S202" s="1">
        <v>0</v>
      </c>
      <c r="T202" s="1"/>
      <c r="U202" s="1" t="s">
        <v>3</v>
      </c>
      <c r="V202" s="1">
        <v>0</v>
      </c>
      <c r="W202" s="1"/>
      <c r="X202" s="1"/>
      <c r="Y202" s="1"/>
      <c r="Z202" s="1"/>
      <c r="AA202" s="1"/>
      <c r="AB202" s="1" t="s">
        <v>3</v>
      </c>
      <c r="AC202" s="1" t="s">
        <v>3</v>
      </c>
      <c r="AD202" s="1" t="s">
        <v>3</v>
      </c>
      <c r="AE202" s="1" t="s">
        <v>3</v>
      </c>
      <c r="AF202" s="1" t="s">
        <v>3</v>
      </c>
      <c r="AG202" s="1" t="s">
        <v>3</v>
      </c>
      <c r="AH202" s="1"/>
      <c r="AI202" s="1"/>
      <c r="AJ202" s="1"/>
      <c r="AK202" s="1"/>
      <c r="AL202" s="1"/>
      <c r="AM202" s="1"/>
      <c r="AN202" s="1"/>
      <c r="AO202" s="1"/>
      <c r="AP202" s="1" t="s">
        <v>3</v>
      </c>
      <c r="AQ202" s="1" t="s">
        <v>3</v>
      </c>
      <c r="AR202" s="1" t="s">
        <v>3</v>
      </c>
      <c r="AS202" s="1"/>
      <c r="AT202" s="1"/>
      <c r="AU202" s="1"/>
      <c r="AV202" s="1"/>
      <c r="AW202" s="1"/>
      <c r="AX202" s="1"/>
      <c r="AY202" s="1"/>
      <c r="AZ202" s="1" t="s">
        <v>3</v>
      </c>
      <c r="BA202" s="1"/>
      <c r="BB202" s="1" t="s">
        <v>3</v>
      </c>
      <c r="BC202" s="1" t="s">
        <v>3</v>
      </c>
      <c r="BD202" s="1" t="s">
        <v>3</v>
      </c>
      <c r="BE202" s="1" t="s">
        <v>3</v>
      </c>
      <c r="BF202" s="1" t="s">
        <v>3</v>
      </c>
      <c r="BG202" s="1" t="s">
        <v>3</v>
      </c>
      <c r="BH202" s="1" t="s">
        <v>3</v>
      </c>
      <c r="BI202" s="1" t="s">
        <v>3</v>
      </c>
      <c r="BJ202" s="1" t="s">
        <v>3</v>
      </c>
      <c r="BK202" s="1" t="s">
        <v>3</v>
      </c>
      <c r="BL202" s="1" t="s">
        <v>3</v>
      </c>
      <c r="BM202" s="1" t="s">
        <v>3</v>
      </c>
      <c r="BN202" s="1" t="s">
        <v>3</v>
      </c>
      <c r="BO202" s="1" t="s">
        <v>3</v>
      </c>
      <c r="BP202" s="1" t="s">
        <v>3</v>
      </c>
      <c r="BQ202" s="1"/>
      <c r="BR202" s="1"/>
      <c r="BS202" s="1"/>
      <c r="BT202" s="1"/>
      <c r="BU202" s="1"/>
      <c r="BV202" s="1"/>
      <c r="BW202" s="1"/>
      <c r="BX202" s="1">
        <v>0</v>
      </c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>
        <v>0</v>
      </c>
    </row>
    <row r="204" spans="1:245" x14ac:dyDescent="0.2">
      <c r="A204" s="2">
        <v>52</v>
      </c>
      <c r="B204" s="2">
        <f t="shared" ref="B204:G204" si="152">B264</f>
        <v>1</v>
      </c>
      <c r="C204" s="2">
        <f t="shared" si="152"/>
        <v>4</v>
      </c>
      <c r="D204" s="2">
        <f t="shared" si="152"/>
        <v>202</v>
      </c>
      <c r="E204" s="2">
        <f t="shared" si="152"/>
        <v>0</v>
      </c>
      <c r="F204" s="2" t="str">
        <f t="shared" si="152"/>
        <v/>
      </c>
      <c r="G204" s="2" t="str">
        <f t="shared" si="152"/>
        <v>Строительство 4КЛ-0,4 кВ до поз.7</v>
      </c>
      <c r="H204" s="2"/>
      <c r="I204" s="2"/>
      <c r="J204" s="2"/>
      <c r="K204" s="2"/>
      <c r="L204" s="2"/>
      <c r="M204" s="2"/>
      <c r="N204" s="2"/>
      <c r="O204" s="2">
        <f t="shared" ref="O204:AT204" si="153">O264</f>
        <v>397345.8</v>
      </c>
      <c r="P204" s="2">
        <f t="shared" si="153"/>
        <v>342896.32</v>
      </c>
      <c r="Q204" s="2">
        <f t="shared" si="153"/>
        <v>5573.93</v>
      </c>
      <c r="R204" s="2">
        <f t="shared" si="153"/>
        <v>569.45000000000005</v>
      </c>
      <c r="S204" s="2">
        <f t="shared" si="153"/>
        <v>48875.55</v>
      </c>
      <c r="T204" s="2">
        <f t="shared" si="153"/>
        <v>0</v>
      </c>
      <c r="U204" s="2">
        <f t="shared" si="153"/>
        <v>151.440045</v>
      </c>
      <c r="V204" s="2">
        <f t="shared" si="153"/>
        <v>1.3171660000000003</v>
      </c>
      <c r="W204" s="2">
        <f t="shared" si="153"/>
        <v>0</v>
      </c>
      <c r="X204" s="2">
        <f t="shared" si="153"/>
        <v>45478.6</v>
      </c>
      <c r="Y204" s="2">
        <f t="shared" si="153"/>
        <v>23889.16</v>
      </c>
      <c r="Z204" s="2">
        <f t="shared" si="153"/>
        <v>0</v>
      </c>
      <c r="AA204" s="2">
        <f t="shared" si="153"/>
        <v>0</v>
      </c>
      <c r="AB204" s="2">
        <f t="shared" si="153"/>
        <v>397345.8</v>
      </c>
      <c r="AC204" s="2">
        <f t="shared" si="153"/>
        <v>342896.32</v>
      </c>
      <c r="AD204" s="2">
        <f t="shared" si="153"/>
        <v>5573.93</v>
      </c>
      <c r="AE204" s="2">
        <f t="shared" si="153"/>
        <v>569.45000000000005</v>
      </c>
      <c r="AF204" s="2">
        <f t="shared" si="153"/>
        <v>48875.55</v>
      </c>
      <c r="AG204" s="2">
        <f t="shared" si="153"/>
        <v>0</v>
      </c>
      <c r="AH204" s="2">
        <f t="shared" si="153"/>
        <v>151.440045</v>
      </c>
      <c r="AI204" s="2">
        <f t="shared" si="153"/>
        <v>1.3171660000000003</v>
      </c>
      <c r="AJ204" s="2">
        <f t="shared" si="153"/>
        <v>0</v>
      </c>
      <c r="AK204" s="2">
        <f t="shared" si="153"/>
        <v>45478.6</v>
      </c>
      <c r="AL204" s="2">
        <f t="shared" si="153"/>
        <v>23889.16</v>
      </c>
      <c r="AM204" s="2">
        <f t="shared" si="153"/>
        <v>0</v>
      </c>
      <c r="AN204" s="2">
        <f t="shared" si="153"/>
        <v>0</v>
      </c>
      <c r="AO204" s="2">
        <f t="shared" si="153"/>
        <v>0</v>
      </c>
      <c r="AP204" s="2">
        <f t="shared" si="153"/>
        <v>0</v>
      </c>
      <c r="AQ204" s="2">
        <f t="shared" si="153"/>
        <v>0</v>
      </c>
      <c r="AR204" s="2">
        <f t="shared" si="153"/>
        <v>466713.56</v>
      </c>
      <c r="AS204" s="2">
        <f t="shared" si="153"/>
        <v>368169.87</v>
      </c>
      <c r="AT204" s="2">
        <f t="shared" si="153"/>
        <v>77096.27</v>
      </c>
      <c r="AU204" s="2">
        <f t="shared" ref="AU204:BZ204" si="154">AU264</f>
        <v>21447.42</v>
      </c>
      <c r="AV204" s="2">
        <f t="shared" si="154"/>
        <v>342896.32</v>
      </c>
      <c r="AW204" s="2">
        <f t="shared" si="154"/>
        <v>342896.32</v>
      </c>
      <c r="AX204" s="2">
        <f t="shared" si="154"/>
        <v>0</v>
      </c>
      <c r="AY204" s="2">
        <f t="shared" si="154"/>
        <v>342896.32</v>
      </c>
      <c r="AZ204" s="2">
        <f t="shared" si="154"/>
        <v>0</v>
      </c>
      <c r="BA204" s="2">
        <f t="shared" si="154"/>
        <v>0</v>
      </c>
      <c r="BB204" s="2">
        <f t="shared" si="154"/>
        <v>0</v>
      </c>
      <c r="BC204" s="2">
        <f t="shared" si="154"/>
        <v>0</v>
      </c>
      <c r="BD204" s="2">
        <f t="shared" si="154"/>
        <v>0</v>
      </c>
      <c r="BE204" s="2">
        <f t="shared" si="154"/>
        <v>0</v>
      </c>
      <c r="BF204" s="2">
        <f t="shared" si="154"/>
        <v>0</v>
      </c>
      <c r="BG204" s="2">
        <f t="shared" si="154"/>
        <v>0</v>
      </c>
      <c r="BH204" s="2">
        <f t="shared" si="154"/>
        <v>0</v>
      </c>
      <c r="BI204" s="2">
        <f t="shared" si="154"/>
        <v>0</v>
      </c>
      <c r="BJ204" s="2">
        <f t="shared" si="154"/>
        <v>0</v>
      </c>
      <c r="BK204" s="2">
        <f t="shared" si="154"/>
        <v>0</v>
      </c>
      <c r="BL204" s="2">
        <f t="shared" si="154"/>
        <v>0</v>
      </c>
      <c r="BM204" s="2">
        <f t="shared" si="154"/>
        <v>0</v>
      </c>
      <c r="BN204" s="2">
        <f t="shared" si="154"/>
        <v>0</v>
      </c>
      <c r="BO204" s="2">
        <f t="shared" si="154"/>
        <v>0</v>
      </c>
      <c r="BP204" s="2">
        <f t="shared" si="154"/>
        <v>0</v>
      </c>
      <c r="BQ204" s="2">
        <f t="shared" si="154"/>
        <v>0</v>
      </c>
      <c r="BR204" s="2">
        <f t="shared" si="154"/>
        <v>0</v>
      </c>
      <c r="BS204" s="2">
        <f t="shared" si="154"/>
        <v>0</v>
      </c>
      <c r="BT204" s="2">
        <f t="shared" si="154"/>
        <v>0</v>
      </c>
      <c r="BU204" s="2">
        <f t="shared" si="154"/>
        <v>0</v>
      </c>
      <c r="BV204" s="2">
        <f t="shared" si="154"/>
        <v>0</v>
      </c>
      <c r="BW204" s="2">
        <f t="shared" si="154"/>
        <v>0</v>
      </c>
      <c r="BX204" s="2">
        <f t="shared" si="154"/>
        <v>0</v>
      </c>
      <c r="BY204" s="2">
        <f t="shared" si="154"/>
        <v>0</v>
      </c>
      <c r="BZ204" s="2">
        <f t="shared" si="154"/>
        <v>0</v>
      </c>
      <c r="CA204" s="2">
        <f t="shared" ref="CA204:DF204" si="155">CA264</f>
        <v>466713.56</v>
      </c>
      <c r="CB204" s="2">
        <f t="shared" si="155"/>
        <v>368169.87</v>
      </c>
      <c r="CC204" s="2">
        <f t="shared" si="155"/>
        <v>77096.27</v>
      </c>
      <c r="CD204" s="2">
        <f t="shared" si="155"/>
        <v>21447.42</v>
      </c>
      <c r="CE204" s="2">
        <f t="shared" si="155"/>
        <v>342896.32</v>
      </c>
      <c r="CF204" s="2">
        <f t="shared" si="155"/>
        <v>342896.32</v>
      </c>
      <c r="CG204" s="2">
        <f t="shared" si="155"/>
        <v>0</v>
      </c>
      <c r="CH204" s="2">
        <f t="shared" si="155"/>
        <v>342896.32</v>
      </c>
      <c r="CI204" s="2">
        <f t="shared" si="155"/>
        <v>0</v>
      </c>
      <c r="CJ204" s="2">
        <f t="shared" si="155"/>
        <v>0</v>
      </c>
      <c r="CK204" s="2">
        <f t="shared" si="155"/>
        <v>0</v>
      </c>
      <c r="CL204" s="2">
        <f t="shared" si="155"/>
        <v>0</v>
      </c>
      <c r="CM204" s="2">
        <f t="shared" si="155"/>
        <v>0</v>
      </c>
      <c r="CN204" s="2">
        <f t="shared" si="155"/>
        <v>0</v>
      </c>
      <c r="CO204" s="2">
        <f t="shared" si="155"/>
        <v>0</v>
      </c>
      <c r="CP204" s="2">
        <f t="shared" si="155"/>
        <v>0</v>
      </c>
      <c r="CQ204" s="2">
        <f t="shared" si="155"/>
        <v>0</v>
      </c>
      <c r="CR204" s="2">
        <f t="shared" si="155"/>
        <v>0</v>
      </c>
      <c r="CS204" s="2">
        <f t="shared" si="155"/>
        <v>0</v>
      </c>
      <c r="CT204" s="2">
        <f t="shared" si="155"/>
        <v>0</v>
      </c>
      <c r="CU204" s="2">
        <f t="shared" si="155"/>
        <v>0</v>
      </c>
      <c r="CV204" s="2">
        <f t="shared" si="155"/>
        <v>0</v>
      </c>
      <c r="CW204" s="2">
        <f t="shared" si="155"/>
        <v>0</v>
      </c>
      <c r="CX204" s="2">
        <f t="shared" si="155"/>
        <v>0</v>
      </c>
      <c r="CY204" s="2">
        <f t="shared" si="155"/>
        <v>0</v>
      </c>
      <c r="CZ204" s="2">
        <f t="shared" si="155"/>
        <v>0</v>
      </c>
      <c r="DA204" s="2">
        <f t="shared" si="155"/>
        <v>0</v>
      </c>
      <c r="DB204" s="2">
        <f t="shared" si="155"/>
        <v>0</v>
      </c>
      <c r="DC204" s="2">
        <f t="shared" si="155"/>
        <v>0</v>
      </c>
      <c r="DD204" s="2">
        <f t="shared" si="155"/>
        <v>0</v>
      </c>
      <c r="DE204" s="2">
        <f t="shared" si="155"/>
        <v>0</v>
      </c>
      <c r="DF204" s="2">
        <f t="shared" si="155"/>
        <v>0</v>
      </c>
      <c r="DG204" s="3">
        <f t="shared" ref="DG204:EL204" si="156">DG264</f>
        <v>0</v>
      </c>
      <c r="DH204" s="3">
        <f t="shared" si="156"/>
        <v>0</v>
      </c>
      <c r="DI204" s="3">
        <f t="shared" si="156"/>
        <v>0</v>
      </c>
      <c r="DJ204" s="3">
        <f t="shared" si="156"/>
        <v>0</v>
      </c>
      <c r="DK204" s="3">
        <f t="shared" si="156"/>
        <v>0</v>
      </c>
      <c r="DL204" s="3">
        <f t="shared" si="156"/>
        <v>0</v>
      </c>
      <c r="DM204" s="3">
        <f t="shared" si="156"/>
        <v>0</v>
      </c>
      <c r="DN204" s="3">
        <f t="shared" si="156"/>
        <v>0</v>
      </c>
      <c r="DO204" s="3">
        <f t="shared" si="156"/>
        <v>0</v>
      </c>
      <c r="DP204" s="3">
        <f t="shared" si="156"/>
        <v>0</v>
      </c>
      <c r="DQ204" s="3">
        <f t="shared" si="156"/>
        <v>0</v>
      </c>
      <c r="DR204" s="3">
        <f t="shared" si="156"/>
        <v>0</v>
      </c>
      <c r="DS204" s="3">
        <f t="shared" si="156"/>
        <v>0</v>
      </c>
      <c r="DT204" s="3">
        <f t="shared" si="156"/>
        <v>0</v>
      </c>
      <c r="DU204" s="3">
        <f t="shared" si="156"/>
        <v>0</v>
      </c>
      <c r="DV204" s="3">
        <f t="shared" si="156"/>
        <v>0</v>
      </c>
      <c r="DW204" s="3">
        <f t="shared" si="156"/>
        <v>0</v>
      </c>
      <c r="DX204" s="3">
        <f t="shared" si="156"/>
        <v>0</v>
      </c>
      <c r="DY204" s="3">
        <f t="shared" si="156"/>
        <v>0</v>
      </c>
      <c r="DZ204" s="3">
        <f t="shared" si="156"/>
        <v>0</v>
      </c>
      <c r="EA204" s="3">
        <f t="shared" si="156"/>
        <v>0</v>
      </c>
      <c r="EB204" s="3">
        <f t="shared" si="156"/>
        <v>0</v>
      </c>
      <c r="EC204" s="3">
        <f t="shared" si="156"/>
        <v>0</v>
      </c>
      <c r="ED204" s="3">
        <f t="shared" si="156"/>
        <v>0</v>
      </c>
      <c r="EE204" s="3">
        <f t="shared" si="156"/>
        <v>0</v>
      </c>
      <c r="EF204" s="3">
        <f t="shared" si="156"/>
        <v>0</v>
      </c>
      <c r="EG204" s="3">
        <f t="shared" si="156"/>
        <v>0</v>
      </c>
      <c r="EH204" s="3">
        <f t="shared" si="156"/>
        <v>0</v>
      </c>
      <c r="EI204" s="3">
        <f t="shared" si="156"/>
        <v>0</v>
      </c>
      <c r="EJ204" s="3">
        <f t="shared" si="156"/>
        <v>0</v>
      </c>
      <c r="EK204" s="3">
        <f t="shared" si="156"/>
        <v>0</v>
      </c>
      <c r="EL204" s="3">
        <f t="shared" si="156"/>
        <v>0</v>
      </c>
      <c r="EM204" s="3">
        <f t="shared" ref="EM204:FR204" si="157">EM264</f>
        <v>0</v>
      </c>
      <c r="EN204" s="3">
        <f t="shared" si="157"/>
        <v>0</v>
      </c>
      <c r="EO204" s="3">
        <f t="shared" si="157"/>
        <v>0</v>
      </c>
      <c r="EP204" s="3">
        <f t="shared" si="157"/>
        <v>0</v>
      </c>
      <c r="EQ204" s="3">
        <f t="shared" si="157"/>
        <v>0</v>
      </c>
      <c r="ER204" s="3">
        <f t="shared" si="157"/>
        <v>0</v>
      </c>
      <c r="ES204" s="3">
        <f t="shared" si="157"/>
        <v>0</v>
      </c>
      <c r="ET204" s="3">
        <f t="shared" si="157"/>
        <v>0</v>
      </c>
      <c r="EU204" s="3">
        <f t="shared" si="157"/>
        <v>0</v>
      </c>
      <c r="EV204" s="3">
        <f t="shared" si="157"/>
        <v>0</v>
      </c>
      <c r="EW204" s="3">
        <f t="shared" si="157"/>
        <v>0</v>
      </c>
      <c r="EX204" s="3">
        <f t="shared" si="157"/>
        <v>0</v>
      </c>
      <c r="EY204" s="3">
        <f t="shared" si="157"/>
        <v>0</v>
      </c>
      <c r="EZ204" s="3">
        <f t="shared" si="157"/>
        <v>0</v>
      </c>
      <c r="FA204" s="3">
        <f t="shared" si="157"/>
        <v>0</v>
      </c>
      <c r="FB204" s="3">
        <f t="shared" si="157"/>
        <v>0</v>
      </c>
      <c r="FC204" s="3">
        <f t="shared" si="157"/>
        <v>0</v>
      </c>
      <c r="FD204" s="3">
        <f t="shared" si="157"/>
        <v>0</v>
      </c>
      <c r="FE204" s="3">
        <f t="shared" si="157"/>
        <v>0</v>
      </c>
      <c r="FF204" s="3">
        <f t="shared" si="157"/>
        <v>0</v>
      </c>
      <c r="FG204" s="3">
        <f t="shared" si="157"/>
        <v>0</v>
      </c>
      <c r="FH204" s="3">
        <f t="shared" si="157"/>
        <v>0</v>
      </c>
      <c r="FI204" s="3">
        <f t="shared" si="157"/>
        <v>0</v>
      </c>
      <c r="FJ204" s="3">
        <f t="shared" si="157"/>
        <v>0</v>
      </c>
      <c r="FK204" s="3">
        <f t="shared" si="157"/>
        <v>0</v>
      </c>
      <c r="FL204" s="3">
        <f t="shared" si="157"/>
        <v>0</v>
      </c>
      <c r="FM204" s="3">
        <f t="shared" si="157"/>
        <v>0</v>
      </c>
      <c r="FN204" s="3">
        <f t="shared" si="157"/>
        <v>0</v>
      </c>
      <c r="FO204" s="3">
        <f t="shared" si="157"/>
        <v>0</v>
      </c>
      <c r="FP204" s="3">
        <f t="shared" si="157"/>
        <v>0</v>
      </c>
      <c r="FQ204" s="3">
        <f t="shared" si="157"/>
        <v>0</v>
      </c>
      <c r="FR204" s="3">
        <f t="shared" si="157"/>
        <v>0</v>
      </c>
      <c r="FS204" s="3">
        <f t="shared" ref="FS204:GX204" si="158">FS264</f>
        <v>0</v>
      </c>
      <c r="FT204" s="3">
        <f t="shared" si="158"/>
        <v>0</v>
      </c>
      <c r="FU204" s="3">
        <f t="shared" si="158"/>
        <v>0</v>
      </c>
      <c r="FV204" s="3">
        <f t="shared" si="158"/>
        <v>0</v>
      </c>
      <c r="FW204" s="3">
        <f t="shared" si="158"/>
        <v>0</v>
      </c>
      <c r="FX204" s="3">
        <f t="shared" si="158"/>
        <v>0</v>
      </c>
      <c r="FY204" s="3">
        <f t="shared" si="158"/>
        <v>0</v>
      </c>
      <c r="FZ204" s="3">
        <f t="shared" si="158"/>
        <v>0</v>
      </c>
      <c r="GA204" s="3">
        <f t="shared" si="158"/>
        <v>0</v>
      </c>
      <c r="GB204" s="3">
        <f t="shared" si="158"/>
        <v>0</v>
      </c>
      <c r="GC204" s="3">
        <f t="shared" si="158"/>
        <v>0</v>
      </c>
      <c r="GD204" s="3">
        <f t="shared" si="158"/>
        <v>0</v>
      </c>
      <c r="GE204" s="3">
        <f t="shared" si="158"/>
        <v>0</v>
      </c>
      <c r="GF204" s="3">
        <f t="shared" si="158"/>
        <v>0</v>
      </c>
      <c r="GG204" s="3">
        <f t="shared" si="158"/>
        <v>0</v>
      </c>
      <c r="GH204" s="3">
        <f t="shared" si="158"/>
        <v>0</v>
      </c>
      <c r="GI204" s="3">
        <f t="shared" si="158"/>
        <v>0</v>
      </c>
      <c r="GJ204" s="3">
        <f t="shared" si="158"/>
        <v>0</v>
      </c>
      <c r="GK204" s="3">
        <f t="shared" si="158"/>
        <v>0</v>
      </c>
      <c r="GL204" s="3">
        <f t="shared" si="158"/>
        <v>0</v>
      </c>
      <c r="GM204" s="3">
        <f t="shared" si="158"/>
        <v>0</v>
      </c>
      <c r="GN204" s="3">
        <f t="shared" si="158"/>
        <v>0</v>
      </c>
      <c r="GO204" s="3">
        <f t="shared" si="158"/>
        <v>0</v>
      </c>
      <c r="GP204" s="3">
        <f t="shared" si="158"/>
        <v>0</v>
      </c>
      <c r="GQ204" s="3">
        <f t="shared" si="158"/>
        <v>0</v>
      </c>
      <c r="GR204" s="3">
        <f t="shared" si="158"/>
        <v>0</v>
      </c>
      <c r="GS204" s="3">
        <f t="shared" si="158"/>
        <v>0</v>
      </c>
      <c r="GT204" s="3">
        <f t="shared" si="158"/>
        <v>0</v>
      </c>
      <c r="GU204" s="3">
        <f t="shared" si="158"/>
        <v>0</v>
      </c>
      <c r="GV204" s="3">
        <f t="shared" si="158"/>
        <v>0</v>
      </c>
      <c r="GW204" s="3">
        <f t="shared" si="158"/>
        <v>0</v>
      </c>
      <c r="GX204" s="3">
        <f t="shared" si="158"/>
        <v>0</v>
      </c>
    </row>
    <row r="206" spans="1:245" x14ac:dyDescent="0.2">
      <c r="A206">
        <v>17</v>
      </c>
      <c r="B206">
        <v>1</v>
      </c>
      <c r="C206">
        <f>ROW(SmtRes!A172)</f>
        <v>172</v>
      </c>
      <c r="D206">
        <f>ROW(EtalonRes!A172)</f>
        <v>172</v>
      </c>
      <c r="E206" t="s">
        <v>418</v>
      </c>
      <c r="F206" t="s">
        <v>15</v>
      </c>
      <c r="G206" t="s">
        <v>16</v>
      </c>
      <c r="H206" t="s">
        <v>17</v>
      </c>
      <c r="I206">
        <f>ROUND(4.05/100,9)</f>
        <v>4.0500000000000001E-2</v>
      </c>
      <c r="J206">
        <v>0</v>
      </c>
      <c r="K206">
        <f>ROUND(4.05/100,9)</f>
        <v>4.0500000000000001E-2</v>
      </c>
      <c r="O206">
        <f t="shared" ref="O206:O237" si="159">ROUND(CP206,2)</f>
        <v>1624.56</v>
      </c>
      <c r="P206">
        <f t="shared" ref="P206:P237" si="160">ROUND(CQ206*I206,2)</f>
        <v>0</v>
      </c>
      <c r="Q206">
        <f t="shared" ref="Q206:Q237" si="161">ROUND(CR206*I206,2)</f>
        <v>0</v>
      </c>
      <c r="R206">
        <f t="shared" ref="R206:R237" si="162">ROUND(CS206*I206,2)</f>
        <v>0</v>
      </c>
      <c r="S206">
        <f t="shared" ref="S206:S237" si="163">ROUND(CT206*I206,2)</f>
        <v>1624.56</v>
      </c>
      <c r="T206">
        <f t="shared" ref="T206:T237" si="164">ROUND(CU206*I206,2)</f>
        <v>0</v>
      </c>
      <c r="U206">
        <f t="shared" ref="U206:U237" si="165">CV206*I206</f>
        <v>6.2370000000000001</v>
      </c>
      <c r="V206">
        <f t="shared" ref="V206:V237" si="166">CW206*I206</f>
        <v>0</v>
      </c>
      <c r="W206">
        <f t="shared" ref="W206:W237" si="167">ROUND(CX206*I206,2)</f>
        <v>0</v>
      </c>
      <c r="X206">
        <f t="shared" ref="X206:X237" si="168">ROUND(CY206,2)</f>
        <v>1445.86</v>
      </c>
      <c r="Y206">
        <f t="shared" ref="Y206:Y237" si="169">ROUND(CZ206,2)</f>
        <v>649.82000000000005</v>
      </c>
      <c r="AA206">
        <v>93041055</v>
      </c>
      <c r="AB206">
        <f t="shared" ref="AB206:AB237" si="170">ROUND((AC206+AD206+AF206),2)</f>
        <v>1122.6600000000001</v>
      </c>
      <c r="AC206">
        <f t="shared" ref="AC206:AC237" si="171">ROUND((ES206),2)</f>
        <v>0</v>
      </c>
      <c r="AD206">
        <f t="shared" ref="AD206:AD237" si="172">ROUND((((ET206)-(EU206))+AE206),2)</f>
        <v>0</v>
      </c>
      <c r="AE206">
        <f t="shared" ref="AE206:AE237" si="173">ROUND((EU206),2)</f>
        <v>0</v>
      </c>
      <c r="AF206">
        <f t="shared" ref="AF206:AF237" si="174">ROUND((EV206),2)</f>
        <v>1122.6600000000001</v>
      </c>
      <c r="AG206">
        <f t="shared" ref="AG206:AG237" si="175">ROUND((AP206),2)</f>
        <v>0</v>
      </c>
      <c r="AH206">
        <f t="shared" ref="AH206:AH237" si="176">(EW206)</f>
        <v>154</v>
      </c>
      <c r="AI206">
        <f t="shared" ref="AI206:AI237" si="177">(EX206)</f>
        <v>0</v>
      </c>
      <c r="AJ206">
        <f t="shared" ref="AJ206:AJ237" si="178">(AS206)</f>
        <v>0</v>
      </c>
      <c r="AK206">
        <v>1122.6600000000001</v>
      </c>
      <c r="AL206">
        <v>0</v>
      </c>
      <c r="AM206">
        <v>0</v>
      </c>
      <c r="AN206">
        <v>0</v>
      </c>
      <c r="AO206">
        <v>1122.6600000000001</v>
      </c>
      <c r="AP206">
        <v>0</v>
      </c>
      <c r="AQ206">
        <v>154</v>
      </c>
      <c r="AR206">
        <v>0</v>
      </c>
      <c r="AS206">
        <v>0</v>
      </c>
      <c r="AT206">
        <v>89</v>
      </c>
      <c r="AU206">
        <v>40</v>
      </c>
      <c r="AV206">
        <v>1</v>
      </c>
      <c r="AW206">
        <v>1</v>
      </c>
      <c r="AZ206">
        <v>1</v>
      </c>
      <c r="BA206">
        <v>35.729999999999997</v>
      </c>
      <c r="BB206">
        <v>1</v>
      </c>
      <c r="BC206">
        <v>1</v>
      </c>
      <c r="BD206" t="s">
        <v>3</v>
      </c>
      <c r="BE206" t="s">
        <v>3</v>
      </c>
      <c r="BF206" t="s">
        <v>3</v>
      </c>
      <c r="BG206" t="s">
        <v>3</v>
      </c>
      <c r="BH206">
        <v>0</v>
      </c>
      <c r="BI206">
        <v>1</v>
      </c>
      <c r="BJ206" t="s">
        <v>18</v>
      </c>
      <c r="BM206">
        <v>1003</v>
      </c>
      <c r="BN206">
        <v>0</v>
      </c>
      <c r="BO206" t="s">
        <v>15</v>
      </c>
      <c r="BP206">
        <v>1</v>
      </c>
      <c r="BQ206">
        <v>2</v>
      </c>
      <c r="BR206">
        <v>0</v>
      </c>
      <c r="BS206">
        <v>35.729999999999997</v>
      </c>
      <c r="BT206">
        <v>1</v>
      </c>
      <c r="BU206">
        <v>1</v>
      </c>
      <c r="BV206">
        <v>1</v>
      </c>
      <c r="BW206">
        <v>1</v>
      </c>
      <c r="BX206">
        <v>1</v>
      </c>
      <c r="BY206" t="s">
        <v>3</v>
      </c>
      <c r="BZ206">
        <v>89</v>
      </c>
      <c r="CA206">
        <v>40</v>
      </c>
      <c r="CB206" t="s">
        <v>3</v>
      </c>
      <c r="CE206">
        <v>0</v>
      </c>
      <c r="CF206">
        <v>0</v>
      </c>
      <c r="CG206">
        <v>0</v>
      </c>
      <c r="CM206">
        <v>0</v>
      </c>
      <c r="CN206" t="s">
        <v>3</v>
      </c>
      <c r="CO206">
        <v>0</v>
      </c>
      <c r="CP206">
        <f t="shared" ref="CP206:CP237" si="179">(P206+Q206+S206)</f>
        <v>1624.56</v>
      </c>
      <c r="CQ206">
        <f t="shared" ref="CQ206:CQ237" si="180">AC206*BC206</f>
        <v>0</v>
      </c>
      <c r="CR206">
        <f t="shared" ref="CR206:CR237" si="181">(((ET206)*BB206-(EU206)*BS206)+AE206*BS206)</f>
        <v>0</v>
      </c>
      <c r="CS206">
        <f t="shared" ref="CS206:CS237" si="182">AE206*BS206</f>
        <v>0</v>
      </c>
      <c r="CT206">
        <f t="shared" ref="CT206:CT237" si="183">AF206*BA206</f>
        <v>40112.641799999998</v>
      </c>
      <c r="CU206">
        <f t="shared" ref="CU206:CU237" si="184">AG206</f>
        <v>0</v>
      </c>
      <c r="CV206">
        <f t="shared" ref="CV206:CV237" si="185">AH206</f>
        <v>154</v>
      </c>
      <c r="CW206">
        <f t="shared" ref="CW206:CW237" si="186">AI206</f>
        <v>0</v>
      </c>
      <c r="CX206">
        <f t="shared" ref="CX206:CX237" si="187">AJ206</f>
        <v>0</v>
      </c>
      <c r="CY206">
        <f t="shared" ref="CY206:CY237" si="188">(((S206+R206)*AT206)/100)</f>
        <v>1445.8584000000001</v>
      </c>
      <c r="CZ206">
        <f t="shared" ref="CZ206:CZ237" si="189">(((S206+R206)*AU206)/100)</f>
        <v>649.82399999999996</v>
      </c>
      <c r="DC206" t="s">
        <v>3</v>
      </c>
      <c r="DD206" t="s">
        <v>3</v>
      </c>
      <c r="DE206" t="s">
        <v>3</v>
      </c>
      <c r="DF206" t="s">
        <v>3</v>
      </c>
      <c r="DG206" t="s">
        <v>3</v>
      </c>
      <c r="DH206" t="s">
        <v>3</v>
      </c>
      <c r="DI206" t="s">
        <v>3</v>
      </c>
      <c r="DJ206" t="s">
        <v>3</v>
      </c>
      <c r="DK206" t="s">
        <v>3</v>
      </c>
      <c r="DL206" t="s">
        <v>3</v>
      </c>
      <c r="DM206" t="s">
        <v>3</v>
      </c>
      <c r="DN206">
        <v>0</v>
      </c>
      <c r="DO206">
        <v>0</v>
      </c>
      <c r="DP206">
        <v>1</v>
      </c>
      <c r="DQ206">
        <v>1</v>
      </c>
      <c r="DU206">
        <v>1013</v>
      </c>
      <c r="DV206" t="s">
        <v>17</v>
      </c>
      <c r="DW206" t="s">
        <v>17</v>
      </c>
      <c r="DX206">
        <v>1</v>
      </c>
      <c r="DZ206" t="s">
        <v>3</v>
      </c>
      <c r="EA206" t="s">
        <v>3</v>
      </c>
      <c r="EB206" t="s">
        <v>3</v>
      </c>
      <c r="EC206" t="s">
        <v>3</v>
      </c>
      <c r="EE206">
        <v>92107563</v>
      </c>
      <c r="EF206">
        <v>2</v>
      </c>
      <c r="EG206" t="s">
        <v>19</v>
      </c>
      <c r="EH206">
        <v>1</v>
      </c>
      <c r="EI206" t="s">
        <v>20</v>
      </c>
      <c r="EJ206">
        <v>1</v>
      </c>
      <c r="EK206">
        <v>1003</v>
      </c>
      <c r="EL206" t="s">
        <v>21</v>
      </c>
      <c r="EM206" t="s">
        <v>22</v>
      </c>
      <c r="EO206" t="s">
        <v>3</v>
      </c>
      <c r="EQ206">
        <v>0</v>
      </c>
      <c r="ER206">
        <v>1122.6600000000001</v>
      </c>
      <c r="ES206">
        <v>0</v>
      </c>
      <c r="ET206">
        <v>0</v>
      </c>
      <c r="EU206">
        <v>0</v>
      </c>
      <c r="EV206">
        <v>1122.6600000000001</v>
      </c>
      <c r="EW206">
        <v>154</v>
      </c>
      <c r="EX206">
        <v>0</v>
      </c>
      <c r="EY206">
        <v>0</v>
      </c>
      <c r="FQ206">
        <v>0</v>
      </c>
      <c r="FR206">
        <f t="shared" ref="FR206:FR237" si="190">ROUND(IF(BI206=3,GM206,0),2)</f>
        <v>0</v>
      </c>
      <c r="FS206">
        <v>0</v>
      </c>
      <c r="FX206">
        <v>89</v>
      </c>
      <c r="FY206">
        <v>40</v>
      </c>
      <c r="GA206" t="s">
        <v>3</v>
      </c>
      <c r="GD206">
        <v>1</v>
      </c>
      <c r="GF206">
        <v>1907499899</v>
      </c>
      <c r="GG206">
        <v>2</v>
      </c>
      <c r="GH206">
        <v>1</v>
      </c>
      <c r="GI206">
        <v>2</v>
      </c>
      <c r="GJ206">
        <v>0</v>
      </c>
      <c r="GK206">
        <v>0</v>
      </c>
      <c r="GL206">
        <f t="shared" ref="GL206:GL237" si="191">ROUND(IF(AND(BH206=3,BI206=3,FS206&lt;&gt;0),P206,0),2)</f>
        <v>0</v>
      </c>
      <c r="GM206">
        <f t="shared" ref="GM206:GM237" si="192">ROUND(O206+X206+Y206,2)+GX206</f>
        <v>3720.24</v>
      </c>
      <c r="GN206">
        <f t="shared" ref="GN206:GN237" si="193">IF(OR(BI206=0,BI206=1),GM206-GX206,0)</f>
        <v>3720.24</v>
      </c>
      <c r="GO206">
        <f t="shared" ref="GO206:GO237" si="194">IF(BI206=2,GM206-GX206,0)</f>
        <v>0</v>
      </c>
      <c r="GP206">
        <f t="shared" ref="GP206:GP237" si="195">IF(BI206=4,GM206-GX206,0)</f>
        <v>0</v>
      </c>
      <c r="GR206">
        <v>0</v>
      </c>
      <c r="GS206">
        <v>3</v>
      </c>
      <c r="GT206">
        <v>0</v>
      </c>
      <c r="GU206" t="s">
        <v>3</v>
      </c>
      <c r="GV206">
        <f t="shared" ref="GV206:GV237" si="196">ROUND((GT206),2)</f>
        <v>0</v>
      </c>
      <c r="GW206">
        <v>1</v>
      </c>
      <c r="GX206">
        <f t="shared" ref="GX206:GX237" si="197">ROUND(HC206*I206,2)</f>
        <v>0</v>
      </c>
      <c r="HA206">
        <v>0</v>
      </c>
      <c r="HB206">
        <v>0</v>
      </c>
      <c r="HC206">
        <f t="shared" ref="HC206:HC237" si="198">GV206*GW206</f>
        <v>0</v>
      </c>
      <c r="HE206" t="s">
        <v>3</v>
      </c>
      <c r="HF206" t="s">
        <v>3</v>
      </c>
      <c r="HM206" t="s">
        <v>3</v>
      </c>
      <c r="HN206" t="s">
        <v>23</v>
      </c>
      <c r="HO206" t="s">
        <v>24</v>
      </c>
      <c r="HP206" t="s">
        <v>21</v>
      </c>
      <c r="HQ206" t="s">
        <v>21</v>
      </c>
      <c r="IK206">
        <v>0</v>
      </c>
    </row>
    <row r="207" spans="1:245" x14ac:dyDescent="0.2">
      <c r="A207">
        <v>17</v>
      </c>
      <c r="B207">
        <v>1</v>
      </c>
      <c r="C207">
        <f>ROW(SmtRes!A175)</f>
        <v>175</v>
      </c>
      <c r="D207">
        <f>ROW(EtalonRes!A175)</f>
        <v>175</v>
      </c>
      <c r="E207" t="s">
        <v>419</v>
      </c>
      <c r="F207" t="s">
        <v>26</v>
      </c>
      <c r="G207" t="s">
        <v>27</v>
      </c>
      <c r="H207" t="s">
        <v>28</v>
      </c>
      <c r="I207">
        <f>ROUND(36.45/1000,9)</f>
        <v>3.6450000000000003E-2</v>
      </c>
      <c r="J207">
        <v>0</v>
      </c>
      <c r="K207">
        <f>ROUND(36.45/1000,9)</f>
        <v>3.6450000000000003E-2</v>
      </c>
      <c r="O207">
        <f t="shared" si="159"/>
        <v>851.38</v>
      </c>
      <c r="P207">
        <f t="shared" si="160"/>
        <v>0</v>
      </c>
      <c r="Q207">
        <f t="shared" si="161"/>
        <v>785.6</v>
      </c>
      <c r="R207">
        <f t="shared" si="162"/>
        <v>266.32</v>
      </c>
      <c r="S207">
        <f t="shared" si="163"/>
        <v>65.78</v>
      </c>
      <c r="T207">
        <f t="shared" si="164"/>
        <v>0</v>
      </c>
      <c r="U207">
        <f t="shared" si="165"/>
        <v>0.22234500000000001</v>
      </c>
      <c r="V207">
        <f t="shared" si="166"/>
        <v>0.61600500000000002</v>
      </c>
      <c r="W207">
        <f t="shared" si="167"/>
        <v>0</v>
      </c>
      <c r="X207">
        <f t="shared" si="168"/>
        <v>305.52999999999997</v>
      </c>
      <c r="Y207">
        <f t="shared" si="169"/>
        <v>152.77000000000001</v>
      </c>
      <c r="AA207">
        <v>93041055</v>
      </c>
      <c r="AB207">
        <f t="shared" si="170"/>
        <v>2151.1799999999998</v>
      </c>
      <c r="AC207">
        <f t="shared" si="171"/>
        <v>0</v>
      </c>
      <c r="AD207">
        <f t="shared" si="172"/>
        <v>2100.67</v>
      </c>
      <c r="AE207">
        <f t="shared" si="173"/>
        <v>204.49</v>
      </c>
      <c r="AF207">
        <f t="shared" si="174"/>
        <v>50.51</v>
      </c>
      <c r="AG207">
        <f t="shared" si="175"/>
        <v>0</v>
      </c>
      <c r="AH207">
        <f t="shared" si="176"/>
        <v>6.1</v>
      </c>
      <c r="AI207">
        <f t="shared" si="177"/>
        <v>16.899999999999999</v>
      </c>
      <c r="AJ207">
        <f t="shared" si="178"/>
        <v>0</v>
      </c>
      <c r="AK207">
        <v>2151.1799999999998</v>
      </c>
      <c r="AL207">
        <v>0</v>
      </c>
      <c r="AM207">
        <v>2100.67</v>
      </c>
      <c r="AN207">
        <v>204.49</v>
      </c>
      <c r="AO207">
        <v>50.51</v>
      </c>
      <c r="AP207">
        <v>0</v>
      </c>
      <c r="AQ207">
        <v>6.1</v>
      </c>
      <c r="AR207">
        <v>16.899999999999999</v>
      </c>
      <c r="AS207">
        <v>0</v>
      </c>
      <c r="AT207">
        <v>92</v>
      </c>
      <c r="AU207">
        <v>46</v>
      </c>
      <c r="AV207">
        <v>1</v>
      </c>
      <c r="AW207">
        <v>1</v>
      </c>
      <c r="AZ207">
        <v>1</v>
      </c>
      <c r="BA207">
        <v>35.729999999999997</v>
      </c>
      <c r="BB207">
        <v>10.26</v>
      </c>
      <c r="BC207">
        <v>1</v>
      </c>
      <c r="BD207" t="s">
        <v>3</v>
      </c>
      <c r="BE207" t="s">
        <v>3</v>
      </c>
      <c r="BF207" t="s">
        <v>3</v>
      </c>
      <c r="BG207" t="s">
        <v>3</v>
      </c>
      <c r="BH207">
        <v>0</v>
      </c>
      <c r="BI207">
        <v>1</v>
      </c>
      <c r="BJ207" t="s">
        <v>29</v>
      </c>
      <c r="BM207">
        <v>1001</v>
      </c>
      <c r="BN207">
        <v>0</v>
      </c>
      <c r="BO207" t="s">
        <v>26</v>
      </c>
      <c r="BP207">
        <v>1</v>
      </c>
      <c r="BQ207">
        <v>2</v>
      </c>
      <c r="BR207">
        <v>0</v>
      </c>
      <c r="BS207">
        <v>35.729999999999997</v>
      </c>
      <c r="BT207">
        <v>1</v>
      </c>
      <c r="BU207">
        <v>1</v>
      </c>
      <c r="BV207">
        <v>1</v>
      </c>
      <c r="BW207">
        <v>1</v>
      </c>
      <c r="BX207">
        <v>1</v>
      </c>
      <c r="BY207" t="s">
        <v>3</v>
      </c>
      <c r="BZ207">
        <v>92</v>
      </c>
      <c r="CA207">
        <v>46</v>
      </c>
      <c r="CB207" t="s">
        <v>3</v>
      </c>
      <c r="CE207">
        <v>0</v>
      </c>
      <c r="CF207">
        <v>0</v>
      </c>
      <c r="CG207">
        <v>0</v>
      </c>
      <c r="CM207">
        <v>0</v>
      </c>
      <c r="CN207" t="s">
        <v>3</v>
      </c>
      <c r="CO207">
        <v>0</v>
      </c>
      <c r="CP207">
        <f t="shared" si="179"/>
        <v>851.38</v>
      </c>
      <c r="CQ207">
        <f t="shared" si="180"/>
        <v>0</v>
      </c>
      <c r="CR207">
        <f t="shared" si="181"/>
        <v>21552.874200000002</v>
      </c>
      <c r="CS207">
        <f t="shared" si="182"/>
        <v>7306.4276999999993</v>
      </c>
      <c r="CT207">
        <f t="shared" si="183"/>
        <v>1804.7222999999997</v>
      </c>
      <c r="CU207">
        <f t="shared" si="184"/>
        <v>0</v>
      </c>
      <c r="CV207">
        <f t="shared" si="185"/>
        <v>6.1</v>
      </c>
      <c r="CW207">
        <f t="shared" si="186"/>
        <v>16.899999999999999</v>
      </c>
      <c r="CX207">
        <f t="shared" si="187"/>
        <v>0</v>
      </c>
      <c r="CY207">
        <f t="shared" si="188"/>
        <v>305.53199999999998</v>
      </c>
      <c r="CZ207">
        <f t="shared" si="189"/>
        <v>152.76599999999999</v>
      </c>
      <c r="DC207" t="s">
        <v>3</v>
      </c>
      <c r="DD207" t="s">
        <v>3</v>
      </c>
      <c r="DE207" t="s">
        <v>3</v>
      </c>
      <c r="DF207" t="s">
        <v>3</v>
      </c>
      <c r="DG207" t="s">
        <v>3</v>
      </c>
      <c r="DH207" t="s">
        <v>3</v>
      </c>
      <c r="DI207" t="s">
        <v>3</v>
      </c>
      <c r="DJ207" t="s">
        <v>3</v>
      </c>
      <c r="DK207" t="s">
        <v>3</v>
      </c>
      <c r="DL207" t="s">
        <v>3</v>
      </c>
      <c r="DM207" t="s">
        <v>3</v>
      </c>
      <c r="DN207">
        <v>0</v>
      </c>
      <c r="DO207">
        <v>0</v>
      </c>
      <c r="DP207">
        <v>1</v>
      </c>
      <c r="DQ207">
        <v>1</v>
      </c>
      <c r="DU207">
        <v>1007</v>
      </c>
      <c r="DV207" t="s">
        <v>28</v>
      </c>
      <c r="DW207" t="s">
        <v>28</v>
      </c>
      <c r="DX207">
        <v>1000</v>
      </c>
      <c r="DZ207" t="s">
        <v>3</v>
      </c>
      <c r="EA207" t="s">
        <v>3</v>
      </c>
      <c r="EB207" t="s">
        <v>3</v>
      </c>
      <c r="EC207" t="s">
        <v>3</v>
      </c>
      <c r="EE207">
        <v>92107561</v>
      </c>
      <c r="EF207">
        <v>2</v>
      </c>
      <c r="EG207" t="s">
        <v>19</v>
      </c>
      <c r="EH207">
        <v>1</v>
      </c>
      <c r="EI207" t="s">
        <v>20</v>
      </c>
      <c r="EJ207">
        <v>1</v>
      </c>
      <c r="EK207">
        <v>1001</v>
      </c>
      <c r="EL207" t="s">
        <v>30</v>
      </c>
      <c r="EM207" t="s">
        <v>22</v>
      </c>
      <c r="EO207" t="s">
        <v>3</v>
      </c>
      <c r="EQ207">
        <v>0</v>
      </c>
      <c r="ER207">
        <v>2151.1799999999998</v>
      </c>
      <c r="ES207">
        <v>0</v>
      </c>
      <c r="ET207">
        <v>2100.67</v>
      </c>
      <c r="EU207">
        <v>204.49</v>
      </c>
      <c r="EV207">
        <v>50.51</v>
      </c>
      <c r="EW207">
        <v>6.1</v>
      </c>
      <c r="EX207">
        <v>16.899999999999999</v>
      </c>
      <c r="EY207">
        <v>0</v>
      </c>
      <c r="FQ207">
        <v>0</v>
      </c>
      <c r="FR207">
        <f t="shared" si="190"/>
        <v>0</v>
      </c>
      <c r="FS207">
        <v>0</v>
      </c>
      <c r="FX207">
        <v>92</v>
      </c>
      <c r="FY207">
        <v>46</v>
      </c>
      <c r="GA207" t="s">
        <v>3</v>
      </c>
      <c r="GD207">
        <v>1</v>
      </c>
      <c r="GF207">
        <v>819487455</v>
      </c>
      <c r="GG207">
        <v>2</v>
      </c>
      <c r="GH207">
        <v>1</v>
      </c>
      <c r="GI207">
        <v>2</v>
      </c>
      <c r="GJ207">
        <v>0</v>
      </c>
      <c r="GK207">
        <v>0</v>
      </c>
      <c r="GL207">
        <f t="shared" si="191"/>
        <v>0</v>
      </c>
      <c r="GM207">
        <f t="shared" si="192"/>
        <v>1309.68</v>
      </c>
      <c r="GN207">
        <f t="shared" si="193"/>
        <v>1309.68</v>
      </c>
      <c r="GO207">
        <f t="shared" si="194"/>
        <v>0</v>
      </c>
      <c r="GP207">
        <f t="shared" si="195"/>
        <v>0</v>
      </c>
      <c r="GR207">
        <v>0</v>
      </c>
      <c r="GS207">
        <v>3</v>
      </c>
      <c r="GT207">
        <v>0</v>
      </c>
      <c r="GU207" t="s">
        <v>3</v>
      </c>
      <c r="GV207">
        <f t="shared" si="196"/>
        <v>0</v>
      </c>
      <c r="GW207">
        <v>1</v>
      </c>
      <c r="GX207">
        <f t="shared" si="197"/>
        <v>0</v>
      </c>
      <c r="HA207">
        <v>0</v>
      </c>
      <c r="HB207">
        <v>0</v>
      </c>
      <c r="HC207">
        <f t="shared" si="198"/>
        <v>0</v>
      </c>
      <c r="HE207" t="s">
        <v>3</v>
      </c>
      <c r="HF207" t="s">
        <v>3</v>
      </c>
      <c r="HM207" t="s">
        <v>3</v>
      </c>
      <c r="HN207" t="s">
        <v>31</v>
      </c>
      <c r="HO207" t="s">
        <v>32</v>
      </c>
      <c r="HP207" t="s">
        <v>30</v>
      </c>
      <c r="HQ207" t="s">
        <v>30</v>
      </c>
      <c r="IK207">
        <v>0</v>
      </c>
    </row>
    <row r="208" spans="1:245" x14ac:dyDescent="0.2">
      <c r="A208">
        <v>17</v>
      </c>
      <c r="B208">
        <v>1</v>
      </c>
      <c r="C208">
        <f>ROW(SmtRes!A176)</f>
        <v>176</v>
      </c>
      <c r="D208">
        <f>ROW(EtalonRes!A176)</f>
        <v>176</v>
      </c>
      <c r="E208" t="s">
        <v>420</v>
      </c>
      <c r="F208" t="s">
        <v>34</v>
      </c>
      <c r="G208" t="s">
        <v>35</v>
      </c>
      <c r="H208" t="s">
        <v>17</v>
      </c>
      <c r="I208">
        <f>ROUND(4.05/100,9)</f>
        <v>4.0500000000000001E-2</v>
      </c>
      <c r="J208">
        <v>0</v>
      </c>
      <c r="K208">
        <f>ROUND(4.05/100,9)</f>
        <v>4.0500000000000001E-2</v>
      </c>
      <c r="O208">
        <f t="shared" si="159"/>
        <v>985.99</v>
      </c>
      <c r="P208">
        <f t="shared" si="160"/>
        <v>0</v>
      </c>
      <c r="Q208">
        <f t="shared" si="161"/>
        <v>0</v>
      </c>
      <c r="R208">
        <f t="shared" si="162"/>
        <v>0</v>
      </c>
      <c r="S208">
        <f t="shared" si="163"/>
        <v>985.99</v>
      </c>
      <c r="T208">
        <f t="shared" si="164"/>
        <v>0</v>
      </c>
      <c r="U208">
        <f t="shared" si="165"/>
        <v>3.9366000000000003</v>
      </c>
      <c r="V208">
        <f t="shared" si="166"/>
        <v>0</v>
      </c>
      <c r="W208">
        <f t="shared" si="167"/>
        <v>0</v>
      </c>
      <c r="X208">
        <f t="shared" si="168"/>
        <v>877.53</v>
      </c>
      <c r="Y208">
        <f t="shared" si="169"/>
        <v>394.4</v>
      </c>
      <c r="AA208">
        <v>93041055</v>
      </c>
      <c r="AB208">
        <f t="shared" si="170"/>
        <v>681.37</v>
      </c>
      <c r="AC208">
        <f t="shared" si="171"/>
        <v>0</v>
      </c>
      <c r="AD208">
        <f t="shared" si="172"/>
        <v>0</v>
      </c>
      <c r="AE208">
        <f t="shared" si="173"/>
        <v>0</v>
      </c>
      <c r="AF208">
        <f t="shared" si="174"/>
        <v>681.37</v>
      </c>
      <c r="AG208">
        <f t="shared" si="175"/>
        <v>0</v>
      </c>
      <c r="AH208">
        <f t="shared" si="176"/>
        <v>97.2</v>
      </c>
      <c r="AI208">
        <f t="shared" si="177"/>
        <v>0</v>
      </c>
      <c r="AJ208">
        <f t="shared" si="178"/>
        <v>0</v>
      </c>
      <c r="AK208">
        <v>681.37</v>
      </c>
      <c r="AL208">
        <v>0</v>
      </c>
      <c r="AM208">
        <v>0</v>
      </c>
      <c r="AN208">
        <v>0</v>
      </c>
      <c r="AO208">
        <v>681.37</v>
      </c>
      <c r="AP208">
        <v>0</v>
      </c>
      <c r="AQ208">
        <v>97.2</v>
      </c>
      <c r="AR208">
        <v>0</v>
      </c>
      <c r="AS208">
        <v>0</v>
      </c>
      <c r="AT208">
        <v>89</v>
      </c>
      <c r="AU208">
        <v>40</v>
      </c>
      <c r="AV208">
        <v>1</v>
      </c>
      <c r="AW208">
        <v>1</v>
      </c>
      <c r="AZ208">
        <v>1</v>
      </c>
      <c r="BA208">
        <v>35.729999999999997</v>
      </c>
      <c r="BB208">
        <v>1</v>
      </c>
      <c r="BC208">
        <v>1</v>
      </c>
      <c r="BD208" t="s">
        <v>3</v>
      </c>
      <c r="BE208" t="s">
        <v>3</v>
      </c>
      <c r="BF208" t="s">
        <v>3</v>
      </c>
      <c r="BG208" t="s">
        <v>3</v>
      </c>
      <c r="BH208">
        <v>0</v>
      </c>
      <c r="BI208">
        <v>1</v>
      </c>
      <c r="BJ208" t="s">
        <v>36</v>
      </c>
      <c r="BM208">
        <v>1003</v>
      </c>
      <c r="BN208">
        <v>0</v>
      </c>
      <c r="BO208" t="s">
        <v>34</v>
      </c>
      <c r="BP208">
        <v>1</v>
      </c>
      <c r="BQ208">
        <v>2</v>
      </c>
      <c r="BR208">
        <v>0</v>
      </c>
      <c r="BS208">
        <v>35.729999999999997</v>
      </c>
      <c r="BT208">
        <v>1</v>
      </c>
      <c r="BU208">
        <v>1</v>
      </c>
      <c r="BV208">
        <v>1</v>
      </c>
      <c r="BW208">
        <v>1</v>
      </c>
      <c r="BX208">
        <v>1</v>
      </c>
      <c r="BY208" t="s">
        <v>3</v>
      </c>
      <c r="BZ208">
        <v>89</v>
      </c>
      <c r="CA208">
        <v>40</v>
      </c>
      <c r="CB208" t="s">
        <v>3</v>
      </c>
      <c r="CE208">
        <v>0</v>
      </c>
      <c r="CF208">
        <v>0</v>
      </c>
      <c r="CG208">
        <v>0</v>
      </c>
      <c r="CM208">
        <v>0</v>
      </c>
      <c r="CN208" t="s">
        <v>3</v>
      </c>
      <c r="CO208">
        <v>0</v>
      </c>
      <c r="CP208">
        <f t="shared" si="179"/>
        <v>985.99</v>
      </c>
      <c r="CQ208">
        <f t="shared" si="180"/>
        <v>0</v>
      </c>
      <c r="CR208">
        <f t="shared" si="181"/>
        <v>0</v>
      </c>
      <c r="CS208">
        <f t="shared" si="182"/>
        <v>0</v>
      </c>
      <c r="CT208">
        <f t="shared" si="183"/>
        <v>24345.3501</v>
      </c>
      <c r="CU208">
        <f t="shared" si="184"/>
        <v>0</v>
      </c>
      <c r="CV208">
        <f t="shared" si="185"/>
        <v>97.2</v>
      </c>
      <c r="CW208">
        <f t="shared" si="186"/>
        <v>0</v>
      </c>
      <c r="CX208">
        <f t="shared" si="187"/>
        <v>0</v>
      </c>
      <c r="CY208">
        <f t="shared" si="188"/>
        <v>877.53110000000004</v>
      </c>
      <c r="CZ208">
        <f t="shared" si="189"/>
        <v>394.39599999999996</v>
      </c>
      <c r="DC208" t="s">
        <v>3</v>
      </c>
      <c r="DD208" t="s">
        <v>3</v>
      </c>
      <c r="DE208" t="s">
        <v>3</v>
      </c>
      <c r="DF208" t="s">
        <v>3</v>
      </c>
      <c r="DG208" t="s">
        <v>3</v>
      </c>
      <c r="DH208" t="s">
        <v>3</v>
      </c>
      <c r="DI208" t="s">
        <v>3</v>
      </c>
      <c r="DJ208" t="s">
        <v>3</v>
      </c>
      <c r="DK208" t="s">
        <v>3</v>
      </c>
      <c r="DL208" t="s">
        <v>3</v>
      </c>
      <c r="DM208" t="s">
        <v>3</v>
      </c>
      <c r="DN208">
        <v>0</v>
      </c>
      <c r="DO208">
        <v>0</v>
      </c>
      <c r="DP208">
        <v>1</v>
      </c>
      <c r="DQ208">
        <v>1</v>
      </c>
      <c r="DU208">
        <v>1013</v>
      </c>
      <c r="DV208" t="s">
        <v>17</v>
      </c>
      <c r="DW208" t="s">
        <v>17</v>
      </c>
      <c r="DX208">
        <v>1</v>
      </c>
      <c r="DZ208" t="s">
        <v>3</v>
      </c>
      <c r="EA208" t="s">
        <v>3</v>
      </c>
      <c r="EB208" t="s">
        <v>3</v>
      </c>
      <c r="EC208" t="s">
        <v>3</v>
      </c>
      <c r="EE208">
        <v>92107563</v>
      </c>
      <c r="EF208">
        <v>2</v>
      </c>
      <c r="EG208" t="s">
        <v>19</v>
      </c>
      <c r="EH208">
        <v>1</v>
      </c>
      <c r="EI208" t="s">
        <v>20</v>
      </c>
      <c r="EJ208">
        <v>1</v>
      </c>
      <c r="EK208">
        <v>1003</v>
      </c>
      <c r="EL208" t="s">
        <v>21</v>
      </c>
      <c r="EM208" t="s">
        <v>22</v>
      </c>
      <c r="EO208" t="s">
        <v>3</v>
      </c>
      <c r="EQ208">
        <v>0</v>
      </c>
      <c r="ER208">
        <v>681.37</v>
      </c>
      <c r="ES208">
        <v>0</v>
      </c>
      <c r="ET208">
        <v>0</v>
      </c>
      <c r="EU208">
        <v>0</v>
      </c>
      <c r="EV208">
        <v>681.37</v>
      </c>
      <c r="EW208">
        <v>97.2</v>
      </c>
      <c r="EX208">
        <v>0</v>
      </c>
      <c r="EY208">
        <v>0</v>
      </c>
      <c r="FQ208">
        <v>0</v>
      </c>
      <c r="FR208">
        <f t="shared" si="190"/>
        <v>0</v>
      </c>
      <c r="FS208">
        <v>0</v>
      </c>
      <c r="FX208">
        <v>89</v>
      </c>
      <c r="FY208">
        <v>40</v>
      </c>
      <c r="GA208" t="s">
        <v>3</v>
      </c>
      <c r="GD208">
        <v>1</v>
      </c>
      <c r="GF208">
        <v>-570049592</v>
      </c>
      <c r="GG208">
        <v>2</v>
      </c>
      <c r="GH208">
        <v>1</v>
      </c>
      <c r="GI208">
        <v>2</v>
      </c>
      <c r="GJ208">
        <v>0</v>
      </c>
      <c r="GK208">
        <v>0</v>
      </c>
      <c r="GL208">
        <f t="shared" si="191"/>
        <v>0</v>
      </c>
      <c r="GM208">
        <f t="shared" si="192"/>
        <v>2257.92</v>
      </c>
      <c r="GN208">
        <f t="shared" si="193"/>
        <v>2257.92</v>
      </c>
      <c r="GO208">
        <f t="shared" si="194"/>
        <v>0</v>
      </c>
      <c r="GP208">
        <f t="shared" si="195"/>
        <v>0</v>
      </c>
      <c r="GR208">
        <v>0</v>
      </c>
      <c r="GS208">
        <v>3</v>
      </c>
      <c r="GT208">
        <v>0</v>
      </c>
      <c r="GU208" t="s">
        <v>3</v>
      </c>
      <c r="GV208">
        <f t="shared" si="196"/>
        <v>0</v>
      </c>
      <c r="GW208">
        <v>1</v>
      </c>
      <c r="GX208">
        <f t="shared" si="197"/>
        <v>0</v>
      </c>
      <c r="HA208">
        <v>0</v>
      </c>
      <c r="HB208">
        <v>0</v>
      </c>
      <c r="HC208">
        <f t="shared" si="198"/>
        <v>0</v>
      </c>
      <c r="HE208" t="s">
        <v>3</v>
      </c>
      <c r="HF208" t="s">
        <v>3</v>
      </c>
      <c r="HM208" t="s">
        <v>3</v>
      </c>
      <c r="HN208" t="s">
        <v>23</v>
      </c>
      <c r="HO208" t="s">
        <v>24</v>
      </c>
      <c r="HP208" t="s">
        <v>21</v>
      </c>
      <c r="HQ208" t="s">
        <v>21</v>
      </c>
      <c r="IK208">
        <v>0</v>
      </c>
    </row>
    <row r="209" spans="1:245" x14ac:dyDescent="0.2">
      <c r="A209">
        <v>17</v>
      </c>
      <c r="B209">
        <v>1</v>
      </c>
      <c r="C209">
        <f>ROW(SmtRes!A178)</f>
        <v>178</v>
      </c>
      <c r="D209">
        <f>ROW(EtalonRes!A178)</f>
        <v>178</v>
      </c>
      <c r="E209" t="s">
        <v>421</v>
      </c>
      <c r="F209" t="s">
        <v>38</v>
      </c>
      <c r="G209" t="s">
        <v>39</v>
      </c>
      <c r="H209" t="s">
        <v>28</v>
      </c>
      <c r="I209">
        <f>ROUND(36.45/1000,9)</f>
        <v>3.6450000000000003E-2</v>
      </c>
      <c r="J209">
        <v>0</v>
      </c>
      <c r="K209">
        <f>ROUND(36.45/1000,9)</f>
        <v>3.6450000000000003E-2</v>
      </c>
      <c r="O209">
        <f t="shared" si="159"/>
        <v>276.07</v>
      </c>
      <c r="P209">
        <f t="shared" si="160"/>
        <v>0</v>
      </c>
      <c r="Q209">
        <f t="shared" si="161"/>
        <v>276.07</v>
      </c>
      <c r="R209">
        <f t="shared" si="162"/>
        <v>65.87</v>
      </c>
      <c r="S209">
        <f t="shared" si="163"/>
        <v>0</v>
      </c>
      <c r="T209">
        <f t="shared" si="164"/>
        <v>0</v>
      </c>
      <c r="U209">
        <f t="shared" si="165"/>
        <v>0</v>
      </c>
      <c r="V209">
        <f t="shared" si="166"/>
        <v>0.152361</v>
      </c>
      <c r="W209">
        <f t="shared" si="167"/>
        <v>0</v>
      </c>
      <c r="X209">
        <f t="shared" si="168"/>
        <v>60.6</v>
      </c>
      <c r="Y209">
        <f t="shared" si="169"/>
        <v>30.3</v>
      </c>
      <c r="AA209">
        <v>93041055</v>
      </c>
      <c r="AB209">
        <f t="shared" si="170"/>
        <v>452.99</v>
      </c>
      <c r="AC209">
        <f t="shared" si="171"/>
        <v>0</v>
      </c>
      <c r="AD209">
        <f t="shared" si="172"/>
        <v>452.99</v>
      </c>
      <c r="AE209">
        <f t="shared" si="173"/>
        <v>50.58</v>
      </c>
      <c r="AF209">
        <f t="shared" si="174"/>
        <v>0</v>
      </c>
      <c r="AG209">
        <f t="shared" si="175"/>
        <v>0</v>
      </c>
      <c r="AH209">
        <f t="shared" si="176"/>
        <v>0</v>
      </c>
      <c r="AI209">
        <f t="shared" si="177"/>
        <v>4.18</v>
      </c>
      <c r="AJ209">
        <f t="shared" si="178"/>
        <v>0</v>
      </c>
      <c r="AK209">
        <v>452.99</v>
      </c>
      <c r="AL209">
        <v>0</v>
      </c>
      <c r="AM209">
        <v>452.99</v>
      </c>
      <c r="AN209">
        <v>50.58</v>
      </c>
      <c r="AO209">
        <v>0</v>
      </c>
      <c r="AP209">
        <v>0</v>
      </c>
      <c r="AQ209">
        <v>0</v>
      </c>
      <c r="AR209">
        <v>4.18</v>
      </c>
      <c r="AS209">
        <v>0</v>
      </c>
      <c r="AT209">
        <v>92</v>
      </c>
      <c r="AU209">
        <v>46</v>
      </c>
      <c r="AV209">
        <v>1</v>
      </c>
      <c r="AW209">
        <v>1</v>
      </c>
      <c r="AZ209">
        <v>1</v>
      </c>
      <c r="BA209">
        <v>35.729999999999997</v>
      </c>
      <c r="BB209">
        <v>16.72</v>
      </c>
      <c r="BC209">
        <v>1</v>
      </c>
      <c r="BD209" t="s">
        <v>3</v>
      </c>
      <c r="BE209" t="s">
        <v>3</v>
      </c>
      <c r="BF209" t="s">
        <v>3</v>
      </c>
      <c r="BG209" t="s">
        <v>3</v>
      </c>
      <c r="BH209">
        <v>0</v>
      </c>
      <c r="BI209">
        <v>1</v>
      </c>
      <c r="BJ209" t="s">
        <v>40</v>
      </c>
      <c r="BM209">
        <v>1001</v>
      </c>
      <c r="BN209">
        <v>0</v>
      </c>
      <c r="BO209" t="s">
        <v>38</v>
      </c>
      <c r="BP209">
        <v>1</v>
      </c>
      <c r="BQ209">
        <v>2</v>
      </c>
      <c r="BR209">
        <v>0</v>
      </c>
      <c r="BS209">
        <v>35.729999999999997</v>
      </c>
      <c r="BT209">
        <v>1</v>
      </c>
      <c r="BU209">
        <v>1</v>
      </c>
      <c r="BV209">
        <v>1</v>
      </c>
      <c r="BW209">
        <v>1</v>
      </c>
      <c r="BX209">
        <v>1</v>
      </c>
      <c r="BY209" t="s">
        <v>3</v>
      </c>
      <c r="BZ209">
        <v>92</v>
      </c>
      <c r="CA209">
        <v>46</v>
      </c>
      <c r="CB209" t="s">
        <v>3</v>
      </c>
      <c r="CE209">
        <v>0</v>
      </c>
      <c r="CF209">
        <v>0</v>
      </c>
      <c r="CG209">
        <v>0</v>
      </c>
      <c r="CM209">
        <v>0</v>
      </c>
      <c r="CN209" t="s">
        <v>3</v>
      </c>
      <c r="CO209">
        <v>0</v>
      </c>
      <c r="CP209">
        <f t="shared" si="179"/>
        <v>276.07</v>
      </c>
      <c r="CQ209">
        <f t="shared" si="180"/>
        <v>0</v>
      </c>
      <c r="CR209">
        <f t="shared" si="181"/>
        <v>7573.9928</v>
      </c>
      <c r="CS209">
        <f t="shared" si="182"/>
        <v>1807.2233999999999</v>
      </c>
      <c r="CT209">
        <f t="shared" si="183"/>
        <v>0</v>
      </c>
      <c r="CU209">
        <f t="shared" si="184"/>
        <v>0</v>
      </c>
      <c r="CV209">
        <f t="shared" si="185"/>
        <v>0</v>
      </c>
      <c r="CW209">
        <f t="shared" si="186"/>
        <v>4.18</v>
      </c>
      <c r="CX209">
        <f t="shared" si="187"/>
        <v>0</v>
      </c>
      <c r="CY209">
        <f t="shared" si="188"/>
        <v>60.600400000000008</v>
      </c>
      <c r="CZ209">
        <f t="shared" si="189"/>
        <v>30.300200000000004</v>
      </c>
      <c r="DC209" t="s">
        <v>3</v>
      </c>
      <c r="DD209" t="s">
        <v>3</v>
      </c>
      <c r="DE209" t="s">
        <v>3</v>
      </c>
      <c r="DF209" t="s">
        <v>3</v>
      </c>
      <c r="DG209" t="s">
        <v>3</v>
      </c>
      <c r="DH209" t="s">
        <v>3</v>
      </c>
      <c r="DI209" t="s">
        <v>3</v>
      </c>
      <c r="DJ209" t="s">
        <v>3</v>
      </c>
      <c r="DK209" t="s">
        <v>3</v>
      </c>
      <c r="DL209" t="s">
        <v>3</v>
      </c>
      <c r="DM209" t="s">
        <v>3</v>
      </c>
      <c r="DN209">
        <v>0</v>
      </c>
      <c r="DO209">
        <v>0</v>
      </c>
      <c r="DP209">
        <v>1</v>
      </c>
      <c r="DQ209">
        <v>1</v>
      </c>
      <c r="DU209">
        <v>1007</v>
      </c>
      <c r="DV209" t="s">
        <v>28</v>
      </c>
      <c r="DW209" t="s">
        <v>28</v>
      </c>
      <c r="DX209">
        <v>1000</v>
      </c>
      <c r="DZ209" t="s">
        <v>3</v>
      </c>
      <c r="EA209" t="s">
        <v>3</v>
      </c>
      <c r="EB209" t="s">
        <v>3</v>
      </c>
      <c r="EC209" t="s">
        <v>3</v>
      </c>
      <c r="EE209">
        <v>92107561</v>
      </c>
      <c r="EF209">
        <v>2</v>
      </c>
      <c r="EG209" t="s">
        <v>19</v>
      </c>
      <c r="EH209">
        <v>1</v>
      </c>
      <c r="EI209" t="s">
        <v>20</v>
      </c>
      <c r="EJ209">
        <v>1</v>
      </c>
      <c r="EK209">
        <v>1001</v>
      </c>
      <c r="EL209" t="s">
        <v>30</v>
      </c>
      <c r="EM209" t="s">
        <v>22</v>
      </c>
      <c r="EO209" t="s">
        <v>3</v>
      </c>
      <c r="EQ209">
        <v>0</v>
      </c>
      <c r="ER209">
        <v>452.99</v>
      </c>
      <c r="ES209">
        <v>0</v>
      </c>
      <c r="ET209">
        <v>452.99</v>
      </c>
      <c r="EU209">
        <v>50.58</v>
      </c>
      <c r="EV209">
        <v>0</v>
      </c>
      <c r="EW209">
        <v>0</v>
      </c>
      <c r="EX209">
        <v>4.18</v>
      </c>
      <c r="EY209">
        <v>0</v>
      </c>
      <c r="FQ209">
        <v>0</v>
      </c>
      <c r="FR209">
        <f t="shared" si="190"/>
        <v>0</v>
      </c>
      <c r="FS209">
        <v>0</v>
      </c>
      <c r="FX209">
        <v>92</v>
      </c>
      <c r="FY209">
        <v>46</v>
      </c>
      <c r="GA209" t="s">
        <v>3</v>
      </c>
      <c r="GD209">
        <v>1</v>
      </c>
      <c r="GF209">
        <v>1729236046</v>
      </c>
      <c r="GG209">
        <v>2</v>
      </c>
      <c r="GH209">
        <v>1</v>
      </c>
      <c r="GI209">
        <v>2</v>
      </c>
      <c r="GJ209">
        <v>0</v>
      </c>
      <c r="GK209">
        <v>0</v>
      </c>
      <c r="GL209">
        <f t="shared" si="191"/>
        <v>0</v>
      </c>
      <c r="GM209">
        <f t="shared" si="192"/>
        <v>366.97</v>
      </c>
      <c r="GN209">
        <f t="shared" si="193"/>
        <v>366.97</v>
      </c>
      <c r="GO209">
        <f t="shared" si="194"/>
        <v>0</v>
      </c>
      <c r="GP209">
        <f t="shared" si="195"/>
        <v>0</v>
      </c>
      <c r="GR209">
        <v>0</v>
      </c>
      <c r="GS209">
        <v>3</v>
      </c>
      <c r="GT209">
        <v>0</v>
      </c>
      <c r="GU209" t="s">
        <v>3</v>
      </c>
      <c r="GV209">
        <f t="shared" si="196"/>
        <v>0</v>
      </c>
      <c r="GW209">
        <v>1</v>
      </c>
      <c r="GX209">
        <f t="shared" si="197"/>
        <v>0</v>
      </c>
      <c r="HA209">
        <v>0</v>
      </c>
      <c r="HB209">
        <v>0</v>
      </c>
      <c r="HC209">
        <f t="shared" si="198"/>
        <v>0</v>
      </c>
      <c r="HE209" t="s">
        <v>3</v>
      </c>
      <c r="HF209" t="s">
        <v>3</v>
      </c>
      <c r="HM209" t="s">
        <v>3</v>
      </c>
      <c r="HN209" t="s">
        <v>31</v>
      </c>
      <c r="HO209" t="s">
        <v>32</v>
      </c>
      <c r="HP209" t="s">
        <v>30</v>
      </c>
      <c r="HQ209" t="s">
        <v>30</v>
      </c>
      <c r="IK209">
        <v>0</v>
      </c>
    </row>
    <row r="210" spans="1:245" x14ac:dyDescent="0.2">
      <c r="A210">
        <v>17</v>
      </c>
      <c r="B210">
        <v>1</v>
      </c>
      <c r="C210">
        <f>ROW(SmtRes!A181)</f>
        <v>181</v>
      </c>
      <c r="D210">
        <f>ROW(EtalonRes!A181)</f>
        <v>181</v>
      </c>
      <c r="E210" t="s">
        <v>422</v>
      </c>
      <c r="F210" t="s">
        <v>109</v>
      </c>
      <c r="G210" t="s">
        <v>110</v>
      </c>
      <c r="H210" t="s">
        <v>111</v>
      </c>
      <c r="I210">
        <f>ROUND(45/100,9)</f>
        <v>0.45</v>
      </c>
      <c r="J210">
        <v>0</v>
      </c>
      <c r="K210">
        <f>ROUND(45/100,9)</f>
        <v>0.45</v>
      </c>
      <c r="O210">
        <f t="shared" si="159"/>
        <v>3110.06</v>
      </c>
      <c r="P210">
        <f t="shared" si="160"/>
        <v>15.32</v>
      </c>
      <c r="Q210">
        <f t="shared" si="161"/>
        <v>2328.6</v>
      </c>
      <c r="R210">
        <f t="shared" si="162"/>
        <v>0</v>
      </c>
      <c r="S210">
        <f t="shared" si="163"/>
        <v>766.14</v>
      </c>
      <c r="T210">
        <f t="shared" si="164"/>
        <v>0</v>
      </c>
      <c r="U210">
        <f t="shared" si="165"/>
        <v>2.3849999999999998</v>
      </c>
      <c r="V210">
        <f t="shared" si="166"/>
        <v>0</v>
      </c>
      <c r="W210">
        <f t="shared" si="167"/>
        <v>0</v>
      </c>
      <c r="X210">
        <f t="shared" si="168"/>
        <v>743.16</v>
      </c>
      <c r="Y210">
        <f t="shared" si="169"/>
        <v>390.73</v>
      </c>
      <c r="AA210">
        <v>93041055</v>
      </c>
      <c r="AB210">
        <f t="shared" si="170"/>
        <v>406.46</v>
      </c>
      <c r="AC210">
        <f t="shared" si="171"/>
        <v>0.95</v>
      </c>
      <c r="AD210">
        <f t="shared" si="172"/>
        <v>357.86</v>
      </c>
      <c r="AE210">
        <f t="shared" si="173"/>
        <v>0</v>
      </c>
      <c r="AF210">
        <f t="shared" si="174"/>
        <v>47.65</v>
      </c>
      <c r="AG210">
        <f t="shared" si="175"/>
        <v>0</v>
      </c>
      <c r="AH210">
        <f t="shared" si="176"/>
        <v>5.3</v>
      </c>
      <c r="AI210">
        <f t="shared" si="177"/>
        <v>0</v>
      </c>
      <c r="AJ210">
        <f t="shared" si="178"/>
        <v>0</v>
      </c>
      <c r="AK210">
        <v>406.46</v>
      </c>
      <c r="AL210">
        <v>0.95</v>
      </c>
      <c r="AM210">
        <v>357.86</v>
      </c>
      <c r="AN210">
        <v>0</v>
      </c>
      <c r="AO210">
        <v>47.65</v>
      </c>
      <c r="AP210">
        <v>0</v>
      </c>
      <c r="AQ210">
        <v>5.3</v>
      </c>
      <c r="AR210">
        <v>0</v>
      </c>
      <c r="AS210">
        <v>0</v>
      </c>
      <c r="AT210">
        <v>97</v>
      </c>
      <c r="AU210">
        <v>51</v>
      </c>
      <c r="AV210">
        <v>1</v>
      </c>
      <c r="AW210">
        <v>1</v>
      </c>
      <c r="AZ210">
        <v>1</v>
      </c>
      <c r="BA210">
        <v>35.729999999999997</v>
      </c>
      <c r="BB210">
        <v>14.46</v>
      </c>
      <c r="BC210">
        <v>35.840000000000003</v>
      </c>
      <c r="BD210" t="s">
        <v>3</v>
      </c>
      <c r="BE210" t="s">
        <v>3</v>
      </c>
      <c r="BF210" t="s">
        <v>3</v>
      </c>
      <c r="BG210" t="s">
        <v>3</v>
      </c>
      <c r="BH210">
        <v>0</v>
      </c>
      <c r="BI210">
        <v>2</v>
      </c>
      <c r="BJ210" t="s">
        <v>112</v>
      </c>
      <c r="BM210">
        <v>108001</v>
      </c>
      <c r="BN210">
        <v>0</v>
      </c>
      <c r="BO210" t="s">
        <v>109</v>
      </c>
      <c r="BP210">
        <v>1</v>
      </c>
      <c r="BQ210">
        <v>3</v>
      </c>
      <c r="BR210">
        <v>0</v>
      </c>
      <c r="BS210">
        <v>35.729999999999997</v>
      </c>
      <c r="BT210">
        <v>1</v>
      </c>
      <c r="BU210">
        <v>1</v>
      </c>
      <c r="BV210">
        <v>1</v>
      </c>
      <c r="BW210">
        <v>1</v>
      </c>
      <c r="BX210">
        <v>1</v>
      </c>
      <c r="BY210" t="s">
        <v>3</v>
      </c>
      <c r="BZ210">
        <v>97</v>
      </c>
      <c r="CA210">
        <v>51</v>
      </c>
      <c r="CB210" t="s">
        <v>3</v>
      </c>
      <c r="CE210">
        <v>0</v>
      </c>
      <c r="CF210">
        <v>0</v>
      </c>
      <c r="CG210">
        <v>0</v>
      </c>
      <c r="CM210">
        <v>0</v>
      </c>
      <c r="CN210" t="s">
        <v>3</v>
      </c>
      <c r="CO210">
        <v>0</v>
      </c>
      <c r="CP210">
        <f t="shared" si="179"/>
        <v>3110.06</v>
      </c>
      <c r="CQ210">
        <f t="shared" si="180"/>
        <v>34.048000000000002</v>
      </c>
      <c r="CR210">
        <f t="shared" si="181"/>
        <v>5174.6556</v>
      </c>
      <c r="CS210">
        <f t="shared" si="182"/>
        <v>0</v>
      </c>
      <c r="CT210">
        <f t="shared" si="183"/>
        <v>1702.5344999999998</v>
      </c>
      <c r="CU210">
        <f t="shared" si="184"/>
        <v>0</v>
      </c>
      <c r="CV210">
        <f t="shared" si="185"/>
        <v>5.3</v>
      </c>
      <c r="CW210">
        <f t="shared" si="186"/>
        <v>0</v>
      </c>
      <c r="CX210">
        <f t="shared" si="187"/>
        <v>0</v>
      </c>
      <c r="CY210">
        <f t="shared" si="188"/>
        <v>743.1558</v>
      </c>
      <c r="CZ210">
        <f t="shared" si="189"/>
        <v>390.73140000000001</v>
      </c>
      <c r="DC210" t="s">
        <v>3</v>
      </c>
      <c r="DD210" t="s">
        <v>3</v>
      </c>
      <c r="DE210" t="s">
        <v>3</v>
      </c>
      <c r="DF210" t="s">
        <v>3</v>
      </c>
      <c r="DG210" t="s">
        <v>3</v>
      </c>
      <c r="DH210" t="s">
        <v>3</v>
      </c>
      <c r="DI210" t="s">
        <v>3</v>
      </c>
      <c r="DJ210" t="s">
        <v>3</v>
      </c>
      <c r="DK210" t="s">
        <v>3</v>
      </c>
      <c r="DL210" t="s">
        <v>3</v>
      </c>
      <c r="DM210" t="s">
        <v>3</v>
      </c>
      <c r="DN210">
        <v>0</v>
      </c>
      <c r="DO210">
        <v>0</v>
      </c>
      <c r="DP210">
        <v>1</v>
      </c>
      <c r="DQ210">
        <v>1</v>
      </c>
      <c r="DU210">
        <v>1013</v>
      </c>
      <c r="DV210" t="s">
        <v>111</v>
      </c>
      <c r="DW210" t="s">
        <v>111</v>
      </c>
      <c r="DX210">
        <v>1</v>
      </c>
      <c r="DZ210" t="s">
        <v>3</v>
      </c>
      <c r="EA210" t="s">
        <v>3</v>
      </c>
      <c r="EB210" t="s">
        <v>3</v>
      </c>
      <c r="EC210" t="s">
        <v>3</v>
      </c>
      <c r="EE210">
        <v>92107470</v>
      </c>
      <c r="EF210">
        <v>3</v>
      </c>
      <c r="EG210" t="s">
        <v>113</v>
      </c>
      <c r="EH210">
        <v>0</v>
      </c>
      <c r="EI210" t="s">
        <v>3</v>
      </c>
      <c r="EJ210">
        <v>2</v>
      </c>
      <c r="EK210">
        <v>108001</v>
      </c>
      <c r="EL210" t="s">
        <v>114</v>
      </c>
      <c r="EM210" t="s">
        <v>115</v>
      </c>
      <c r="EO210" t="s">
        <v>3</v>
      </c>
      <c r="EQ210">
        <v>0</v>
      </c>
      <c r="ER210">
        <v>406.46</v>
      </c>
      <c r="ES210">
        <v>0.95</v>
      </c>
      <c r="ET210">
        <v>357.86</v>
      </c>
      <c r="EU210">
        <v>0</v>
      </c>
      <c r="EV210">
        <v>47.65</v>
      </c>
      <c r="EW210">
        <v>5.3</v>
      </c>
      <c r="EX210">
        <v>0</v>
      </c>
      <c r="EY210">
        <v>0</v>
      </c>
      <c r="FQ210">
        <v>0</v>
      </c>
      <c r="FR210">
        <f t="shared" si="190"/>
        <v>0</v>
      </c>
      <c r="FS210">
        <v>0</v>
      </c>
      <c r="FX210">
        <v>97</v>
      </c>
      <c r="FY210">
        <v>51</v>
      </c>
      <c r="GA210" t="s">
        <v>3</v>
      </c>
      <c r="GD210">
        <v>1</v>
      </c>
      <c r="GF210">
        <v>1457168555</v>
      </c>
      <c r="GG210">
        <v>2</v>
      </c>
      <c r="GH210">
        <v>1</v>
      </c>
      <c r="GI210">
        <v>2</v>
      </c>
      <c r="GJ210">
        <v>0</v>
      </c>
      <c r="GK210">
        <v>0</v>
      </c>
      <c r="GL210">
        <f t="shared" si="191"/>
        <v>0</v>
      </c>
      <c r="GM210">
        <f t="shared" si="192"/>
        <v>4243.95</v>
      </c>
      <c r="GN210">
        <f t="shared" si="193"/>
        <v>0</v>
      </c>
      <c r="GO210">
        <f t="shared" si="194"/>
        <v>4243.95</v>
      </c>
      <c r="GP210">
        <f t="shared" si="195"/>
        <v>0</v>
      </c>
      <c r="GR210">
        <v>0</v>
      </c>
      <c r="GS210">
        <v>3</v>
      </c>
      <c r="GT210">
        <v>0</v>
      </c>
      <c r="GU210" t="s">
        <v>3</v>
      </c>
      <c r="GV210">
        <f t="shared" si="196"/>
        <v>0</v>
      </c>
      <c r="GW210">
        <v>1</v>
      </c>
      <c r="GX210">
        <f t="shared" si="197"/>
        <v>0</v>
      </c>
      <c r="HA210">
        <v>0</v>
      </c>
      <c r="HB210">
        <v>0</v>
      </c>
      <c r="HC210">
        <f t="shared" si="198"/>
        <v>0</v>
      </c>
      <c r="HE210" t="s">
        <v>3</v>
      </c>
      <c r="HF210" t="s">
        <v>3</v>
      </c>
      <c r="HM210" t="s">
        <v>3</v>
      </c>
      <c r="HN210" t="s">
        <v>116</v>
      </c>
      <c r="HO210" t="s">
        <v>117</v>
      </c>
      <c r="HP210" t="s">
        <v>114</v>
      </c>
      <c r="HQ210" t="s">
        <v>114</v>
      </c>
      <c r="IK210">
        <v>0</v>
      </c>
    </row>
    <row r="211" spans="1:245" x14ac:dyDescent="0.2">
      <c r="A211">
        <v>17</v>
      </c>
      <c r="B211">
        <v>1</v>
      </c>
      <c r="C211">
        <f>ROW(SmtRes!A184)</f>
        <v>184</v>
      </c>
      <c r="D211">
        <f>ROW(EtalonRes!A184)</f>
        <v>184</v>
      </c>
      <c r="E211" t="s">
        <v>423</v>
      </c>
      <c r="F211" t="s">
        <v>119</v>
      </c>
      <c r="G211" t="s">
        <v>120</v>
      </c>
      <c r="H211" t="s">
        <v>111</v>
      </c>
      <c r="I211">
        <f>ROUND(135/100,9)</f>
        <v>1.35</v>
      </c>
      <c r="J211">
        <v>0</v>
      </c>
      <c r="K211">
        <f>ROUND(135/100,9)</f>
        <v>1.35</v>
      </c>
      <c r="O211">
        <f t="shared" si="159"/>
        <v>1023.48</v>
      </c>
      <c r="P211">
        <f t="shared" si="160"/>
        <v>17.27</v>
      </c>
      <c r="Q211">
        <f t="shared" si="161"/>
        <v>143.28</v>
      </c>
      <c r="R211">
        <f t="shared" si="162"/>
        <v>0</v>
      </c>
      <c r="S211">
        <f t="shared" si="163"/>
        <v>862.93</v>
      </c>
      <c r="T211">
        <f t="shared" si="164"/>
        <v>0</v>
      </c>
      <c r="U211">
        <f t="shared" si="165"/>
        <v>2.6865000000000001</v>
      </c>
      <c r="V211">
        <f t="shared" si="166"/>
        <v>0</v>
      </c>
      <c r="W211">
        <f t="shared" si="167"/>
        <v>0</v>
      </c>
      <c r="X211">
        <f t="shared" si="168"/>
        <v>837.04</v>
      </c>
      <c r="Y211">
        <f t="shared" si="169"/>
        <v>440.09</v>
      </c>
      <c r="AA211">
        <v>93041055</v>
      </c>
      <c r="AB211">
        <f t="shared" si="170"/>
        <v>25.59</v>
      </c>
      <c r="AC211">
        <f t="shared" si="171"/>
        <v>0.36</v>
      </c>
      <c r="AD211">
        <f t="shared" si="172"/>
        <v>7.34</v>
      </c>
      <c r="AE211">
        <f t="shared" si="173"/>
        <v>0</v>
      </c>
      <c r="AF211">
        <f t="shared" si="174"/>
        <v>17.89</v>
      </c>
      <c r="AG211">
        <f t="shared" si="175"/>
        <v>0</v>
      </c>
      <c r="AH211">
        <f t="shared" si="176"/>
        <v>1.99</v>
      </c>
      <c r="AI211">
        <f t="shared" si="177"/>
        <v>0</v>
      </c>
      <c r="AJ211">
        <f t="shared" si="178"/>
        <v>0</v>
      </c>
      <c r="AK211">
        <v>25.59</v>
      </c>
      <c r="AL211">
        <v>0.36</v>
      </c>
      <c r="AM211">
        <v>7.34</v>
      </c>
      <c r="AN211">
        <v>0</v>
      </c>
      <c r="AO211">
        <v>17.89</v>
      </c>
      <c r="AP211">
        <v>0</v>
      </c>
      <c r="AQ211">
        <v>1.99</v>
      </c>
      <c r="AR211">
        <v>0</v>
      </c>
      <c r="AS211">
        <v>0</v>
      </c>
      <c r="AT211">
        <v>97</v>
      </c>
      <c r="AU211">
        <v>51</v>
      </c>
      <c r="AV211">
        <v>1</v>
      </c>
      <c r="AW211">
        <v>1</v>
      </c>
      <c r="AZ211">
        <v>1</v>
      </c>
      <c r="BA211">
        <v>35.729999999999997</v>
      </c>
      <c r="BB211">
        <v>14.46</v>
      </c>
      <c r="BC211">
        <v>35.53</v>
      </c>
      <c r="BD211" t="s">
        <v>3</v>
      </c>
      <c r="BE211" t="s">
        <v>3</v>
      </c>
      <c r="BF211" t="s">
        <v>3</v>
      </c>
      <c r="BG211" t="s">
        <v>3</v>
      </c>
      <c r="BH211">
        <v>0</v>
      </c>
      <c r="BI211">
        <v>2</v>
      </c>
      <c r="BJ211" t="s">
        <v>121</v>
      </c>
      <c r="BM211">
        <v>108001</v>
      </c>
      <c r="BN211">
        <v>0</v>
      </c>
      <c r="BO211" t="s">
        <v>119</v>
      </c>
      <c r="BP211">
        <v>1</v>
      </c>
      <c r="BQ211">
        <v>3</v>
      </c>
      <c r="BR211">
        <v>0</v>
      </c>
      <c r="BS211">
        <v>35.729999999999997</v>
      </c>
      <c r="BT211">
        <v>1</v>
      </c>
      <c r="BU211">
        <v>1</v>
      </c>
      <c r="BV211">
        <v>1</v>
      </c>
      <c r="BW211">
        <v>1</v>
      </c>
      <c r="BX211">
        <v>1</v>
      </c>
      <c r="BY211" t="s">
        <v>3</v>
      </c>
      <c r="BZ211">
        <v>97</v>
      </c>
      <c r="CA211">
        <v>51</v>
      </c>
      <c r="CB211" t="s">
        <v>3</v>
      </c>
      <c r="CE211">
        <v>0</v>
      </c>
      <c r="CF211">
        <v>0</v>
      </c>
      <c r="CG211">
        <v>0</v>
      </c>
      <c r="CM211">
        <v>0</v>
      </c>
      <c r="CN211" t="s">
        <v>3</v>
      </c>
      <c r="CO211">
        <v>0</v>
      </c>
      <c r="CP211">
        <f t="shared" si="179"/>
        <v>1023.48</v>
      </c>
      <c r="CQ211">
        <f t="shared" si="180"/>
        <v>12.790799999999999</v>
      </c>
      <c r="CR211">
        <f t="shared" si="181"/>
        <v>106.13640000000001</v>
      </c>
      <c r="CS211">
        <f t="shared" si="182"/>
        <v>0</v>
      </c>
      <c r="CT211">
        <f t="shared" si="183"/>
        <v>639.2097</v>
      </c>
      <c r="CU211">
        <f t="shared" si="184"/>
        <v>0</v>
      </c>
      <c r="CV211">
        <f t="shared" si="185"/>
        <v>1.99</v>
      </c>
      <c r="CW211">
        <f t="shared" si="186"/>
        <v>0</v>
      </c>
      <c r="CX211">
        <f t="shared" si="187"/>
        <v>0</v>
      </c>
      <c r="CY211">
        <f t="shared" si="188"/>
        <v>837.04209999999989</v>
      </c>
      <c r="CZ211">
        <f t="shared" si="189"/>
        <v>440.09429999999998</v>
      </c>
      <c r="DC211" t="s">
        <v>3</v>
      </c>
      <c r="DD211" t="s">
        <v>3</v>
      </c>
      <c r="DE211" t="s">
        <v>3</v>
      </c>
      <c r="DF211" t="s">
        <v>3</v>
      </c>
      <c r="DG211" t="s">
        <v>3</v>
      </c>
      <c r="DH211" t="s">
        <v>3</v>
      </c>
      <c r="DI211" t="s">
        <v>3</v>
      </c>
      <c r="DJ211" t="s">
        <v>3</v>
      </c>
      <c r="DK211" t="s">
        <v>3</v>
      </c>
      <c r="DL211" t="s">
        <v>3</v>
      </c>
      <c r="DM211" t="s">
        <v>3</v>
      </c>
      <c r="DN211">
        <v>0</v>
      </c>
      <c r="DO211">
        <v>0</v>
      </c>
      <c r="DP211">
        <v>1</v>
      </c>
      <c r="DQ211">
        <v>1</v>
      </c>
      <c r="DU211">
        <v>1013</v>
      </c>
      <c r="DV211" t="s">
        <v>111</v>
      </c>
      <c r="DW211" t="s">
        <v>111</v>
      </c>
      <c r="DX211">
        <v>1</v>
      </c>
      <c r="DZ211" t="s">
        <v>3</v>
      </c>
      <c r="EA211" t="s">
        <v>3</v>
      </c>
      <c r="EB211" t="s">
        <v>3</v>
      </c>
      <c r="EC211" t="s">
        <v>3</v>
      </c>
      <c r="EE211">
        <v>92107470</v>
      </c>
      <c r="EF211">
        <v>3</v>
      </c>
      <c r="EG211" t="s">
        <v>113</v>
      </c>
      <c r="EH211">
        <v>0</v>
      </c>
      <c r="EI211" t="s">
        <v>3</v>
      </c>
      <c r="EJ211">
        <v>2</v>
      </c>
      <c r="EK211">
        <v>108001</v>
      </c>
      <c r="EL211" t="s">
        <v>114</v>
      </c>
      <c r="EM211" t="s">
        <v>115</v>
      </c>
      <c r="EO211" t="s">
        <v>3</v>
      </c>
      <c r="EQ211">
        <v>0</v>
      </c>
      <c r="ER211">
        <v>25.59</v>
      </c>
      <c r="ES211">
        <v>0.36</v>
      </c>
      <c r="ET211">
        <v>7.34</v>
      </c>
      <c r="EU211">
        <v>0</v>
      </c>
      <c r="EV211">
        <v>17.89</v>
      </c>
      <c r="EW211">
        <v>1.99</v>
      </c>
      <c r="EX211">
        <v>0</v>
      </c>
      <c r="EY211">
        <v>0</v>
      </c>
      <c r="FQ211">
        <v>0</v>
      </c>
      <c r="FR211">
        <f t="shared" si="190"/>
        <v>0</v>
      </c>
      <c r="FS211">
        <v>0</v>
      </c>
      <c r="FX211">
        <v>97</v>
      </c>
      <c r="FY211">
        <v>51</v>
      </c>
      <c r="GA211" t="s">
        <v>3</v>
      </c>
      <c r="GD211">
        <v>1</v>
      </c>
      <c r="GF211">
        <v>670693792</v>
      </c>
      <c r="GG211">
        <v>2</v>
      </c>
      <c r="GH211">
        <v>1</v>
      </c>
      <c r="GI211">
        <v>2</v>
      </c>
      <c r="GJ211">
        <v>0</v>
      </c>
      <c r="GK211">
        <v>0</v>
      </c>
      <c r="GL211">
        <f t="shared" si="191"/>
        <v>0</v>
      </c>
      <c r="GM211">
        <f t="shared" si="192"/>
        <v>2300.61</v>
      </c>
      <c r="GN211">
        <f t="shared" si="193"/>
        <v>0</v>
      </c>
      <c r="GO211">
        <f t="shared" si="194"/>
        <v>2300.61</v>
      </c>
      <c r="GP211">
        <f t="shared" si="195"/>
        <v>0</v>
      </c>
      <c r="GR211">
        <v>0</v>
      </c>
      <c r="GS211">
        <v>3</v>
      </c>
      <c r="GT211">
        <v>0</v>
      </c>
      <c r="GU211" t="s">
        <v>3</v>
      </c>
      <c r="GV211">
        <f t="shared" si="196"/>
        <v>0</v>
      </c>
      <c r="GW211">
        <v>1</v>
      </c>
      <c r="GX211">
        <f t="shared" si="197"/>
        <v>0</v>
      </c>
      <c r="HA211">
        <v>0</v>
      </c>
      <c r="HB211">
        <v>0</v>
      </c>
      <c r="HC211">
        <f t="shared" si="198"/>
        <v>0</v>
      </c>
      <c r="HE211" t="s">
        <v>3</v>
      </c>
      <c r="HF211" t="s">
        <v>3</v>
      </c>
      <c r="HM211" t="s">
        <v>3</v>
      </c>
      <c r="HN211" t="s">
        <v>116</v>
      </c>
      <c r="HO211" t="s">
        <v>117</v>
      </c>
      <c r="HP211" t="s">
        <v>114</v>
      </c>
      <c r="HQ211" t="s">
        <v>114</v>
      </c>
      <c r="IK211">
        <v>0</v>
      </c>
    </row>
    <row r="212" spans="1:245" x14ac:dyDescent="0.2">
      <c r="A212">
        <v>17</v>
      </c>
      <c r="B212">
        <v>1</v>
      </c>
      <c r="C212">
        <f>ROW(SmtRes!A188)</f>
        <v>188</v>
      </c>
      <c r="D212">
        <f>ROW(EtalonRes!A188)</f>
        <v>188</v>
      </c>
      <c r="E212" t="s">
        <v>424</v>
      </c>
      <c r="F212" t="s">
        <v>123</v>
      </c>
      <c r="G212" t="s">
        <v>124</v>
      </c>
      <c r="H212" t="s">
        <v>125</v>
      </c>
      <c r="I212">
        <v>0.183</v>
      </c>
      <c r="J212">
        <v>0</v>
      </c>
      <c r="K212">
        <v>0.183</v>
      </c>
      <c r="O212">
        <f t="shared" si="159"/>
        <v>70186.27</v>
      </c>
      <c r="P212">
        <f t="shared" si="160"/>
        <v>63316.17</v>
      </c>
      <c r="Q212">
        <f t="shared" si="161"/>
        <v>0</v>
      </c>
      <c r="R212">
        <f t="shared" si="162"/>
        <v>0</v>
      </c>
      <c r="S212">
        <f t="shared" si="163"/>
        <v>6870.1</v>
      </c>
      <c r="T212">
        <f t="shared" si="164"/>
        <v>0</v>
      </c>
      <c r="U212">
        <f t="shared" si="165"/>
        <v>24.338999999999999</v>
      </c>
      <c r="V212">
        <f t="shared" si="166"/>
        <v>0</v>
      </c>
      <c r="W212">
        <f t="shared" si="167"/>
        <v>0</v>
      </c>
      <c r="X212">
        <f t="shared" si="168"/>
        <v>6732.7</v>
      </c>
      <c r="Y212">
        <f t="shared" si="169"/>
        <v>3984.66</v>
      </c>
      <c r="AA212">
        <v>93041055</v>
      </c>
      <c r="AB212">
        <f t="shared" si="170"/>
        <v>33416.46</v>
      </c>
      <c r="AC212">
        <f t="shared" si="171"/>
        <v>32365.759999999998</v>
      </c>
      <c r="AD212">
        <f t="shared" si="172"/>
        <v>0</v>
      </c>
      <c r="AE212">
        <f t="shared" si="173"/>
        <v>0</v>
      </c>
      <c r="AF212">
        <f t="shared" si="174"/>
        <v>1050.7</v>
      </c>
      <c r="AG212">
        <f t="shared" si="175"/>
        <v>0</v>
      </c>
      <c r="AH212">
        <f t="shared" si="176"/>
        <v>133</v>
      </c>
      <c r="AI212">
        <f t="shared" si="177"/>
        <v>0</v>
      </c>
      <c r="AJ212">
        <f t="shared" si="178"/>
        <v>0</v>
      </c>
      <c r="AK212">
        <v>33416.46</v>
      </c>
      <c r="AL212">
        <v>32365.759999999998</v>
      </c>
      <c r="AM212">
        <v>0</v>
      </c>
      <c r="AN212">
        <v>0</v>
      </c>
      <c r="AO212">
        <v>1050.7</v>
      </c>
      <c r="AP212">
        <v>0</v>
      </c>
      <c r="AQ212">
        <v>133</v>
      </c>
      <c r="AR212">
        <v>0</v>
      </c>
      <c r="AS212">
        <v>0</v>
      </c>
      <c r="AT212">
        <v>98</v>
      </c>
      <c r="AU212">
        <v>58</v>
      </c>
      <c r="AV212">
        <v>1</v>
      </c>
      <c r="AW212">
        <v>1</v>
      </c>
      <c r="AZ212">
        <v>1</v>
      </c>
      <c r="BA212">
        <v>35.729999999999997</v>
      </c>
      <c r="BB212">
        <v>1</v>
      </c>
      <c r="BC212">
        <v>10.69</v>
      </c>
      <c r="BD212" t="s">
        <v>3</v>
      </c>
      <c r="BE212" t="s">
        <v>3</v>
      </c>
      <c r="BF212" t="s">
        <v>3</v>
      </c>
      <c r="BG212" t="s">
        <v>3</v>
      </c>
      <c r="BH212">
        <v>0</v>
      </c>
      <c r="BI212">
        <v>1</v>
      </c>
      <c r="BJ212" t="s">
        <v>126</v>
      </c>
      <c r="BM212">
        <v>34001</v>
      </c>
      <c r="BN212">
        <v>0</v>
      </c>
      <c r="BO212" t="s">
        <v>123</v>
      </c>
      <c r="BP212">
        <v>1</v>
      </c>
      <c r="BQ212">
        <v>2</v>
      </c>
      <c r="BR212">
        <v>0</v>
      </c>
      <c r="BS212">
        <v>35.729999999999997</v>
      </c>
      <c r="BT212">
        <v>1</v>
      </c>
      <c r="BU212">
        <v>1</v>
      </c>
      <c r="BV212">
        <v>1</v>
      </c>
      <c r="BW212">
        <v>1</v>
      </c>
      <c r="BX212">
        <v>1</v>
      </c>
      <c r="BY212" t="s">
        <v>3</v>
      </c>
      <c r="BZ212">
        <v>98</v>
      </c>
      <c r="CA212">
        <v>58</v>
      </c>
      <c r="CB212" t="s">
        <v>3</v>
      </c>
      <c r="CE212">
        <v>0</v>
      </c>
      <c r="CF212">
        <v>0</v>
      </c>
      <c r="CG212">
        <v>0</v>
      </c>
      <c r="CM212">
        <v>0</v>
      </c>
      <c r="CN212" t="s">
        <v>3</v>
      </c>
      <c r="CO212">
        <v>0</v>
      </c>
      <c r="CP212">
        <f t="shared" si="179"/>
        <v>70186.27</v>
      </c>
      <c r="CQ212">
        <f t="shared" si="180"/>
        <v>345989.97439999995</v>
      </c>
      <c r="CR212">
        <f t="shared" si="181"/>
        <v>0</v>
      </c>
      <c r="CS212">
        <f t="shared" si="182"/>
        <v>0</v>
      </c>
      <c r="CT212">
        <f t="shared" si="183"/>
        <v>37541.510999999999</v>
      </c>
      <c r="CU212">
        <f t="shared" si="184"/>
        <v>0</v>
      </c>
      <c r="CV212">
        <f t="shared" si="185"/>
        <v>133</v>
      </c>
      <c r="CW212">
        <f t="shared" si="186"/>
        <v>0</v>
      </c>
      <c r="CX212">
        <f t="shared" si="187"/>
        <v>0</v>
      </c>
      <c r="CY212">
        <f t="shared" si="188"/>
        <v>6732.6980000000003</v>
      </c>
      <c r="CZ212">
        <f t="shared" si="189"/>
        <v>3984.6580000000004</v>
      </c>
      <c r="DC212" t="s">
        <v>3</v>
      </c>
      <c r="DD212" t="s">
        <v>3</v>
      </c>
      <c r="DE212" t="s">
        <v>3</v>
      </c>
      <c r="DF212" t="s">
        <v>3</v>
      </c>
      <c r="DG212" t="s">
        <v>3</v>
      </c>
      <c r="DH212" t="s">
        <v>3</v>
      </c>
      <c r="DI212" t="s">
        <v>3</v>
      </c>
      <c r="DJ212" t="s">
        <v>3</v>
      </c>
      <c r="DK212" t="s">
        <v>3</v>
      </c>
      <c r="DL212" t="s">
        <v>3</v>
      </c>
      <c r="DM212" t="s">
        <v>3</v>
      </c>
      <c r="DN212">
        <v>0</v>
      </c>
      <c r="DO212">
        <v>0</v>
      </c>
      <c r="DP212">
        <v>1</v>
      </c>
      <c r="DQ212">
        <v>1</v>
      </c>
      <c r="DU212">
        <v>1013</v>
      </c>
      <c r="DV212" t="s">
        <v>125</v>
      </c>
      <c r="DW212" t="s">
        <v>125</v>
      </c>
      <c r="DX212">
        <v>1</v>
      </c>
      <c r="DZ212" t="s">
        <v>3</v>
      </c>
      <c r="EA212" t="s">
        <v>3</v>
      </c>
      <c r="EB212" t="s">
        <v>3</v>
      </c>
      <c r="EC212" t="s">
        <v>3</v>
      </c>
      <c r="EE212">
        <v>92107642</v>
      </c>
      <c r="EF212">
        <v>2</v>
      </c>
      <c r="EG212" t="s">
        <v>19</v>
      </c>
      <c r="EH212">
        <v>28</v>
      </c>
      <c r="EI212" t="s">
        <v>46</v>
      </c>
      <c r="EJ212">
        <v>1</v>
      </c>
      <c r="EK212">
        <v>34001</v>
      </c>
      <c r="EL212" t="s">
        <v>47</v>
      </c>
      <c r="EM212" t="s">
        <v>48</v>
      </c>
      <c r="EO212" t="s">
        <v>3</v>
      </c>
      <c r="EQ212">
        <v>0</v>
      </c>
      <c r="ER212">
        <v>33416.46</v>
      </c>
      <c r="ES212">
        <v>32365.759999999998</v>
      </c>
      <c r="ET212">
        <v>0</v>
      </c>
      <c r="EU212">
        <v>0</v>
      </c>
      <c r="EV212">
        <v>1050.7</v>
      </c>
      <c r="EW212">
        <v>133</v>
      </c>
      <c r="EX212">
        <v>0</v>
      </c>
      <c r="EY212">
        <v>0</v>
      </c>
      <c r="FQ212">
        <v>0</v>
      </c>
      <c r="FR212">
        <f t="shared" si="190"/>
        <v>0</v>
      </c>
      <c r="FS212">
        <v>0</v>
      </c>
      <c r="FX212">
        <v>98</v>
      </c>
      <c r="FY212">
        <v>58</v>
      </c>
      <c r="GA212" t="s">
        <v>3</v>
      </c>
      <c r="GD212">
        <v>1</v>
      </c>
      <c r="GF212">
        <v>-1978359648</v>
      </c>
      <c r="GG212">
        <v>2</v>
      </c>
      <c r="GH212">
        <v>1</v>
      </c>
      <c r="GI212">
        <v>2</v>
      </c>
      <c r="GJ212">
        <v>0</v>
      </c>
      <c r="GK212">
        <v>0</v>
      </c>
      <c r="GL212">
        <f t="shared" si="191"/>
        <v>0</v>
      </c>
      <c r="GM212">
        <f t="shared" si="192"/>
        <v>80903.63</v>
      </c>
      <c r="GN212">
        <f t="shared" si="193"/>
        <v>80903.63</v>
      </c>
      <c r="GO212">
        <f t="shared" si="194"/>
        <v>0</v>
      </c>
      <c r="GP212">
        <f t="shared" si="195"/>
        <v>0</v>
      </c>
      <c r="GR212">
        <v>0</v>
      </c>
      <c r="GS212">
        <v>3</v>
      </c>
      <c r="GT212">
        <v>0</v>
      </c>
      <c r="GU212" t="s">
        <v>3</v>
      </c>
      <c r="GV212">
        <f t="shared" si="196"/>
        <v>0</v>
      </c>
      <c r="GW212">
        <v>1</v>
      </c>
      <c r="GX212">
        <f t="shared" si="197"/>
        <v>0</v>
      </c>
      <c r="HA212">
        <v>0</v>
      </c>
      <c r="HB212">
        <v>0</v>
      </c>
      <c r="HC212">
        <f t="shared" si="198"/>
        <v>0</v>
      </c>
      <c r="HE212" t="s">
        <v>3</v>
      </c>
      <c r="HF212" t="s">
        <v>3</v>
      </c>
      <c r="HM212" t="s">
        <v>3</v>
      </c>
      <c r="HN212" t="s">
        <v>49</v>
      </c>
      <c r="HO212" t="s">
        <v>50</v>
      </c>
      <c r="HP212" t="s">
        <v>51</v>
      </c>
      <c r="HQ212" t="s">
        <v>51</v>
      </c>
      <c r="IK212">
        <v>0</v>
      </c>
    </row>
    <row r="213" spans="1:245" x14ac:dyDescent="0.2">
      <c r="A213">
        <v>18</v>
      </c>
      <c r="B213">
        <v>1</v>
      </c>
      <c r="C213">
        <v>188</v>
      </c>
      <c r="E213" t="s">
        <v>425</v>
      </c>
      <c r="F213" t="s">
        <v>128</v>
      </c>
      <c r="G213" t="s">
        <v>129</v>
      </c>
      <c r="H213" t="s">
        <v>64</v>
      </c>
      <c r="I213">
        <f>I212*J213</f>
        <v>-183</v>
      </c>
      <c r="J213">
        <v>-1000</v>
      </c>
      <c r="K213">
        <v>-1000</v>
      </c>
      <c r="O213">
        <f t="shared" si="159"/>
        <v>-63187.519999999997</v>
      </c>
      <c r="P213">
        <f t="shared" si="160"/>
        <v>-63187.519999999997</v>
      </c>
      <c r="Q213">
        <f t="shared" si="161"/>
        <v>0</v>
      </c>
      <c r="R213">
        <f t="shared" si="162"/>
        <v>0</v>
      </c>
      <c r="S213">
        <f t="shared" si="163"/>
        <v>0</v>
      </c>
      <c r="T213">
        <f t="shared" si="164"/>
        <v>0</v>
      </c>
      <c r="U213">
        <f t="shared" si="165"/>
        <v>0</v>
      </c>
      <c r="V213">
        <f t="shared" si="166"/>
        <v>0</v>
      </c>
      <c r="W213">
        <f t="shared" si="167"/>
        <v>0</v>
      </c>
      <c r="X213">
        <f t="shared" si="168"/>
        <v>0</v>
      </c>
      <c r="Y213">
        <f t="shared" si="169"/>
        <v>0</v>
      </c>
      <c r="AA213">
        <v>93041055</v>
      </c>
      <c r="AB213">
        <f t="shared" si="170"/>
        <v>32.299999999999997</v>
      </c>
      <c r="AC213">
        <f t="shared" si="171"/>
        <v>32.299999999999997</v>
      </c>
      <c r="AD213">
        <f t="shared" si="172"/>
        <v>0</v>
      </c>
      <c r="AE213">
        <f t="shared" si="173"/>
        <v>0</v>
      </c>
      <c r="AF213">
        <f t="shared" si="174"/>
        <v>0</v>
      </c>
      <c r="AG213">
        <f t="shared" si="175"/>
        <v>0</v>
      </c>
      <c r="AH213">
        <f t="shared" si="176"/>
        <v>0</v>
      </c>
      <c r="AI213">
        <f t="shared" si="177"/>
        <v>0</v>
      </c>
      <c r="AJ213">
        <f t="shared" si="178"/>
        <v>0</v>
      </c>
      <c r="AK213">
        <v>32.299999999999997</v>
      </c>
      <c r="AL213">
        <v>32.299999999999997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98</v>
      </c>
      <c r="AU213">
        <v>58</v>
      </c>
      <c r="AV213">
        <v>1</v>
      </c>
      <c r="AW213">
        <v>1</v>
      </c>
      <c r="AZ213">
        <v>1</v>
      </c>
      <c r="BA213">
        <v>1</v>
      </c>
      <c r="BB213">
        <v>1</v>
      </c>
      <c r="BC213">
        <v>10.69</v>
      </c>
      <c r="BD213" t="s">
        <v>3</v>
      </c>
      <c r="BE213" t="s">
        <v>3</v>
      </c>
      <c r="BF213" t="s">
        <v>3</v>
      </c>
      <c r="BG213" t="s">
        <v>3</v>
      </c>
      <c r="BH213">
        <v>3</v>
      </c>
      <c r="BI213">
        <v>1</v>
      </c>
      <c r="BJ213" t="s">
        <v>130</v>
      </c>
      <c r="BM213">
        <v>34001</v>
      </c>
      <c r="BN213">
        <v>0</v>
      </c>
      <c r="BO213" t="s">
        <v>128</v>
      </c>
      <c r="BP213">
        <v>1</v>
      </c>
      <c r="BQ213">
        <v>2</v>
      </c>
      <c r="BR213">
        <v>1</v>
      </c>
      <c r="BS213">
        <v>1</v>
      </c>
      <c r="BT213">
        <v>1</v>
      </c>
      <c r="BU213">
        <v>1</v>
      </c>
      <c r="BV213">
        <v>1</v>
      </c>
      <c r="BW213">
        <v>1</v>
      </c>
      <c r="BX213">
        <v>1</v>
      </c>
      <c r="BY213" t="s">
        <v>3</v>
      </c>
      <c r="BZ213">
        <v>98</v>
      </c>
      <c r="CA213">
        <v>58</v>
      </c>
      <c r="CB213" t="s">
        <v>3</v>
      </c>
      <c r="CE213">
        <v>0</v>
      </c>
      <c r="CF213">
        <v>0</v>
      </c>
      <c r="CG213">
        <v>0</v>
      </c>
      <c r="CM213">
        <v>0</v>
      </c>
      <c r="CN213" t="s">
        <v>3</v>
      </c>
      <c r="CO213">
        <v>0</v>
      </c>
      <c r="CP213">
        <f t="shared" si="179"/>
        <v>-63187.519999999997</v>
      </c>
      <c r="CQ213">
        <f t="shared" si="180"/>
        <v>345.28699999999998</v>
      </c>
      <c r="CR213">
        <f t="shared" si="181"/>
        <v>0</v>
      </c>
      <c r="CS213">
        <f t="shared" si="182"/>
        <v>0</v>
      </c>
      <c r="CT213">
        <f t="shared" si="183"/>
        <v>0</v>
      </c>
      <c r="CU213">
        <f t="shared" si="184"/>
        <v>0</v>
      </c>
      <c r="CV213">
        <f t="shared" si="185"/>
        <v>0</v>
      </c>
      <c r="CW213">
        <f t="shared" si="186"/>
        <v>0</v>
      </c>
      <c r="CX213">
        <f t="shared" si="187"/>
        <v>0</v>
      </c>
      <c r="CY213">
        <f t="shared" si="188"/>
        <v>0</v>
      </c>
      <c r="CZ213">
        <f t="shared" si="189"/>
        <v>0</v>
      </c>
      <c r="DC213" t="s">
        <v>3</v>
      </c>
      <c r="DD213" t="s">
        <v>3</v>
      </c>
      <c r="DE213" t="s">
        <v>3</v>
      </c>
      <c r="DF213" t="s">
        <v>3</v>
      </c>
      <c r="DG213" t="s">
        <v>3</v>
      </c>
      <c r="DH213" t="s">
        <v>3</v>
      </c>
      <c r="DI213" t="s">
        <v>3</v>
      </c>
      <c r="DJ213" t="s">
        <v>3</v>
      </c>
      <c r="DK213" t="s">
        <v>3</v>
      </c>
      <c r="DL213" t="s">
        <v>3</v>
      </c>
      <c r="DM213" t="s">
        <v>3</v>
      </c>
      <c r="DN213">
        <v>0</v>
      </c>
      <c r="DO213">
        <v>0</v>
      </c>
      <c r="DP213">
        <v>1</v>
      </c>
      <c r="DQ213">
        <v>1</v>
      </c>
      <c r="DU213">
        <v>1003</v>
      </c>
      <c r="DV213" t="s">
        <v>64</v>
      </c>
      <c r="DW213" t="s">
        <v>64</v>
      </c>
      <c r="DX213">
        <v>1</v>
      </c>
      <c r="DZ213" t="s">
        <v>3</v>
      </c>
      <c r="EA213" t="s">
        <v>3</v>
      </c>
      <c r="EB213" t="s">
        <v>3</v>
      </c>
      <c r="EC213" t="s">
        <v>3</v>
      </c>
      <c r="EE213">
        <v>92107642</v>
      </c>
      <c r="EF213">
        <v>2</v>
      </c>
      <c r="EG213" t="s">
        <v>19</v>
      </c>
      <c r="EH213">
        <v>28</v>
      </c>
      <c r="EI213" t="s">
        <v>46</v>
      </c>
      <c r="EJ213">
        <v>1</v>
      </c>
      <c r="EK213">
        <v>34001</v>
      </c>
      <c r="EL213" t="s">
        <v>47</v>
      </c>
      <c r="EM213" t="s">
        <v>48</v>
      </c>
      <c r="EO213" t="s">
        <v>3</v>
      </c>
      <c r="EQ213">
        <v>0</v>
      </c>
      <c r="ER213">
        <v>32.299999999999997</v>
      </c>
      <c r="ES213">
        <v>32.299999999999997</v>
      </c>
      <c r="ET213">
        <v>0</v>
      </c>
      <c r="EU213">
        <v>0</v>
      </c>
      <c r="EV213">
        <v>0</v>
      </c>
      <c r="EW213">
        <v>0</v>
      </c>
      <c r="EX213">
        <v>0</v>
      </c>
      <c r="FQ213">
        <v>0</v>
      </c>
      <c r="FR213">
        <f t="shared" si="190"/>
        <v>0</v>
      </c>
      <c r="FS213">
        <v>0</v>
      </c>
      <c r="FX213">
        <v>98</v>
      </c>
      <c r="FY213">
        <v>58</v>
      </c>
      <c r="GA213" t="s">
        <v>3</v>
      </c>
      <c r="GD213">
        <v>1</v>
      </c>
      <c r="GF213">
        <v>989096894</v>
      </c>
      <c r="GG213">
        <v>2</v>
      </c>
      <c r="GH213">
        <v>1</v>
      </c>
      <c r="GI213">
        <v>2</v>
      </c>
      <c r="GJ213">
        <v>0</v>
      </c>
      <c r="GK213">
        <v>0</v>
      </c>
      <c r="GL213">
        <f t="shared" si="191"/>
        <v>0</v>
      </c>
      <c r="GM213">
        <f t="shared" si="192"/>
        <v>-63187.519999999997</v>
      </c>
      <c r="GN213">
        <f t="shared" si="193"/>
        <v>-63187.519999999997</v>
      </c>
      <c r="GO213">
        <f t="shared" si="194"/>
        <v>0</v>
      </c>
      <c r="GP213">
        <f t="shared" si="195"/>
        <v>0</v>
      </c>
      <c r="GR213">
        <v>0</v>
      </c>
      <c r="GS213">
        <v>3</v>
      </c>
      <c r="GT213">
        <v>0</v>
      </c>
      <c r="GU213" t="s">
        <v>3</v>
      </c>
      <c r="GV213">
        <f t="shared" si="196"/>
        <v>0</v>
      </c>
      <c r="GW213">
        <v>1</v>
      </c>
      <c r="GX213">
        <f t="shared" si="197"/>
        <v>0</v>
      </c>
      <c r="HA213">
        <v>0</v>
      </c>
      <c r="HB213">
        <v>0</v>
      </c>
      <c r="HC213">
        <f t="shared" si="198"/>
        <v>0</v>
      </c>
      <c r="HE213" t="s">
        <v>3</v>
      </c>
      <c r="HF213" t="s">
        <v>3</v>
      </c>
      <c r="HM213" t="s">
        <v>3</v>
      </c>
      <c r="HN213" t="s">
        <v>49</v>
      </c>
      <c r="HO213" t="s">
        <v>50</v>
      </c>
      <c r="HP213" t="s">
        <v>51</v>
      </c>
      <c r="HQ213" t="s">
        <v>51</v>
      </c>
      <c r="IK213">
        <v>0</v>
      </c>
    </row>
    <row r="214" spans="1:245" x14ac:dyDescent="0.2">
      <c r="A214">
        <v>18</v>
      </c>
      <c r="B214">
        <v>1</v>
      </c>
      <c r="C214">
        <v>186</v>
      </c>
      <c r="E214" t="s">
        <v>426</v>
      </c>
      <c r="F214" t="s">
        <v>427</v>
      </c>
      <c r="G214" t="s">
        <v>428</v>
      </c>
      <c r="H214" t="s">
        <v>178</v>
      </c>
      <c r="I214">
        <f>I212*J214</f>
        <v>-1.46E-4</v>
      </c>
      <c r="J214">
        <v>-7.9781420765027327E-4</v>
      </c>
      <c r="K214">
        <v>-8.0000000000000004E-4</v>
      </c>
      <c r="O214">
        <f t="shared" si="159"/>
        <v>-8.8699999999999992</v>
      </c>
      <c r="P214">
        <f t="shared" si="160"/>
        <v>-8.8699999999999992</v>
      </c>
      <c r="Q214">
        <f t="shared" si="161"/>
        <v>0</v>
      </c>
      <c r="R214">
        <f t="shared" si="162"/>
        <v>0</v>
      </c>
      <c r="S214">
        <f t="shared" si="163"/>
        <v>0</v>
      </c>
      <c r="T214">
        <f t="shared" si="164"/>
        <v>0</v>
      </c>
      <c r="U214">
        <f t="shared" si="165"/>
        <v>0</v>
      </c>
      <c r="V214">
        <f t="shared" si="166"/>
        <v>0</v>
      </c>
      <c r="W214">
        <f t="shared" si="167"/>
        <v>0</v>
      </c>
      <c r="X214">
        <f t="shared" si="168"/>
        <v>0</v>
      </c>
      <c r="Y214">
        <f t="shared" si="169"/>
        <v>0</v>
      </c>
      <c r="AA214">
        <v>93041055</v>
      </c>
      <c r="AB214">
        <f t="shared" si="170"/>
        <v>4917.3999999999996</v>
      </c>
      <c r="AC214">
        <f t="shared" si="171"/>
        <v>4917.3999999999996</v>
      </c>
      <c r="AD214">
        <f t="shared" si="172"/>
        <v>0</v>
      </c>
      <c r="AE214">
        <f t="shared" si="173"/>
        <v>0</v>
      </c>
      <c r="AF214">
        <f t="shared" si="174"/>
        <v>0</v>
      </c>
      <c r="AG214">
        <f t="shared" si="175"/>
        <v>0</v>
      </c>
      <c r="AH214">
        <f t="shared" si="176"/>
        <v>0</v>
      </c>
      <c r="AI214">
        <f t="shared" si="177"/>
        <v>0</v>
      </c>
      <c r="AJ214">
        <f t="shared" si="178"/>
        <v>0</v>
      </c>
      <c r="AK214">
        <v>4917.3999999999996</v>
      </c>
      <c r="AL214">
        <v>4917.3999999999996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98</v>
      </c>
      <c r="AU214">
        <v>58</v>
      </c>
      <c r="AV214">
        <v>1</v>
      </c>
      <c r="AW214">
        <v>1</v>
      </c>
      <c r="AZ214">
        <v>1</v>
      </c>
      <c r="BA214">
        <v>1</v>
      </c>
      <c r="BB214">
        <v>1</v>
      </c>
      <c r="BC214">
        <v>12.35</v>
      </c>
      <c r="BD214" t="s">
        <v>3</v>
      </c>
      <c r="BE214" t="s">
        <v>3</v>
      </c>
      <c r="BF214" t="s">
        <v>3</v>
      </c>
      <c r="BG214" t="s">
        <v>3</v>
      </c>
      <c r="BH214">
        <v>3</v>
      </c>
      <c r="BI214">
        <v>1</v>
      </c>
      <c r="BJ214" t="s">
        <v>429</v>
      </c>
      <c r="BM214">
        <v>34001</v>
      </c>
      <c r="BN214">
        <v>0</v>
      </c>
      <c r="BO214" t="s">
        <v>427</v>
      </c>
      <c r="BP214">
        <v>1</v>
      </c>
      <c r="BQ214">
        <v>2</v>
      </c>
      <c r="BR214">
        <v>1</v>
      </c>
      <c r="BS214">
        <v>1</v>
      </c>
      <c r="BT214">
        <v>1</v>
      </c>
      <c r="BU214">
        <v>1</v>
      </c>
      <c r="BV214">
        <v>1</v>
      </c>
      <c r="BW214">
        <v>1</v>
      </c>
      <c r="BX214">
        <v>1</v>
      </c>
      <c r="BY214" t="s">
        <v>3</v>
      </c>
      <c r="BZ214">
        <v>98</v>
      </c>
      <c r="CA214">
        <v>58</v>
      </c>
      <c r="CB214" t="s">
        <v>3</v>
      </c>
      <c r="CE214">
        <v>0</v>
      </c>
      <c r="CF214">
        <v>0</v>
      </c>
      <c r="CG214">
        <v>0</v>
      </c>
      <c r="CM214">
        <v>0</v>
      </c>
      <c r="CN214" t="s">
        <v>3</v>
      </c>
      <c r="CO214">
        <v>0</v>
      </c>
      <c r="CP214">
        <f t="shared" si="179"/>
        <v>-8.8699999999999992</v>
      </c>
      <c r="CQ214">
        <f t="shared" si="180"/>
        <v>60729.889999999992</v>
      </c>
      <c r="CR214">
        <f t="shared" si="181"/>
        <v>0</v>
      </c>
      <c r="CS214">
        <f t="shared" si="182"/>
        <v>0</v>
      </c>
      <c r="CT214">
        <f t="shared" si="183"/>
        <v>0</v>
      </c>
      <c r="CU214">
        <f t="shared" si="184"/>
        <v>0</v>
      </c>
      <c r="CV214">
        <f t="shared" si="185"/>
        <v>0</v>
      </c>
      <c r="CW214">
        <f t="shared" si="186"/>
        <v>0</v>
      </c>
      <c r="CX214">
        <f t="shared" si="187"/>
        <v>0</v>
      </c>
      <c r="CY214">
        <f t="shared" si="188"/>
        <v>0</v>
      </c>
      <c r="CZ214">
        <f t="shared" si="189"/>
        <v>0</v>
      </c>
      <c r="DC214" t="s">
        <v>3</v>
      </c>
      <c r="DD214" t="s">
        <v>3</v>
      </c>
      <c r="DE214" t="s">
        <v>3</v>
      </c>
      <c r="DF214" t="s">
        <v>3</v>
      </c>
      <c r="DG214" t="s">
        <v>3</v>
      </c>
      <c r="DH214" t="s">
        <v>3</v>
      </c>
      <c r="DI214" t="s">
        <v>3</v>
      </c>
      <c r="DJ214" t="s">
        <v>3</v>
      </c>
      <c r="DK214" t="s">
        <v>3</v>
      </c>
      <c r="DL214" t="s">
        <v>3</v>
      </c>
      <c r="DM214" t="s">
        <v>3</v>
      </c>
      <c r="DN214">
        <v>0</v>
      </c>
      <c r="DO214">
        <v>0</v>
      </c>
      <c r="DP214">
        <v>1</v>
      </c>
      <c r="DQ214">
        <v>1</v>
      </c>
      <c r="DU214">
        <v>1009</v>
      </c>
      <c r="DV214" t="s">
        <v>178</v>
      </c>
      <c r="DW214" t="s">
        <v>178</v>
      </c>
      <c r="DX214">
        <v>1000</v>
      </c>
      <c r="DZ214" t="s">
        <v>3</v>
      </c>
      <c r="EA214" t="s">
        <v>3</v>
      </c>
      <c r="EB214" t="s">
        <v>3</v>
      </c>
      <c r="EC214" t="s">
        <v>3</v>
      </c>
      <c r="EE214">
        <v>92107642</v>
      </c>
      <c r="EF214">
        <v>2</v>
      </c>
      <c r="EG214" t="s">
        <v>19</v>
      </c>
      <c r="EH214">
        <v>28</v>
      </c>
      <c r="EI214" t="s">
        <v>46</v>
      </c>
      <c r="EJ214">
        <v>1</v>
      </c>
      <c r="EK214">
        <v>34001</v>
      </c>
      <c r="EL214" t="s">
        <v>47</v>
      </c>
      <c r="EM214" t="s">
        <v>48</v>
      </c>
      <c r="EO214" t="s">
        <v>3</v>
      </c>
      <c r="EQ214">
        <v>0</v>
      </c>
      <c r="ER214">
        <v>4917.3999999999996</v>
      </c>
      <c r="ES214">
        <v>4917.3999999999996</v>
      </c>
      <c r="ET214">
        <v>0</v>
      </c>
      <c r="EU214">
        <v>0</v>
      </c>
      <c r="EV214">
        <v>0</v>
      </c>
      <c r="EW214">
        <v>0</v>
      </c>
      <c r="EX214">
        <v>0</v>
      </c>
      <c r="FQ214">
        <v>0</v>
      </c>
      <c r="FR214">
        <f t="shared" si="190"/>
        <v>0</v>
      </c>
      <c r="FS214">
        <v>0</v>
      </c>
      <c r="FX214">
        <v>98</v>
      </c>
      <c r="FY214">
        <v>58</v>
      </c>
      <c r="GA214" t="s">
        <v>3</v>
      </c>
      <c r="GD214">
        <v>1</v>
      </c>
      <c r="GF214">
        <v>1351376136</v>
      </c>
      <c r="GG214">
        <v>2</v>
      </c>
      <c r="GH214">
        <v>1</v>
      </c>
      <c r="GI214">
        <v>2</v>
      </c>
      <c r="GJ214">
        <v>0</v>
      </c>
      <c r="GK214">
        <v>0</v>
      </c>
      <c r="GL214">
        <f t="shared" si="191"/>
        <v>0</v>
      </c>
      <c r="GM214">
        <f t="shared" si="192"/>
        <v>-8.8699999999999992</v>
      </c>
      <c r="GN214">
        <f t="shared" si="193"/>
        <v>-8.8699999999999992</v>
      </c>
      <c r="GO214">
        <f t="shared" si="194"/>
        <v>0</v>
      </c>
      <c r="GP214">
        <f t="shared" si="195"/>
        <v>0</v>
      </c>
      <c r="GR214">
        <v>0</v>
      </c>
      <c r="GS214">
        <v>3</v>
      </c>
      <c r="GT214">
        <v>0</v>
      </c>
      <c r="GU214" t="s">
        <v>3</v>
      </c>
      <c r="GV214">
        <f t="shared" si="196"/>
        <v>0</v>
      </c>
      <c r="GW214">
        <v>1</v>
      </c>
      <c r="GX214">
        <f t="shared" si="197"/>
        <v>0</v>
      </c>
      <c r="HA214">
        <v>0</v>
      </c>
      <c r="HB214">
        <v>0</v>
      </c>
      <c r="HC214">
        <f t="shared" si="198"/>
        <v>0</v>
      </c>
      <c r="HE214" t="s">
        <v>3</v>
      </c>
      <c r="HF214" t="s">
        <v>3</v>
      </c>
      <c r="HM214" t="s">
        <v>3</v>
      </c>
      <c r="HN214" t="s">
        <v>49</v>
      </c>
      <c r="HO214" t="s">
        <v>50</v>
      </c>
      <c r="HP214" t="s">
        <v>51</v>
      </c>
      <c r="HQ214" t="s">
        <v>51</v>
      </c>
      <c r="IK214">
        <v>0</v>
      </c>
    </row>
    <row r="215" spans="1:245" x14ac:dyDescent="0.2">
      <c r="A215">
        <v>18</v>
      </c>
      <c r="B215">
        <v>1</v>
      </c>
      <c r="C215">
        <v>187</v>
      </c>
      <c r="E215" t="s">
        <v>430</v>
      </c>
      <c r="F215" t="s">
        <v>431</v>
      </c>
      <c r="G215" t="s">
        <v>432</v>
      </c>
      <c r="H215" t="s">
        <v>69</v>
      </c>
      <c r="I215">
        <f>I212*J215</f>
        <v>-1.464E-2</v>
      </c>
      <c r="J215">
        <v>-0.08</v>
      </c>
      <c r="K215">
        <v>-0.08</v>
      </c>
      <c r="O215">
        <f t="shared" si="159"/>
        <v>-91.86</v>
      </c>
      <c r="P215">
        <f t="shared" si="160"/>
        <v>-91.86</v>
      </c>
      <c r="Q215">
        <f t="shared" si="161"/>
        <v>0</v>
      </c>
      <c r="R215">
        <f t="shared" si="162"/>
        <v>0</v>
      </c>
      <c r="S215">
        <f t="shared" si="163"/>
        <v>0</v>
      </c>
      <c r="T215">
        <f t="shared" si="164"/>
        <v>0</v>
      </c>
      <c r="U215">
        <f t="shared" si="165"/>
        <v>0</v>
      </c>
      <c r="V215">
        <f t="shared" si="166"/>
        <v>0</v>
      </c>
      <c r="W215">
        <f t="shared" si="167"/>
        <v>0</v>
      </c>
      <c r="X215">
        <f t="shared" si="168"/>
        <v>0</v>
      </c>
      <c r="Y215">
        <f t="shared" si="169"/>
        <v>0</v>
      </c>
      <c r="AA215">
        <v>93041055</v>
      </c>
      <c r="AB215">
        <f t="shared" si="170"/>
        <v>772.77</v>
      </c>
      <c r="AC215">
        <f t="shared" si="171"/>
        <v>772.77</v>
      </c>
      <c r="AD215">
        <f t="shared" si="172"/>
        <v>0</v>
      </c>
      <c r="AE215">
        <f t="shared" si="173"/>
        <v>0</v>
      </c>
      <c r="AF215">
        <f t="shared" si="174"/>
        <v>0</v>
      </c>
      <c r="AG215">
        <f t="shared" si="175"/>
        <v>0</v>
      </c>
      <c r="AH215">
        <f t="shared" si="176"/>
        <v>0</v>
      </c>
      <c r="AI215">
        <f t="shared" si="177"/>
        <v>0</v>
      </c>
      <c r="AJ215">
        <f t="shared" si="178"/>
        <v>0</v>
      </c>
      <c r="AK215">
        <v>772.77</v>
      </c>
      <c r="AL215">
        <v>772.77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98</v>
      </c>
      <c r="AU215">
        <v>58</v>
      </c>
      <c r="AV215">
        <v>1</v>
      </c>
      <c r="AW215">
        <v>1</v>
      </c>
      <c r="AZ215">
        <v>1</v>
      </c>
      <c r="BA215">
        <v>1</v>
      </c>
      <c r="BB215">
        <v>1</v>
      </c>
      <c r="BC215">
        <v>8.1199999999999992</v>
      </c>
      <c r="BD215" t="s">
        <v>3</v>
      </c>
      <c r="BE215" t="s">
        <v>3</v>
      </c>
      <c r="BF215" t="s">
        <v>3</v>
      </c>
      <c r="BG215" t="s">
        <v>3</v>
      </c>
      <c r="BH215">
        <v>3</v>
      </c>
      <c r="BI215">
        <v>1</v>
      </c>
      <c r="BJ215" t="s">
        <v>433</v>
      </c>
      <c r="BM215">
        <v>34001</v>
      </c>
      <c r="BN215">
        <v>0</v>
      </c>
      <c r="BO215" t="s">
        <v>431</v>
      </c>
      <c r="BP215">
        <v>1</v>
      </c>
      <c r="BQ215">
        <v>2</v>
      </c>
      <c r="BR215">
        <v>1</v>
      </c>
      <c r="BS215">
        <v>1</v>
      </c>
      <c r="BT215">
        <v>1</v>
      </c>
      <c r="BU215">
        <v>1</v>
      </c>
      <c r="BV215">
        <v>1</v>
      </c>
      <c r="BW215">
        <v>1</v>
      </c>
      <c r="BX215">
        <v>1</v>
      </c>
      <c r="BY215" t="s">
        <v>3</v>
      </c>
      <c r="BZ215">
        <v>98</v>
      </c>
      <c r="CA215">
        <v>58</v>
      </c>
      <c r="CB215" t="s">
        <v>3</v>
      </c>
      <c r="CE215">
        <v>0</v>
      </c>
      <c r="CF215">
        <v>0</v>
      </c>
      <c r="CG215">
        <v>0</v>
      </c>
      <c r="CM215">
        <v>0</v>
      </c>
      <c r="CN215" t="s">
        <v>3</v>
      </c>
      <c r="CO215">
        <v>0</v>
      </c>
      <c r="CP215">
        <f t="shared" si="179"/>
        <v>-91.86</v>
      </c>
      <c r="CQ215">
        <f t="shared" si="180"/>
        <v>6274.8923999999988</v>
      </c>
      <c r="CR215">
        <f t="shared" si="181"/>
        <v>0</v>
      </c>
      <c r="CS215">
        <f t="shared" si="182"/>
        <v>0</v>
      </c>
      <c r="CT215">
        <f t="shared" si="183"/>
        <v>0</v>
      </c>
      <c r="CU215">
        <f t="shared" si="184"/>
        <v>0</v>
      </c>
      <c r="CV215">
        <f t="shared" si="185"/>
        <v>0</v>
      </c>
      <c r="CW215">
        <f t="shared" si="186"/>
        <v>0</v>
      </c>
      <c r="CX215">
        <f t="shared" si="187"/>
        <v>0</v>
      </c>
      <c r="CY215">
        <f t="shared" si="188"/>
        <v>0</v>
      </c>
      <c r="CZ215">
        <f t="shared" si="189"/>
        <v>0</v>
      </c>
      <c r="DC215" t="s">
        <v>3</v>
      </c>
      <c r="DD215" t="s">
        <v>3</v>
      </c>
      <c r="DE215" t="s">
        <v>3</v>
      </c>
      <c r="DF215" t="s">
        <v>3</v>
      </c>
      <c r="DG215" t="s">
        <v>3</v>
      </c>
      <c r="DH215" t="s">
        <v>3</v>
      </c>
      <c r="DI215" t="s">
        <v>3</v>
      </c>
      <c r="DJ215" t="s">
        <v>3</v>
      </c>
      <c r="DK215" t="s">
        <v>3</v>
      </c>
      <c r="DL215" t="s">
        <v>3</v>
      </c>
      <c r="DM215" t="s">
        <v>3</v>
      </c>
      <c r="DN215">
        <v>0</v>
      </c>
      <c r="DO215">
        <v>0</v>
      </c>
      <c r="DP215">
        <v>1</v>
      </c>
      <c r="DQ215">
        <v>1</v>
      </c>
      <c r="DU215">
        <v>1007</v>
      </c>
      <c r="DV215" t="s">
        <v>69</v>
      </c>
      <c r="DW215" t="s">
        <v>69</v>
      </c>
      <c r="DX215">
        <v>1</v>
      </c>
      <c r="DZ215" t="s">
        <v>3</v>
      </c>
      <c r="EA215" t="s">
        <v>3</v>
      </c>
      <c r="EB215" t="s">
        <v>3</v>
      </c>
      <c r="EC215" t="s">
        <v>3</v>
      </c>
      <c r="EE215">
        <v>92107642</v>
      </c>
      <c r="EF215">
        <v>2</v>
      </c>
      <c r="EG215" t="s">
        <v>19</v>
      </c>
      <c r="EH215">
        <v>28</v>
      </c>
      <c r="EI215" t="s">
        <v>46</v>
      </c>
      <c r="EJ215">
        <v>1</v>
      </c>
      <c r="EK215">
        <v>34001</v>
      </c>
      <c r="EL215" t="s">
        <v>47</v>
      </c>
      <c r="EM215" t="s">
        <v>48</v>
      </c>
      <c r="EO215" t="s">
        <v>3</v>
      </c>
      <c r="EQ215">
        <v>0</v>
      </c>
      <c r="ER215">
        <v>772.77</v>
      </c>
      <c r="ES215">
        <v>772.77</v>
      </c>
      <c r="ET215">
        <v>0</v>
      </c>
      <c r="EU215">
        <v>0</v>
      </c>
      <c r="EV215">
        <v>0</v>
      </c>
      <c r="EW215">
        <v>0</v>
      </c>
      <c r="EX215">
        <v>0</v>
      </c>
      <c r="FQ215">
        <v>0</v>
      </c>
      <c r="FR215">
        <f t="shared" si="190"/>
        <v>0</v>
      </c>
      <c r="FS215">
        <v>0</v>
      </c>
      <c r="FX215">
        <v>98</v>
      </c>
      <c r="FY215">
        <v>58</v>
      </c>
      <c r="GA215" t="s">
        <v>3</v>
      </c>
      <c r="GD215">
        <v>1</v>
      </c>
      <c r="GF215">
        <v>705501162</v>
      </c>
      <c r="GG215">
        <v>2</v>
      </c>
      <c r="GH215">
        <v>1</v>
      </c>
      <c r="GI215">
        <v>2</v>
      </c>
      <c r="GJ215">
        <v>0</v>
      </c>
      <c r="GK215">
        <v>0</v>
      </c>
      <c r="GL215">
        <f t="shared" si="191"/>
        <v>0</v>
      </c>
      <c r="GM215">
        <f t="shared" si="192"/>
        <v>-91.86</v>
      </c>
      <c r="GN215">
        <f t="shared" si="193"/>
        <v>-91.86</v>
      </c>
      <c r="GO215">
        <f t="shared" si="194"/>
        <v>0</v>
      </c>
      <c r="GP215">
        <f t="shared" si="195"/>
        <v>0</v>
      </c>
      <c r="GR215">
        <v>0</v>
      </c>
      <c r="GS215">
        <v>3</v>
      </c>
      <c r="GT215">
        <v>0</v>
      </c>
      <c r="GU215" t="s">
        <v>3</v>
      </c>
      <c r="GV215">
        <f t="shared" si="196"/>
        <v>0</v>
      </c>
      <c r="GW215">
        <v>1</v>
      </c>
      <c r="GX215">
        <f t="shared" si="197"/>
        <v>0</v>
      </c>
      <c r="HA215">
        <v>0</v>
      </c>
      <c r="HB215">
        <v>0</v>
      </c>
      <c r="HC215">
        <f t="shared" si="198"/>
        <v>0</v>
      </c>
      <c r="HE215" t="s">
        <v>3</v>
      </c>
      <c r="HF215" t="s">
        <v>3</v>
      </c>
      <c r="HM215" t="s">
        <v>3</v>
      </c>
      <c r="HN215" t="s">
        <v>49</v>
      </c>
      <c r="HO215" t="s">
        <v>50</v>
      </c>
      <c r="HP215" t="s">
        <v>51</v>
      </c>
      <c r="HQ215" t="s">
        <v>51</v>
      </c>
      <c r="IK215">
        <v>0</v>
      </c>
    </row>
    <row r="216" spans="1:245" x14ac:dyDescent="0.2">
      <c r="A216">
        <v>17</v>
      </c>
      <c r="B216">
        <v>1</v>
      </c>
      <c r="C216">
        <f>ROW(SmtRes!A197)</f>
        <v>197</v>
      </c>
      <c r="D216">
        <f>ROW(EtalonRes!A197)</f>
        <v>197</v>
      </c>
      <c r="E216" t="s">
        <v>434</v>
      </c>
      <c r="F216" t="s">
        <v>435</v>
      </c>
      <c r="G216" t="s">
        <v>436</v>
      </c>
      <c r="H216" t="s">
        <v>348</v>
      </c>
      <c r="I216">
        <f>ROUND(3/100,9)</f>
        <v>0.03</v>
      </c>
      <c r="J216">
        <v>0</v>
      </c>
      <c r="K216">
        <f>ROUND(3/100,9)</f>
        <v>0.03</v>
      </c>
      <c r="O216">
        <f t="shared" si="159"/>
        <v>267.08</v>
      </c>
      <c r="P216">
        <f t="shared" si="160"/>
        <v>34.200000000000003</v>
      </c>
      <c r="Q216">
        <f t="shared" si="161"/>
        <v>11.28</v>
      </c>
      <c r="R216">
        <f t="shared" si="162"/>
        <v>1.3</v>
      </c>
      <c r="S216">
        <f t="shared" si="163"/>
        <v>221.6</v>
      </c>
      <c r="T216">
        <f t="shared" si="164"/>
        <v>0</v>
      </c>
      <c r="U216">
        <f t="shared" si="165"/>
        <v>0.7056</v>
      </c>
      <c r="V216">
        <f t="shared" si="166"/>
        <v>3.0000000000000001E-3</v>
      </c>
      <c r="W216">
        <f t="shared" si="167"/>
        <v>0</v>
      </c>
      <c r="X216">
        <f t="shared" si="168"/>
        <v>216.21</v>
      </c>
      <c r="Y216">
        <f t="shared" si="169"/>
        <v>113.68</v>
      </c>
      <c r="AA216">
        <v>93041055</v>
      </c>
      <c r="AB216">
        <f t="shared" si="170"/>
        <v>371.2</v>
      </c>
      <c r="AC216">
        <f t="shared" si="171"/>
        <v>128.37</v>
      </c>
      <c r="AD216">
        <f t="shared" si="172"/>
        <v>36.090000000000003</v>
      </c>
      <c r="AE216">
        <f t="shared" si="173"/>
        <v>1.21</v>
      </c>
      <c r="AF216">
        <f t="shared" si="174"/>
        <v>206.74</v>
      </c>
      <c r="AG216">
        <f t="shared" si="175"/>
        <v>0</v>
      </c>
      <c r="AH216">
        <f t="shared" si="176"/>
        <v>23.52</v>
      </c>
      <c r="AI216">
        <f t="shared" si="177"/>
        <v>0.1</v>
      </c>
      <c r="AJ216">
        <f t="shared" si="178"/>
        <v>0</v>
      </c>
      <c r="AK216">
        <v>371.2</v>
      </c>
      <c r="AL216">
        <v>128.37</v>
      </c>
      <c r="AM216">
        <v>36.090000000000003</v>
      </c>
      <c r="AN216">
        <v>1.21</v>
      </c>
      <c r="AO216">
        <v>206.74</v>
      </c>
      <c r="AP216">
        <v>0</v>
      </c>
      <c r="AQ216">
        <v>23.52</v>
      </c>
      <c r="AR216">
        <v>0.1</v>
      </c>
      <c r="AS216">
        <v>0</v>
      </c>
      <c r="AT216">
        <v>97</v>
      </c>
      <c r="AU216">
        <v>51</v>
      </c>
      <c r="AV216">
        <v>1</v>
      </c>
      <c r="AW216">
        <v>1</v>
      </c>
      <c r="AZ216">
        <v>1</v>
      </c>
      <c r="BA216">
        <v>35.729999999999997</v>
      </c>
      <c r="BB216">
        <v>10.42</v>
      </c>
      <c r="BC216">
        <v>8.8800000000000008</v>
      </c>
      <c r="BD216" t="s">
        <v>3</v>
      </c>
      <c r="BE216" t="s">
        <v>3</v>
      </c>
      <c r="BF216" t="s">
        <v>3</v>
      </c>
      <c r="BG216" t="s">
        <v>3</v>
      </c>
      <c r="BH216">
        <v>0</v>
      </c>
      <c r="BI216">
        <v>2</v>
      </c>
      <c r="BJ216" t="s">
        <v>437</v>
      </c>
      <c r="BM216">
        <v>108001</v>
      </c>
      <c r="BN216">
        <v>0</v>
      </c>
      <c r="BO216" t="s">
        <v>435</v>
      </c>
      <c r="BP216">
        <v>1</v>
      </c>
      <c r="BQ216">
        <v>3</v>
      </c>
      <c r="BR216">
        <v>0</v>
      </c>
      <c r="BS216">
        <v>35.729999999999997</v>
      </c>
      <c r="BT216">
        <v>1</v>
      </c>
      <c r="BU216">
        <v>1</v>
      </c>
      <c r="BV216">
        <v>1</v>
      </c>
      <c r="BW216">
        <v>1</v>
      </c>
      <c r="BX216">
        <v>1</v>
      </c>
      <c r="BY216" t="s">
        <v>3</v>
      </c>
      <c r="BZ216">
        <v>97</v>
      </c>
      <c r="CA216">
        <v>51</v>
      </c>
      <c r="CB216" t="s">
        <v>3</v>
      </c>
      <c r="CE216">
        <v>0</v>
      </c>
      <c r="CF216">
        <v>0</v>
      </c>
      <c r="CG216">
        <v>0</v>
      </c>
      <c r="CM216">
        <v>0</v>
      </c>
      <c r="CN216" t="s">
        <v>3</v>
      </c>
      <c r="CO216">
        <v>0</v>
      </c>
      <c r="CP216">
        <f t="shared" si="179"/>
        <v>267.08</v>
      </c>
      <c r="CQ216">
        <f t="shared" si="180"/>
        <v>1139.9256</v>
      </c>
      <c r="CR216">
        <f t="shared" si="181"/>
        <v>376.05780000000004</v>
      </c>
      <c r="CS216">
        <f t="shared" si="182"/>
        <v>43.233299999999993</v>
      </c>
      <c r="CT216">
        <f t="shared" si="183"/>
        <v>7386.8202000000001</v>
      </c>
      <c r="CU216">
        <f t="shared" si="184"/>
        <v>0</v>
      </c>
      <c r="CV216">
        <f t="shared" si="185"/>
        <v>23.52</v>
      </c>
      <c r="CW216">
        <f t="shared" si="186"/>
        <v>0.1</v>
      </c>
      <c r="CX216">
        <f t="shared" si="187"/>
        <v>0</v>
      </c>
      <c r="CY216">
        <f t="shared" si="188"/>
        <v>216.21299999999999</v>
      </c>
      <c r="CZ216">
        <f t="shared" si="189"/>
        <v>113.679</v>
      </c>
      <c r="DC216" t="s">
        <v>3</v>
      </c>
      <c r="DD216" t="s">
        <v>3</v>
      </c>
      <c r="DE216" t="s">
        <v>3</v>
      </c>
      <c r="DF216" t="s">
        <v>3</v>
      </c>
      <c r="DG216" t="s">
        <v>3</v>
      </c>
      <c r="DH216" t="s">
        <v>3</v>
      </c>
      <c r="DI216" t="s">
        <v>3</v>
      </c>
      <c r="DJ216" t="s">
        <v>3</v>
      </c>
      <c r="DK216" t="s">
        <v>3</v>
      </c>
      <c r="DL216" t="s">
        <v>3</v>
      </c>
      <c r="DM216" t="s">
        <v>3</v>
      </c>
      <c r="DN216">
        <v>0</v>
      </c>
      <c r="DO216">
        <v>0</v>
      </c>
      <c r="DP216">
        <v>1</v>
      </c>
      <c r="DQ216">
        <v>1</v>
      </c>
      <c r="DU216">
        <v>1003</v>
      </c>
      <c r="DV216" t="s">
        <v>348</v>
      </c>
      <c r="DW216" t="s">
        <v>348</v>
      </c>
      <c r="DX216">
        <v>100</v>
      </c>
      <c r="DZ216" t="s">
        <v>3</v>
      </c>
      <c r="EA216" t="s">
        <v>3</v>
      </c>
      <c r="EB216" t="s">
        <v>3</v>
      </c>
      <c r="EC216" t="s">
        <v>3</v>
      </c>
      <c r="EE216">
        <v>92107470</v>
      </c>
      <c r="EF216">
        <v>3</v>
      </c>
      <c r="EG216" t="s">
        <v>113</v>
      </c>
      <c r="EH216">
        <v>0</v>
      </c>
      <c r="EI216" t="s">
        <v>3</v>
      </c>
      <c r="EJ216">
        <v>2</v>
      </c>
      <c r="EK216">
        <v>108001</v>
      </c>
      <c r="EL216" t="s">
        <v>114</v>
      </c>
      <c r="EM216" t="s">
        <v>115</v>
      </c>
      <c r="EO216" t="s">
        <v>3</v>
      </c>
      <c r="EQ216">
        <v>0</v>
      </c>
      <c r="ER216">
        <v>371.2</v>
      </c>
      <c r="ES216">
        <v>128.37</v>
      </c>
      <c r="ET216">
        <v>36.090000000000003</v>
      </c>
      <c r="EU216">
        <v>1.21</v>
      </c>
      <c r="EV216">
        <v>206.74</v>
      </c>
      <c r="EW216">
        <v>23.52</v>
      </c>
      <c r="EX216">
        <v>0.1</v>
      </c>
      <c r="EY216">
        <v>0</v>
      </c>
      <c r="FQ216">
        <v>0</v>
      </c>
      <c r="FR216">
        <f t="shared" si="190"/>
        <v>0</v>
      </c>
      <c r="FS216">
        <v>0</v>
      </c>
      <c r="FX216">
        <v>97</v>
      </c>
      <c r="FY216">
        <v>51</v>
      </c>
      <c r="GA216" t="s">
        <v>3</v>
      </c>
      <c r="GD216">
        <v>1</v>
      </c>
      <c r="GF216">
        <v>-905993166</v>
      </c>
      <c r="GG216">
        <v>2</v>
      </c>
      <c r="GH216">
        <v>1</v>
      </c>
      <c r="GI216">
        <v>2</v>
      </c>
      <c r="GJ216">
        <v>0</v>
      </c>
      <c r="GK216">
        <v>0</v>
      </c>
      <c r="GL216">
        <f t="shared" si="191"/>
        <v>0</v>
      </c>
      <c r="GM216">
        <f t="shared" si="192"/>
        <v>596.97</v>
      </c>
      <c r="GN216">
        <f t="shared" si="193"/>
        <v>0</v>
      </c>
      <c r="GO216">
        <f t="shared" si="194"/>
        <v>596.97</v>
      </c>
      <c r="GP216">
        <f t="shared" si="195"/>
        <v>0</v>
      </c>
      <c r="GR216">
        <v>0</v>
      </c>
      <c r="GS216">
        <v>3</v>
      </c>
      <c r="GT216">
        <v>0</v>
      </c>
      <c r="GU216" t="s">
        <v>3</v>
      </c>
      <c r="GV216">
        <f t="shared" si="196"/>
        <v>0</v>
      </c>
      <c r="GW216">
        <v>1</v>
      </c>
      <c r="GX216">
        <f t="shared" si="197"/>
        <v>0</v>
      </c>
      <c r="HA216">
        <v>0</v>
      </c>
      <c r="HB216">
        <v>0</v>
      </c>
      <c r="HC216">
        <f t="shared" si="198"/>
        <v>0</v>
      </c>
      <c r="HE216" t="s">
        <v>3</v>
      </c>
      <c r="HF216" t="s">
        <v>3</v>
      </c>
      <c r="HM216" t="s">
        <v>3</v>
      </c>
      <c r="HN216" t="s">
        <v>116</v>
      </c>
      <c r="HO216" t="s">
        <v>117</v>
      </c>
      <c r="HP216" t="s">
        <v>114</v>
      </c>
      <c r="HQ216" t="s">
        <v>114</v>
      </c>
      <c r="IK216">
        <v>0</v>
      </c>
    </row>
    <row r="217" spans="1:245" x14ac:dyDescent="0.2">
      <c r="A217">
        <v>18</v>
      </c>
      <c r="B217">
        <v>1</v>
      </c>
      <c r="C217">
        <v>194</v>
      </c>
      <c r="E217" t="s">
        <v>438</v>
      </c>
      <c r="F217" t="s">
        <v>338</v>
      </c>
      <c r="G217" t="s">
        <v>339</v>
      </c>
      <c r="H217" t="s">
        <v>55</v>
      </c>
      <c r="I217">
        <f>I216*J217</f>
        <v>-0.20519999999999999</v>
      </c>
      <c r="J217">
        <v>-6.84</v>
      </c>
      <c r="K217">
        <v>-6.84</v>
      </c>
      <c r="O217">
        <f t="shared" si="159"/>
        <v>-25</v>
      </c>
      <c r="P217">
        <f t="shared" si="160"/>
        <v>-25</v>
      </c>
      <c r="Q217">
        <f t="shared" si="161"/>
        <v>0</v>
      </c>
      <c r="R217">
        <f t="shared" si="162"/>
        <v>0</v>
      </c>
      <c r="S217">
        <f t="shared" si="163"/>
        <v>0</v>
      </c>
      <c r="T217">
        <f t="shared" si="164"/>
        <v>0</v>
      </c>
      <c r="U217">
        <f t="shared" si="165"/>
        <v>0</v>
      </c>
      <c r="V217">
        <f t="shared" si="166"/>
        <v>0</v>
      </c>
      <c r="W217">
        <f t="shared" si="167"/>
        <v>0</v>
      </c>
      <c r="X217">
        <f t="shared" si="168"/>
        <v>0</v>
      </c>
      <c r="Y217">
        <f t="shared" si="169"/>
        <v>0</v>
      </c>
      <c r="AA217">
        <v>93041055</v>
      </c>
      <c r="AB217">
        <f t="shared" si="170"/>
        <v>12.65</v>
      </c>
      <c r="AC217">
        <f t="shared" si="171"/>
        <v>12.65</v>
      </c>
      <c r="AD217">
        <f t="shared" si="172"/>
        <v>0</v>
      </c>
      <c r="AE217">
        <f t="shared" si="173"/>
        <v>0</v>
      </c>
      <c r="AF217">
        <f t="shared" si="174"/>
        <v>0</v>
      </c>
      <c r="AG217">
        <f t="shared" si="175"/>
        <v>0</v>
      </c>
      <c r="AH217">
        <f t="shared" si="176"/>
        <v>0</v>
      </c>
      <c r="AI217">
        <f t="shared" si="177"/>
        <v>0</v>
      </c>
      <c r="AJ217">
        <f t="shared" si="178"/>
        <v>0</v>
      </c>
      <c r="AK217">
        <v>12.65</v>
      </c>
      <c r="AL217">
        <v>12.65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97</v>
      </c>
      <c r="AU217">
        <v>51</v>
      </c>
      <c r="AV217">
        <v>1</v>
      </c>
      <c r="AW217">
        <v>1</v>
      </c>
      <c r="AZ217">
        <v>1</v>
      </c>
      <c r="BA217">
        <v>1</v>
      </c>
      <c r="BB217">
        <v>1</v>
      </c>
      <c r="BC217">
        <v>9.6300000000000008</v>
      </c>
      <c r="BD217" t="s">
        <v>3</v>
      </c>
      <c r="BE217" t="s">
        <v>3</v>
      </c>
      <c r="BF217" t="s">
        <v>3</v>
      </c>
      <c r="BG217" t="s">
        <v>3</v>
      </c>
      <c r="BH217">
        <v>3</v>
      </c>
      <c r="BI217">
        <v>2</v>
      </c>
      <c r="BJ217" t="s">
        <v>340</v>
      </c>
      <c r="BM217">
        <v>108001</v>
      </c>
      <c r="BN217">
        <v>0</v>
      </c>
      <c r="BO217" t="s">
        <v>338</v>
      </c>
      <c r="BP217">
        <v>1</v>
      </c>
      <c r="BQ217">
        <v>3</v>
      </c>
      <c r="BR217">
        <v>1</v>
      </c>
      <c r="BS217">
        <v>1</v>
      </c>
      <c r="BT217">
        <v>1</v>
      </c>
      <c r="BU217">
        <v>1</v>
      </c>
      <c r="BV217">
        <v>1</v>
      </c>
      <c r="BW217">
        <v>1</v>
      </c>
      <c r="BX217">
        <v>1</v>
      </c>
      <c r="BY217" t="s">
        <v>3</v>
      </c>
      <c r="BZ217">
        <v>97</v>
      </c>
      <c r="CA217">
        <v>51</v>
      </c>
      <c r="CB217" t="s">
        <v>3</v>
      </c>
      <c r="CE217">
        <v>0</v>
      </c>
      <c r="CF217">
        <v>0</v>
      </c>
      <c r="CG217">
        <v>0</v>
      </c>
      <c r="CM217">
        <v>0</v>
      </c>
      <c r="CN217" t="s">
        <v>3</v>
      </c>
      <c r="CO217">
        <v>0</v>
      </c>
      <c r="CP217">
        <f t="shared" si="179"/>
        <v>-25</v>
      </c>
      <c r="CQ217">
        <f t="shared" si="180"/>
        <v>121.81950000000002</v>
      </c>
      <c r="CR217">
        <f t="shared" si="181"/>
        <v>0</v>
      </c>
      <c r="CS217">
        <f t="shared" si="182"/>
        <v>0</v>
      </c>
      <c r="CT217">
        <f t="shared" si="183"/>
        <v>0</v>
      </c>
      <c r="CU217">
        <f t="shared" si="184"/>
        <v>0</v>
      </c>
      <c r="CV217">
        <f t="shared" si="185"/>
        <v>0</v>
      </c>
      <c r="CW217">
        <f t="shared" si="186"/>
        <v>0</v>
      </c>
      <c r="CX217">
        <f t="shared" si="187"/>
        <v>0</v>
      </c>
      <c r="CY217">
        <f t="shared" si="188"/>
        <v>0</v>
      </c>
      <c r="CZ217">
        <f t="shared" si="189"/>
        <v>0</v>
      </c>
      <c r="DC217" t="s">
        <v>3</v>
      </c>
      <c r="DD217" t="s">
        <v>3</v>
      </c>
      <c r="DE217" t="s">
        <v>3</v>
      </c>
      <c r="DF217" t="s">
        <v>3</v>
      </c>
      <c r="DG217" t="s">
        <v>3</v>
      </c>
      <c r="DH217" t="s">
        <v>3</v>
      </c>
      <c r="DI217" t="s">
        <v>3</v>
      </c>
      <c r="DJ217" t="s">
        <v>3</v>
      </c>
      <c r="DK217" t="s">
        <v>3</v>
      </c>
      <c r="DL217" t="s">
        <v>3</v>
      </c>
      <c r="DM217" t="s">
        <v>3</v>
      </c>
      <c r="DN217">
        <v>0</v>
      </c>
      <c r="DO217">
        <v>0</v>
      </c>
      <c r="DP217">
        <v>1</v>
      </c>
      <c r="DQ217">
        <v>1</v>
      </c>
      <c r="DU217">
        <v>1009</v>
      </c>
      <c r="DV217" t="s">
        <v>55</v>
      </c>
      <c r="DW217" t="s">
        <v>55</v>
      </c>
      <c r="DX217">
        <v>1</v>
      </c>
      <c r="DZ217" t="s">
        <v>3</v>
      </c>
      <c r="EA217" t="s">
        <v>3</v>
      </c>
      <c r="EB217" t="s">
        <v>3</v>
      </c>
      <c r="EC217" t="s">
        <v>3</v>
      </c>
      <c r="EE217">
        <v>92107470</v>
      </c>
      <c r="EF217">
        <v>3</v>
      </c>
      <c r="EG217" t="s">
        <v>113</v>
      </c>
      <c r="EH217">
        <v>0</v>
      </c>
      <c r="EI217" t="s">
        <v>3</v>
      </c>
      <c r="EJ217">
        <v>2</v>
      </c>
      <c r="EK217">
        <v>108001</v>
      </c>
      <c r="EL217" t="s">
        <v>114</v>
      </c>
      <c r="EM217" t="s">
        <v>115</v>
      </c>
      <c r="EO217" t="s">
        <v>3</v>
      </c>
      <c r="EQ217">
        <v>0</v>
      </c>
      <c r="ER217">
        <v>12.65</v>
      </c>
      <c r="ES217">
        <v>12.65</v>
      </c>
      <c r="ET217">
        <v>0</v>
      </c>
      <c r="EU217">
        <v>0</v>
      </c>
      <c r="EV217">
        <v>0</v>
      </c>
      <c r="EW217">
        <v>0</v>
      </c>
      <c r="EX217">
        <v>0</v>
      </c>
      <c r="FQ217">
        <v>0</v>
      </c>
      <c r="FR217">
        <f t="shared" si="190"/>
        <v>0</v>
      </c>
      <c r="FS217">
        <v>0</v>
      </c>
      <c r="FX217">
        <v>97</v>
      </c>
      <c r="FY217">
        <v>51</v>
      </c>
      <c r="GA217" t="s">
        <v>3</v>
      </c>
      <c r="GD217">
        <v>1</v>
      </c>
      <c r="GF217">
        <v>-347328291</v>
      </c>
      <c r="GG217">
        <v>2</v>
      </c>
      <c r="GH217">
        <v>1</v>
      </c>
      <c r="GI217">
        <v>2</v>
      </c>
      <c r="GJ217">
        <v>0</v>
      </c>
      <c r="GK217">
        <v>0</v>
      </c>
      <c r="GL217">
        <f t="shared" si="191"/>
        <v>0</v>
      </c>
      <c r="GM217">
        <f t="shared" si="192"/>
        <v>-25</v>
      </c>
      <c r="GN217">
        <f t="shared" si="193"/>
        <v>0</v>
      </c>
      <c r="GO217">
        <f t="shared" si="194"/>
        <v>-25</v>
      </c>
      <c r="GP217">
        <f t="shared" si="195"/>
        <v>0</v>
      </c>
      <c r="GR217">
        <v>0</v>
      </c>
      <c r="GS217">
        <v>3</v>
      </c>
      <c r="GT217">
        <v>0</v>
      </c>
      <c r="GU217" t="s">
        <v>3</v>
      </c>
      <c r="GV217">
        <f t="shared" si="196"/>
        <v>0</v>
      </c>
      <c r="GW217">
        <v>1</v>
      </c>
      <c r="GX217">
        <f t="shared" si="197"/>
        <v>0</v>
      </c>
      <c r="HA217">
        <v>0</v>
      </c>
      <c r="HB217">
        <v>0</v>
      </c>
      <c r="HC217">
        <f t="shared" si="198"/>
        <v>0</v>
      </c>
      <c r="HE217" t="s">
        <v>3</v>
      </c>
      <c r="HF217" t="s">
        <v>3</v>
      </c>
      <c r="HM217" t="s">
        <v>3</v>
      </c>
      <c r="HN217" t="s">
        <v>116</v>
      </c>
      <c r="HO217" t="s">
        <v>117</v>
      </c>
      <c r="HP217" t="s">
        <v>114</v>
      </c>
      <c r="HQ217" t="s">
        <v>114</v>
      </c>
      <c r="IK217">
        <v>0</v>
      </c>
    </row>
    <row r="218" spans="1:245" x14ac:dyDescent="0.2">
      <c r="A218">
        <v>18</v>
      </c>
      <c r="B218">
        <v>1</v>
      </c>
      <c r="C218">
        <v>195</v>
      </c>
      <c r="E218" t="s">
        <v>439</v>
      </c>
      <c r="F218" t="s">
        <v>440</v>
      </c>
      <c r="G218" t="s">
        <v>441</v>
      </c>
      <c r="H218" t="s">
        <v>156</v>
      </c>
      <c r="I218">
        <f>I216*J218</f>
        <v>-1.2E-2</v>
      </c>
      <c r="J218">
        <v>-0.4</v>
      </c>
      <c r="K218">
        <v>-0.4</v>
      </c>
      <c r="O218">
        <f t="shared" si="159"/>
        <v>-4.3600000000000003</v>
      </c>
      <c r="P218">
        <f t="shared" si="160"/>
        <v>-4.3600000000000003</v>
      </c>
      <c r="Q218">
        <f t="shared" si="161"/>
        <v>0</v>
      </c>
      <c r="R218">
        <f t="shared" si="162"/>
        <v>0</v>
      </c>
      <c r="S218">
        <f t="shared" si="163"/>
        <v>0</v>
      </c>
      <c r="T218">
        <f t="shared" si="164"/>
        <v>0</v>
      </c>
      <c r="U218">
        <f t="shared" si="165"/>
        <v>0</v>
      </c>
      <c r="V218">
        <f t="shared" si="166"/>
        <v>0</v>
      </c>
      <c r="W218">
        <f t="shared" si="167"/>
        <v>0</v>
      </c>
      <c r="X218">
        <f t="shared" si="168"/>
        <v>0</v>
      </c>
      <c r="Y218">
        <f t="shared" si="169"/>
        <v>0</v>
      </c>
      <c r="AA218">
        <v>93041055</v>
      </c>
      <c r="AB218">
        <f t="shared" si="170"/>
        <v>87.29</v>
      </c>
      <c r="AC218">
        <f t="shared" si="171"/>
        <v>87.29</v>
      </c>
      <c r="AD218">
        <f t="shared" si="172"/>
        <v>0</v>
      </c>
      <c r="AE218">
        <f t="shared" si="173"/>
        <v>0</v>
      </c>
      <c r="AF218">
        <f t="shared" si="174"/>
        <v>0</v>
      </c>
      <c r="AG218">
        <f t="shared" si="175"/>
        <v>0</v>
      </c>
      <c r="AH218">
        <f t="shared" si="176"/>
        <v>0</v>
      </c>
      <c r="AI218">
        <f t="shared" si="177"/>
        <v>0</v>
      </c>
      <c r="AJ218">
        <f t="shared" si="178"/>
        <v>0</v>
      </c>
      <c r="AK218">
        <v>87.29</v>
      </c>
      <c r="AL218">
        <v>87.29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97</v>
      </c>
      <c r="AU218">
        <v>51</v>
      </c>
      <c r="AV218">
        <v>1</v>
      </c>
      <c r="AW218">
        <v>1</v>
      </c>
      <c r="AZ218">
        <v>1</v>
      </c>
      <c r="BA218">
        <v>1</v>
      </c>
      <c r="BB218">
        <v>1</v>
      </c>
      <c r="BC218">
        <v>4.16</v>
      </c>
      <c r="BD218" t="s">
        <v>3</v>
      </c>
      <c r="BE218" t="s">
        <v>3</v>
      </c>
      <c r="BF218" t="s">
        <v>3</v>
      </c>
      <c r="BG218" t="s">
        <v>3</v>
      </c>
      <c r="BH218">
        <v>3</v>
      </c>
      <c r="BI218">
        <v>2</v>
      </c>
      <c r="BJ218" t="s">
        <v>442</v>
      </c>
      <c r="BM218">
        <v>108001</v>
      </c>
      <c r="BN218">
        <v>0</v>
      </c>
      <c r="BO218" t="s">
        <v>440</v>
      </c>
      <c r="BP218">
        <v>1</v>
      </c>
      <c r="BQ218">
        <v>3</v>
      </c>
      <c r="BR218">
        <v>1</v>
      </c>
      <c r="BS218">
        <v>1</v>
      </c>
      <c r="BT218">
        <v>1</v>
      </c>
      <c r="BU218">
        <v>1</v>
      </c>
      <c r="BV218">
        <v>1</v>
      </c>
      <c r="BW218">
        <v>1</v>
      </c>
      <c r="BX218">
        <v>1</v>
      </c>
      <c r="BY218" t="s">
        <v>3</v>
      </c>
      <c r="BZ218">
        <v>97</v>
      </c>
      <c r="CA218">
        <v>51</v>
      </c>
      <c r="CB218" t="s">
        <v>3</v>
      </c>
      <c r="CE218">
        <v>0</v>
      </c>
      <c r="CF218">
        <v>0</v>
      </c>
      <c r="CG218">
        <v>0</v>
      </c>
      <c r="CM218">
        <v>0</v>
      </c>
      <c r="CN218" t="s">
        <v>3</v>
      </c>
      <c r="CO218">
        <v>0</v>
      </c>
      <c r="CP218">
        <f t="shared" si="179"/>
        <v>-4.3600000000000003</v>
      </c>
      <c r="CQ218">
        <f t="shared" si="180"/>
        <v>363.12640000000005</v>
      </c>
      <c r="CR218">
        <f t="shared" si="181"/>
        <v>0</v>
      </c>
      <c r="CS218">
        <f t="shared" si="182"/>
        <v>0</v>
      </c>
      <c r="CT218">
        <f t="shared" si="183"/>
        <v>0</v>
      </c>
      <c r="CU218">
        <f t="shared" si="184"/>
        <v>0</v>
      </c>
      <c r="CV218">
        <f t="shared" si="185"/>
        <v>0</v>
      </c>
      <c r="CW218">
        <f t="shared" si="186"/>
        <v>0</v>
      </c>
      <c r="CX218">
        <f t="shared" si="187"/>
        <v>0</v>
      </c>
      <c r="CY218">
        <f t="shared" si="188"/>
        <v>0</v>
      </c>
      <c r="CZ218">
        <f t="shared" si="189"/>
        <v>0</v>
      </c>
      <c r="DC218" t="s">
        <v>3</v>
      </c>
      <c r="DD218" t="s">
        <v>3</v>
      </c>
      <c r="DE218" t="s">
        <v>3</v>
      </c>
      <c r="DF218" t="s">
        <v>3</v>
      </c>
      <c r="DG218" t="s">
        <v>3</v>
      </c>
      <c r="DH218" t="s">
        <v>3</v>
      </c>
      <c r="DI218" t="s">
        <v>3</v>
      </c>
      <c r="DJ218" t="s">
        <v>3</v>
      </c>
      <c r="DK218" t="s">
        <v>3</v>
      </c>
      <c r="DL218" t="s">
        <v>3</v>
      </c>
      <c r="DM218" t="s">
        <v>3</v>
      </c>
      <c r="DN218">
        <v>0</v>
      </c>
      <c r="DO218">
        <v>0</v>
      </c>
      <c r="DP218">
        <v>1</v>
      </c>
      <c r="DQ218">
        <v>1</v>
      </c>
      <c r="DU218">
        <v>1010</v>
      </c>
      <c r="DV218" t="s">
        <v>156</v>
      </c>
      <c r="DW218" t="s">
        <v>156</v>
      </c>
      <c r="DX218">
        <v>100</v>
      </c>
      <c r="DZ218" t="s">
        <v>3</v>
      </c>
      <c r="EA218" t="s">
        <v>3</v>
      </c>
      <c r="EB218" t="s">
        <v>3</v>
      </c>
      <c r="EC218" t="s">
        <v>3</v>
      </c>
      <c r="EE218">
        <v>92107470</v>
      </c>
      <c r="EF218">
        <v>3</v>
      </c>
      <c r="EG218" t="s">
        <v>113</v>
      </c>
      <c r="EH218">
        <v>0</v>
      </c>
      <c r="EI218" t="s">
        <v>3</v>
      </c>
      <c r="EJ218">
        <v>2</v>
      </c>
      <c r="EK218">
        <v>108001</v>
      </c>
      <c r="EL218" t="s">
        <v>114</v>
      </c>
      <c r="EM218" t="s">
        <v>115</v>
      </c>
      <c r="EO218" t="s">
        <v>3</v>
      </c>
      <c r="EQ218">
        <v>0</v>
      </c>
      <c r="ER218">
        <v>87.29</v>
      </c>
      <c r="ES218">
        <v>87.29</v>
      </c>
      <c r="ET218">
        <v>0</v>
      </c>
      <c r="EU218">
        <v>0</v>
      </c>
      <c r="EV218">
        <v>0</v>
      </c>
      <c r="EW218">
        <v>0</v>
      </c>
      <c r="EX218">
        <v>0</v>
      </c>
      <c r="FQ218">
        <v>0</v>
      </c>
      <c r="FR218">
        <f t="shared" si="190"/>
        <v>0</v>
      </c>
      <c r="FS218">
        <v>0</v>
      </c>
      <c r="FX218">
        <v>97</v>
      </c>
      <c r="FY218">
        <v>51</v>
      </c>
      <c r="GA218" t="s">
        <v>3</v>
      </c>
      <c r="GD218">
        <v>1</v>
      </c>
      <c r="GF218">
        <v>2122249271</v>
      </c>
      <c r="GG218">
        <v>2</v>
      </c>
      <c r="GH218">
        <v>1</v>
      </c>
      <c r="GI218">
        <v>2</v>
      </c>
      <c r="GJ218">
        <v>0</v>
      </c>
      <c r="GK218">
        <v>0</v>
      </c>
      <c r="GL218">
        <f t="shared" si="191"/>
        <v>0</v>
      </c>
      <c r="GM218">
        <f t="shared" si="192"/>
        <v>-4.3600000000000003</v>
      </c>
      <c r="GN218">
        <f t="shared" si="193"/>
        <v>0</v>
      </c>
      <c r="GO218">
        <f t="shared" si="194"/>
        <v>-4.3600000000000003</v>
      </c>
      <c r="GP218">
        <f t="shared" si="195"/>
        <v>0</v>
      </c>
      <c r="GR218">
        <v>0</v>
      </c>
      <c r="GS218">
        <v>3</v>
      </c>
      <c r="GT218">
        <v>0</v>
      </c>
      <c r="GU218" t="s">
        <v>3</v>
      </c>
      <c r="GV218">
        <f t="shared" si="196"/>
        <v>0</v>
      </c>
      <c r="GW218">
        <v>1</v>
      </c>
      <c r="GX218">
        <f t="shared" si="197"/>
        <v>0</v>
      </c>
      <c r="HA218">
        <v>0</v>
      </c>
      <c r="HB218">
        <v>0</v>
      </c>
      <c r="HC218">
        <f t="shared" si="198"/>
        <v>0</v>
      </c>
      <c r="HE218" t="s">
        <v>3</v>
      </c>
      <c r="HF218" t="s">
        <v>3</v>
      </c>
      <c r="HM218" t="s">
        <v>3</v>
      </c>
      <c r="HN218" t="s">
        <v>116</v>
      </c>
      <c r="HO218" t="s">
        <v>117</v>
      </c>
      <c r="HP218" t="s">
        <v>114</v>
      </c>
      <c r="HQ218" t="s">
        <v>114</v>
      </c>
      <c r="IK218">
        <v>0</v>
      </c>
    </row>
    <row r="219" spans="1:245" x14ac:dyDescent="0.2">
      <c r="A219">
        <v>18</v>
      </c>
      <c r="B219">
        <v>1</v>
      </c>
      <c r="C219">
        <v>196</v>
      </c>
      <c r="E219" t="s">
        <v>443</v>
      </c>
      <c r="F219" t="s">
        <v>444</v>
      </c>
      <c r="G219" t="s">
        <v>445</v>
      </c>
      <c r="H219" t="s">
        <v>79</v>
      </c>
      <c r="I219">
        <f>I216*J219</f>
        <v>-1.2</v>
      </c>
      <c r="J219">
        <v>-40</v>
      </c>
      <c r="K219">
        <v>-40</v>
      </c>
      <c r="O219">
        <f t="shared" si="159"/>
        <v>-0.41</v>
      </c>
      <c r="P219">
        <f t="shared" si="160"/>
        <v>-0.41</v>
      </c>
      <c r="Q219">
        <f t="shared" si="161"/>
        <v>0</v>
      </c>
      <c r="R219">
        <f t="shared" si="162"/>
        <v>0</v>
      </c>
      <c r="S219">
        <f t="shared" si="163"/>
        <v>0</v>
      </c>
      <c r="T219">
        <f t="shared" si="164"/>
        <v>0</v>
      </c>
      <c r="U219">
        <f t="shared" si="165"/>
        <v>0</v>
      </c>
      <c r="V219">
        <f t="shared" si="166"/>
        <v>0</v>
      </c>
      <c r="W219">
        <f t="shared" si="167"/>
        <v>0</v>
      </c>
      <c r="X219">
        <f t="shared" si="168"/>
        <v>0</v>
      </c>
      <c r="Y219">
        <f t="shared" si="169"/>
        <v>0</v>
      </c>
      <c r="AA219">
        <v>93041055</v>
      </c>
      <c r="AB219">
        <f t="shared" si="170"/>
        <v>7.0000000000000007E-2</v>
      </c>
      <c r="AC219">
        <f t="shared" si="171"/>
        <v>7.0000000000000007E-2</v>
      </c>
      <c r="AD219">
        <f t="shared" si="172"/>
        <v>0</v>
      </c>
      <c r="AE219">
        <f t="shared" si="173"/>
        <v>0</v>
      </c>
      <c r="AF219">
        <f t="shared" si="174"/>
        <v>0</v>
      </c>
      <c r="AG219">
        <f t="shared" si="175"/>
        <v>0</v>
      </c>
      <c r="AH219">
        <f t="shared" si="176"/>
        <v>0</v>
      </c>
      <c r="AI219">
        <f t="shared" si="177"/>
        <v>0</v>
      </c>
      <c r="AJ219">
        <f t="shared" si="178"/>
        <v>0</v>
      </c>
      <c r="AK219">
        <v>7.0000000000000007E-2</v>
      </c>
      <c r="AL219">
        <v>7.0000000000000007E-2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97</v>
      </c>
      <c r="AU219">
        <v>51</v>
      </c>
      <c r="AV219">
        <v>1</v>
      </c>
      <c r="AW219">
        <v>1</v>
      </c>
      <c r="AZ219">
        <v>1</v>
      </c>
      <c r="BA219">
        <v>1</v>
      </c>
      <c r="BB219">
        <v>1</v>
      </c>
      <c r="BC219">
        <v>4.8600000000000003</v>
      </c>
      <c r="BD219" t="s">
        <v>3</v>
      </c>
      <c r="BE219" t="s">
        <v>3</v>
      </c>
      <c r="BF219" t="s">
        <v>3</v>
      </c>
      <c r="BG219" t="s">
        <v>3</v>
      </c>
      <c r="BH219">
        <v>3</v>
      </c>
      <c r="BI219">
        <v>2</v>
      </c>
      <c r="BJ219" t="s">
        <v>446</v>
      </c>
      <c r="BM219">
        <v>108001</v>
      </c>
      <c r="BN219">
        <v>0</v>
      </c>
      <c r="BO219" t="s">
        <v>444</v>
      </c>
      <c r="BP219">
        <v>1</v>
      </c>
      <c r="BQ219">
        <v>3</v>
      </c>
      <c r="BR219">
        <v>1</v>
      </c>
      <c r="BS219">
        <v>1</v>
      </c>
      <c r="BT219">
        <v>1</v>
      </c>
      <c r="BU219">
        <v>1</v>
      </c>
      <c r="BV219">
        <v>1</v>
      </c>
      <c r="BW219">
        <v>1</v>
      </c>
      <c r="BX219">
        <v>1</v>
      </c>
      <c r="BY219" t="s">
        <v>3</v>
      </c>
      <c r="BZ219">
        <v>97</v>
      </c>
      <c r="CA219">
        <v>51</v>
      </c>
      <c r="CB219" t="s">
        <v>3</v>
      </c>
      <c r="CE219">
        <v>0</v>
      </c>
      <c r="CF219">
        <v>0</v>
      </c>
      <c r="CG219">
        <v>0</v>
      </c>
      <c r="CM219">
        <v>0</v>
      </c>
      <c r="CN219" t="s">
        <v>3</v>
      </c>
      <c r="CO219">
        <v>0</v>
      </c>
      <c r="CP219">
        <f t="shared" si="179"/>
        <v>-0.41</v>
      </c>
      <c r="CQ219">
        <f t="shared" si="180"/>
        <v>0.34020000000000006</v>
      </c>
      <c r="CR219">
        <f t="shared" si="181"/>
        <v>0</v>
      </c>
      <c r="CS219">
        <f t="shared" si="182"/>
        <v>0</v>
      </c>
      <c r="CT219">
        <f t="shared" si="183"/>
        <v>0</v>
      </c>
      <c r="CU219">
        <f t="shared" si="184"/>
        <v>0</v>
      </c>
      <c r="CV219">
        <f t="shared" si="185"/>
        <v>0</v>
      </c>
      <c r="CW219">
        <f t="shared" si="186"/>
        <v>0</v>
      </c>
      <c r="CX219">
        <f t="shared" si="187"/>
        <v>0</v>
      </c>
      <c r="CY219">
        <f t="shared" si="188"/>
        <v>0</v>
      </c>
      <c r="CZ219">
        <f t="shared" si="189"/>
        <v>0</v>
      </c>
      <c r="DC219" t="s">
        <v>3</v>
      </c>
      <c r="DD219" t="s">
        <v>3</v>
      </c>
      <c r="DE219" t="s">
        <v>3</v>
      </c>
      <c r="DF219" t="s">
        <v>3</v>
      </c>
      <c r="DG219" t="s">
        <v>3</v>
      </c>
      <c r="DH219" t="s">
        <v>3</v>
      </c>
      <c r="DI219" t="s">
        <v>3</v>
      </c>
      <c r="DJ219" t="s">
        <v>3</v>
      </c>
      <c r="DK219" t="s">
        <v>3</v>
      </c>
      <c r="DL219" t="s">
        <v>3</v>
      </c>
      <c r="DM219" t="s">
        <v>3</v>
      </c>
      <c r="DN219">
        <v>0</v>
      </c>
      <c r="DO219">
        <v>0</v>
      </c>
      <c r="DP219">
        <v>1</v>
      </c>
      <c r="DQ219">
        <v>1</v>
      </c>
      <c r="DU219">
        <v>1010</v>
      </c>
      <c r="DV219" t="s">
        <v>79</v>
      </c>
      <c r="DW219" t="s">
        <v>79</v>
      </c>
      <c r="DX219">
        <v>1</v>
      </c>
      <c r="DZ219" t="s">
        <v>3</v>
      </c>
      <c r="EA219" t="s">
        <v>3</v>
      </c>
      <c r="EB219" t="s">
        <v>3</v>
      </c>
      <c r="EC219" t="s">
        <v>3</v>
      </c>
      <c r="EE219">
        <v>92107470</v>
      </c>
      <c r="EF219">
        <v>3</v>
      </c>
      <c r="EG219" t="s">
        <v>113</v>
      </c>
      <c r="EH219">
        <v>0</v>
      </c>
      <c r="EI219" t="s">
        <v>3</v>
      </c>
      <c r="EJ219">
        <v>2</v>
      </c>
      <c r="EK219">
        <v>108001</v>
      </c>
      <c r="EL219" t="s">
        <v>114</v>
      </c>
      <c r="EM219" t="s">
        <v>115</v>
      </c>
      <c r="EO219" t="s">
        <v>3</v>
      </c>
      <c r="EQ219">
        <v>0</v>
      </c>
      <c r="ER219">
        <v>7.0000000000000007E-2</v>
      </c>
      <c r="ES219">
        <v>7.0000000000000007E-2</v>
      </c>
      <c r="ET219">
        <v>0</v>
      </c>
      <c r="EU219">
        <v>0</v>
      </c>
      <c r="EV219">
        <v>0</v>
      </c>
      <c r="EW219">
        <v>0</v>
      </c>
      <c r="EX219">
        <v>0</v>
      </c>
      <c r="FQ219">
        <v>0</v>
      </c>
      <c r="FR219">
        <f t="shared" si="190"/>
        <v>0</v>
      </c>
      <c r="FS219">
        <v>0</v>
      </c>
      <c r="FX219">
        <v>97</v>
      </c>
      <c r="FY219">
        <v>51</v>
      </c>
      <c r="GA219" t="s">
        <v>3</v>
      </c>
      <c r="GD219">
        <v>1</v>
      </c>
      <c r="GF219">
        <v>-141146855</v>
      </c>
      <c r="GG219">
        <v>2</v>
      </c>
      <c r="GH219">
        <v>1</v>
      </c>
      <c r="GI219">
        <v>2</v>
      </c>
      <c r="GJ219">
        <v>0</v>
      </c>
      <c r="GK219">
        <v>0</v>
      </c>
      <c r="GL219">
        <f t="shared" si="191"/>
        <v>0</v>
      </c>
      <c r="GM219">
        <f t="shared" si="192"/>
        <v>-0.41</v>
      </c>
      <c r="GN219">
        <f t="shared" si="193"/>
        <v>0</v>
      </c>
      <c r="GO219">
        <f t="shared" si="194"/>
        <v>-0.41</v>
      </c>
      <c r="GP219">
        <f t="shared" si="195"/>
        <v>0</v>
      </c>
      <c r="GR219">
        <v>0</v>
      </c>
      <c r="GS219">
        <v>3</v>
      </c>
      <c r="GT219">
        <v>0</v>
      </c>
      <c r="GU219" t="s">
        <v>3</v>
      </c>
      <c r="GV219">
        <f t="shared" si="196"/>
        <v>0</v>
      </c>
      <c r="GW219">
        <v>1</v>
      </c>
      <c r="GX219">
        <f t="shared" si="197"/>
        <v>0</v>
      </c>
      <c r="HA219">
        <v>0</v>
      </c>
      <c r="HB219">
        <v>0</v>
      </c>
      <c r="HC219">
        <f t="shared" si="198"/>
        <v>0</v>
      </c>
      <c r="HE219" t="s">
        <v>3</v>
      </c>
      <c r="HF219" t="s">
        <v>3</v>
      </c>
      <c r="HM219" t="s">
        <v>3</v>
      </c>
      <c r="HN219" t="s">
        <v>116</v>
      </c>
      <c r="HO219" t="s">
        <v>117</v>
      </c>
      <c r="HP219" t="s">
        <v>114</v>
      </c>
      <c r="HQ219" t="s">
        <v>114</v>
      </c>
      <c r="IK219">
        <v>0</v>
      </c>
    </row>
    <row r="220" spans="1:245" x14ac:dyDescent="0.2">
      <c r="A220">
        <v>17</v>
      </c>
      <c r="B220">
        <v>1</v>
      </c>
      <c r="C220">
        <f>ROW(SmtRes!A207)</f>
        <v>207</v>
      </c>
      <c r="D220">
        <f>ROW(EtalonRes!A207)</f>
        <v>207</v>
      </c>
      <c r="E220" t="s">
        <v>447</v>
      </c>
      <c r="F220" t="s">
        <v>448</v>
      </c>
      <c r="G220" t="s">
        <v>449</v>
      </c>
      <c r="H220" t="s">
        <v>111</v>
      </c>
      <c r="I220">
        <f>ROUND(183/100,9)</f>
        <v>1.83</v>
      </c>
      <c r="J220">
        <v>0</v>
      </c>
      <c r="K220">
        <f>ROUND(183/100,9)</f>
        <v>1.83</v>
      </c>
      <c r="O220">
        <f t="shared" si="159"/>
        <v>16462.53</v>
      </c>
      <c r="P220">
        <f t="shared" si="160"/>
        <v>1459.72</v>
      </c>
      <c r="Q220">
        <f t="shared" si="161"/>
        <v>1459.43</v>
      </c>
      <c r="R220">
        <f t="shared" si="162"/>
        <v>158.22999999999999</v>
      </c>
      <c r="S220">
        <f t="shared" si="163"/>
        <v>13543.38</v>
      </c>
      <c r="T220">
        <f t="shared" si="164"/>
        <v>0</v>
      </c>
      <c r="U220">
        <f t="shared" si="165"/>
        <v>42.163200000000003</v>
      </c>
      <c r="V220">
        <f t="shared" si="166"/>
        <v>0.36600000000000005</v>
      </c>
      <c r="W220">
        <f t="shared" si="167"/>
        <v>0</v>
      </c>
      <c r="X220">
        <f t="shared" si="168"/>
        <v>13290.56</v>
      </c>
      <c r="Y220">
        <f t="shared" si="169"/>
        <v>6987.82</v>
      </c>
      <c r="AA220">
        <v>93041055</v>
      </c>
      <c r="AB220">
        <f t="shared" si="170"/>
        <v>339.16</v>
      </c>
      <c r="AC220">
        <f t="shared" si="171"/>
        <v>41.61</v>
      </c>
      <c r="AD220">
        <f t="shared" si="172"/>
        <v>90.42</v>
      </c>
      <c r="AE220">
        <f t="shared" si="173"/>
        <v>2.42</v>
      </c>
      <c r="AF220">
        <f t="shared" si="174"/>
        <v>207.13</v>
      </c>
      <c r="AG220">
        <f t="shared" si="175"/>
        <v>0</v>
      </c>
      <c r="AH220">
        <f t="shared" si="176"/>
        <v>23.04</v>
      </c>
      <c r="AI220">
        <f t="shared" si="177"/>
        <v>0.2</v>
      </c>
      <c r="AJ220">
        <f t="shared" si="178"/>
        <v>0</v>
      </c>
      <c r="AK220">
        <v>339.16</v>
      </c>
      <c r="AL220">
        <v>41.61</v>
      </c>
      <c r="AM220">
        <v>90.42</v>
      </c>
      <c r="AN220">
        <v>2.42</v>
      </c>
      <c r="AO220">
        <v>207.13</v>
      </c>
      <c r="AP220">
        <v>0</v>
      </c>
      <c r="AQ220">
        <v>23.04</v>
      </c>
      <c r="AR220">
        <v>0.2</v>
      </c>
      <c r="AS220">
        <v>0</v>
      </c>
      <c r="AT220">
        <v>97</v>
      </c>
      <c r="AU220">
        <v>51</v>
      </c>
      <c r="AV220">
        <v>1</v>
      </c>
      <c r="AW220">
        <v>1</v>
      </c>
      <c r="AZ220">
        <v>1</v>
      </c>
      <c r="BA220">
        <v>35.729999999999997</v>
      </c>
      <c r="BB220">
        <v>8.82</v>
      </c>
      <c r="BC220">
        <v>19.170000000000002</v>
      </c>
      <c r="BD220" t="s">
        <v>3</v>
      </c>
      <c r="BE220" t="s">
        <v>3</v>
      </c>
      <c r="BF220" t="s">
        <v>3</v>
      </c>
      <c r="BG220" t="s">
        <v>3</v>
      </c>
      <c r="BH220">
        <v>0</v>
      </c>
      <c r="BI220">
        <v>2</v>
      </c>
      <c r="BJ220" t="s">
        <v>450</v>
      </c>
      <c r="BM220">
        <v>108001</v>
      </c>
      <c r="BN220">
        <v>0</v>
      </c>
      <c r="BO220" t="s">
        <v>448</v>
      </c>
      <c r="BP220">
        <v>1</v>
      </c>
      <c r="BQ220">
        <v>3</v>
      </c>
      <c r="BR220">
        <v>0</v>
      </c>
      <c r="BS220">
        <v>35.729999999999997</v>
      </c>
      <c r="BT220">
        <v>1</v>
      </c>
      <c r="BU220">
        <v>1</v>
      </c>
      <c r="BV220">
        <v>1</v>
      </c>
      <c r="BW220">
        <v>1</v>
      </c>
      <c r="BX220">
        <v>1</v>
      </c>
      <c r="BY220" t="s">
        <v>3</v>
      </c>
      <c r="BZ220">
        <v>97</v>
      </c>
      <c r="CA220">
        <v>51</v>
      </c>
      <c r="CB220" t="s">
        <v>3</v>
      </c>
      <c r="CE220">
        <v>0</v>
      </c>
      <c r="CF220">
        <v>0</v>
      </c>
      <c r="CG220">
        <v>0</v>
      </c>
      <c r="CM220">
        <v>0</v>
      </c>
      <c r="CN220" t="s">
        <v>3</v>
      </c>
      <c r="CO220">
        <v>0</v>
      </c>
      <c r="CP220">
        <f t="shared" si="179"/>
        <v>16462.53</v>
      </c>
      <c r="CQ220">
        <f t="shared" si="180"/>
        <v>797.66370000000006</v>
      </c>
      <c r="CR220">
        <f t="shared" si="181"/>
        <v>797.50440000000003</v>
      </c>
      <c r="CS220">
        <f t="shared" si="182"/>
        <v>86.466599999999985</v>
      </c>
      <c r="CT220">
        <f t="shared" si="183"/>
        <v>7400.754899999999</v>
      </c>
      <c r="CU220">
        <f t="shared" si="184"/>
        <v>0</v>
      </c>
      <c r="CV220">
        <f t="shared" si="185"/>
        <v>23.04</v>
      </c>
      <c r="CW220">
        <f t="shared" si="186"/>
        <v>0.2</v>
      </c>
      <c r="CX220">
        <f t="shared" si="187"/>
        <v>0</v>
      </c>
      <c r="CY220">
        <f t="shared" si="188"/>
        <v>13290.561699999998</v>
      </c>
      <c r="CZ220">
        <f t="shared" si="189"/>
        <v>6987.8211000000001</v>
      </c>
      <c r="DC220" t="s">
        <v>3</v>
      </c>
      <c r="DD220" t="s">
        <v>3</v>
      </c>
      <c r="DE220" t="s">
        <v>3</v>
      </c>
      <c r="DF220" t="s">
        <v>3</v>
      </c>
      <c r="DG220" t="s">
        <v>3</v>
      </c>
      <c r="DH220" t="s">
        <v>3</v>
      </c>
      <c r="DI220" t="s">
        <v>3</v>
      </c>
      <c r="DJ220" t="s">
        <v>3</v>
      </c>
      <c r="DK220" t="s">
        <v>3</v>
      </c>
      <c r="DL220" t="s">
        <v>3</v>
      </c>
      <c r="DM220" t="s">
        <v>3</v>
      </c>
      <c r="DN220">
        <v>0</v>
      </c>
      <c r="DO220">
        <v>0</v>
      </c>
      <c r="DP220">
        <v>1</v>
      </c>
      <c r="DQ220">
        <v>1</v>
      </c>
      <c r="DU220">
        <v>1013</v>
      </c>
      <c r="DV220" t="s">
        <v>111</v>
      </c>
      <c r="DW220" t="s">
        <v>111</v>
      </c>
      <c r="DX220">
        <v>1</v>
      </c>
      <c r="DZ220" t="s">
        <v>3</v>
      </c>
      <c r="EA220" t="s">
        <v>3</v>
      </c>
      <c r="EB220" t="s">
        <v>3</v>
      </c>
      <c r="EC220" t="s">
        <v>3</v>
      </c>
      <c r="EE220">
        <v>92107470</v>
      </c>
      <c r="EF220">
        <v>3</v>
      </c>
      <c r="EG220" t="s">
        <v>113</v>
      </c>
      <c r="EH220">
        <v>0</v>
      </c>
      <c r="EI220" t="s">
        <v>3</v>
      </c>
      <c r="EJ220">
        <v>2</v>
      </c>
      <c r="EK220">
        <v>108001</v>
      </c>
      <c r="EL220" t="s">
        <v>114</v>
      </c>
      <c r="EM220" t="s">
        <v>115</v>
      </c>
      <c r="EO220" t="s">
        <v>3</v>
      </c>
      <c r="EQ220">
        <v>0</v>
      </c>
      <c r="ER220">
        <v>339.16</v>
      </c>
      <c r="ES220">
        <v>41.61</v>
      </c>
      <c r="ET220">
        <v>90.42</v>
      </c>
      <c r="EU220">
        <v>2.42</v>
      </c>
      <c r="EV220">
        <v>207.13</v>
      </c>
      <c r="EW220">
        <v>23.04</v>
      </c>
      <c r="EX220">
        <v>0.2</v>
      </c>
      <c r="EY220">
        <v>0</v>
      </c>
      <c r="FQ220">
        <v>0</v>
      </c>
      <c r="FR220">
        <f t="shared" si="190"/>
        <v>0</v>
      </c>
      <c r="FS220">
        <v>0</v>
      </c>
      <c r="FX220">
        <v>97</v>
      </c>
      <c r="FY220">
        <v>51</v>
      </c>
      <c r="GA220" t="s">
        <v>3</v>
      </c>
      <c r="GD220">
        <v>1</v>
      </c>
      <c r="GF220">
        <v>177380879</v>
      </c>
      <c r="GG220">
        <v>2</v>
      </c>
      <c r="GH220">
        <v>1</v>
      </c>
      <c r="GI220">
        <v>2</v>
      </c>
      <c r="GJ220">
        <v>0</v>
      </c>
      <c r="GK220">
        <v>0</v>
      </c>
      <c r="GL220">
        <f t="shared" si="191"/>
        <v>0</v>
      </c>
      <c r="GM220">
        <f t="shared" si="192"/>
        <v>36740.910000000003</v>
      </c>
      <c r="GN220">
        <f t="shared" si="193"/>
        <v>0</v>
      </c>
      <c r="GO220">
        <f t="shared" si="194"/>
        <v>36740.910000000003</v>
      </c>
      <c r="GP220">
        <f t="shared" si="195"/>
        <v>0</v>
      </c>
      <c r="GR220">
        <v>0</v>
      </c>
      <c r="GS220">
        <v>3</v>
      </c>
      <c r="GT220">
        <v>0</v>
      </c>
      <c r="GU220" t="s">
        <v>3</v>
      </c>
      <c r="GV220">
        <f t="shared" si="196"/>
        <v>0</v>
      </c>
      <c r="GW220">
        <v>1</v>
      </c>
      <c r="GX220">
        <f t="shared" si="197"/>
        <v>0</v>
      </c>
      <c r="HA220">
        <v>0</v>
      </c>
      <c r="HB220">
        <v>0</v>
      </c>
      <c r="HC220">
        <f t="shared" si="198"/>
        <v>0</v>
      </c>
      <c r="HE220" t="s">
        <v>3</v>
      </c>
      <c r="HF220" t="s">
        <v>3</v>
      </c>
      <c r="HM220" t="s">
        <v>3</v>
      </c>
      <c r="HN220" t="s">
        <v>116</v>
      </c>
      <c r="HO220" t="s">
        <v>117</v>
      </c>
      <c r="HP220" t="s">
        <v>114</v>
      </c>
      <c r="HQ220" t="s">
        <v>114</v>
      </c>
      <c r="IK220">
        <v>0</v>
      </c>
    </row>
    <row r="221" spans="1:245" x14ac:dyDescent="0.2">
      <c r="A221">
        <v>18</v>
      </c>
      <c r="B221">
        <v>1</v>
      </c>
      <c r="C221">
        <v>204</v>
      </c>
      <c r="E221" t="s">
        <v>451</v>
      </c>
      <c r="F221" t="s">
        <v>452</v>
      </c>
      <c r="G221" t="s">
        <v>453</v>
      </c>
      <c r="H221" t="s">
        <v>348</v>
      </c>
      <c r="I221">
        <f>I220*J221</f>
        <v>-1.7568E-2</v>
      </c>
      <c r="J221">
        <v>-9.5999999999999992E-3</v>
      </c>
      <c r="K221">
        <v>-9.5999999999999992E-3</v>
      </c>
      <c r="O221">
        <f t="shared" si="159"/>
        <v>-13.48</v>
      </c>
      <c r="P221">
        <f t="shared" si="160"/>
        <v>-13.48</v>
      </c>
      <c r="Q221">
        <f t="shared" si="161"/>
        <v>0</v>
      </c>
      <c r="R221">
        <f t="shared" si="162"/>
        <v>0</v>
      </c>
      <c r="S221">
        <f t="shared" si="163"/>
        <v>0</v>
      </c>
      <c r="T221">
        <f t="shared" si="164"/>
        <v>0</v>
      </c>
      <c r="U221">
        <f t="shared" si="165"/>
        <v>0</v>
      </c>
      <c r="V221">
        <f t="shared" si="166"/>
        <v>0</v>
      </c>
      <c r="W221">
        <f t="shared" si="167"/>
        <v>0</v>
      </c>
      <c r="X221">
        <f t="shared" si="168"/>
        <v>0</v>
      </c>
      <c r="Y221">
        <f t="shared" si="169"/>
        <v>0</v>
      </c>
      <c r="AA221">
        <v>93041055</v>
      </c>
      <c r="AB221">
        <f t="shared" si="170"/>
        <v>121.8</v>
      </c>
      <c r="AC221">
        <f t="shared" si="171"/>
        <v>121.8</v>
      </c>
      <c r="AD221">
        <f t="shared" si="172"/>
        <v>0</v>
      </c>
      <c r="AE221">
        <f t="shared" si="173"/>
        <v>0</v>
      </c>
      <c r="AF221">
        <f t="shared" si="174"/>
        <v>0</v>
      </c>
      <c r="AG221">
        <f t="shared" si="175"/>
        <v>0</v>
      </c>
      <c r="AH221">
        <f t="shared" si="176"/>
        <v>0</v>
      </c>
      <c r="AI221">
        <f t="shared" si="177"/>
        <v>0</v>
      </c>
      <c r="AJ221">
        <f t="shared" si="178"/>
        <v>0</v>
      </c>
      <c r="AK221">
        <v>121.8</v>
      </c>
      <c r="AL221">
        <v>121.8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97</v>
      </c>
      <c r="AU221">
        <v>51</v>
      </c>
      <c r="AV221">
        <v>1</v>
      </c>
      <c r="AW221">
        <v>1</v>
      </c>
      <c r="AZ221">
        <v>1</v>
      </c>
      <c r="BA221">
        <v>1</v>
      </c>
      <c r="BB221">
        <v>1</v>
      </c>
      <c r="BC221">
        <v>6.3</v>
      </c>
      <c r="BD221" t="s">
        <v>3</v>
      </c>
      <c r="BE221" t="s">
        <v>3</v>
      </c>
      <c r="BF221" t="s">
        <v>3</v>
      </c>
      <c r="BG221" t="s">
        <v>3</v>
      </c>
      <c r="BH221">
        <v>3</v>
      </c>
      <c r="BI221">
        <v>2</v>
      </c>
      <c r="BJ221" t="s">
        <v>454</v>
      </c>
      <c r="BM221">
        <v>108001</v>
      </c>
      <c r="BN221">
        <v>0</v>
      </c>
      <c r="BO221" t="s">
        <v>452</v>
      </c>
      <c r="BP221">
        <v>1</v>
      </c>
      <c r="BQ221">
        <v>3</v>
      </c>
      <c r="BR221">
        <v>1</v>
      </c>
      <c r="BS221">
        <v>1</v>
      </c>
      <c r="BT221">
        <v>1</v>
      </c>
      <c r="BU221">
        <v>1</v>
      </c>
      <c r="BV221">
        <v>1</v>
      </c>
      <c r="BW221">
        <v>1</v>
      </c>
      <c r="BX221">
        <v>1</v>
      </c>
      <c r="BY221" t="s">
        <v>3</v>
      </c>
      <c r="BZ221">
        <v>97</v>
      </c>
      <c r="CA221">
        <v>51</v>
      </c>
      <c r="CB221" t="s">
        <v>3</v>
      </c>
      <c r="CE221">
        <v>0</v>
      </c>
      <c r="CF221">
        <v>0</v>
      </c>
      <c r="CG221">
        <v>0</v>
      </c>
      <c r="CM221">
        <v>0</v>
      </c>
      <c r="CN221" t="s">
        <v>3</v>
      </c>
      <c r="CO221">
        <v>0</v>
      </c>
      <c r="CP221">
        <f t="shared" si="179"/>
        <v>-13.48</v>
      </c>
      <c r="CQ221">
        <f t="shared" si="180"/>
        <v>767.33999999999992</v>
      </c>
      <c r="CR221">
        <f t="shared" si="181"/>
        <v>0</v>
      </c>
      <c r="CS221">
        <f t="shared" si="182"/>
        <v>0</v>
      </c>
      <c r="CT221">
        <f t="shared" si="183"/>
        <v>0</v>
      </c>
      <c r="CU221">
        <f t="shared" si="184"/>
        <v>0</v>
      </c>
      <c r="CV221">
        <f t="shared" si="185"/>
        <v>0</v>
      </c>
      <c r="CW221">
        <f t="shared" si="186"/>
        <v>0</v>
      </c>
      <c r="CX221">
        <f t="shared" si="187"/>
        <v>0</v>
      </c>
      <c r="CY221">
        <f t="shared" si="188"/>
        <v>0</v>
      </c>
      <c r="CZ221">
        <f t="shared" si="189"/>
        <v>0</v>
      </c>
      <c r="DC221" t="s">
        <v>3</v>
      </c>
      <c r="DD221" t="s">
        <v>3</v>
      </c>
      <c r="DE221" t="s">
        <v>3</v>
      </c>
      <c r="DF221" t="s">
        <v>3</v>
      </c>
      <c r="DG221" t="s">
        <v>3</v>
      </c>
      <c r="DH221" t="s">
        <v>3</v>
      </c>
      <c r="DI221" t="s">
        <v>3</v>
      </c>
      <c r="DJ221" t="s">
        <v>3</v>
      </c>
      <c r="DK221" t="s">
        <v>3</v>
      </c>
      <c r="DL221" t="s">
        <v>3</v>
      </c>
      <c r="DM221" t="s">
        <v>3</v>
      </c>
      <c r="DN221">
        <v>0</v>
      </c>
      <c r="DO221">
        <v>0</v>
      </c>
      <c r="DP221">
        <v>1</v>
      </c>
      <c r="DQ221">
        <v>1</v>
      </c>
      <c r="DU221">
        <v>1003</v>
      </c>
      <c r="DV221" t="s">
        <v>348</v>
      </c>
      <c r="DW221" t="s">
        <v>348</v>
      </c>
      <c r="DX221">
        <v>100</v>
      </c>
      <c r="DZ221" t="s">
        <v>3</v>
      </c>
      <c r="EA221" t="s">
        <v>3</v>
      </c>
      <c r="EB221" t="s">
        <v>3</v>
      </c>
      <c r="EC221" t="s">
        <v>3</v>
      </c>
      <c r="EE221">
        <v>92107470</v>
      </c>
      <c r="EF221">
        <v>3</v>
      </c>
      <c r="EG221" t="s">
        <v>113</v>
      </c>
      <c r="EH221">
        <v>0</v>
      </c>
      <c r="EI221" t="s">
        <v>3</v>
      </c>
      <c r="EJ221">
        <v>2</v>
      </c>
      <c r="EK221">
        <v>108001</v>
      </c>
      <c r="EL221" t="s">
        <v>114</v>
      </c>
      <c r="EM221" t="s">
        <v>115</v>
      </c>
      <c r="EO221" t="s">
        <v>3</v>
      </c>
      <c r="EQ221">
        <v>0</v>
      </c>
      <c r="ER221">
        <v>121.8</v>
      </c>
      <c r="ES221">
        <v>121.8</v>
      </c>
      <c r="ET221">
        <v>0</v>
      </c>
      <c r="EU221">
        <v>0</v>
      </c>
      <c r="EV221">
        <v>0</v>
      </c>
      <c r="EW221">
        <v>0</v>
      </c>
      <c r="EX221">
        <v>0</v>
      </c>
      <c r="FQ221">
        <v>0</v>
      </c>
      <c r="FR221">
        <f t="shared" si="190"/>
        <v>0</v>
      </c>
      <c r="FS221">
        <v>0</v>
      </c>
      <c r="FX221">
        <v>97</v>
      </c>
      <c r="FY221">
        <v>51</v>
      </c>
      <c r="GA221" t="s">
        <v>3</v>
      </c>
      <c r="GD221">
        <v>1</v>
      </c>
      <c r="GF221">
        <v>-737867663</v>
      </c>
      <c r="GG221">
        <v>2</v>
      </c>
      <c r="GH221">
        <v>1</v>
      </c>
      <c r="GI221">
        <v>2</v>
      </c>
      <c r="GJ221">
        <v>0</v>
      </c>
      <c r="GK221">
        <v>0</v>
      </c>
      <c r="GL221">
        <f t="shared" si="191"/>
        <v>0</v>
      </c>
      <c r="GM221">
        <f t="shared" si="192"/>
        <v>-13.48</v>
      </c>
      <c r="GN221">
        <f t="shared" si="193"/>
        <v>0</v>
      </c>
      <c r="GO221">
        <f t="shared" si="194"/>
        <v>-13.48</v>
      </c>
      <c r="GP221">
        <f t="shared" si="195"/>
        <v>0</v>
      </c>
      <c r="GR221">
        <v>0</v>
      </c>
      <c r="GS221">
        <v>3</v>
      </c>
      <c r="GT221">
        <v>0</v>
      </c>
      <c r="GU221" t="s">
        <v>3</v>
      </c>
      <c r="GV221">
        <f t="shared" si="196"/>
        <v>0</v>
      </c>
      <c r="GW221">
        <v>1</v>
      </c>
      <c r="GX221">
        <f t="shared" si="197"/>
        <v>0</v>
      </c>
      <c r="HA221">
        <v>0</v>
      </c>
      <c r="HB221">
        <v>0</v>
      </c>
      <c r="HC221">
        <f t="shared" si="198"/>
        <v>0</v>
      </c>
      <c r="HE221" t="s">
        <v>3</v>
      </c>
      <c r="HF221" t="s">
        <v>3</v>
      </c>
      <c r="HM221" t="s">
        <v>3</v>
      </c>
      <c r="HN221" t="s">
        <v>116</v>
      </c>
      <c r="HO221" t="s">
        <v>117</v>
      </c>
      <c r="HP221" t="s">
        <v>114</v>
      </c>
      <c r="HQ221" t="s">
        <v>114</v>
      </c>
      <c r="IK221">
        <v>0</v>
      </c>
    </row>
    <row r="222" spans="1:245" x14ac:dyDescent="0.2">
      <c r="A222">
        <v>18</v>
      </c>
      <c r="B222">
        <v>1</v>
      </c>
      <c r="C222">
        <v>205</v>
      </c>
      <c r="E222" t="s">
        <v>455</v>
      </c>
      <c r="F222" t="s">
        <v>342</v>
      </c>
      <c r="G222" t="s">
        <v>343</v>
      </c>
      <c r="H222" t="s">
        <v>178</v>
      </c>
      <c r="I222">
        <f>I220*J222</f>
        <v>-1.0980000000000001E-4</v>
      </c>
      <c r="J222">
        <v>-6.0000000000000002E-5</v>
      </c>
      <c r="K222">
        <v>-6.0000000000000002E-5</v>
      </c>
      <c r="O222">
        <f t="shared" si="159"/>
        <v>-8.52</v>
      </c>
      <c r="P222">
        <f t="shared" si="160"/>
        <v>-8.52</v>
      </c>
      <c r="Q222">
        <f t="shared" si="161"/>
        <v>0</v>
      </c>
      <c r="R222">
        <f t="shared" si="162"/>
        <v>0</v>
      </c>
      <c r="S222">
        <f t="shared" si="163"/>
        <v>0</v>
      </c>
      <c r="T222">
        <f t="shared" si="164"/>
        <v>0</v>
      </c>
      <c r="U222">
        <f t="shared" si="165"/>
        <v>0</v>
      </c>
      <c r="V222">
        <f t="shared" si="166"/>
        <v>0</v>
      </c>
      <c r="W222">
        <f t="shared" si="167"/>
        <v>0</v>
      </c>
      <c r="X222">
        <f t="shared" si="168"/>
        <v>0</v>
      </c>
      <c r="Y222">
        <f t="shared" si="169"/>
        <v>0</v>
      </c>
      <c r="AA222">
        <v>93041055</v>
      </c>
      <c r="AB222">
        <f t="shared" si="170"/>
        <v>9528</v>
      </c>
      <c r="AC222">
        <f t="shared" si="171"/>
        <v>9528</v>
      </c>
      <c r="AD222">
        <f t="shared" si="172"/>
        <v>0</v>
      </c>
      <c r="AE222">
        <f t="shared" si="173"/>
        <v>0</v>
      </c>
      <c r="AF222">
        <f t="shared" si="174"/>
        <v>0</v>
      </c>
      <c r="AG222">
        <f t="shared" si="175"/>
        <v>0</v>
      </c>
      <c r="AH222">
        <f t="shared" si="176"/>
        <v>0</v>
      </c>
      <c r="AI222">
        <f t="shared" si="177"/>
        <v>0</v>
      </c>
      <c r="AJ222">
        <f t="shared" si="178"/>
        <v>0</v>
      </c>
      <c r="AK222">
        <v>9528</v>
      </c>
      <c r="AL222">
        <v>9528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97</v>
      </c>
      <c r="AU222">
        <v>51</v>
      </c>
      <c r="AV222">
        <v>1</v>
      </c>
      <c r="AW222">
        <v>1</v>
      </c>
      <c r="AZ222">
        <v>1</v>
      </c>
      <c r="BA222">
        <v>1</v>
      </c>
      <c r="BB222">
        <v>1</v>
      </c>
      <c r="BC222">
        <v>8.14</v>
      </c>
      <c r="BD222" t="s">
        <v>3</v>
      </c>
      <c r="BE222" t="s">
        <v>3</v>
      </c>
      <c r="BF222" t="s">
        <v>3</v>
      </c>
      <c r="BG222" t="s">
        <v>3</v>
      </c>
      <c r="BH222">
        <v>3</v>
      </c>
      <c r="BI222">
        <v>2</v>
      </c>
      <c r="BJ222" t="s">
        <v>344</v>
      </c>
      <c r="BM222">
        <v>108001</v>
      </c>
      <c r="BN222">
        <v>0</v>
      </c>
      <c r="BO222" t="s">
        <v>342</v>
      </c>
      <c r="BP222">
        <v>1</v>
      </c>
      <c r="BQ222">
        <v>3</v>
      </c>
      <c r="BR222">
        <v>1</v>
      </c>
      <c r="BS222">
        <v>1</v>
      </c>
      <c r="BT222">
        <v>1</v>
      </c>
      <c r="BU222">
        <v>1</v>
      </c>
      <c r="BV222">
        <v>1</v>
      </c>
      <c r="BW222">
        <v>1</v>
      </c>
      <c r="BX222">
        <v>1</v>
      </c>
      <c r="BY222" t="s">
        <v>3</v>
      </c>
      <c r="BZ222">
        <v>97</v>
      </c>
      <c r="CA222">
        <v>51</v>
      </c>
      <c r="CB222" t="s">
        <v>3</v>
      </c>
      <c r="CE222">
        <v>0</v>
      </c>
      <c r="CF222">
        <v>0</v>
      </c>
      <c r="CG222">
        <v>0</v>
      </c>
      <c r="CM222">
        <v>0</v>
      </c>
      <c r="CN222" t="s">
        <v>3</v>
      </c>
      <c r="CO222">
        <v>0</v>
      </c>
      <c r="CP222">
        <f t="shared" si="179"/>
        <v>-8.52</v>
      </c>
      <c r="CQ222">
        <f t="shared" si="180"/>
        <v>77557.919999999998</v>
      </c>
      <c r="CR222">
        <f t="shared" si="181"/>
        <v>0</v>
      </c>
      <c r="CS222">
        <f t="shared" si="182"/>
        <v>0</v>
      </c>
      <c r="CT222">
        <f t="shared" si="183"/>
        <v>0</v>
      </c>
      <c r="CU222">
        <f t="shared" si="184"/>
        <v>0</v>
      </c>
      <c r="CV222">
        <f t="shared" si="185"/>
        <v>0</v>
      </c>
      <c r="CW222">
        <f t="shared" si="186"/>
        <v>0</v>
      </c>
      <c r="CX222">
        <f t="shared" si="187"/>
        <v>0</v>
      </c>
      <c r="CY222">
        <f t="shared" si="188"/>
        <v>0</v>
      </c>
      <c r="CZ222">
        <f t="shared" si="189"/>
        <v>0</v>
      </c>
      <c r="DC222" t="s">
        <v>3</v>
      </c>
      <c r="DD222" t="s">
        <v>3</v>
      </c>
      <c r="DE222" t="s">
        <v>3</v>
      </c>
      <c r="DF222" t="s">
        <v>3</v>
      </c>
      <c r="DG222" t="s">
        <v>3</v>
      </c>
      <c r="DH222" t="s">
        <v>3</v>
      </c>
      <c r="DI222" t="s">
        <v>3</v>
      </c>
      <c r="DJ222" t="s">
        <v>3</v>
      </c>
      <c r="DK222" t="s">
        <v>3</v>
      </c>
      <c r="DL222" t="s">
        <v>3</v>
      </c>
      <c r="DM222" t="s">
        <v>3</v>
      </c>
      <c r="DN222">
        <v>0</v>
      </c>
      <c r="DO222">
        <v>0</v>
      </c>
      <c r="DP222">
        <v>1</v>
      </c>
      <c r="DQ222">
        <v>1</v>
      </c>
      <c r="DU222">
        <v>1009</v>
      </c>
      <c r="DV222" t="s">
        <v>178</v>
      </c>
      <c r="DW222" t="s">
        <v>178</v>
      </c>
      <c r="DX222">
        <v>1000</v>
      </c>
      <c r="DZ222" t="s">
        <v>3</v>
      </c>
      <c r="EA222" t="s">
        <v>3</v>
      </c>
      <c r="EB222" t="s">
        <v>3</v>
      </c>
      <c r="EC222" t="s">
        <v>3</v>
      </c>
      <c r="EE222">
        <v>92107470</v>
      </c>
      <c r="EF222">
        <v>3</v>
      </c>
      <c r="EG222" t="s">
        <v>113</v>
      </c>
      <c r="EH222">
        <v>0</v>
      </c>
      <c r="EI222" t="s">
        <v>3</v>
      </c>
      <c r="EJ222">
        <v>2</v>
      </c>
      <c r="EK222">
        <v>108001</v>
      </c>
      <c r="EL222" t="s">
        <v>114</v>
      </c>
      <c r="EM222" t="s">
        <v>115</v>
      </c>
      <c r="EO222" t="s">
        <v>3</v>
      </c>
      <c r="EQ222">
        <v>0</v>
      </c>
      <c r="ER222">
        <v>9528</v>
      </c>
      <c r="ES222">
        <v>9528</v>
      </c>
      <c r="ET222">
        <v>0</v>
      </c>
      <c r="EU222">
        <v>0</v>
      </c>
      <c r="EV222">
        <v>0</v>
      </c>
      <c r="EW222">
        <v>0</v>
      </c>
      <c r="EX222">
        <v>0</v>
      </c>
      <c r="FQ222">
        <v>0</v>
      </c>
      <c r="FR222">
        <f t="shared" si="190"/>
        <v>0</v>
      </c>
      <c r="FS222">
        <v>0</v>
      </c>
      <c r="FX222">
        <v>97</v>
      </c>
      <c r="FY222">
        <v>51</v>
      </c>
      <c r="GA222" t="s">
        <v>3</v>
      </c>
      <c r="GD222">
        <v>1</v>
      </c>
      <c r="GF222">
        <v>-1286039561</v>
      </c>
      <c r="GG222">
        <v>2</v>
      </c>
      <c r="GH222">
        <v>1</v>
      </c>
      <c r="GI222">
        <v>2</v>
      </c>
      <c r="GJ222">
        <v>0</v>
      </c>
      <c r="GK222">
        <v>0</v>
      </c>
      <c r="GL222">
        <f t="shared" si="191"/>
        <v>0</v>
      </c>
      <c r="GM222">
        <f t="shared" si="192"/>
        <v>-8.52</v>
      </c>
      <c r="GN222">
        <f t="shared" si="193"/>
        <v>0</v>
      </c>
      <c r="GO222">
        <f t="shared" si="194"/>
        <v>-8.52</v>
      </c>
      <c r="GP222">
        <f t="shared" si="195"/>
        <v>0</v>
      </c>
      <c r="GR222">
        <v>0</v>
      </c>
      <c r="GS222">
        <v>3</v>
      </c>
      <c r="GT222">
        <v>0</v>
      </c>
      <c r="GU222" t="s">
        <v>3</v>
      </c>
      <c r="GV222">
        <f t="shared" si="196"/>
        <v>0</v>
      </c>
      <c r="GW222">
        <v>1</v>
      </c>
      <c r="GX222">
        <f t="shared" si="197"/>
        <v>0</v>
      </c>
      <c r="HA222">
        <v>0</v>
      </c>
      <c r="HB222">
        <v>0</v>
      </c>
      <c r="HC222">
        <f t="shared" si="198"/>
        <v>0</v>
      </c>
      <c r="HE222" t="s">
        <v>3</v>
      </c>
      <c r="HF222" t="s">
        <v>3</v>
      </c>
      <c r="HM222" t="s">
        <v>3</v>
      </c>
      <c r="HN222" t="s">
        <v>116</v>
      </c>
      <c r="HO222" t="s">
        <v>117</v>
      </c>
      <c r="HP222" t="s">
        <v>114</v>
      </c>
      <c r="HQ222" t="s">
        <v>114</v>
      </c>
      <c r="IK222">
        <v>0</v>
      </c>
    </row>
    <row r="223" spans="1:245" x14ac:dyDescent="0.2">
      <c r="A223">
        <v>18</v>
      </c>
      <c r="B223">
        <v>1</v>
      </c>
      <c r="C223">
        <v>206</v>
      </c>
      <c r="E223" t="s">
        <v>456</v>
      </c>
      <c r="F223" t="s">
        <v>457</v>
      </c>
      <c r="G223" t="s">
        <v>458</v>
      </c>
      <c r="H223" t="s">
        <v>55</v>
      </c>
      <c r="I223">
        <f>I220*J223</f>
        <v>-0.91500000000000004</v>
      </c>
      <c r="J223">
        <v>-0.5</v>
      </c>
      <c r="K223">
        <v>-0.5</v>
      </c>
      <c r="O223">
        <f t="shared" si="159"/>
        <v>-1166.97</v>
      </c>
      <c r="P223">
        <f t="shared" si="160"/>
        <v>-1166.97</v>
      </c>
      <c r="Q223">
        <f t="shared" si="161"/>
        <v>0</v>
      </c>
      <c r="R223">
        <f t="shared" si="162"/>
        <v>0</v>
      </c>
      <c r="S223">
        <f t="shared" si="163"/>
        <v>0</v>
      </c>
      <c r="T223">
        <f t="shared" si="164"/>
        <v>0</v>
      </c>
      <c r="U223">
        <f t="shared" si="165"/>
        <v>0</v>
      </c>
      <c r="V223">
        <f t="shared" si="166"/>
        <v>0</v>
      </c>
      <c r="W223">
        <f t="shared" si="167"/>
        <v>0</v>
      </c>
      <c r="X223">
        <f t="shared" si="168"/>
        <v>0</v>
      </c>
      <c r="Y223">
        <f t="shared" si="169"/>
        <v>0</v>
      </c>
      <c r="AA223">
        <v>93041055</v>
      </c>
      <c r="AB223">
        <f t="shared" si="170"/>
        <v>71.45</v>
      </c>
      <c r="AC223">
        <f t="shared" si="171"/>
        <v>71.45</v>
      </c>
      <c r="AD223">
        <f t="shared" si="172"/>
        <v>0</v>
      </c>
      <c r="AE223">
        <f t="shared" si="173"/>
        <v>0</v>
      </c>
      <c r="AF223">
        <f t="shared" si="174"/>
        <v>0</v>
      </c>
      <c r="AG223">
        <f t="shared" si="175"/>
        <v>0</v>
      </c>
      <c r="AH223">
        <f t="shared" si="176"/>
        <v>0</v>
      </c>
      <c r="AI223">
        <f t="shared" si="177"/>
        <v>0</v>
      </c>
      <c r="AJ223">
        <f t="shared" si="178"/>
        <v>0</v>
      </c>
      <c r="AK223">
        <v>71.45</v>
      </c>
      <c r="AL223">
        <v>71.45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97</v>
      </c>
      <c r="AU223">
        <v>51</v>
      </c>
      <c r="AV223">
        <v>1</v>
      </c>
      <c r="AW223">
        <v>1</v>
      </c>
      <c r="AZ223">
        <v>1</v>
      </c>
      <c r="BA223">
        <v>1</v>
      </c>
      <c r="BB223">
        <v>1</v>
      </c>
      <c r="BC223">
        <v>17.850000000000001</v>
      </c>
      <c r="BD223" t="s">
        <v>3</v>
      </c>
      <c r="BE223" t="s">
        <v>3</v>
      </c>
      <c r="BF223" t="s">
        <v>3</v>
      </c>
      <c r="BG223" t="s">
        <v>3</v>
      </c>
      <c r="BH223">
        <v>3</v>
      </c>
      <c r="BI223">
        <v>2</v>
      </c>
      <c r="BJ223" t="s">
        <v>459</v>
      </c>
      <c r="BM223">
        <v>108001</v>
      </c>
      <c r="BN223">
        <v>0</v>
      </c>
      <c r="BO223" t="s">
        <v>457</v>
      </c>
      <c r="BP223">
        <v>1</v>
      </c>
      <c r="BQ223">
        <v>3</v>
      </c>
      <c r="BR223">
        <v>1</v>
      </c>
      <c r="BS223">
        <v>1</v>
      </c>
      <c r="BT223">
        <v>1</v>
      </c>
      <c r="BU223">
        <v>1</v>
      </c>
      <c r="BV223">
        <v>1</v>
      </c>
      <c r="BW223">
        <v>1</v>
      </c>
      <c r="BX223">
        <v>1</v>
      </c>
      <c r="BY223" t="s">
        <v>3</v>
      </c>
      <c r="BZ223">
        <v>97</v>
      </c>
      <c r="CA223">
        <v>51</v>
      </c>
      <c r="CB223" t="s">
        <v>3</v>
      </c>
      <c r="CE223">
        <v>0</v>
      </c>
      <c r="CF223">
        <v>0</v>
      </c>
      <c r="CG223">
        <v>0</v>
      </c>
      <c r="CM223">
        <v>0</v>
      </c>
      <c r="CN223" t="s">
        <v>3</v>
      </c>
      <c r="CO223">
        <v>0</v>
      </c>
      <c r="CP223">
        <f t="shared" si="179"/>
        <v>-1166.97</v>
      </c>
      <c r="CQ223">
        <f t="shared" si="180"/>
        <v>1275.3825000000002</v>
      </c>
      <c r="CR223">
        <f t="shared" si="181"/>
        <v>0</v>
      </c>
      <c r="CS223">
        <f t="shared" si="182"/>
        <v>0</v>
      </c>
      <c r="CT223">
        <f t="shared" si="183"/>
        <v>0</v>
      </c>
      <c r="CU223">
        <f t="shared" si="184"/>
        <v>0</v>
      </c>
      <c r="CV223">
        <f t="shared" si="185"/>
        <v>0</v>
      </c>
      <c r="CW223">
        <f t="shared" si="186"/>
        <v>0</v>
      </c>
      <c r="CX223">
        <f t="shared" si="187"/>
        <v>0</v>
      </c>
      <c r="CY223">
        <f t="shared" si="188"/>
        <v>0</v>
      </c>
      <c r="CZ223">
        <f t="shared" si="189"/>
        <v>0</v>
      </c>
      <c r="DC223" t="s">
        <v>3</v>
      </c>
      <c r="DD223" t="s">
        <v>3</v>
      </c>
      <c r="DE223" t="s">
        <v>3</v>
      </c>
      <c r="DF223" t="s">
        <v>3</v>
      </c>
      <c r="DG223" t="s">
        <v>3</v>
      </c>
      <c r="DH223" t="s">
        <v>3</v>
      </c>
      <c r="DI223" t="s">
        <v>3</v>
      </c>
      <c r="DJ223" t="s">
        <v>3</v>
      </c>
      <c r="DK223" t="s">
        <v>3</v>
      </c>
      <c r="DL223" t="s">
        <v>3</v>
      </c>
      <c r="DM223" t="s">
        <v>3</v>
      </c>
      <c r="DN223">
        <v>0</v>
      </c>
      <c r="DO223">
        <v>0</v>
      </c>
      <c r="DP223">
        <v>1</v>
      </c>
      <c r="DQ223">
        <v>1</v>
      </c>
      <c r="DU223">
        <v>1009</v>
      </c>
      <c r="DV223" t="s">
        <v>55</v>
      </c>
      <c r="DW223" t="s">
        <v>55</v>
      </c>
      <c r="DX223">
        <v>1</v>
      </c>
      <c r="DZ223" t="s">
        <v>3</v>
      </c>
      <c r="EA223" t="s">
        <v>3</v>
      </c>
      <c r="EB223" t="s">
        <v>3</v>
      </c>
      <c r="EC223" t="s">
        <v>3</v>
      </c>
      <c r="EE223">
        <v>92107470</v>
      </c>
      <c r="EF223">
        <v>3</v>
      </c>
      <c r="EG223" t="s">
        <v>113</v>
      </c>
      <c r="EH223">
        <v>0</v>
      </c>
      <c r="EI223" t="s">
        <v>3</v>
      </c>
      <c r="EJ223">
        <v>2</v>
      </c>
      <c r="EK223">
        <v>108001</v>
      </c>
      <c r="EL223" t="s">
        <v>114</v>
      </c>
      <c r="EM223" t="s">
        <v>115</v>
      </c>
      <c r="EO223" t="s">
        <v>3</v>
      </c>
      <c r="EQ223">
        <v>0</v>
      </c>
      <c r="ER223">
        <v>71.45</v>
      </c>
      <c r="ES223">
        <v>71.45</v>
      </c>
      <c r="ET223">
        <v>0</v>
      </c>
      <c r="EU223">
        <v>0</v>
      </c>
      <c r="EV223">
        <v>0</v>
      </c>
      <c r="EW223">
        <v>0</v>
      </c>
      <c r="EX223">
        <v>0</v>
      </c>
      <c r="FQ223">
        <v>0</v>
      </c>
      <c r="FR223">
        <f t="shared" si="190"/>
        <v>0</v>
      </c>
      <c r="FS223">
        <v>0</v>
      </c>
      <c r="FX223">
        <v>97</v>
      </c>
      <c r="FY223">
        <v>51</v>
      </c>
      <c r="GA223" t="s">
        <v>3</v>
      </c>
      <c r="GD223">
        <v>1</v>
      </c>
      <c r="GF223">
        <v>904967830</v>
      </c>
      <c r="GG223">
        <v>2</v>
      </c>
      <c r="GH223">
        <v>1</v>
      </c>
      <c r="GI223">
        <v>2</v>
      </c>
      <c r="GJ223">
        <v>0</v>
      </c>
      <c r="GK223">
        <v>0</v>
      </c>
      <c r="GL223">
        <f t="shared" si="191"/>
        <v>0</v>
      </c>
      <c r="GM223">
        <f t="shared" si="192"/>
        <v>-1166.97</v>
      </c>
      <c r="GN223">
        <f t="shared" si="193"/>
        <v>0</v>
      </c>
      <c r="GO223">
        <f t="shared" si="194"/>
        <v>-1166.97</v>
      </c>
      <c r="GP223">
        <f t="shared" si="195"/>
        <v>0</v>
      </c>
      <c r="GR223">
        <v>0</v>
      </c>
      <c r="GS223">
        <v>3</v>
      </c>
      <c r="GT223">
        <v>0</v>
      </c>
      <c r="GU223" t="s">
        <v>3</v>
      </c>
      <c r="GV223">
        <f t="shared" si="196"/>
        <v>0</v>
      </c>
      <c r="GW223">
        <v>1</v>
      </c>
      <c r="GX223">
        <f t="shared" si="197"/>
        <v>0</v>
      </c>
      <c r="HA223">
        <v>0</v>
      </c>
      <c r="HB223">
        <v>0</v>
      </c>
      <c r="HC223">
        <f t="shared" si="198"/>
        <v>0</v>
      </c>
      <c r="HE223" t="s">
        <v>3</v>
      </c>
      <c r="HF223" t="s">
        <v>3</v>
      </c>
      <c r="HM223" t="s">
        <v>3</v>
      </c>
      <c r="HN223" t="s">
        <v>116</v>
      </c>
      <c r="HO223" t="s">
        <v>117</v>
      </c>
      <c r="HP223" t="s">
        <v>114</v>
      </c>
      <c r="HQ223" t="s">
        <v>114</v>
      </c>
      <c r="IK223">
        <v>0</v>
      </c>
    </row>
    <row r="224" spans="1:245" x14ac:dyDescent="0.2">
      <c r="A224">
        <v>17</v>
      </c>
      <c r="B224">
        <v>1</v>
      </c>
      <c r="C224">
        <f>ROW(SmtRes!A217)</f>
        <v>217</v>
      </c>
      <c r="D224">
        <f>ROW(EtalonRes!A217)</f>
        <v>217</v>
      </c>
      <c r="E224" t="s">
        <v>460</v>
      </c>
      <c r="F224" t="s">
        <v>461</v>
      </c>
      <c r="G224" t="s">
        <v>462</v>
      </c>
      <c r="H224" t="s">
        <v>111</v>
      </c>
      <c r="I224">
        <f>ROUND(80/100,9)</f>
        <v>0.8</v>
      </c>
      <c r="J224">
        <v>0</v>
      </c>
      <c r="K224">
        <f>ROUND(80/100,9)</f>
        <v>0.8</v>
      </c>
      <c r="O224">
        <f t="shared" si="159"/>
        <v>3788.19</v>
      </c>
      <c r="P224">
        <f t="shared" si="160"/>
        <v>625.47</v>
      </c>
      <c r="Q224">
        <f t="shared" si="161"/>
        <v>531.28</v>
      </c>
      <c r="R224">
        <f t="shared" si="162"/>
        <v>69.17</v>
      </c>
      <c r="S224">
        <f t="shared" si="163"/>
        <v>2631.44</v>
      </c>
      <c r="T224">
        <f t="shared" si="164"/>
        <v>0</v>
      </c>
      <c r="U224">
        <f t="shared" si="165"/>
        <v>8.1920000000000002</v>
      </c>
      <c r="V224">
        <f t="shared" si="166"/>
        <v>0.16000000000000003</v>
      </c>
      <c r="W224">
        <f t="shared" si="167"/>
        <v>0</v>
      </c>
      <c r="X224">
        <f t="shared" si="168"/>
        <v>2619.59</v>
      </c>
      <c r="Y224">
        <f t="shared" si="169"/>
        <v>1377.31</v>
      </c>
      <c r="AA224">
        <v>93041055</v>
      </c>
      <c r="AB224">
        <f t="shared" si="170"/>
        <v>207.19</v>
      </c>
      <c r="AC224">
        <f t="shared" si="171"/>
        <v>49.83</v>
      </c>
      <c r="AD224">
        <f t="shared" si="172"/>
        <v>65.3</v>
      </c>
      <c r="AE224">
        <f t="shared" si="173"/>
        <v>2.42</v>
      </c>
      <c r="AF224">
        <f t="shared" si="174"/>
        <v>92.06</v>
      </c>
      <c r="AG224">
        <f t="shared" si="175"/>
        <v>0</v>
      </c>
      <c r="AH224">
        <f t="shared" si="176"/>
        <v>10.24</v>
      </c>
      <c r="AI224">
        <f t="shared" si="177"/>
        <v>0.2</v>
      </c>
      <c r="AJ224">
        <f t="shared" si="178"/>
        <v>0</v>
      </c>
      <c r="AK224">
        <v>207.19</v>
      </c>
      <c r="AL224">
        <v>49.83</v>
      </c>
      <c r="AM224">
        <v>65.3</v>
      </c>
      <c r="AN224">
        <v>2.42</v>
      </c>
      <c r="AO224">
        <v>92.06</v>
      </c>
      <c r="AP224">
        <v>0</v>
      </c>
      <c r="AQ224">
        <v>10.24</v>
      </c>
      <c r="AR224">
        <v>0.2</v>
      </c>
      <c r="AS224">
        <v>0</v>
      </c>
      <c r="AT224">
        <v>97</v>
      </c>
      <c r="AU224">
        <v>51</v>
      </c>
      <c r="AV224">
        <v>1</v>
      </c>
      <c r="AW224">
        <v>1</v>
      </c>
      <c r="AZ224">
        <v>1</v>
      </c>
      <c r="BA224">
        <v>35.729999999999997</v>
      </c>
      <c r="BB224">
        <v>10.17</v>
      </c>
      <c r="BC224">
        <v>15.69</v>
      </c>
      <c r="BD224" t="s">
        <v>3</v>
      </c>
      <c r="BE224" t="s">
        <v>3</v>
      </c>
      <c r="BF224" t="s">
        <v>3</v>
      </c>
      <c r="BG224" t="s">
        <v>3</v>
      </c>
      <c r="BH224">
        <v>0</v>
      </c>
      <c r="BI224">
        <v>2</v>
      </c>
      <c r="BJ224" t="s">
        <v>463</v>
      </c>
      <c r="BM224">
        <v>108001</v>
      </c>
      <c r="BN224">
        <v>0</v>
      </c>
      <c r="BO224" t="s">
        <v>461</v>
      </c>
      <c r="BP224">
        <v>1</v>
      </c>
      <c r="BQ224">
        <v>3</v>
      </c>
      <c r="BR224">
        <v>0</v>
      </c>
      <c r="BS224">
        <v>35.729999999999997</v>
      </c>
      <c r="BT224">
        <v>1</v>
      </c>
      <c r="BU224">
        <v>1</v>
      </c>
      <c r="BV224">
        <v>1</v>
      </c>
      <c r="BW224">
        <v>1</v>
      </c>
      <c r="BX224">
        <v>1</v>
      </c>
      <c r="BY224" t="s">
        <v>3</v>
      </c>
      <c r="BZ224">
        <v>97</v>
      </c>
      <c r="CA224">
        <v>51</v>
      </c>
      <c r="CB224" t="s">
        <v>3</v>
      </c>
      <c r="CE224">
        <v>0</v>
      </c>
      <c r="CF224">
        <v>0</v>
      </c>
      <c r="CG224">
        <v>0</v>
      </c>
      <c r="CM224">
        <v>0</v>
      </c>
      <c r="CN224" t="s">
        <v>3</v>
      </c>
      <c r="CO224">
        <v>0</v>
      </c>
      <c r="CP224">
        <f t="shared" si="179"/>
        <v>3788.19</v>
      </c>
      <c r="CQ224">
        <f t="shared" si="180"/>
        <v>781.83269999999993</v>
      </c>
      <c r="CR224">
        <f t="shared" si="181"/>
        <v>664.101</v>
      </c>
      <c r="CS224">
        <f t="shared" si="182"/>
        <v>86.466599999999985</v>
      </c>
      <c r="CT224">
        <f t="shared" si="183"/>
        <v>3289.3037999999997</v>
      </c>
      <c r="CU224">
        <f t="shared" si="184"/>
        <v>0</v>
      </c>
      <c r="CV224">
        <f t="shared" si="185"/>
        <v>10.24</v>
      </c>
      <c r="CW224">
        <f t="shared" si="186"/>
        <v>0.2</v>
      </c>
      <c r="CX224">
        <f t="shared" si="187"/>
        <v>0</v>
      </c>
      <c r="CY224">
        <f t="shared" si="188"/>
        <v>2619.5916999999999</v>
      </c>
      <c r="CZ224">
        <f t="shared" si="189"/>
        <v>1377.3111000000001</v>
      </c>
      <c r="DC224" t="s">
        <v>3</v>
      </c>
      <c r="DD224" t="s">
        <v>3</v>
      </c>
      <c r="DE224" t="s">
        <v>3</v>
      </c>
      <c r="DF224" t="s">
        <v>3</v>
      </c>
      <c r="DG224" t="s">
        <v>3</v>
      </c>
      <c r="DH224" t="s">
        <v>3</v>
      </c>
      <c r="DI224" t="s">
        <v>3</v>
      </c>
      <c r="DJ224" t="s">
        <v>3</v>
      </c>
      <c r="DK224" t="s">
        <v>3</v>
      </c>
      <c r="DL224" t="s">
        <v>3</v>
      </c>
      <c r="DM224" t="s">
        <v>3</v>
      </c>
      <c r="DN224">
        <v>0</v>
      </c>
      <c r="DO224">
        <v>0</v>
      </c>
      <c r="DP224">
        <v>1</v>
      </c>
      <c r="DQ224">
        <v>1</v>
      </c>
      <c r="DU224">
        <v>1013</v>
      </c>
      <c r="DV224" t="s">
        <v>111</v>
      </c>
      <c r="DW224" t="s">
        <v>111</v>
      </c>
      <c r="DX224">
        <v>1</v>
      </c>
      <c r="DZ224" t="s">
        <v>3</v>
      </c>
      <c r="EA224" t="s">
        <v>3</v>
      </c>
      <c r="EB224" t="s">
        <v>3</v>
      </c>
      <c r="EC224" t="s">
        <v>3</v>
      </c>
      <c r="EE224">
        <v>92107470</v>
      </c>
      <c r="EF224">
        <v>3</v>
      </c>
      <c r="EG224" t="s">
        <v>113</v>
      </c>
      <c r="EH224">
        <v>0</v>
      </c>
      <c r="EI224" t="s">
        <v>3</v>
      </c>
      <c r="EJ224">
        <v>2</v>
      </c>
      <c r="EK224">
        <v>108001</v>
      </c>
      <c r="EL224" t="s">
        <v>114</v>
      </c>
      <c r="EM224" t="s">
        <v>115</v>
      </c>
      <c r="EO224" t="s">
        <v>3</v>
      </c>
      <c r="EQ224">
        <v>0</v>
      </c>
      <c r="ER224">
        <v>207.19</v>
      </c>
      <c r="ES224">
        <v>49.83</v>
      </c>
      <c r="ET224">
        <v>65.3</v>
      </c>
      <c r="EU224">
        <v>2.42</v>
      </c>
      <c r="EV224">
        <v>92.06</v>
      </c>
      <c r="EW224">
        <v>10.24</v>
      </c>
      <c r="EX224">
        <v>0.2</v>
      </c>
      <c r="EY224">
        <v>0</v>
      </c>
      <c r="FQ224">
        <v>0</v>
      </c>
      <c r="FR224">
        <f t="shared" si="190"/>
        <v>0</v>
      </c>
      <c r="FS224">
        <v>0</v>
      </c>
      <c r="FX224">
        <v>97</v>
      </c>
      <c r="FY224">
        <v>51</v>
      </c>
      <c r="GA224" t="s">
        <v>3</v>
      </c>
      <c r="GD224">
        <v>1</v>
      </c>
      <c r="GF224">
        <v>-1724216060</v>
      </c>
      <c r="GG224">
        <v>2</v>
      </c>
      <c r="GH224">
        <v>1</v>
      </c>
      <c r="GI224">
        <v>2</v>
      </c>
      <c r="GJ224">
        <v>0</v>
      </c>
      <c r="GK224">
        <v>0</v>
      </c>
      <c r="GL224">
        <f t="shared" si="191"/>
        <v>0</v>
      </c>
      <c r="GM224">
        <f t="shared" si="192"/>
        <v>7785.09</v>
      </c>
      <c r="GN224">
        <f t="shared" si="193"/>
        <v>0</v>
      </c>
      <c r="GO224">
        <f t="shared" si="194"/>
        <v>7785.09</v>
      </c>
      <c r="GP224">
        <f t="shared" si="195"/>
        <v>0</v>
      </c>
      <c r="GR224">
        <v>0</v>
      </c>
      <c r="GS224">
        <v>3</v>
      </c>
      <c r="GT224">
        <v>0</v>
      </c>
      <c r="GU224" t="s">
        <v>3</v>
      </c>
      <c r="GV224">
        <f t="shared" si="196"/>
        <v>0</v>
      </c>
      <c r="GW224">
        <v>1</v>
      </c>
      <c r="GX224">
        <f t="shared" si="197"/>
        <v>0</v>
      </c>
      <c r="HA224">
        <v>0</v>
      </c>
      <c r="HB224">
        <v>0</v>
      </c>
      <c r="HC224">
        <f t="shared" si="198"/>
        <v>0</v>
      </c>
      <c r="HE224" t="s">
        <v>3</v>
      </c>
      <c r="HF224" t="s">
        <v>3</v>
      </c>
      <c r="HM224" t="s">
        <v>3</v>
      </c>
      <c r="HN224" t="s">
        <v>116</v>
      </c>
      <c r="HO224" t="s">
        <v>117</v>
      </c>
      <c r="HP224" t="s">
        <v>114</v>
      </c>
      <c r="HQ224" t="s">
        <v>114</v>
      </c>
      <c r="IK224">
        <v>0</v>
      </c>
    </row>
    <row r="225" spans="1:245" x14ac:dyDescent="0.2">
      <c r="A225">
        <v>18</v>
      </c>
      <c r="B225">
        <v>1</v>
      </c>
      <c r="C225">
        <v>214</v>
      </c>
      <c r="E225" t="s">
        <v>464</v>
      </c>
      <c r="F225" t="s">
        <v>452</v>
      </c>
      <c r="G225" t="s">
        <v>453</v>
      </c>
      <c r="H225" t="s">
        <v>348</v>
      </c>
      <c r="I225">
        <f>I224*J225</f>
        <v>-7.6800000000000007E-2</v>
      </c>
      <c r="J225">
        <v>-9.6000000000000002E-2</v>
      </c>
      <c r="K225">
        <v>-9.6000000000000002E-2</v>
      </c>
      <c r="O225">
        <f t="shared" si="159"/>
        <v>-58.93</v>
      </c>
      <c r="P225">
        <f t="shared" si="160"/>
        <v>-58.93</v>
      </c>
      <c r="Q225">
        <f t="shared" si="161"/>
        <v>0</v>
      </c>
      <c r="R225">
        <f t="shared" si="162"/>
        <v>0</v>
      </c>
      <c r="S225">
        <f t="shared" si="163"/>
        <v>0</v>
      </c>
      <c r="T225">
        <f t="shared" si="164"/>
        <v>0</v>
      </c>
      <c r="U225">
        <f t="shared" si="165"/>
        <v>0</v>
      </c>
      <c r="V225">
        <f t="shared" si="166"/>
        <v>0</v>
      </c>
      <c r="W225">
        <f t="shared" si="167"/>
        <v>0</v>
      </c>
      <c r="X225">
        <f t="shared" si="168"/>
        <v>0</v>
      </c>
      <c r="Y225">
        <f t="shared" si="169"/>
        <v>0</v>
      </c>
      <c r="AA225">
        <v>93041055</v>
      </c>
      <c r="AB225">
        <f t="shared" si="170"/>
        <v>121.8</v>
      </c>
      <c r="AC225">
        <f t="shared" si="171"/>
        <v>121.8</v>
      </c>
      <c r="AD225">
        <f t="shared" si="172"/>
        <v>0</v>
      </c>
      <c r="AE225">
        <f t="shared" si="173"/>
        <v>0</v>
      </c>
      <c r="AF225">
        <f t="shared" si="174"/>
        <v>0</v>
      </c>
      <c r="AG225">
        <f t="shared" si="175"/>
        <v>0</v>
      </c>
      <c r="AH225">
        <f t="shared" si="176"/>
        <v>0</v>
      </c>
      <c r="AI225">
        <f t="shared" si="177"/>
        <v>0</v>
      </c>
      <c r="AJ225">
        <f t="shared" si="178"/>
        <v>0</v>
      </c>
      <c r="AK225">
        <v>121.8</v>
      </c>
      <c r="AL225">
        <v>121.8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97</v>
      </c>
      <c r="AU225">
        <v>51</v>
      </c>
      <c r="AV225">
        <v>1</v>
      </c>
      <c r="AW225">
        <v>1</v>
      </c>
      <c r="AZ225">
        <v>1</v>
      </c>
      <c r="BA225">
        <v>1</v>
      </c>
      <c r="BB225">
        <v>1</v>
      </c>
      <c r="BC225">
        <v>6.3</v>
      </c>
      <c r="BD225" t="s">
        <v>3</v>
      </c>
      <c r="BE225" t="s">
        <v>3</v>
      </c>
      <c r="BF225" t="s">
        <v>3</v>
      </c>
      <c r="BG225" t="s">
        <v>3</v>
      </c>
      <c r="BH225">
        <v>3</v>
      </c>
      <c r="BI225">
        <v>2</v>
      </c>
      <c r="BJ225" t="s">
        <v>454</v>
      </c>
      <c r="BM225">
        <v>108001</v>
      </c>
      <c r="BN225">
        <v>0</v>
      </c>
      <c r="BO225" t="s">
        <v>452</v>
      </c>
      <c r="BP225">
        <v>1</v>
      </c>
      <c r="BQ225">
        <v>3</v>
      </c>
      <c r="BR225">
        <v>1</v>
      </c>
      <c r="BS225">
        <v>1</v>
      </c>
      <c r="BT225">
        <v>1</v>
      </c>
      <c r="BU225">
        <v>1</v>
      </c>
      <c r="BV225">
        <v>1</v>
      </c>
      <c r="BW225">
        <v>1</v>
      </c>
      <c r="BX225">
        <v>1</v>
      </c>
      <c r="BY225" t="s">
        <v>3</v>
      </c>
      <c r="BZ225">
        <v>97</v>
      </c>
      <c r="CA225">
        <v>51</v>
      </c>
      <c r="CB225" t="s">
        <v>3</v>
      </c>
      <c r="CE225">
        <v>0</v>
      </c>
      <c r="CF225">
        <v>0</v>
      </c>
      <c r="CG225">
        <v>0</v>
      </c>
      <c r="CM225">
        <v>0</v>
      </c>
      <c r="CN225" t="s">
        <v>3</v>
      </c>
      <c r="CO225">
        <v>0</v>
      </c>
      <c r="CP225">
        <f t="shared" si="179"/>
        <v>-58.93</v>
      </c>
      <c r="CQ225">
        <f t="shared" si="180"/>
        <v>767.33999999999992</v>
      </c>
      <c r="CR225">
        <f t="shared" si="181"/>
        <v>0</v>
      </c>
      <c r="CS225">
        <f t="shared" si="182"/>
        <v>0</v>
      </c>
      <c r="CT225">
        <f t="shared" si="183"/>
        <v>0</v>
      </c>
      <c r="CU225">
        <f t="shared" si="184"/>
        <v>0</v>
      </c>
      <c r="CV225">
        <f t="shared" si="185"/>
        <v>0</v>
      </c>
      <c r="CW225">
        <f t="shared" si="186"/>
        <v>0</v>
      </c>
      <c r="CX225">
        <f t="shared" si="187"/>
        <v>0</v>
      </c>
      <c r="CY225">
        <f t="shared" si="188"/>
        <v>0</v>
      </c>
      <c r="CZ225">
        <f t="shared" si="189"/>
        <v>0</v>
      </c>
      <c r="DC225" t="s">
        <v>3</v>
      </c>
      <c r="DD225" t="s">
        <v>3</v>
      </c>
      <c r="DE225" t="s">
        <v>3</v>
      </c>
      <c r="DF225" t="s">
        <v>3</v>
      </c>
      <c r="DG225" t="s">
        <v>3</v>
      </c>
      <c r="DH225" t="s">
        <v>3</v>
      </c>
      <c r="DI225" t="s">
        <v>3</v>
      </c>
      <c r="DJ225" t="s">
        <v>3</v>
      </c>
      <c r="DK225" t="s">
        <v>3</v>
      </c>
      <c r="DL225" t="s">
        <v>3</v>
      </c>
      <c r="DM225" t="s">
        <v>3</v>
      </c>
      <c r="DN225">
        <v>0</v>
      </c>
      <c r="DO225">
        <v>0</v>
      </c>
      <c r="DP225">
        <v>1</v>
      </c>
      <c r="DQ225">
        <v>1</v>
      </c>
      <c r="DU225">
        <v>1003</v>
      </c>
      <c r="DV225" t="s">
        <v>348</v>
      </c>
      <c r="DW225" t="s">
        <v>348</v>
      </c>
      <c r="DX225">
        <v>100</v>
      </c>
      <c r="DZ225" t="s">
        <v>3</v>
      </c>
      <c r="EA225" t="s">
        <v>3</v>
      </c>
      <c r="EB225" t="s">
        <v>3</v>
      </c>
      <c r="EC225" t="s">
        <v>3</v>
      </c>
      <c r="EE225">
        <v>92107470</v>
      </c>
      <c r="EF225">
        <v>3</v>
      </c>
      <c r="EG225" t="s">
        <v>113</v>
      </c>
      <c r="EH225">
        <v>0</v>
      </c>
      <c r="EI225" t="s">
        <v>3</v>
      </c>
      <c r="EJ225">
        <v>2</v>
      </c>
      <c r="EK225">
        <v>108001</v>
      </c>
      <c r="EL225" t="s">
        <v>114</v>
      </c>
      <c r="EM225" t="s">
        <v>115</v>
      </c>
      <c r="EO225" t="s">
        <v>3</v>
      </c>
      <c r="EQ225">
        <v>0</v>
      </c>
      <c r="ER225">
        <v>121.8</v>
      </c>
      <c r="ES225">
        <v>121.8</v>
      </c>
      <c r="ET225">
        <v>0</v>
      </c>
      <c r="EU225">
        <v>0</v>
      </c>
      <c r="EV225">
        <v>0</v>
      </c>
      <c r="EW225">
        <v>0</v>
      </c>
      <c r="EX225">
        <v>0</v>
      </c>
      <c r="FQ225">
        <v>0</v>
      </c>
      <c r="FR225">
        <f t="shared" si="190"/>
        <v>0</v>
      </c>
      <c r="FS225">
        <v>0</v>
      </c>
      <c r="FX225">
        <v>97</v>
      </c>
      <c r="FY225">
        <v>51</v>
      </c>
      <c r="GA225" t="s">
        <v>3</v>
      </c>
      <c r="GD225">
        <v>1</v>
      </c>
      <c r="GF225">
        <v>-737867663</v>
      </c>
      <c r="GG225">
        <v>2</v>
      </c>
      <c r="GH225">
        <v>1</v>
      </c>
      <c r="GI225">
        <v>2</v>
      </c>
      <c r="GJ225">
        <v>0</v>
      </c>
      <c r="GK225">
        <v>0</v>
      </c>
      <c r="GL225">
        <f t="shared" si="191"/>
        <v>0</v>
      </c>
      <c r="GM225">
        <f t="shared" si="192"/>
        <v>-58.93</v>
      </c>
      <c r="GN225">
        <f t="shared" si="193"/>
        <v>0</v>
      </c>
      <c r="GO225">
        <f t="shared" si="194"/>
        <v>-58.93</v>
      </c>
      <c r="GP225">
        <f t="shared" si="195"/>
        <v>0</v>
      </c>
      <c r="GR225">
        <v>0</v>
      </c>
      <c r="GS225">
        <v>3</v>
      </c>
      <c r="GT225">
        <v>0</v>
      </c>
      <c r="GU225" t="s">
        <v>3</v>
      </c>
      <c r="GV225">
        <f t="shared" si="196"/>
        <v>0</v>
      </c>
      <c r="GW225">
        <v>1</v>
      </c>
      <c r="GX225">
        <f t="shared" si="197"/>
        <v>0</v>
      </c>
      <c r="HA225">
        <v>0</v>
      </c>
      <c r="HB225">
        <v>0</v>
      </c>
      <c r="HC225">
        <f t="shared" si="198"/>
        <v>0</v>
      </c>
      <c r="HE225" t="s">
        <v>3</v>
      </c>
      <c r="HF225" t="s">
        <v>3</v>
      </c>
      <c r="HM225" t="s">
        <v>3</v>
      </c>
      <c r="HN225" t="s">
        <v>116</v>
      </c>
      <c r="HO225" t="s">
        <v>117</v>
      </c>
      <c r="HP225" t="s">
        <v>114</v>
      </c>
      <c r="HQ225" t="s">
        <v>114</v>
      </c>
      <c r="IK225">
        <v>0</v>
      </c>
    </row>
    <row r="226" spans="1:245" x14ac:dyDescent="0.2">
      <c r="A226">
        <v>18</v>
      </c>
      <c r="B226">
        <v>1</v>
      </c>
      <c r="C226">
        <v>215</v>
      </c>
      <c r="E226" t="s">
        <v>465</v>
      </c>
      <c r="F226" t="s">
        <v>342</v>
      </c>
      <c r="G226" t="s">
        <v>343</v>
      </c>
      <c r="H226" t="s">
        <v>178</v>
      </c>
      <c r="I226">
        <f>I224*J226</f>
        <v>-4.8000000000000001E-5</v>
      </c>
      <c r="J226">
        <v>-6.0000000000000002E-5</v>
      </c>
      <c r="K226">
        <v>-6.0000000000000002E-5</v>
      </c>
      <c r="O226">
        <f t="shared" si="159"/>
        <v>-3.72</v>
      </c>
      <c r="P226">
        <f t="shared" si="160"/>
        <v>-3.72</v>
      </c>
      <c r="Q226">
        <f t="shared" si="161"/>
        <v>0</v>
      </c>
      <c r="R226">
        <f t="shared" si="162"/>
        <v>0</v>
      </c>
      <c r="S226">
        <f t="shared" si="163"/>
        <v>0</v>
      </c>
      <c r="T226">
        <f t="shared" si="164"/>
        <v>0</v>
      </c>
      <c r="U226">
        <f t="shared" si="165"/>
        <v>0</v>
      </c>
      <c r="V226">
        <f t="shared" si="166"/>
        <v>0</v>
      </c>
      <c r="W226">
        <f t="shared" si="167"/>
        <v>0</v>
      </c>
      <c r="X226">
        <f t="shared" si="168"/>
        <v>0</v>
      </c>
      <c r="Y226">
        <f t="shared" si="169"/>
        <v>0</v>
      </c>
      <c r="AA226">
        <v>93041055</v>
      </c>
      <c r="AB226">
        <f t="shared" si="170"/>
        <v>9528</v>
      </c>
      <c r="AC226">
        <f t="shared" si="171"/>
        <v>9528</v>
      </c>
      <c r="AD226">
        <f t="shared" si="172"/>
        <v>0</v>
      </c>
      <c r="AE226">
        <f t="shared" si="173"/>
        <v>0</v>
      </c>
      <c r="AF226">
        <f t="shared" si="174"/>
        <v>0</v>
      </c>
      <c r="AG226">
        <f t="shared" si="175"/>
        <v>0</v>
      </c>
      <c r="AH226">
        <f t="shared" si="176"/>
        <v>0</v>
      </c>
      <c r="AI226">
        <f t="shared" si="177"/>
        <v>0</v>
      </c>
      <c r="AJ226">
        <f t="shared" si="178"/>
        <v>0</v>
      </c>
      <c r="AK226">
        <v>9528</v>
      </c>
      <c r="AL226">
        <v>9528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97</v>
      </c>
      <c r="AU226">
        <v>51</v>
      </c>
      <c r="AV226">
        <v>1</v>
      </c>
      <c r="AW226">
        <v>1</v>
      </c>
      <c r="AZ226">
        <v>1</v>
      </c>
      <c r="BA226">
        <v>1</v>
      </c>
      <c r="BB226">
        <v>1</v>
      </c>
      <c r="BC226">
        <v>8.14</v>
      </c>
      <c r="BD226" t="s">
        <v>3</v>
      </c>
      <c r="BE226" t="s">
        <v>3</v>
      </c>
      <c r="BF226" t="s">
        <v>3</v>
      </c>
      <c r="BG226" t="s">
        <v>3</v>
      </c>
      <c r="BH226">
        <v>3</v>
      </c>
      <c r="BI226">
        <v>2</v>
      </c>
      <c r="BJ226" t="s">
        <v>344</v>
      </c>
      <c r="BM226">
        <v>108001</v>
      </c>
      <c r="BN226">
        <v>0</v>
      </c>
      <c r="BO226" t="s">
        <v>342</v>
      </c>
      <c r="BP226">
        <v>1</v>
      </c>
      <c r="BQ226">
        <v>3</v>
      </c>
      <c r="BR226">
        <v>1</v>
      </c>
      <c r="BS226">
        <v>1</v>
      </c>
      <c r="BT226">
        <v>1</v>
      </c>
      <c r="BU226">
        <v>1</v>
      </c>
      <c r="BV226">
        <v>1</v>
      </c>
      <c r="BW226">
        <v>1</v>
      </c>
      <c r="BX226">
        <v>1</v>
      </c>
      <c r="BY226" t="s">
        <v>3</v>
      </c>
      <c r="BZ226">
        <v>97</v>
      </c>
      <c r="CA226">
        <v>51</v>
      </c>
      <c r="CB226" t="s">
        <v>3</v>
      </c>
      <c r="CE226">
        <v>0</v>
      </c>
      <c r="CF226">
        <v>0</v>
      </c>
      <c r="CG226">
        <v>0</v>
      </c>
      <c r="CM226">
        <v>0</v>
      </c>
      <c r="CN226" t="s">
        <v>3</v>
      </c>
      <c r="CO226">
        <v>0</v>
      </c>
      <c r="CP226">
        <f t="shared" si="179"/>
        <v>-3.72</v>
      </c>
      <c r="CQ226">
        <f t="shared" si="180"/>
        <v>77557.919999999998</v>
      </c>
      <c r="CR226">
        <f t="shared" si="181"/>
        <v>0</v>
      </c>
      <c r="CS226">
        <f t="shared" si="182"/>
        <v>0</v>
      </c>
      <c r="CT226">
        <f t="shared" si="183"/>
        <v>0</v>
      </c>
      <c r="CU226">
        <f t="shared" si="184"/>
        <v>0</v>
      </c>
      <c r="CV226">
        <f t="shared" si="185"/>
        <v>0</v>
      </c>
      <c r="CW226">
        <f t="shared" si="186"/>
        <v>0</v>
      </c>
      <c r="CX226">
        <f t="shared" si="187"/>
        <v>0</v>
      </c>
      <c r="CY226">
        <f t="shared" si="188"/>
        <v>0</v>
      </c>
      <c r="CZ226">
        <f t="shared" si="189"/>
        <v>0</v>
      </c>
      <c r="DC226" t="s">
        <v>3</v>
      </c>
      <c r="DD226" t="s">
        <v>3</v>
      </c>
      <c r="DE226" t="s">
        <v>3</v>
      </c>
      <c r="DF226" t="s">
        <v>3</v>
      </c>
      <c r="DG226" t="s">
        <v>3</v>
      </c>
      <c r="DH226" t="s">
        <v>3</v>
      </c>
      <c r="DI226" t="s">
        <v>3</v>
      </c>
      <c r="DJ226" t="s">
        <v>3</v>
      </c>
      <c r="DK226" t="s">
        <v>3</v>
      </c>
      <c r="DL226" t="s">
        <v>3</v>
      </c>
      <c r="DM226" t="s">
        <v>3</v>
      </c>
      <c r="DN226">
        <v>0</v>
      </c>
      <c r="DO226">
        <v>0</v>
      </c>
      <c r="DP226">
        <v>1</v>
      </c>
      <c r="DQ226">
        <v>1</v>
      </c>
      <c r="DU226">
        <v>1009</v>
      </c>
      <c r="DV226" t="s">
        <v>178</v>
      </c>
      <c r="DW226" t="s">
        <v>178</v>
      </c>
      <c r="DX226">
        <v>1000</v>
      </c>
      <c r="DZ226" t="s">
        <v>3</v>
      </c>
      <c r="EA226" t="s">
        <v>3</v>
      </c>
      <c r="EB226" t="s">
        <v>3</v>
      </c>
      <c r="EC226" t="s">
        <v>3</v>
      </c>
      <c r="EE226">
        <v>92107470</v>
      </c>
      <c r="EF226">
        <v>3</v>
      </c>
      <c r="EG226" t="s">
        <v>113</v>
      </c>
      <c r="EH226">
        <v>0</v>
      </c>
      <c r="EI226" t="s">
        <v>3</v>
      </c>
      <c r="EJ226">
        <v>2</v>
      </c>
      <c r="EK226">
        <v>108001</v>
      </c>
      <c r="EL226" t="s">
        <v>114</v>
      </c>
      <c r="EM226" t="s">
        <v>115</v>
      </c>
      <c r="EO226" t="s">
        <v>3</v>
      </c>
      <c r="EQ226">
        <v>0</v>
      </c>
      <c r="ER226">
        <v>9528</v>
      </c>
      <c r="ES226">
        <v>9528</v>
      </c>
      <c r="ET226">
        <v>0</v>
      </c>
      <c r="EU226">
        <v>0</v>
      </c>
      <c r="EV226">
        <v>0</v>
      </c>
      <c r="EW226">
        <v>0</v>
      </c>
      <c r="EX226">
        <v>0</v>
      </c>
      <c r="FQ226">
        <v>0</v>
      </c>
      <c r="FR226">
        <f t="shared" si="190"/>
        <v>0</v>
      </c>
      <c r="FS226">
        <v>0</v>
      </c>
      <c r="FX226">
        <v>97</v>
      </c>
      <c r="FY226">
        <v>51</v>
      </c>
      <c r="GA226" t="s">
        <v>3</v>
      </c>
      <c r="GD226">
        <v>1</v>
      </c>
      <c r="GF226">
        <v>-1286039561</v>
      </c>
      <c r="GG226">
        <v>2</v>
      </c>
      <c r="GH226">
        <v>1</v>
      </c>
      <c r="GI226">
        <v>2</v>
      </c>
      <c r="GJ226">
        <v>0</v>
      </c>
      <c r="GK226">
        <v>0</v>
      </c>
      <c r="GL226">
        <f t="shared" si="191"/>
        <v>0</v>
      </c>
      <c r="GM226">
        <f t="shared" si="192"/>
        <v>-3.72</v>
      </c>
      <c r="GN226">
        <f t="shared" si="193"/>
        <v>0</v>
      </c>
      <c r="GO226">
        <f t="shared" si="194"/>
        <v>-3.72</v>
      </c>
      <c r="GP226">
        <f t="shared" si="195"/>
        <v>0</v>
      </c>
      <c r="GR226">
        <v>0</v>
      </c>
      <c r="GS226">
        <v>3</v>
      </c>
      <c r="GT226">
        <v>0</v>
      </c>
      <c r="GU226" t="s">
        <v>3</v>
      </c>
      <c r="GV226">
        <f t="shared" si="196"/>
        <v>0</v>
      </c>
      <c r="GW226">
        <v>1</v>
      </c>
      <c r="GX226">
        <f t="shared" si="197"/>
        <v>0</v>
      </c>
      <c r="HA226">
        <v>0</v>
      </c>
      <c r="HB226">
        <v>0</v>
      </c>
      <c r="HC226">
        <f t="shared" si="198"/>
        <v>0</v>
      </c>
      <c r="HE226" t="s">
        <v>3</v>
      </c>
      <c r="HF226" t="s">
        <v>3</v>
      </c>
      <c r="HM226" t="s">
        <v>3</v>
      </c>
      <c r="HN226" t="s">
        <v>116</v>
      </c>
      <c r="HO226" t="s">
        <v>117</v>
      </c>
      <c r="HP226" t="s">
        <v>114</v>
      </c>
      <c r="HQ226" t="s">
        <v>114</v>
      </c>
      <c r="IK226">
        <v>0</v>
      </c>
    </row>
    <row r="227" spans="1:245" x14ac:dyDescent="0.2">
      <c r="A227">
        <v>18</v>
      </c>
      <c r="B227">
        <v>1</v>
      </c>
      <c r="C227">
        <v>216</v>
      </c>
      <c r="E227" t="s">
        <v>466</v>
      </c>
      <c r="F227" t="s">
        <v>457</v>
      </c>
      <c r="G227" t="s">
        <v>458</v>
      </c>
      <c r="H227" t="s">
        <v>55</v>
      </c>
      <c r="I227">
        <f>I224*J227</f>
        <v>-0.4</v>
      </c>
      <c r="J227">
        <v>-0.5</v>
      </c>
      <c r="K227">
        <v>-0.5</v>
      </c>
      <c r="O227">
        <f t="shared" si="159"/>
        <v>-510.15</v>
      </c>
      <c r="P227">
        <f t="shared" si="160"/>
        <v>-510.15</v>
      </c>
      <c r="Q227">
        <f t="shared" si="161"/>
        <v>0</v>
      </c>
      <c r="R227">
        <f t="shared" si="162"/>
        <v>0</v>
      </c>
      <c r="S227">
        <f t="shared" si="163"/>
        <v>0</v>
      </c>
      <c r="T227">
        <f t="shared" si="164"/>
        <v>0</v>
      </c>
      <c r="U227">
        <f t="shared" si="165"/>
        <v>0</v>
      </c>
      <c r="V227">
        <f t="shared" si="166"/>
        <v>0</v>
      </c>
      <c r="W227">
        <f t="shared" si="167"/>
        <v>0</v>
      </c>
      <c r="X227">
        <f t="shared" si="168"/>
        <v>0</v>
      </c>
      <c r="Y227">
        <f t="shared" si="169"/>
        <v>0</v>
      </c>
      <c r="AA227">
        <v>93041055</v>
      </c>
      <c r="AB227">
        <f t="shared" si="170"/>
        <v>71.45</v>
      </c>
      <c r="AC227">
        <f t="shared" si="171"/>
        <v>71.45</v>
      </c>
      <c r="AD227">
        <f t="shared" si="172"/>
        <v>0</v>
      </c>
      <c r="AE227">
        <f t="shared" si="173"/>
        <v>0</v>
      </c>
      <c r="AF227">
        <f t="shared" si="174"/>
        <v>0</v>
      </c>
      <c r="AG227">
        <f t="shared" si="175"/>
        <v>0</v>
      </c>
      <c r="AH227">
        <f t="shared" si="176"/>
        <v>0</v>
      </c>
      <c r="AI227">
        <f t="shared" si="177"/>
        <v>0</v>
      </c>
      <c r="AJ227">
        <f t="shared" si="178"/>
        <v>0</v>
      </c>
      <c r="AK227">
        <v>71.45</v>
      </c>
      <c r="AL227">
        <v>71.45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97</v>
      </c>
      <c r="AU227">
        <v>51</v>
      </c>
      <c r="AV227">
        <v>1</v>
      </c>
      <c r="AW227">
        <v>1</v>
      </c>
      <c r="AZ227">
        <v>1</v>
      </c>
      <c r="BA227">
        <v>1</v>
      </c>
      <c r="BB227">
        <v>1</v>
      </c>
      <c r="BC227">
        <v>17.850000000000001</v>
      </c>
      <c r="BD227" t="s">
        <v>3</v>
      </c>
      <c r="BE227" t="s">
        <v>3</v>
      </c>
      <c r="BF227" t="s">
        <v>3</v>
      </c>
      <c r="BG227" t="s">
        <v>3</v>
      </c>
      <c r="BH227">
        <v>3</v>
      </c>
      <c r="BI227">
        <v>2</v>
      </c>
      <c r="BJ227" t="s">
        <v>459</v>
      </c>
      <c r="BM227">
        <v>108001</v>
      </c>
      <c r="BN227">
        <v>0</v>
      </c>
      <c r="BO227" t="s">
        <v>457</v>
      </c>
      <c r="BP227">
        <v>1</v>
      </c>
      <c r="BQ227">
        <v>3</v>
      </c>
      <c r="BR227">
        <v>1</v>
      </c>
      <c r="BS227">
        <v>1</v>
      </c>
      <c r="BT227">
        <v>1</v>
      </c>
      <c r="BU227">
        <v>1</v>
      </c>
      <c r="BV227">
        <v>1</v>
      </c>
      <c r="BW227">
        <v>1</v>
      </c>
      <c r="BX227">
        <v>1</v>
      </c>
      <c r="BY227" t="s">
        <v>3</v>
      </c>
      <c r="BZ227">
        <v>97</v>
      </c>
      <c r="CA227">
        <v>51</v>
      </c>
      <c r="CB227" t="s">
        <v>3</v>
      </c>
      <c r="CE227">
        <v>0</v>
      </c>
      <c r="CF227">
        <v>0</v>
      </c>
      <c r="CG227">
        <v>0</v>
      </c>
      <c r="CM227">
        <v>0</v>
      </c>
      <c r="CN227" t="s">
        <v>3</v>
      </c>
      <c r="CO227">
        <v>0</v>
      </c>
      <c r="CP227">
        <f t="shared" si="179"/>
        <v>-510.15</v>
      </c>
      <c r="CQ227">
        <f t="shared" si="180"/>
        <v>1275.3825000000002</v>
      </c>
      <c r="CR227">
        <f t="shared" si="181"/>
        <v>0</v>
      </c>
      <c r="CS227">
        <f t="shared" si="182"/>
        <v>0</v>
      </c>
      <c r="CT227">
        <f t="shared" si="183"/>
        <v>0</v>
      </c>
      <c r="CU227">
        <f t="shared" si="184"/>
        <v>0</v>
      </c>
      <c r="CV227">
        <f t="shared" si="185"/>
        <v>0</v>
      </c>
      <c r="CW227">
        <f t="shared" si="186"/>
        <v>0</v>
      </c>
      <c r="CX227">
        <f t="shared" si="187"/>
        <v>0</v>
      </c>
      <c r="CY227">
        <f t="shared" si="188"/>
        <v>0</v>
      </c>
      <c r="CZ227">
        <f t="shared" si="189"/>
        <v>0</v>
      </c>
      <c r="DC227" t="s">
        <v>3</v>
      </c>
      <c r="DD227" t="s">
        <v>3</v>
      </c>
      <c r="DE227" t="s">
        <v>3</v>
      </c>
      <c r="DF227" t="s">
        <v>3</v>
      </c>
      <c r="DG227" t="s">
        <v>3</v>
      </c>
      <c r="DH227" t="s">
        <v>3</v>
      </c>
      <c r="DI227" t="s">
        <v>3</v>
      </c>
      <c r="DJ227" t="s">
        <v>3</v>
      </c>
      <c r="DK227" t="s">
        <v>3</v>
      </c>
      <c r="DL227" t="s">
        <v>3</v>
      </c>
      <c r="DM227" t="s">
        <v>3</v>
      </c>
      <c r="DN227">
        <v>0</v>
      </c>
      <c r="DO227">
        <v>0</v>
      </c>
      <c r="DP227">
        <v>1</v>
      </c>
      <c r="DQ227">
        <v>1</v>
      </c>
      <c r="DU227">
        <v>1009</v>
      </c>
      <c r="DV227" t="s">
        <v>55</v>
      </c>
      <c r="DW227" t="s">
        <v>55</v>
      </c>
      <c r="DX227">
        <v>1</v>
      </c>
      <c r="DZ227" t="s">
        <v>3</v>
      </c>
      <c r="EA227" t="s">
        <v>3</v>
      </c>
      <c r="EB227" t="s">
        <v>3</v>
      </c>
      <c r="EC227" t="s">
        <v>3</v>
      </c>
      <c r="EE227">
        <v>92107470</v>
      </c>
      <c r="EF227">
        <v>3</v>
      </c>
      <c r="EG227" t="s">
        <v>113</v>
      </c>
      <c r="EH227">
        <v>0</v>
      </c>
      <c r="EI227" t="s">
        <v>3</v>
      </c>
      <c r="EJ227">
        <v>2</v>
      </c>
      <c r="EK227">
        <v>108001</v>
      </c>
      <c r="EL227" t="s">
        <v>114</v>
      </c>
      <c r="EM227" t="s">
        <v>115</v>
      </c>
      <c r="EO227" t="s">
        <v>3</v>
      </c>
      <c r="EQ227">
        <v>0</v>
      </c>
      <c r="ER227">
        <v>71.45</v>
      </c>
      <c r="ES227">
        <v>71.45</v>
      </c>
      <c r="ET227">
        <v>0</v>
      </c>
      <c r="EU227">
        <v>0</v>
      </c>
      <c r="EV227">
        <v>0</v>
      </c>
      <c r="EW227">
        <v>0</v>
      </c>
      <c r="EX227">
        <v>0</v>
      </c>
      <c r="FQ227">
        <v>0</v>
      </c>
      <c r="FR227">
        <f t="shared" si="190"/>
        <v>0</v>
      </c>
      <c r="FS227">
        <v>0</v>
      </c>
      <c r="FX227">
        <v>97</v>
      </c>
      <c r="FY227">
        <v>51</v>
      </c>
      <c r="GA227" t="s">
        <v>3</v>
      </c>
      <c r="GD227">
        <v>1</v>
      </c>
      <c r="GF227">
        <v>904967830</v>
      </c>
      <c r="GG227">
        <v>2</v>
      </c>
      <c r="GH227">
        <v>1</v>
      </c>
      <c r="GI227">
        <v>2</v>
      </c>
      <c r="GJ227">
        <v>0</v>
      </c>
      <c r="GK227">
        <v>0</v>
      </c>
      <c r="GL227">
        <f t="shared" si="191"/>
        <v>0</v>
      </c>
      <c r="GM227">
        <f t="shared" si="192"/>
        <v>-510.15</v>
      </c>
      <c r="GN227">
        <f t="shared" si="193"/>
        <v>0</v>
      </c>
      <c r="GO227">
        <f t="shared" si="194"/>
        <v>-510.15</v>
      </c>
      <c r="GP227">
        <f t="shared" si="195"/>
        <v>0</v>
      </c>
      <c r="GR227">
        <v>0</v>
      </c>
      <c r="GS227">
        <v>3</v>
      </c>
      <c r="GT227">
        <v>0</v>
      </c>
      <c r="GU227" t="s">
        <v>3</v>
      </c>
      <c r="GV227">
        <f t="shared" si="196"/>
        <v>0</v>
      </c>
      <c r="GW227">
        <v>1</v>
      </c>
      <c r="GX227">
        <f t="shared" si="197"/>
        <v>0</v>
      </c>
      <c r="HA227">
        <v>0</v>
      </c>
      <c r="HB227">
        <v>0</v>
      </c>
      <c r="HC227">
        <f t="shared" si="198"/>
        <v>0</v>
      </c>
      <c r="HE227" t="s">
        <v>3</v>
      </c>
      <c r="HF227" t="s">
        <v>3</v>
      </c>
      <c r="HM227" t="s">
        <v>3</v>
      </c>
      <c r="HN227" t="s">
        <v>116</v>
      </c>
      <c r="HO227" t="s">
        <v>117</v>
      </c>
      <c r="HP227" t="s">
        <v>114</v>
      </c>
      <c r="HQ227" t="s">
        <v>114</v>
      </c>
      <c r="IK227">
        <v>0</v>
      </c>
    </row>
    <row r="228" spans="1:245" x14ac:dyDescent="0.2">
      <c r="A228">
        <v>17</v>
      </c>
      <c r="B228">
        <v>1</v>
      </c>
      <c r="C228">
        <f>ROW(SmtRes!A228)</f>
        <v>228</v>
      </c>
      <c r="D228">
        <f>ROW(EtalonRes!A228)</f>
        <v>228</v>
      </c>
      <c r="E228" t="s">
        <v>467</v>
      </c>
      <c r="F228" t="s">
        <v>468</v>
      </c>
      <c r="G228" t="s">
        <v>469</v>
      </c>
      <c r="H228" t="s">
        <v>111</v>
      </c>
      <c r="I228">
        <f>ROUND(2/100,9)</f>
        <v>0.02</v>
      </c>
      <c r="J228">
        <v>0</v>
      </c>
      <c r="K228">
        <f>ROUND(2/100,9)</f>
        <v>0.02</v>
      </c>
      <c r="O228">
        <f t="shared" si="159"/>
        <v>156.29</v>
      </c>
      <c r="P228">
        <f t="shared" si="160"/>
        <v>10.75</v>
      </c>
      <c r="Q228">
        <f t="shared" si="161"/>
        <v>15.51</v>
      </c>
      <c r="R228">
        <f t="shared" si="162"/>
        <v>1.73</v>
      </c>
      <c r="S228">
        <f t="shared" si="163"/>
        <v>130.03</v>
      </c>
      <c r="T228">
        <f t="shared" si="164"/>
        <v>0</v>
      </c>
      <c r="U228">
        <f t="shared" si="165"/>
        <v>0.40479999999999999</v>
      </c>
      <c r="V228">
        <f t="shared" si="166"/>
        <v>4.0000000000000001E-3</v>
      </c>
      <c r="W228">
        <f t="shared" si="167"/>
        <v>0</v>
      </c>
      <c r="X228">
        <f t="shared" si="168"/>
        <v>127.81</v>
      </c>
      <c r="Y228">
        <f t="shared" si="169"/>
        <v>67.2</v>
      </c>
      <c r="AA228">
        <v>93041055</v>
      </c>
      <c r="AB228">
        <f t="shared" si="170"/>
        <v>301.02999999999997</v>
      </c>
      <c r="AC228">
        <f t="shared" si="171"/>
        <v>32.71</v>
      </c>
      <c r="AD228">
        <f t="shared" si="172"/>
        <v>86.36</v>
      </c>
      <c r="AE228">
        <f t="shared" si="173"/>
        <v>2.42</v>
      </c>
      <c r="AF228">
        <f t="shared" si="174"/>
        <v>181.96</v>
      </c>
      <c r="AG228">
        <f t="shared" si="175"/>
        <v>0</v>
      </c>
      <c r="AH228">
        <f t="shared" si="176"/>
        <v>20.239999999999998</v>
      </c>
      <c r="AI228">
        <f t="shared" si="177"/>
        <v>0.2</v>
      </c>
      <c r="AJ228">
        <f t="shared" si="178"/>
        <v>0</v>
      </c>
      <c r="AK228">
        <v>301.02999999999997</v>
      </c>
      <c r="AL228">
        <v>32.71</v>
      </c>
      <c r="AM228">
        <v>86.36</v>
      </c>
      <c r="AN228">
        <v>2.42</v>
      </c>
      <c r="AO228">
        <v>181.96</v>
      </c>
      <c r="AP228">
        <v>0</v>
      </c>
      <c r="AQ228">
        <v>20.239999999999998</v>
      </c>
      <c r="AR228">
        <v>0.2</v>
      </c>
      <c r="AS228">
        <v>0</v>
      </c>
      <c r="AT228">
        <v>97</v>
      </c>
      <c r="AU228">
        <v>51</v>
      </c>
      <c r="AV228">
        <v>1</v>
      </c>
      <c r="AW228">
        <v>1</v>
      </c>
      <c r="AZ228">
        <v>1</v>
      </c>
      <c r="BA228">
        <v>35.729999999999997</v>
      </c>
      <c r="BB228">
        <v>8.98</v>
      </c>
      <c r="BC228">
        <v>16.43</v>
      </c>
      <c r="BD228" t="s">
        <v>3</v>
      </c>
      <c r="BE228" t="s">
        <v>3</v>
      </c>
      <c r="BF228" t="s">
        <v>3</v>
      </c>
      <c r="BG228" t="s">
        <v>3</v>
      </c>
      <c r="BH228">
        <v>0</v>
      </c>
      <c r="BI228">
        <v>2</v>
      </c>
      <c r="BJ228" t="s">
        <v>470</v>
      </c>
      <c r="BM228">
        <v>108001</v>
      </c>
      <c r="BN228">
        <v>0</v>
      </c>
      <c r="BO228" t="s">
        <v>468</v>
      </c>
      <c r="BP228">
        <v>1</v>
      </c>
      <c r="BQ228">
        <v>3</v>
      </c>
      <c r="BR228">
        <v>0</v>
      </c>
      <c r="BS228">
        <v>35.729999999999997</v>
      </c>
      <c r="BT228">
        <v>1</v>
      </c>
      <c r="BU228">
        <v>1</v>
      </c>
      <c r="BV228">
        <v>1</v>
      </c>
      <c r="BW228">
        <v>1</v>
      </c>
      <c r="BX228">
        <v>1</v>
      </c>
      <c r="BY228" t="s">
        <v>3</v>
      </c>
      <c r="BZ228">
        <v>97</v>
      </c>
      <c r="CA228">
        <v>51</v>
      </c>
      <c r="CB228" t="s">
        <v>3</v>
      </c>
      <c r="CE228">
        <v>0</v>
      </c>
      <c r="CF228">
        <v>0</v>
      </c>
      <c r="CG228">
        <v>0</v>
      </c>
      <c r="CM228">
        <v>0</v>
      </c>
      <c r="CN228" t="s">
        <v>3</v>
      </c>
      <c r="CO228">
        <v>0</v>
      </c>
      <c r="CP228">
        <f t="shared" si="179"/>
        <v>156.29</v>
      </c>
      <c r="CQ228">
        <f t="shared" si="180"/>
        <v>537.42529999999999</v>
      </c>
      <c r="CR228">
        <f t="shared" si="181"/>
        <v>775.51280000000008</v>
      </c>
      <c r="CS228">
        <f t="shared" si="182"/>
        <v>86.466599999999985</v>
      </c>
      <c r="CT228">
        <f t="shared" si="183"/>
        <v>6501.4308000000001</v>
      </c>
      <c r="CU228">
        <f t="shared" si="184"/>
        <v>0</v>
      </c>
      <c r="CV228">
        <f t="shared" si="185"/>
        <v>20.239999999999998</v>
      </c>
      <c r="CW228">
        <f t="shared" si="186"/>
        <v>0.2</v>
      </c>
      <c r="CX228">
        <f t="shared" si="187"/>
        <v>0</v>
      </c>
      <c r="CY228">
        <f t="shared" si="188"/>
        <v>127.80719999999999</v>
      </c>
      <c r="CZ228">
        <f t="shared" si="189"/>
        <v>67.197599999999994</v>
      </c>
      <c r="DC228" t="s">
        <v>3</v>
      </c>
      <c r="DD228" t="s">
        <v>3</v>
      </c>
      <c r="DE228" t="s">
        <v>3</v>
      </c>
      <c r="DF228" t="s">
        <v>3</v>
      </c>
      <c r="DG228" t="s">
        <v>3</v>
      </c>
      <c r="DH228" t="s">
        <v>3</v>
      </c>
      <c r="DI228" t="s">
        <v>3</v>
      </c>
      <c r="DJ228" t="s">
        <v>3</v>
      </c>
      <c r="DK228" t="s">
        <v>3</v>
      </c>
      <c r="DL228" t="s">
        <v>3</v>
      </c>
      <c r="DM228" t="s">
        <v>3</v>
      </c>
      <c r="DN228">
        <v>0</v>
      </c>
      <c r="DO228">
        <v>0</v>
      </c>
      <c r="DP228">
        <v>1</v>
      </c>
      <c r="DQ228">
        <v>1</v>
      </c>
      <c r="DU228">
        <v>1013</v>
      </c>
      <c r="DV228" t="s">
        <v>111</v>
      </c>
      <c r="DW228" t="s">
        <v>111</v>
      </c>
      <c r="DX228">
        <v>1</v>
      </c>
      <c r="DZ228" t="s">
        <v>3</v>
      </c>
      <c r="EA228" t="s">
        <v>3</v>
      </c>
      <c r="EB228" t="s">
        <v>3</v>
      </c>
      <c r="EC228" t="s">
        <v>3</v>
      </c>
      <c r="EE228">
        <v>92107470</v>
      </c>
      <c r="EF228">
        <v>3</v>
      </c>
      <c r="EG228" t="s">
        <v>113</v>
      </c>
      <c r="EH228">
        <v>0</v>
      </c>
      <c r="EI228" t="s">
        <v>3</v>
      </c>
      <c r="EJ228">
        <v>2</v>
      </c>
      <c r="EK228">
        <v>108001</v>
      </c>
      <c r="EL228" t="s">
        <v>114</v>
      </c>
      <c r="EM228" t="s">
        <v>115</v>
      </c>
      <c r="EO228" t="s">
        <v>3</v>
      </c>
      <c r="EQ228">
        <v>0</v>
      </c>
      <c r="ER228">
        <v>301.02999999999997</v>
      </c>
      <c r="ES228">
        <v>32.71</v>
      </c>
      <c r="ET228">
        <v>86.36</v>
      </c>
      <c r="EU228">
        <v>2.42</v>
      </c>
      <c r="EV228">
        <v>181.96</v>
      </c>
      <c r="EW228">
        <v>20.239999999999998</v>
      </c>
      <c r="EX228">
        <v>0.2</v>
      </c>
      <c r="EY228">
        <v>0</v>
      </c>
      <c r="FQ228">
        <v>0</v>
      </c>
      <c r="FR228">
        <f t="shared" si="190"/>
        <v>0</v>
      </c>
      <c r="FS228">
        <v>0</v>
      </c>
      <c r="FX228">
        <v>97</v>
      </c>
      <c r="FY228">
        <v>51</v>
      </c>
      <c r="GA228" t="s">
        <v>3</v>
      </c>
      <c r="GD228">
        <v>1</v>
      </c>
      <c r="GF228">
        <v>2045989861</v>
      </c>
      <c r="GG228">
        <v>2</v>
      </c>
      <c r="GH228">
        <v>1</v>
      </c>
      <c r="GI228">
        <v>2</v>
      </c>
      <c r="GJ228">
        <v>0</v>
      </c>
      <c r="GK228">
        <v>0</v>
      </c>
      <c r="GL228">
        <f t="shared" si="191"/>
        <v>0</v>
      </c>
      <c r="GM228">
        <f t="shared" si="192"/>
        <v>351.3</v>
      </c>
      <c r="GN228">
        <f t="shared" si="193"/>
        <v>0</v>
      </c>
      <c r="GO228">
        <f t="shared" si="194"/>
        <v>351.3</v>
      </c>
      <c r="GP228">
        <f t="shared" si="195"/>
        <v>0</v>
      </c>
      <c r="GR228">
        <v>0</v>
      </c>
      <c r="GS228">
        <v>3</v>
      </c>
      <c r="GT228">
        <v>0</v>
      </c>
      <c r="GU228" t="s">
        <v>3</v>
      </c>
      <c r="GV228">
        <f t="shared" si="196"/>
        <v>0</v>
      </c>
      <c r="GW228">
        <v>1</v>
      </c>
      <c r="GX228">
        <f t="shared" si="197"/>
        <v>0</v>
      </c>
      <c r="HA228">
        <v>0</v>
      </c>
      <c r="HB228">
        <v>0</v>
      </c>
      <c r="HC228">
        <f t="shared" si="198"/>
        <v>0</v>
      </c>
      <c r="HE228" t="s">
        <v>3</v>
      </c>
      <c r="HF228" t="s">
        <v>3</v>
      </c>
      <c r="HM228" t="s">
        <v>3</v>
      </c>
      <c r="HN228" t="s">
        <v>116</v>
      </c>
      <c r="HO228" t="s">
        <v>117</v>
      </c>
      <c r="HP228" t="s">
        <v>114</v>
      </c>
      <c r="HQ228" t="s">
        <v>114</v>
      </c>
      <c r="IK228">
        <v>0</v>
      </c>
    </row>
    <row r="229" spans="1:245" x14ac:dyDescent="0.2">
      <c r="A229">
        <v>18</v>
      </c>
      <c r="B229">
        <v>1</v>
      </c>
      <c r="C229">
        <v>224</v>
      </c>
      <c r="E229" t="s">
        <v>471</v>
      </c>
      <c r="F229" t="s">
        <v>472</v>
      </c>
      <c r="G229" t="s">
        <v>473</v>
      </c>
      <c r="H229" t="s">
        <v>178</v>
      </c>
      <c r="I229">
        <f>I228*J229</f>
        <v>-2.2000000000000001E-6</v>
      </c>
      <c r="J229">
        <v>-1.1E-4</v>
      </c>
      <c r="K229">
        <v>-1.1E-4</v>
      </c>
      <c r="O229">
        <f t="shared" si="159"/>
        <v>-0.28000000000000003</v>
      </c>
      <c r="P229">
        <f t="shared" si="160"/>
        <v>-0.28000000000000003</v>
      </c>
      <c r="Q229">
        <f t="shared" si="161"/>
        <v>0</v>
      </c>
      <c r="R229">
        <f t="shared" si="162"/>
        <v>0</v>
      </c>
      <c r="S229">
        <f t="shared" si="163"/>
        <v>0</v>
      </c>
      <c r="T229">
        <f t="shared" si="164"/>
        <v>0</v>
      </c>
      <c r="U229">
        <f t="shared" si="165"/>
        <v>0</v>
      </c>
      <c r="V229">
        <f t="shared" si="166"/>
        <v>0</v>
      </c>
      <c r="W229">
        <f t="shared" si="167"/>
        <v>0</v>
      </c>
      <c r="X229">
        <f t="shared" si="168"/>
        <v>0</v>
      </c>
      <c r="Y229">
        <f t="shared" si="169"/>
        <v>0</v>
      </c>
      <c r="AA229">
        <v>93041055</v>
      </c>
      <c r="AB229">
        <f t="shared" si="170"/>
        <v>12430</v>
      </c>
      <c r="AC229">
        <f t="shared" si="171"/>
        <v>12430</v>
      </c>
      <c r="AD229">
        <f t="shared" si="172"/>
        <v>0</v>
      </c>
      <c r="AE229">
        <f t="shared" si="173"/>
        <v>0</v>
      </c>
      <c r="AF229">
        <f t="shared" si="174"/>
        <v>0</v>
      </c>
      <c r="AG229">
        <f t="shared" si="175"/>
        <v>0</v>
      </c>
      <c r="AH229">
        <f t="shared" si="176"/>
        <v>0</v>
      </c>
      <c r="AI229">
        <f t="shared" si="177"/>
        <v>0</v>
      </c>
      <c r="AJ229">
        <f t="shared" si="178"/>
        <v>0</v>
      </c>
      <c r="AK229">
        <v>12430</v>
      </c>
      <c r="AL229">
        <v>12430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97</v>
      </c>
      <c r="AU229">
        <v>51</v>
      </c>
      <c r="AV229">
        <v>1</v>
      </c>
      <c r="AW229">
        <v>1</v>
      </c>
      <c r="AZ229">
        <v>1</v>
      </c>
      <c r="BA229">
        <v>1</v>
      </c>
      <c r="BB229">
        <v>1</v>
      </c>
      <c r="BC229">
        <v>10.06</v>
      </c>
      <c r="BD229" t="s">
        <v>3</v>
      </c>
      <c r="BE229" t="s">
        <v>3</v>
      </c>
      <c r="BF229" t="s">
        <v>3</v>
      </c>
      <c r="BG229" t="s">
        <v>3</v>
      </c>
      <c r="BH229">
        <v>3</v>
      </c>
      <c r="BI229">
        <v>2</v>
      </c>
      <c r="BJ229" t="s">
        <v>474</v>
      </c>
      <c r="BM229">
        <v>108001</v>
      </c>
      <c r="BN229">
        <v>0</v>
      </c>
      <c r="BO229" t="s">
        <v>472</v>
      </c>
      <c r="BP229">
        <v>1</v>
      </c>
      <c r="BQ229">
        <v>3</v>
      </c>
      <c r="BR229">
        <v>1</v>
      </c>
      <c r="BS229">
        <v>1</v>
      </c>
      <c r="BT229">
        <v>1</v>
      </c>
      <c r="BU229">
        <v>1</v>
      </c>
      <c r="BV229">
        <v>1</v>
      </c>
      <c r="BW229">
        <v>1</v>
      </c>
      <c r="BX229">
        <v>1</v>
      </c>
      <c r="BY229" t="s">
        <v>3</v>
      </c>
      <c r="BZ229">
        <v>97</v>
      </c>
      <c r="CA229">
        <v>51</v>
      </c>
      <c r="CB229" t="s">
        <v>3</v>
      </c>
      <c r="CE229">
        <v>0</v>
      </c>
      <c r="CF229">
        <v>0</v>
      </c>
      <c r="CG229">
        <v>0</v>
      </c>
      <c r="CM229">
        <v>0</v>
      </c>
      <c r="CN229" t="s">
        <v>3</v>
      </c>
      <c r="CO229">
        <v>0</v>
      </c>
      <c r="CP229">
        <f t="shared" si="179"/>
        <v>-0.28000000000000003</v>
      </c>
      <c r="CQ229">
        <f t="shared" si="180"/>
        <v>125045.8</v>
      </c>
      <c r="CR229">
        <f t="shared" si="181"/>
        <v>0</v>
      </c>
      <c r="CS229">
        <f t="shared" si="182"/>
        <v>0</v>
      </c>
      <c r="CT229">
        <f t="shared" si="183"/>
        <v>0</v>
      </c>
      <c r="CU229">
        <f t="shared" si="184"/>
        <v>0</v>
      </c>
      <c r="CV229">
        <f t="shared" si="185"/>
        <v>0</v>
      </c>
      <c r="CW229">
        <f t="shared" si="186"/>
        <v>0</v>
      </c>
      <c r="CX229">
        <f t="shared" si="187"/>
        <v>0</v>
      </c>
      <c r="CY229">
        <f t="shared" si="188"/>
        <v>0</v>
      </c>
      <c r="CZ229">
        <f t="shared" si="189"/>
        <v>0</v>
      </c>
      <c r="DC229" t="s">
        <v>3</v>
      </c>
      <c r="DD229" t="s">
        <v>3</v>
      </c>
      <c r="DE229" t="s">
        <v>3</v>
      </c>
      <c r="DF229" t="s">
        <v>3</v>
      </c>
      <c r="DG229" t="s">
        <v>3</v>
      </c>
      <c r="DH229" t="s">
        <v>3</v>
      </c>
      <c r="DI229" t="s">
        <v>3</v>
      </c>
      <c r="DJ229" t="s">
        <v>3</v>
      </c>
      <c r="DK229" t="s">
        <v>3</v>
      </c>
      <c r="DL229" t="s">
        <v>3</v>
      </c>
      <c r="DM229" t="s">
        <v>3</v>
      </c>
      <c r="DN229">
        <v>0</v>
      </c>
      <c r="DO229">
        <v>0</v>
      </c>
      <c r="DP229">
        <v>1</v>
      </c>
      <c r="DQ229">
        <v>1</v>
      </c>
      <c r="DU229">
        <v>1009</v>
      </c>
      <c r="DV229" t="s">
        <v>178</v>
      </c>
      <c r="DW229" t="s">
        <v>178</v>
      </c>
      <c r="DX229">
        <v>1000</v>
      </c>
      <c r="DZ229" t="s">
        <v>3</v>
      </c>
      <c r="EA229" t="s">
        <v>3</v>
      </c>
      <c r="EB229" t="s">
        <v>3</v>
      </c>
      <c r="EC229" t="s">
        <v>3</v>
      </c>
      <c r="EE229">
        <v>92107470</v>
      </c>
      <c r="EF229">
        <v>3</v>
      </c>
      <c r="EG229" t="s">
        <v>113</v>
      </c>
      <c r="EH229">
        <v>0</v>
      </c>
      <c r="EI229" t="s">
        <v>3</v>
      </c>
      <c r="EJ229">
        <v>2</v>
      </c>
      <c r="EK229">
        <v>108001</v>
      </c>
      <c r="EL229" t="s">
        <v>114</v>
      </c>
      <c r="EM229" t="s">
        <v>115</v>
      </c>
      <c r="EO229" t="s">
        <v>3</v>
      </c>
      <c r="EQ229">
        <v>0</v>
      </c>
      <c r="ER229">
        <v>12430</v>
      </c>
      <c r="ES229">
        <v>12430</v>
      </c>
      <c r="ET229">
        <v>0</v>
      </c>
      <c r="EU229">
        <v>0</v>
      </c>
      <c r="EV229">
        <v>0</v>
      </c>
      <c r="EW229">
        <v>0</v>
      </c>
      <c r="EX229">
        <v>0</v>
      </c>
      <c r="FQ229">
        <v>0</v>
      </c>
      <c r="FR229">
        <f t="shared" si="190"/>
        <v>0</v>
      </c>
      <c r="FS229">
        <v>0</v>
      </c>
      <c r="FX229">
        <v>97</v>
      </c>
      <c r="FY229">
        <v>51</v>
      </c>
      <c r="GA229" t="s">
        <v>3</v>
      </c>
      <c r="GD229">
        <v>1</v>
      </c>
      <c r="GF229">
        <v>-835935626</v>
      </c>
      <c r="GG229">
        <v>2</v>
      </c>
      <c r="GH229">
        <v>1</v>
      </c>
      <c r="GI229">
        <v>2</v>
      </c>
      <c r="GJ229">
        <v>0</v>
      </c>
      <c r="GK229">
        <v>0</v>
      </c>
      <c r="GL229">
        <f t="shared" si="191"/>
        <v>0</v>
      </c>
      <c r="GM229">
        <f t="shared" si="192"/>
        <v>-0.28000000000000003</v>
      </c>
      <c r="GN229">
        <f t="shared" si="193"/>
        <v>0</v>
      </c>
      <c r="GO229">
        <f t="shared" si="194"/>
        <v>-0.28000000000000003</v>
      </c>
      <c r="GP229">
        <f t="shared" si="195"/>
        <v>0</v>
      </c>
      <c r="GR229">
        <v>0</v>
      </c>
      <c r="GS229">
        <v>3</v>
      </c>
      <c r="GT229">
        <v>0</v>
      </c>
      <c r="GU229" t="s">
        <v>3</v>
      </c>
      <c r="GV229">
        <f t="shared" si="196"/>
        <v>0</v>
      </c>
      <c r="GW229">
        <v>1</v>
      </c>
      <c r="GX229">
        <f t="shared" si="197"/>
        <v>0</v>
      </c>
      <c r="HA229">
        <v>0</v>
      </c>
      <c r="HB229">
        <v>0</v>
      </c>
      <c r="HC229">
        <f t="shared" si="198"/>
        <v>0</v>
      </c>
      <c r="HE229" t="s">
        <v>3</v>
      </c>
      <c r="HF229" t="s">
        <v>3</v>
      </c>
      <c r="HM229" t="s">
        <v>3</v>
      </c>
      <c r="HN229" t="s">
        <v>116</v>
      </c>
      <c r="HO229" t="s">
        <v>117</v>
      </c>
      <c r="HP229" t="s">
        <v>114</v>
      </c>
      <c r="HQ229" t="s">
        <v>114</v>
      </c>
      <c r="IK229">
        <v>0</v>
      </c>
    </row>
    <row r="230" spans="1:245" x14ac:dyDescent="0.2">
      <c r="A230">
        <v>18</v>
      </c>
      <c r="B230">
        <v>1</v>
      </c>
      <c r="C230">
        <v>225</v>
      </c>
      <c r="E230" t="s">
        <v>475</v>
      </c>
      <c r="F230" t="s">
        <v>452</v>
      </c>
      <c r="G230" t="s">
        <v>453</v>
      </c>
      <c r="H230" t="s">
        <v>348</v>
      </c>
      <c r="I230">
        <f>I228*J230</f>
        <v>-4.8999999999999998E-4</v>
      </c>
      <c r="J230">
        <v>-2.4499999999999997E-2</v>
      </c>
      <c r="K230">
        <v>-2.4500000000000001E-2</v>
      </c>
      <c r="O230">
        <f t="shared" si="159"/>
        <v>-0.38</v>
      </c>
      <c r="P230">
        <f t="shared" si="160"/>
        <v>-0.38</v>
      </c>
      <c r="Q230">
        <f t="shared" si="161"/>
        <v>0</v>
      </c>
      <c r="R230">
        <f t="shared" si="162"/>
        <v>0</v>
      </c>
      <c r="S230">
        <f t="shared" si="163"/>
        <v>0</v>
      </c>
      <c r="T230">
        <f t="shared" si="164"/>
        <v>0</v>
      </c>
      <c r="U230">
        <f t="shared" si="165"/>
        <v>0</v>
      </c>
      <c r="V230">
        <f t="shared" si="166"/>
        <v>0</v>
      </c>
      <c r="W230">
        <f t="shared" si="167"/>
        <v>0</v>
      </c>
      <c r="X230">
        <f t="shared" si="168"/>
        <v>0</v>
      </c>
      <c r="Y230">
        <f t="shared" si="169"/>
        <v>0</v>
      </c>
      <c r="AA230">
        <v>93041055</v>
      </c>
      <c r="AB230">
        <f t="shared" si="170"/>
        <v>121.8</v>
      </c>
      <c r="AC230">
        <f t="shared" si="171"/>
        <v>121.8</v>
      </c>
      <c r="AD230">
        <f t="shared" si="172"/>
        <v>0</v>
      </c>
      <c r="AE230">
        <f t="shared" si="173"/>
        <v>0</v>
      </c>
      <c r="AF230">
        <f t="shared" si="174"/>
        <v>0</v>
      </c>
      <c r="AG230">
        <f t="shared" si="175"/>
        <v>0</v>
      </c>
      <c r="AH230">
        <f t="shared" si="176"/>
        <v>0</v>
      </c>
      <c r="AI230">
        <f t="shared" si="177"/>
        <v>0</v>
      </c>
      <c r="AJ230">
        <f t="shared" si="178"/>
        <v>0</v>
      </c>
      <c r="AK230">
        <v>121.8</v>
      </c>
      <c r="AL230">
        <v>121.8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97</v>
      </c>
      <c r="AU230">
        <v>51</v>
      </c>
      <c r="AV230">
        <v>1</v>
      </c>
      <c r="AW230">
        <v>1</v>
      </c>
      <c r="AZ230">
        <v>1</v>
      </c>
      <c r="BA230">
        <v>1</v>
      </c>
      <c r="BB230">
        <v>1</v>
      </c>
      <c r="BC230">
        <v>6.3</v>
      </c>
      <c r="BD230" t="s">
        <v>3</v>
      </c>
      <c r="BE230" t="s">
        <v>3</v>
      </c>
      <c r="BF230" t="s">
        <v>3</v>
      </c>
      <c r="BG230" t="s">
        <v>3</v>
      </c>
      <c r="BH230">
        <v>3</v>
      </c>
      <c r="BI230">
        <v>2</v>
      </c>
      <c r="BJ230" t="s">
        <v>454</v>
      </c>
      <c r="BM230">
        <v>108001</v>
      </c>
      <c r="BN230">
        <v>0</v>
      </c>
      <c r="BO230" t="s">
        <v>452</v>
      </c>
      <c r="BP230">
        <v>1</v>
      </c>
      <c r="BQ230">
        <v>3</v>
      </c>
      <c r="BR230">
        <v>1</v>
      </c>
      <c r="BS230">
        <v>1</v>
      </c>
      <c r="BT230">
        <v>1</v>
      </c>
      <c r="BU230">
        <v>1</v>
      </c>
      <c r="BV230">
        <v>1</v>
      </c>
      <c r="BW230">
        <v>1</v>
      </c>
      <c r="BX230">
        <v>1</v>
      </c>
      <c r="BY230" t="s">
        <v>3</v>
      </c>
      <c r="BZ230">
        <v>97</v>
      </c>
      <c r="CA230">
        <v>51</v>
      </c>
      <c r="CB230" t="s">
        <v>3</v>
      </c>
      <c r="CE230">
        <v>0</v>
      </c>
      <c r="CF230">
        <v>0</v>
      </c>
      <c r="CG230">
        <v>0</v>
      </c>
      <c r="CM230">
        <v>0</v>
      </c>
      <c r="CN230" t="s">
        <v>3</v>
      </c>
      <c r="CO230">
        <v>0</v>
      </c>
      <c r="CP230">
        <f t="shared" si="179"/>
        <v>-0.38</v>
      </c>
      <c r="CQ230">
        <f t="shared" si="180"/>
        <v>767.33999999999992</v>
      </c>
      <c r="CR230">
        <f t="shared" si="181"/>
        <v>0</v>
      </c>
      <c r="CS230">
        <f t="shared" si="182"/>
        <v>0</v>
      </c>
      <c r="CT230">
        <f t="shared" si="183"/>
        <v>0</v>
      </c>
      <c r="CU230">
        <f t="shared" si="184"/>
        <v>0</v>
      </c>
      <c r="CV230">
        <f t="shared" si="185"/>
        <v>0</v>
      </c>
      <c r="CW230">
        <f t="shared" si="186"/>
        <v>0</v>
      </c>
      <c r="CX230">
        <f t="shared" si="187"/>
        <v>0</v>
      </c>
      <c r="CY230">
        <f t="shared" si="188"/>
        <v>0</v>
      </c>
      <c r="CZ230">
        <f t="shared" si="189"/>
        <v>0</v>
      </c>
      <c r="DC230" t="s">
        <v>3</v>
      </c>
      <c r="DD230" t="s">
        <v>3</v>
      </c>
      <c r="DE230" t="s">
        <v>3</v>
      </c>
      <c r="DF230" t="s">
        <v>3</v>
      </c>
      <c r="DG230" t="s">
        <v>3</v>
      </c>
      <c r="DH230" t="s">
        <v>3</v>
      </c>
      <c r="DI230" t="s">
        <v>3</v>
      </c>
      <c r="DJ230" t="s">
        <v>3</v>
      </c>
      <c r="DK230" t="s">
        <v>3</v>
      </c>
      <c r="DL230" t="s">
        <v>3</v>
      </c>
      <c r="DM230" t="s">
        <v>3</v>
      </c>
      <c r="DN230">
        <v>0</v>
      </c>
      <c r="DO230">
        <v>0</v>
      </c>
      <c r="DP230">
        <v>1</v>
      </c>
      <c r="DQ230">
        <v>1</v>
      </c>
      <c r="DU230">
        <v>1003</v>
      </c>
      <c r="DV230" t="s">
        <v>348</v>
      </c>
      <c r="DW230" t="s">
        <v>348</v>
      </c>
      <c r="DX230">
        <v>100</v>
      </c>
      <c r="DZ230" t="s">
        <v>3</v>
      </c>
      <c r="EA230" t="s">
        <v>3</v>
      </c>
      <c r="EB230" t="s">
        <v>3</v>
      </c>
      <c r="EC230" t="s">
        <v>3</v>
      </c>
      <c r="EE230">
        <v>92107470</v>
      </c>
      <c r="EF230">
        <v>3</v>
      </c>
      <c r="EG230" t="s">
        <v>113</v>
      </c>
      <c r="EH230">
        <v>0</v>
      </c>
      <c r="EI230" t="s">
        <v>3</v>
      </c>
      <c r="EJ230">
        <v>2</v>
      </c>
      <c r="EK230">
        <v>108001</v>
      </c>
      <c r="EL230" t="s">
        <v>114</v>
      </c>
      <c r="EM230" t="s">
        <v>115</v>
      </c>
      <c r="EO230" t="s">
        <v>3</v>
      </c>
      <c r="EQ230">
        <v>0</v>
      </c>
      <c r="ER230">
        <v>121.8</v>
      </c>
      <c r="ES230">
        <v>121.8</v>
      </c>
      <c r="ET230">
        <v>0</v>
      </c>
      <c r="EU230">
        <v>0</v>
      </c>
      <c r="EV230">
        <v>0</v>
      </c>
      <c r="EW230">
        <v>0</v>
      </c>
      <c r="EX230">
        <v>0</v>
      </c>
      <c r="FQ230">
        <v>0</v>
      </c>
      <c r="FR230">
        <f t="shared" si="190"/>
        <v>0</v>
      </c>
      <c r="FS230">
        <v>0</v>
      </c>
      <c r="FX230">
        <v>97</v>
      </c>
      <c r="FY230">
        <v>51</v>
      </c>
      <c r="GA230" t="s">
        <v>3</v>
      </c>
      <c r="GD230">
        <v>1</v>
      </c>
      <c r="GF230">
        <v>-737867663</v>
      </c>
      <c r="GG230">
        <v>2</v>
      </c>
      <c r="GH230">
        <v>1</v>
      </c>
      <c r="GI230">
        <v>2</v>
      </c>
      <c r="GJ230">
        <v>0</v>
      </c>
      <c r="GK230">
        <v>0</v>
      </c>
      <c r="GL230">
        <f t="shared" si="191"/>
        <v>0</v>
      </c>
      <c r="GM230">
        <f t="shared" si="192"/>
        <v>-0.38</v>
      </c>
      <c r="GN230">
        <f t="shared" si="193"/>
        <v>0</v>
      </c>
      <c r="GO230">
        <f t="shared" si="194"/>
        <v>-0.38</v>
      </c>
      <c r="GP230">
        <f t="shared" si="195"/>
        <v>0</v>
      </c>
      <c r="GR230">
        <v>0</v>
      </c>
      <c r="GS230">
        <v>3</v>
      </c>
      <c r="GT230">
        <v>0</v>
      </c>
      <c r="GU230" t="s">
        <v>3</v>
      </c>
      <c r="GV230">
        <f t="shared" si="196"/>
        <v>0</v>
      </c>
      <c r="GW230">
        <v>1</v>
      </c>
      <c r="GX230">
        <f t="shared" si="197"/>
        <v>0</v>
      </c>
      <c r="HA230">
        <v>0</v>
      </c>
      <c r="HB230">
        <v>0</v>
      </c>
      <c r="HC230">
        <f t="shared" si="198"/>
        <v>0</v>
      </c>
      <c r="HE230" t="s">
        <v>3</v>
      </c>
      <c r="HF230" t="s">
        <v>3</v>
      </c>
      <c r="HM230" t="s">
        <v>3</v>
      </c>
      <c r="HN230" t="s">
        <v>116</v>
      </c>
      <c r="HO230" t="s">
        <v>117</v>
      </c>
      <c r="HP230" t="s">
        <v>114</v>
      </c>
      <c r="HQ230" t="s">
        <v>114</v>
      </c>
      <c r="IK230">
        <v>0</v>
      </c>
    </row>
    <row r="231" spans="1:245" x14ac:dyDescent="0.2">
      <c r="A231">
        <v>18</v>
      </c>
      <c r="B231">
        <v>1</v>
      </c>
      <c r="C231">
        <v>226</v>
      </c>
      <c r="E231" t="s">
        <v>476</v>
      </c>
      <c r="F231" t="s">
        <v>342</v>
      </c>
      <c r="G231" t="s">
        <v>343</v>
      </c>
      <c r="H231" t="s">
        <v>178</v>
      </c>
      <c r="I231">
        <f>I228*J231</f>
        <v>-1.4400000000000001E-5</v>
      </c>
      <c r="J231">
        <v>-7.2000000000000005E-4</v>
      </c>
      <c r="K231">
        <v>-7.2000000000000005E-4</v>
      </c>
      <c r="O231">
        <f t="shared" si="159"/>
        <v>-1.1200000000000001</v>
      </c>
      <c r="P231">
        <f t="shared" si="160"/>
        <v>-1.1200000000000001</v>
      </c>
      <c r="Q231">
        <f t="shared" si="161"/>
        <v>0</v>
      </c>
      <c r="R231">
        <f t="shared" si="162"/>
        <v>0</v>
      </c>
      <c r="S231">
        <f t="shared" si="163"/>
        <v>0</v>
      </c>
      <c r="T231">
        <f t="shared" si="164"/>
        <v>0</v>
      </c>
      <c r="U231">
        <f t="shared" si="165"/>
        <v>0</v>
      </c>
      <c r="V231">
        <f t="shared" si="166"/>
        <v>0</v>
      </c>
      <c r="W231">
        <f t="shared" si="167"/>
        <v>0</v>
      </c>
      <c r="X231">
        <f t="shared" si="168"/>
        <v>0</v>
      </c>
      <c r="Y231">
        <f t="shared" si="169"/>
        <v>0</v>
      </c>
      <c r="AA231">
        <v>93041055</v>
      </c>
      <c r="AB231">
        <f t="shared" si="170"/>
        <v>9528</v>
      </c>
      <c r="AC231">
        <f t="shared" si="171"/>
        <v>9528</v>
      </c>
      <c r="AD231">
        <f t="shared" si="172"/>
        <v>0</v>
      </c>
      <c r="AE231">
        <f t="shared" si="173"/>
        <v>0</v>
      </c>
      <c r="AF231">
        <f t="shared" si="174"/>
        <v>0</v>
      </c>
      <c r="AG231">
        <f t="shared" si="175"/>
        <v>0</v>
      </c>
      <c r="AH231">
        <f t="shared" si="176"/>
        <v>0</v>
      </c>
      <c r="AI231">
        <f t="shared" si="177"/>
        <v>0</v>
      </c>
      <c r="AJ231">
        <f t="shared" si="178"/>
        <v>0</v>
      </c>
      <c r="AK231">
        <v>9528</v>
      </c>
      <c r="AL231">
        <v>9528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97</v>
      </c>
      <c r="AU231">
        <v>51</v>
      </c>
      <c r="AV231">
        <v>1</v>
      </c>
      <c r="AW231">
        <v>1</v>
      </c>
      <c r="AZ231">
        <v>1</v>
      </c>
      <c r="BA231">
        <v>1</v>
      </c>
      <c r="BB231">
        <v>1</v>
      </c>
      <c r="BC231">
        <v>8.14</v>
      </c>
      <c r="BD231" t="s">
        <v>3</v>
      </c>
      <c r="BE231" t="s">
        <v>3</v>
      </c>
      <c r="BF231" t="s">
        <v>3</v>
      </c>
      <c r="BG231" t="s">
        <v>3</v>
      </c>
      <c r="BH231">
        <v>3</v>
      </c>
      <c r="BI231">
        <v>2</v>
      </c>
      <c r="BJ231" t="s">
        <v>344</v>
      </c>
      <c r="BM231">
        <v>108001</v>
      </c>
      <c r="BN231">
        <v>0</v>
      </c>
      <c r="BO231" t="s">
        <v>342</v>
      </c>
      <c r="BP231">
        <v>1</v>
      </c>
      <c r="BQ231">
        <v>3</v>
      </c>
      <c r="BR231">
        <v>1</v>
      </c>
      <c r="BS231">
        <v>1</v>
      </c>
      <c r="BT231">
        <v>1</v>
      </c>
      <c r="BU231">
        <v>1</v>
      </c>
      <c r="BV231">
        <v>1</v>
      </c>
      <c r="BW231">
        <v>1</v>
      </c>
      <c r="BX231">
        <v>1</v>
      </c>
      <c r="BY231" t="s">
        <v>3</v>
      </c>
      <c r="BZ231">
        <v>97</v>
      </c>
      <c r="CA231">
        <v>51</v>
      </c>
      <c r="CB231" t="s">
        <v>3</v>
      </c>
      <c r="CE231">
        <v>0</v>
      </c>
      <c r="CF231">
        <v>0</v>
      </c>
      <c r="CG231">
        <v>0</v>
      </c>
      <c r="CM231">
        <v>0</v>
      </c>
      <c r="CN231" t="s">
        <v>3</v>
      </c>
      <c r="CO231">
        <v>0</v>
      </c>
      <c r="CP231">
        <f t="shared" si="179"/>
        <v>-1.1200000000000001</v>
      </c>
      <c r="CQ231">
        <f t="shared" si="180"/>
        <v>77557.919999999998</v>
      </c>
      <c r="CR231">
        <f t="shared" si="181"/>
        <v>0</v>
      </c>
      <c r="CS231">
        <f t="shared" si="182"/>
        <v>0</v>
      </c>
      <c r="CT231">
        <f t="shared" si="183"/>
        <v>0</v>
      </c>
      <c r="CU231">
        <f t="shared" si="184"/>
        <v>0</v>
      </c>
      <c r="CV231">
        <f t="shared" si="185"/>
        <v>0</v>
      </c>
      <c r="CW231">
        <f t="shared" si="186"/>
        <v>0</v>
      </c>
      <c r="CX231">
        <f t="shared" si="187"/>
        <v>0</v>
      </c>
      <c r="CY231">
        <f t="shared" si="188"/>
        <v>0</v>
      </c>
      <c r="CZ231">
        <f t="shared" si="189"/>
        <v>0</v>
      </c>
      <c r="DC231" t="s">
        <v>3</v>
      </c>
      <c r="DD231" t="s">
        <v>3</v>
      </c>
      <c r="DE231" t="s">
        <v>3</v>
      </c>
      <c r="DF231" t="s">
        <v>3</v>
      </c>
      <c r="DG231" t="s">
        <v>3</v>
      </c>
      <c r="DH231" t="s">
        <v>3</v>
      </c>
      <c r="DI231" t="s">
        <v>3</v>
      </c>
      <c r="DJ231" t="s">
        <v>3</v>
      </c>
      <c r="DK231" t="s">
        <v>3</v>
      </c>
      <c r="DL231" t="s">
        <v>3</v>
      </c>
      <c r="DM231" t="s">
        <v>3</v>
      </c>
      <c r="DN231">
        <v>0</v>
      </c>
      <c r="DO231">
        <v>0</v>
      </c>
      <c r="DP231">
        <v>1</v>
      </c>
      <c r="DQ231">
        <v>1</v>
      </c>
      <c r="DU231">
        <v>1009</v>
      </c>
      <c r="DV231" t="s">
        <v>178</v>
      </c>
      <c r="DW231" t="s">
        <v>178</v>
      </c>
      <c r="DX231">
        <v>1000</v>
      </c>
      <c r="DZ231" t="s">
        <v>3</v>
      </c>
      <c r="EA231" t="s">
        <v>3</v>
      </c>
      <c r="EB231" t="s">
        <v>3</v>
      </c>
      <c r="EC231" t="s">
        <v>3</v>
      </c>
      <c r="EE231">
        <v>92107470</v>
      </c>
      <c r="EF231">
        <v>3</v>
      </c>
      <c r="EG231" t="s">
        <v>113</v>
      </c>
      <c r="EH231">
        <v>0</v>
      </c>
      <c r="EI231" t="s">
        <v>3</v>
      </c>
      <c r="EJ231">
        <v>2</v>
      </c>
      <c r="EK231">
        <v>108001</v>
      </c>
      <c r="EL231" t="s">
        <v>114</v>
      </c>
      <c r="EM231" t="s">
        <v>115</v>
      </c>
      <c r="EO231" t="s">
        <v>3</v>
      </c>
      <c r="EQ231">
        <v>0</v>
      </c>
      <c r="ER231">
        <v>9528</v>
      </c>
      <c r="ES231">
        <v>9528</v>
      </c>
      <c r="ET231">
        <v>0</v>
      </c>
      <c r="EU231">
        <v>0</v>
      </c>
      <c r="EV231">
        <v>0</v>
      </c>
      <c r="EW231">
        <v>0</v>
      </c>
      <c r="EX231">
        <v>0</v>
      </c>
      <c r="FQ231">
        <v>0</v>
      </c>
      <c r="FR231">
        <f t="shared" si="190"/>
        <v>0</v>
      </c>
      <c r="FS231">
        <v>0</v>
      </c>
      <c r="FX231">
        <v>97</v>
      </c>
      <c r="FY231">
        <v>51</v>
      </c>
      <c r="GA231" t="s">
        <v>3</v>
      </c>
      <c r="GD231">
        <v>1</v>
      </c>
      <c r="GF231">
        <v>-1286039561</v>
      </c>
      <c r="GG231">
        <v>2</v>
      </c>
      <c r="GH231">
        <v>1</v>
      </c>
      <c r="GI231">
        <v>2</v>
      </c>
      <c r="GJ231">
        <v>0</v>
      </c>
      <c r="GK231">
        <v>0</v>
      </c>
      <c r="GL231">
        <f t="shared" si="191"/>
        <v>0</v>
      </c>
      <c r="GM231">
        <f t="shared" si="192"/>
        <v>-1.1200000000000001</v>
      </c>
      <c r="GN231">
        <f t="shared" si="193"/>
        <v>0</v>
      </c>
      <c r="GO231">
        <f t="shared" si="194"/>
        <v>-1.1200000000000001</v>
      </c>
      <c r="GP231">
        <f t="shared" si="195"/>
        <v>0</v>
      </c>
      <c r="GR231">
        <v>0</v>
      </c>
      <c r="GS231">
        <v>3</v>
      </c>
      <c r="GT231">
        <v>0</v>
      </c>
      <c r="GU231" t="s">
        <v>3</v>
      </c>
      <c r="GV231">
        <f t="shared" si="196"/>
        <v>0</v>
      </c>
      <c r="GW231">
        <v>1</v>
      </c>
      <c r="GX231">
        <f t="shared" si="197"/>
        <v>0</v>
      </c>
      <c r="HA231">
        <v>0</v>
      </c>
      <c r="HB231">
        <v>0</v>
      </c>
      <c r="HC231">
        <f t="shared" si="198"/>
        <v>0</v>
      </c>
      <c r="HE231" t="s">
        <v>3</v>
      </c>
      <c r="HF231" t="s">
        <v>3</v>
      </c>
      <c r="HM231" t="s">
        <v>3</v>
      </c>
      <c r="HN231" t="s">
        <v>116</v>
      </c>
      <c r="HO231" t="s">
        <v>117</v>
      </c>
      <c r="HP231" t="s">
        <v>114</v>
      </c>
      <c r="HQ231" t="s">
        <v>114</v>
      </c>
      <c r="IK231">
        <v>0</v>
      </c>
    </row>
    <row r="232" spans="1:245" x14ac:dyDescent="0.2">
      <c r="A232">
        <v>18</v>
      </c>
      <c r="B232">
        <v>1</v>
      </c>
      <c r="C232">
        <v>227</v>
      </c>
      <c r="E232" t="s">
        <v>477</v>
      </c>
      <c r="F232" t="s">
        <v>457</v>
      </c>
      <c r="G232" t="s">
        <v>458</v>
      </c>
      <c r="H232" t="s">
        <v>55</v>
      </c>
      <c r="I232">
        <f>I228*J232</f>
        <v>-5.0000000000000001E-3</v>
      </c>
      <c r="J232">
        <v>-0.25</v>
      </c>
      <c r="K232">
        <v>-0.25</v>
      </c>
      <c r="O232">
        <f t="shared" si="159"/>
        <v>-6.38</v>
      </c>
      <c r="P232">
        <f t="shared" si="160"/>
        <v>-6.38</v>
      </c>
      <c r="Q232">
        <f t="shared" si="161"/>
        <v>0</v>
      </c>
      <c r="R232">
        <f t="shared" si="162"/>
        <v>0</v>
      </c>
      <c r="S232">
        <f t="shared" si="163"/>
        <v>0</v>
      </c>
      <c r="T232">
        <f t="shared" si="164"/>
        <v>0</v>
      </c>
      <c r="U232">
        <f t="shared" si="165"/>
        <v>0</v>
      </c>
      <c r="V232">
        <f t="shared" si="166"/>
        <v>0</v>
      </c>
      <c r="W232">
        <f t="shared" si="167"/>
        <v>0</v>
      </c>
      <c r="X232">
        <f t="shared" si="168"/>
        <v>0</v>
      </c>
      <c r="Y232">
        <f t="shared" si="169"/>
        <v>0</v>
      </c>
      <c r="AA232">
        <v>93041055</v>
      </c>
      <c r="AB232">
        <f t="shared" si="170"/>
        <v>71.45</v>
      </c>
      <c r="AC232">
        <f t="shared" si="171"/>
        <v>71.45</v>
      </c>
      <c r="AD232">
        <f t="shared" si="172"/>
        <v>0</v>
      </c>
      <c r="AE232">
        <f t="shared" si="173"/>
        <v>0</v>
      </c>
      <c r="AF232">
        <f t="shared" si="174"/>
        <v>0</v>
      </c>
      <c r="AG232">
        <f t="shared" si="175"/>
        <v>0</v>
      </c>
      <c r="AH232">
        <f t="shared" si="176"/>
        <v>0</v>
      </c>
      <c r="AI232">
        <f t="shared" si="177"/>
        <v>0</v>
      </c>
      <c r="AJ232">
        <f t="shared" si="178"/>
        <v>0</v>
      </c>
      <c r="AK232">
        <v>71.45</v>
      </c>
      <c r="AL232">
        <v>71.45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97</v>
      </c>
      <c r="AU232">
        <v>51</v>
      </c>
      <c r="AV232">
        <v>1</v>
      </c>
      <c r="AW232">
        <v>1</v>
      </c>
      <c r="AZ232">
        <v>1</v>
      </c>
      <c r="BA232">
        <v>1</v>
      </c>
      <c r="BB232">
        <v>1</v>
      </c>
      <c r="BC232">
        <v>17.850000000000001</v>
      </c>
      <c r="BD232" t="s">
        <v>3</v>
      </c>
      <c r="BE232" t="s">
        <v>3</v>
      </c>
      <c r="BF232" t="s">
        <v>3</v>
      </c>
      <c r="BG232" t="s">
        <v>3</v>
      </c>
      <c r="BH232">
        <v>3</v>
      </c>
      <c r="BI232">
        <v>2</v>
      </c>
      <c r="BJ232" t="s">
        <v>459</v>
      </c>
      <c r="BM232">
        <v>108001</v>
      </c>
      <c r="BN232">
        <v>0</v>
      </c>
      <c r="BO232" t="s">
        <v>457</v>
      </c>
      <c r="BP232">
        <v>1</v>
      </c>
      <c r="BQ232">
        <v>3</v>
      </c>
      <c r="BR232">
        <v>1</v>
      </c>
      <c r="BS232">
        <v>1</v>
      </c>
      <c r="BT232">
        <v>1</v>
      </c>
      <c r="BU232">
        <v>1</v>
      </c>
      <c r="BV232">
        <v>1</v>
      </c>
      <c r="BW232">
        <v>1</v>
      </c>
      <c r="BX232">
        <v>1</v>
      </c>
      <c r="BY232" t="s">
        <v>3</v>
      </c>
      <c r="BZ232">
        <v>97</v>
      </c>
      <c r="CA232">
        <v>51</v>
      </c>
      <c r="CB232" t="s">
        <v>3</v>
      </c>
      <c r="CE232">
        <v>0</v>
      </c>
      <c r="CF232">
        <v>0</v>
      </c>
      <c r="CG232">
        <v>0</v>
      </c>
      <c r="CM232">
        <v>0</v>
      </c>
      <c r="CN232" t="s">
        <v>3</v>
      </c>
      <c r="CO232">
        <v>0</v>
      </c>
      <c r="CP232">
        <f t="shared" si="179"/>
        <v>-6.38</v>
      </c>
      <c r="CQ232">
        <f t="shared" si="180"/>
        <v>1275.3825000000002</v>
      </c>
      <c r="CR232">
        <f t="shared" si="181"/>
        <v>0</v>
      </c>
      <c r="CS232">
        <f t="shared" si="182"/>
        <v>0</v>
      </c>
      <c r="CT232">
        <f t="shared" si="183"/>
        <v>0</v>
      </c>
      <c r="CU232">
        <f t="shared" si="184"/>
        <v>0</v>
      </c>
      <c r="CV232">
        <f t="shared" si="185"/>
        <v>0</v>
      </c>
      <c r="CW232">
        <f t="shared" si="186"/>
        <v>0</v>
      </c>
      <c r="CX232">
        <f t="shared" si="187"/>
        <v>0</v>
      </c>
      <c r="CY232">
        <f t="shared" si="188"/>
        <v>0</v>
      </c>
      <c r="CZ232">
        <f t="shared" si="189"/>
        <v>0</v>
      </c>
      <c r="DC232" t="s">
        <v>3</v>
      </c>
      <c r="DD232" t="s">
        <v>3</v>
      </c>
      <c r="DE232" t="s">
        <v>3</v>
      </c>
      <c r="DF232" t="s">
        <v>3</v>
      </c>
      <c r="DG232" t="s">
        <v>3</v>
      </c>
      <c r="DH232" t="s">
        <v>3</v>
      </c>
      <c r="DI232" t="s">
        <v>3</v>
      </c>
      <c r="DJ232" t="s">
        <v>3</v>
      </c>
      <c r="DK232" t="s">
        <v>3</v>
      </c>
      <c r="DL232" t="s">
        <v>3</v>
      </c>
      <c r="DM232" t="s">
        <v>3</v>
      </c>
      <c r="DN232">
        <v>0</v>
      </c>
      <c r="DO232">
        <v>0</v>
      </c>
      <c r="DP232">
        <v>1</v>
      </c>
      <c r="DQ232">
        <v>1</v>
      </c>
      <c r="DU232">
        <v>1009</v>
      </c>
      <c r="DV232" t="s">
        <v>55</v>
      </c>
      <c r="DW232" t="s">
        <v>55</v>
      </c>
      <c r="DX232">
        <v>1</v>
      </c>
      <c r="DZ232" t="s">
        <v>3</v>
      </c>
      <c r="EA232" t="s">
        <v>3</v>
      </c>
      <c r="EB232" t="s">
        <v>3</v>
      </c>
      <c r="EC232" t="s">
        <v>3</v>
      </c>
      <c r="EE232">
        <v>92107470</v>
      </c>
      <c r="EF232">
        <v>3</v>
      </c>
      <c r="EG232" t="s">
        <v>113</v>
      </c>
      <c r="EH232">
        <v>0</v>
      </c>
      <c r="EI232" t="s">
        <v>3</v>
      </c>
      <c r="EJ232">
        <v>2</v>
      </c>
      <c r="EK232">
        <v>108001</v>
      </c>
      <c r="EL232" t="s">
        <v>114</v>
      </c>
      <c r="EM232" t="s">
        <v>115</v>
      </c>
      <c r="EO232" t="s">
        <v>3</v>
      </c>
      <c r="EQ232">
        <v>0</v>
      </c>
      <c r="ER232">
        <v>71.45</v>
      </c>
      <c r="ES232">
        <v>71.45</v>
      </c>
      <c r="ET232">
        <v>0</v>
      </c>
      <c r="EU232">
        <v>0</v>
      </c>
      <c r="EV232">
        <v>0</v>
      </c>
      <c r="EW232">
        <v>0</v>
      </c>
      <c r="EX232">
        <v>0</v>
      </c>
      <c r="FQ232">
        <v>0</v>
      </c>
      <c r="FR232">
        <f t="shared" si="190"/>
        <v>0</v>
      </c>
      <c r="FS232">
        <v>0</v>
      </c>
      <c r="FX232">
        <v>97</v>
      </c>
      <c r="FY232">
        <v>51</v>
      </c>
      <c r="GA232" t="s">
        <v>3</v>
      </c>
      <c r="GD232">
        <v>1</v>
      </c>
      <c r="GF232">
        <v>904967830</v>
      </c>
      <c r="GG232">
        <v>2</v>
      </c>
      <c r="GH232">
        <v>1</v>
      </c>
      <c r="GI232">
        <v>2</v>
      </c>
      <c r="GJ232">
        <v>0</v>
      </c>
      <c r="GK232">
        <v>0</v>
      </c>
      <c r="GL232">
        <f t="shared" si="191"/>
        <v>0</v>
      </c>
      <c r="GM232">
        <f t="shared" si="192"/>
        <v>-6.38</v>
      </c>
      <c r="GN232">
        <f t="shared" si="193"/>
        <v>0</v>
      </c>
      <c r="GO232">
        <f t="shared" si="194"/>
        <v>-6.38</v>
      </c>
      <c r="GP232">
        <f t="shared" si="195"/>
        <v>0</v>
      </c>
      <c r="GR232">
        <v>0</v>
      </c>
      <c r="GS232">
        <v>3</v>
      </c>
      <c r="GT232">
        <v>0</v>
      </c>
      <c r="GU232" t="s">
        <v>3</v>
      </c>
      <c r="GV232">
        <f t="shared" si="196"/>
        <v>0</v>
      </c>
      <c r="GW232">
        <v>1</v>
      </c>
      <c r="GX232">
        <f t="shared" si="197"/>
        <v>0</v>
      </c>
      <c r="HA232">
        <v>0</v>
      </c>
      <c r="HB232">
        <v>0</v>
      </c>
      <c r="HC232">
        <f t="shared" si="198"/>
        <v>0</v>
      </c>
      <c r="HE232" t="s">
        <v>3</v>
      </c>
      <c r="HF232" t="s">
        <v>3</v>
      </c>
      <c r="HM232" t="s">
        <v>3</v>
      </c>
      <c r="HN232" t="s">
        <v>116</v>
      </c>
      <c r="HO232" t="s">
        <v>117</v>
      </c>
      <c r="HP232" t="s">
        <v>114</v>
      </c>
      <c r="HQ232" t="s">
        <v>114</v>
      </c>
      <c r="IK232">
        <v>0</v>
      </c>
    </row>
    <row r="233" spans="1:245" x14ac:dyDescent="0.2">
      <c r="A233">
        <v>18</v>
      </c>
      <c r="B233">
        <v>1</v>
      </c>
      <c r="C233">
        <v>228</v>
      </c>
      <c r="E233" t="s">
        <v>478</v>
      </c>
      <c r="F233" t="s">
        <v>479</v>
      </c>
      <c r="G233" t="s">
        <v>480</v>
      </c>
      <c r="H233" t="s">
        <v>481</v>
      </c>
      <c r="I233">
        <f>I228*J233</f>
        <v>-7.2800000000000004E-2</v>
      </c>
      <c r="J233">
        <v>-3.64</v>
      </c>
      <c r="K233">
        <v>-3.64</v>
      </c>
      <c r="O233">
        <f t="shared" si="159"/>
        <v>-7.0000000000000007E-2</v>
      </c>
      <c r="P233">
        <f t="shared" si="160"/>
        <v>-7.0000000000000007E-2</v>
      </c>
      <c r="Q233">
        <f t="shared" si="161"/>
        <v>0</v>
      </c>
      <c r="R233">
        <f t="shared" si="162"/>
        <v>0</v>
      </c>
      <c r="S233">
        <f t="shared" si="163"/>
        <v>0</v>
      </c>
      <c r="T233">
        <f t="shared" si="164"/>
        <v>0</v>
      </c>
      <c r="U233">
        <f t="shared" si="165"/>
        <v>0</v>
      </c>
      <c r="V233">
        <f t="shared" si="166"/>
        <v>0</v>
      </c>
      <c r="W233">
        <f t="shared" si="167"/>
        <v>0</v>
      </c>
      <c r="X233">
        <f t="shared" si="168"/>
        <v>0</v>
      </c>
      <c r="Y233">
        <f t="shared" si="169"/>
        <v>0</v>
      </c>
      <c r="AA233">
        <v>93041055</v>
      </c>
      <c r="AB233">
        <f t="shared" si="170"/>
        <v>1</v>
      </c>
      <c r="AC233">
        <f t="shared" si="171"/>
        <v>1</v>
      </c>
      <c r="AD233">
        <f t="shared" si="172"/>
        <v>0</v>
      </c>
      <c r="AE233">
        <f t="shared" si="173"/>
        <v>0</v>
      </c>
      <c r="AF233">
        <f t="shared" si="174"/>
        <v>0</v>
      </c>
      <c r="AG233">
        <f t="shared" si="175"/>
        <v>0</v>
      </c>
      <c r="AH233">
        <f t="shared" si="176"/>
        <v>0</v>
      </c>
      <c r="AI233">
        <f t="shared" si="177"/>
        <v>0</v>
      </c>
      <c r="AJ233">
        <f t="shared" si="178"/>
        <v>0</v>
      </c>
      <c r="AK233">
        <v>1</v>
      </c>
      <c r="AL233">
        <v>1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97</v>
      </c>
      <c r="AU233">
        <v>51</v>
      </c>
      <c r="AV233">
        <v>1</v>
      </c>
      <c r="AW233">
        <v>1</v>
      </c>
      <c r="AZ233">
        <v>1</v>
      </c>
      <c r="BA233">
        <v>1</v>
      </c>
      <c r="BB233">
        <v>1</v>
      </c>
      <c r="BC233">
        <v>1</v>
      </c>
      <c r="BD233" t="s">
        <v>3</v>
      </c>
      <c r="BE233" t="s">
        <v>3</v>
      </c>
      <c r="BF233" t="s">
        <v>3</v>
      </c>
      <c r="BG233" t="s">
        <v>3</v>
      </c>
      <c r="BH233">
        <v>3</v>
      </c>
      <c r="BI233">
        <v>2</v>
      </c>
      <c r="BJ233" t="s">
        <v>482</v>
      </c>
      <c r="BM233">
        <v>108001</v>
      </c>
      <c r="BN233">
        <v>0</v>
      </c>
      <c r="BO233" t="s">
        <v>3</v>
      </c>
      <c r="BP233">
        <v>0</v>
      </c>
      <c r="BQ233">
        <v>3</v>
      </c>
      <c r="BR233">
        <v>1</v>
      </c>
      <c r="BS233">
        <v>1</v>
      </c>
      <c r="BT233">
        <v>1</v>
      </c>
      <c r="BU233">
        <v>1</v>
      </c>
      <c r="BV233">
        <v>1</v>
      </c>
      <c r="BW233">
        <v>1</v>
      </c>
      <c r="BX233">
        <v>1</v>
      </c>
      <c r="BY233" t="s">
        <v>3</v>
      </c>
      <c r="BZ233">
        <v>97</v>
      </c>
      <c r="CA233">
        <v>51</v>
      </c>
      <c r="CB233" t="s">
        <v>3</v>
      </c>
      <c r="CE233">
        <v>0</v>
      </c>
      <c r="CF233">
        <v>0</v>
      </c>
      <c r="CG233">
        <v>0</v>
      </c>
      <c r="CM233">
        <v>0</v>
      </c>
      <c r="CN233" t="s">
        <v>3</v>
      </c>
      <c r="CO233">
        <v>0</v>
      </c>
      <c r="CP233">
        <f t="shared" si="179"/>
        <v>-7.0000000000000007E-2</v>
      </c>
      <c r="CQ233">
        <f t="shared" si="180"/>
        <v>1</v>
      </c>
      <c r="CR233">
        <f t="shared" si="181"/>
        <v>0</v>
      </c>
      <c r="CS233">
        <f t="shared" si="182"/>
        <v>0</v>
      </c>
      <c r="CT233">
        <f t="shared" si="183"/>
        <v>0</v>
      </c>
      <c r="CU233">
        <f t="shared" si="184"/>
        <v>0</v>
      </c>
      <c r="CV233">
        <f t="shared" si="185"/>
        <v>0</v>
      </c>
      <c r="CW233">
        <f t="shared" si="186"/>
        <v>0</v>
      </c>
      <c r="CX233">
        <f t="shared" si="187"/>
        <v>0</v>
      </c>
      <c r="CY233">
        <f t="shared" si="188"/>
        <v>0</v>
      </c>
      <c r="CZ233">
        <f t="shared" si="189"/>
        <v>0</v>
      </c>
      <c r="DC233" t="s">
        <v>3</v>
      </c>
      <c r="DD233" t="s">
        <v>3</v>
      </c>
      <c r="DE233" t="s">
        <v>3</v>
      </c>
      <c r="DF233" t="s">
        <v>3</v>
      </c>
      <c r="DG233" t="s">
        <v>3</v>
      </c>
      <c r="DH233" t="s">
        <v>3</v>
      </c>
      <c r="DI233" t="s">
        <v>3</v>
      </c>
      <c r="DJ233" t="s">
        <v>3</v>
      </c>
      <c r="DK233" t="s">
        <v>3</v>
      </c>
      <c r="DL233" t="s">
        <v>3</v>
      </c>
      <c r="DM233" t="s">
        <v>3</v>
      </c>
      <c r="DN233">
        <v>0</v>
      </c>
      <c r="DO233">
        <v>0</v>
      </c>
      <c r="DP233">
        <v>1</v>
      </c>
      <c r="DQ233">
        <v>1</v>
      </c>
      <c r="DU233">
        <v>1013</v>
      </c>
      <c r="DV233" t="s">
        <v>481</v>
      </c>
      <c r="DW233" t="s">
        <v>481</v>
      </c>
      <c r="DX233">
        <v>1</v>
      </c>
      <c r="DZ233" t="s">
        <v>3</v>
      </c>
      <c r="EA233" t="s">
        <v>3</v>
      </c>
      <c r="EB233" t="s">
        <v>3</v>
      </c>
      <c r="EC233" t="s">
        <v>3</v>
      </c>
      <c r="EE233">
        <v>92107470</v>
      </c>
      <c r="EF233">
        <v>3</v>
      </c>
      <c r="EG233" t="s">
        <v>113</v>
      </c>
      <c r="EH233">
        <v>0</v>
      </c>
      <c r="EI233" t="s">
        <v>3</v>
      </c>
      <c r="EJ233">
        <v>2</v>
      </c>
      <c r="EK233">
        <v>108001</v>
      </c>
      <c r="EL233" t="s">
        <v>114</v>
      </c>
      <c r="EM233" t="s">
        <v>115</v>
      </c>
      <c r="EO233" t="s">
        <v>3</v>
      </c>
      <c r="EQ233">
        <v>0</v>
      </c>
      <c r="ER233">
        <v>1</v>
      </c>
      <c r="ES233">
        <v>1</v>
      </c>
      <c r="ET233">
        <v>0</v>
      </c>
      <c r="EU233">
        <v>0</v>
      </c>
      <c r="EV233">
        <v>0</v>
      </c>
      <c r="EW233">
        <v>0</v>
      </c>
      <c r="EX233">
        <v>0</v>
      </c>
      <c r="FQ233">
        <v>0</v>
      </c>
      <c r="FR233">
        <f t="shared" si="190"/>
        <v>0</v>
      </c>
      <c r="FS233">
        <v>0</v>
      </c>
      <c r="FX233">
        <v>97</v>
      </c>
      <c r="FY233">
        <v>51</v>
      </c>
      <c r="GA233" t="s">
        <v>3</v>
      </c>
      <c r="GD233">
        <v>1</v>
      </c>
      <c r="GF233">
        <v>2131831278</v>
      </c>
      <c r="GG233">
        <v>2</v>
      </c>
      <c r="GH233">
        <v>1</v>
      </c>
      <c r="GI233">
        <v>-2</v>
      </c>
      <c r="GJ233">
        <v>0</v>
      </c>
      <c r="GK233">
        <v>0</v>
      </c>
      <c r="GL233">
        <f t="shared" si="191"/>
        <v>0</v>
      </c>
      <c r="GM233">
        <f t="shared" si="192"/>
        <v>-7.0000000000000007E-2</v>
      </c>
      <c r="GN233">
        <f t="shared" si="193"/>
        <v>0</v>
      </c>
      <c r="GO233">
        <f t="shared" si="194"/>
        <v>-7.0000000000000007E-2</v>
      </c>
      <c r="GP233">
        <f t="shared" si="195"/>
        <v>0</v>
      </c>
      <c r="GR233">
        <v>0</v>
      </c>
      <c r="GS233">
        <v>3</v>
      </c>
      <c r="GT233">
        <v>0</v>
      </c>
      <c r="GU233" t="s">
        <v>3</v>
      </c>
      <c r="GV233">
        <f t="shared" si="196"/>
        <v>0</v>
      </c>
      <c r="GW233">
        <v>1</v>
      </c>
      <c r="GX233">
        <f t="shared" si="197"/>
        <v>0</v>
      </c>
      <c r="HA233">
        <v>0</v>
      </c>
      <c r="HB233">
        <v>0</v>
      </c>
      <c r="HC233">
        <f t="shared" si="198"/>
        <v>0</v>
      </c>
      <c r="HE233" t="s">
        <v>3</v>
      </c>
      <c r="HF233" t="s">
        <v>3</v>
      </c>
      <c r="HM233" t="s">
        <v>3</v>
      </c>
      <c r="HN233" t="s">
        <v>116</v>
      </c>
      <c r="HO233" t="s">
        <v>117</v>
      </c>
      <c r="HP233" t="s">
        <v>114</v>
      </c>
      <c r="HQ233" t="s">
        <v>114</v>
      </c>
      <c r="IK233">
        <v>0</v>
      </c>
    </row>
    <row r="234" spans="1:245" x14ac:dyDescent="0.2">
      <c r="A234">
        <v>17</v>
      </c>
      <c r="B234">
        <v>1</v>
      </c>
      <c r="C234">
        <f>ROW(SmtRes!A233)</f>
        <v>233</v>
      </c>
      <c r="D234">
        <f>ROW(EtalonRes!A233)</f>
        <v>233</v>
      </c>
      <c r="E234" t="s">
        <v>483</v>
      </c>
      <c r="F234" t="s">
        <v>159</v>
      </c>
      <c r="G234" t="s">
        <v>160</v>
      </c>
      <c r="H234" t="s">
        <v>161</v>
      </c>
      <c r="I234">
        <v>10</v>
      </c>
      <c r="J234">
        <v>0</v>
      </c>
      <c r="K234">
        <v>10</v>
      </c>
      <c r="O234">
        <f t="shared" si="159"/>
        <v>2368</v>
      </c>
      <c r="P234">
        <f t="shared" si="160"/>
        <v>1146.03</v>
      </c>
      <c r="Q234">
        <f t="shared" si="161"/>
        <v>0</v>
      </c>
      <c r="R234">
        <f t="shared" si="162"/>
        <v>0</v>
      </c>
      <c r="S234">
        <f t="shared" si="163"/>
        <v>1221.97</v>
      </c>
      <c r="T234">
        <f t="shared" si="164"/>
        <v>0</v>
      </c>
      <c r="U234">
        <f t="shared" si="165"/>
        <v>3.8</v>
      </c>
      <c r="V234">
        <f t="shared" si="166"/>
        <v>0</v>
      </c>
      <c r="W234">
        <f t="shared" si="167"/>
        <v>0</v>
      </c>
      <c r="X234">
        <f t="shared" si="168"/>
        <v>1185.31</v>
      </c>
      <c r="Y234">
        <f t="shared" si="169"/>
        <v>623.20000000000005</v>
      </c>
      <c r="AA234">
        <v>93041055</v>
      </c>
      <c r="AB234">
        <f t="shared" si="170"/>
        <v>18.68</v>
      </c>
      <c r="AC234">
        <f t="shared" si="171"/>
        <v>15.26</v>
      </c>
      <c r="AD234">
        <f t="shared" si="172"/>
        <v>0</v>
      </c>
      <c r="AE234">
        <f t="shared" si="173"/>
        <v>0</v>
      </c>
      <c r="AF234">
        <f t="shared" si="174"/>
        <v>3.42</v>
      </c>
      <c r="AG234">
        <f t="shared" si="175"/>
        <v>0</v>
      </c>
      <c r="AH234">
        <f t="shared" si="176"/>
        <v>0.38</v>
      </c>
      <c r="AI234">
        <f t="shared" si="177"/>
        <v>0</v>
      </c>
      <c r="AJ234">
        <f t="shared" si="178"/>
        <v>0</v>
      </c>
      <c r="AK234">
        <v>18.68</v>
      </c>
      <c r="AL234">
        <v>15.26</v>
      </c>
      <c r="AM234">
        <v>0</v>
      </c>
      <c r="AN234">
        <v>0</v>
      </c>
      <c r="AO234">
        <v>3.42</v>
      </c>
      <c r="AP234">
        <v>0</v>
      </c>
      <c r="AQ234">
        <v>0.38</v>
      </c>
      <c r="AR234">
        <v>0</v>
      </c>
      <c r="AS234">
        <v>0</v>
      </c>
      <c r="AT234">
        <v>97</v>
      </c>
      <c r="AU234">
        <v>51</v>
      </c>
      <c r="AV234">
        <v>1</v>
      </c>
      <c r="AW234">
        <v>1</v>
      </c>
      <c r="AZ234">
        <v>1</v>
      </c>
      <c r="BA234">
        <v>35.729999999999997</v>
      </c>
      <c r="BB234">
        <v>1</v>
      </c>
      <c r="BC234">
        <v>7.51</v>
      </c>
      <c r="BD234" t="s">
        <v>3</v>
      </c>
      <c r="BE234" t="s">
        <v>3</v>
      </c>
      <c r="BF234" t="s">
        <v>3</v>
      </c>
      <c r="BG234" t="s">
        <v>3</v>
      </c>
      <c r="BH234">
        <v>0</v>
      </c>
      <c r="BI234">
        <v>2</v>
      </c>
      <c r="BJ234" t="s">
        <v>162</v>
      </c>
      <c r="BM234">
        <v>108001</v>
      </c>
      <c r="BN234">
        <v>0</v>
      </c>
      <c r="BO234" t="s">
        <v>159</v>
      </c>
      <c r="BP234">
        <v>1</v>
      </c>
      <c r="BQ234">
        <v>3</v>
      </c>
      <c r="BR234">
        <v>0</v>
      </c>
      <c r="BS234">
        <v>35.729999999999997</v>
      </c>
      <c r="BT234">
        <v>1</v>
      </c>
      <c r="BU234">
        <v>1</v>
      </c>
      <c r="BV234">
        <v>1</v>
      </c>
      <c r="BW234">
        <v>1</v>
      </c>
      <c r="BX234">
        <v>1</v>
      </c>
      <c r="BY234" t="s">
        <v>3</v>
      </c>
      <c r="BZ234">
        <v>97</v>
      </c>
      <c r="CA234">
        <v>51</v>
      </c>
      <c r="CB234" t="s">
        <v>3</v>
      </c>
      <c r="CE234">
        <v>0</v>
      </c>
      <c r="CF234">
        <v>0</v>
      </c>
      <c r="CG234">
        <v>0</v>
      </c>
      <c r="CM234">
        <v>0</v>
      </c>
      <c r="CN234" t="s">
        <v>3</v>
      </c>
      <c r="CO234">
        <v>0</v>
      </c>
      <c r="CP234">
        <f t="shared" si="179"/>
        <v>2368</v>
      </c>
      <c r="CQ234">
        <f t="shared" si="180"/>
        <v>114.6026</v>
      </c>
      <c r="CR234">
        <f t="shared" si="181"/>
        <v>0</v>
      </c>
      <c r="CS234">
        <f t="shared" si="182"/>
        <v>0</v>
      </c>
      <c r="CT234">
        <f t="shared" si="183"/>
        <v>122.19659999999999</v>
      </c>
      <c r="CU234">
        <f t="shared" si="184"/>
        <v>0</v>
      </c>
      <c r="CV234">
        <f t="shared" si="185"/>
        <v>0.38</v>
      </c>
      <c r="CW234">
        <f t="shared" si="186"/>
        <v>0</v>
      </c>
      <c r="CX234">
        <f t="shared" si="187"/>
        <v>0</v>
      </c>
      <c r="CY234">
        <f t="shared" si="188"/>
        <v>1185.3108999999999</v>
      </c>
      <c r="CZ234">
        <f t="shared" si="189"/>
        <v>623.2047</v>
      </c>
      <c r="DC234" t="s">
        <v>3</v>
      </c>
      <c r="DD234" t="s">
        <v>3</v>
      </c>
      <c r="DE234" t="s">
        <v>3</v>
      </c>
      <c r="DF234" t="s">
        <v>3</v>
      </c>
      <c r="DG234" t="s">
        <v>3</v>
      </c>
      <c r="DH234" t="s">
        <v>3</v>
      </c>
      <c r="DI234" t="s">
        <v>3</v>
      </c>
      <c r="DJ234" t="s">
        <v>3</v>
      </c>
      <c r="DK234" t="s">
        <v>3</v>
      </c>
      <c r="DL234" t="s">
        <v>3</v>
      </c>
      <c r="DM234" t="s">
        <v>3</v>
      </c>
      <c r="DN234">
        <v>0</v>
      </c>
      <c r="DO234">
        <v>0</v>
      </c>
      <c r="DP234">
        <v>1</v>
      </c>
      <c r="DQ234">
        <v>1</v>
      </c>
      <c r="DU234">
        <v>1013</v>
      </c>
      <c r="DV234" t="s">
        <v>161</v>
      </c>
      <c r="DW234" t="s">
        <v>161</v>
      </c>
      <c r="DX234">
        <v>1</v>
      </c>
      <c r="DZ234" t="s">
        <v>3</v>
      </c>
      <c r="EA234" t="s">
        <v>3</v>
      </c>
      <c r="EB234" t="s">
        <v>3</v>
      </c>
      <c r="EC234" t="s">
        <v>3</v>
      </c>
      <c r="EE234">
        <v>92107470</v>
      </c>
      <c r="EF234">
        <v>3</v>
      </c>
      <c r="EG234" t="s">
        <v>113</v>
      </c>
      <c r="EH234">
        <v>0</v>
      </c>
      <c r="EI234" t="s">
        <v>3</v>
      </c>
      <c r="EJ234">
        <v>2</v>
      </c>
      <c r="EK234">
        <v>108001</v>
      </c>
      <c r="EL234" t="s">
        <v>114</v>
      </c>
      <c r="EM234" t="s">
        <v>115</v>
      </c>
      <c r="EO234" t="s">
        <v>3</v>
      </c>
      <c r="EQ234">
        <v>0</v>
      </c>
      <c r="ER234">
        <v>18.68</v>
      </c>
      <c r="ES234">
        <v>15.26</v>
      </c>
      <c r="ET234">
        <v>0</v>
      </c>
      <c r="EU234">
        <v>0</v>
      </c>
      <c r="EV234">
        <v>3.42</v>
      </c>
      <c r="EW234">
        <v>0.38</v>
      </c>
      <c r="EX234">
        <v>0</v>
      </c>
      <c r="EY234">
        <v>0</v>
      </c>
      <c r="FQ234">
        <v>0</v>
      </c>
      <c r="FR234">
        <f t="shared" si="190"/>
        <v>0</v>
      </c>
      <c r="FS234">
        <v>0</v>
      </c>
      <c r="FX234">
        <v>97</v>
      </c>
      <c r="FY234">
        <v>51</v>
      </c>
      <c r="GA234" t="s">
        <v>3</v>
      </c>
      <c r="GD234">
        <v>1</v>
      </c>
      <c r="GF234">
        <v>978687732</v>
      </c>
      <c r="GG234">
        <v>2</v>
      </c>
      <c r="GH234">
        <v>1</v>
      </c>
      <c r="GI234">
        <v>2</v>
      </c>
      <c r="GJ234">
        <v>0</v>
      </c>
      <c r="GK234">
        <v>0</v>
      </c>
      <c r="GL234">
        <f t="shared" si="191"/>
        <v>0</v>
      </c>
      <c r="GM234">
        <f t="shared" si="192"/>
        <v>4176.51</v>
      </c>
      <c r="GN234">
        <f t="shared" si="193"/>
        <v>0</v>
      </c>
      <c r="GO234">
        <f t="shared" si="194"/>
        <v>4176.51</v>
      </c>
      <c r="GP234">
        <f t="shared" si="195"/>
        <v>0</v>
      </c>
      <c r="GR234">
        <v>0</v>
      </c>
      <c r="GS234">
        <v>3</v>
      </c>
      <c r="GT234">
        <v>0</v>
      </c>
      <c r="GU234" t="s">
        <v>3</v>
      </c>
      <c r="GV234">
        <f t="shared" si="196"/>
        <v>0</v>
      </c>
      <c r="GW234">
        <v>1</v>
      </c>
      <c r="GX234">
        <f t="shared" si="197"/>
        <v>0</v>
      </c>
      <c r="HA234">
        <v>0</v>
      </c>
      <c r="HB234">
        <v>0</v>
      </c>
      <c r="HC234">
        <f t="shared" si="198"/>
        <v>0</v>
      </c>
      <c r="HE234" t="s">
        <v>3</v>
      </c>
      <c r="HF234" t="s">
        <v>3</v>
      </c>
      <c r="HM234" t="s">
        <v>3</v>
      </c>
      <c r="HN234" t="s">
        <v>116</v>
      </c>
      <c r="HO234" t="s">
        <v>117</v>
      </c>
      <c r="HP234" t="s">
        <v>114</v>
      </c>
      <c r="HQ234" t="s">
        <v>114</v>
      </c>
      <c r="IK234">
        <v>0</v>
      </c>
    </row>
    <row r="235" spans="1:245" x14ac:dyDescent="0.2">
      <c r="A235">
        <v>18</v>
      </c>
      <c r="B235">
        <v>1</v>
      </c>
      <c r="C235">
        <v>230</v>
      </c>
      <c r="E235" t="s">
        <v>484</v>
      </c>
      <c r="F235" t="s">
        <v>53</v>
      </c>
      <c r="G235" t="s">
        <v>54</v>
      </c>
      <c r="H235" t="s">
        <v>55</v>
      </c>
      <c r="I235">
        <f>I234*J235</f>
        <v>-1.5</v>
      </c>
      <c r="J235">
        <v>-0.15</v>
      </c>
      <c r="K235">
        <v>-0.15</v>
      </c>
      <c r="O235">
        <f t="shared" si="159"/>
        <v>-139.80000000000001</v>
      </c>
      <c r="P235">
        <f t="shared" si="160"/>
        <v>-139.80000000000001</v>
      </c>
      <c r="Q235">
        <f t="shared" si="161"/>
        <v>0</v>
      </c>
      <c r="R235">
        <f t="shared" si="162"/>
        <v>0</v>
      </c>
      <c r="S235">
        <f t="shared" si="163"/>
        <v>0</v>
      </c>
      <c r="T235">
        <f t="shared" si="164"/>
        <v>0</v>
      </c>
      <c r="U235">
        <f t="shared" si="165"/>
        <v>0</v>
      </c>
      <c r="V235">
        <f t="shared" si="166"/>
        <v>0</v>
      </c>
      <c r="W235">
        <f t="shared" si="167"/>
        <v>0</v>
      </c>
      <c r="X235">
        <f t="shared" si="168"/>
        <v>0</v>
      </c>
      <c r="Y235">
        <f t="shared" si="169"/>
        <v>0</v>
      </c>
      <c r="AA235">
        <v>93041055</v>
      </c>
      <c r="AB235">
        <f t="shared" si="170"/>
        <v>9.0399999999999991</v>
      </c>
      <c r="AC235">
        <f t="shared" si="171"/>
        <v>9.0399999999999991</v>
      </c>
      <c r="AD235">
        <f t="shared" si="172"/>
        <v>0</v>
      </c>
      <c r="AE235">
        <f t="shared" si="173"/>
        <v>0</v>
      </c>
      <c r="AF235">
        <f t="shared" si="174"/>
        <v>0</v>
      </c>
      <c r="AG235">
        <f t="shared" si="175"/>
        <v>0</v>
      </c>
      <c r="AH235">
        <f t="shared" si="176"/>
        <v>0</v>
      </c>
      <c r="AI235">
        <f t="shared" si="177"/>
        <v>0</v>
      </c>
      <c r="AJ235">
        <f t="shared" si="178"/>
        <v>0</v>
      </c>
      <c r="AK235">
        <v>9.0399999999999991</v>
      </c>
      <c r="AL235">
        <v>9.0399999999999991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97</v>
      </c>
      <c r="AU235">
        <v>51</v>
      </c>
      <c r="AV235">
        <v>1</v>
      </c>
      <c r="AW235">
        <v>1</v>
      </c>
      <c r="AZ235">
        <v>1</v>
      </c>
      <c r="BA235">
        <v>1</v>
      </c>
      <c r="BB235">
        <v>1</v>
      </c>
      <c r="BC235">
        <v>10.31</v>
      </c>
      <c r="BD235" t="s">
        <v>3</v>
      </c>
      <c r="BE235" t="s">
        <v>3</v>
      </c>
      <c r="BF235" t="s">
        <v>3</v>
      </c>
      <c r="BG235" t="s">
        <v>3</v>
      </c>
      <c r="BH235">
        <v>3</v>
      </c>
      <c r="BI235">
        <v>2</v>
      </c>
      <c r="BJ235" t="s">
        <v>56</v>
      </c>
      <c r="BM235">
        <v>108001</v>
      </c>
      <c r="BN235">
        <v>0</v>
      </c>
      <c r="BO235" t="s">
        <v>53</v>
      </c>
      <c r="BP235">
        <v>1</v>
      </c>
      <c r="BQ235">
        <v>3</v>
      </c>
      <c r="BR235">
        <v>1</v>
      </c>
      <c r="BS235">
        <v>1</v>
      </c>
      <c r="BT235">
        <v>1</v>
      </c>
      <c r="BU235">
        <v>1</v>
      </c>
      <c r="BV235">
        <v>1</v>
      </c>
      <c r="BW235">
        <v>1</v>
      </c>
      <c r="BX235">
        <v>1</v>
      </c>
      <c r="BY235" t="s">
        <v>3</v>
      </c>
      <c r="BZ235">
        <v>97</v>
      </c>
      <c r="CA235">
        <v>51</v>
      </c>
      <c r="CB235" t="s">
        <v>3</v>
      </c>
      <c r="CE235">
        <v>0</v>
      </c>
      <c r="CF235">
        <v>0</v>
      </c>
      <c r="CG235">
        <v>0</v>
      </c>
      <c r="CM235">
        <v>0</v>
      </c>
      <c r="CN235" t="s">
        <v>3</v>
      </c>
      <c r="CO235">
        <v>0</v>
      </c>
      <c r="CP235">
        <f t="shared" si="179"/>
        <v>-139.80000000000001</v>
      </c>
      <c r="CQ235">
        <f t="shared" si="180"/>
        <v>93.202399999999997</v>
      </c>
      <c r="CR235">
        <f t="shared" si="181"/>
        <v>0</v>
      </c>
      <c r="CS235">
        <f t="shared" si="182"/>
        <v>0</v>
      </c>
      <c r="CT235">
        <f t="shared" si="183"/>
        <v>0</v>
      </c>
      <c r="CU235">
        <f t="shared" si="184"/>
        <v>0</v>
      </c>
      <c r="CV235">
        <f t="shared" si="185"/>
        <v>0</v>
      </c>
      <c r="CW235">
        <f t="shared" si="186"/>
        <v>0</v>
      </c>
      <c r="CX235">
        <f t="shared" si="187"/>
        <v>0</v>
      </c>
      <c r="CY235">
        <f t="shared" si="188"/>
        <v>0</v>
      </c>
      <c r="CZ235">
        <f t="shared" si="189"/>
        <v>0</v>
      </c>
      <c r="DC235" t="s">
        <v>3</v>
      </c>
      <c r="DD235" t="s">
        <v>3</v>
      </c>
      <c r="DE235" t="s">
        <v>3</v>
      </c>
      <c r="DF235" t="s">
        <v>3</v>
      </c>
      <c r="DG235" t="s">
        <v>3</v>
      </c>
      <c r="DH235" t="s">
        <v>3</v>
      </c>
      <c r="DI235" t="s">
        <v>3</v>
      </c>
      <c r="DJ235" t="s">
        <v>3</v>
      </c>
      <c r="DK235" t="s">
        <v>3</v>
      </c>
      <c r="DL235" t="s">
        <v>3</v>
      </c>
      <c r="DM235" t="s">
        <v>3</v>
      </c>
      <c r="DN235">
        <v>0</v>
      </c>
      <c r="DO235">
        <v>0</v>
      </c>
      <c r="DP235">
        <v>1</v>
      </c>
      <c r="DQ235">
        <v>1</v>
      </c>
      <c r="DU235">
        <v>1009</v>
      </c>
      <c r="DV235" t="s">
        <v>55</v>
      </c>
      <c r="DW235" t="s">
        <v>55</v>
      </c>
      <c r="DX235">
        <v>1</v>
      </c>
      <c r="DZ235" t="s">
        <v>3</v>
      </c>
      <c r="EA235" t="s">
        <v>3</v>
      </c>
      <c r="EB235" t="s">
        <v>3</v>
      </c>
      <c r="EC235" t="s">
        <v>3</v>
      </c>
      <c r="EE235">
        <v>92107470</v>
      </c>
      <c r="EF235">
        <v>3</v>
      </c>
      <c r="EG235" t="s">
        <v>113</v>
      </c>
      <c r="EH235">
        <v>0</v>
      </c>
      <c r="EI235" t="s">
        <v>3</v>
      </c>
      <c r="EJ235">
        <v>2</v>
      </c>
      <c r="EK235">
        <v>108001</v>
      </c>
      <c r="EL235" t="s">
        <v>114</v>
      </c>
      <c r="EM235" t="s">
        <v>115</v>
      </c>
      <c r="EO235" t="s">
        <v>3</v>
      </c>
      <c r="EQ235">
        <v>0</v>
      </c>
      <c r="ER235">
        <v>9.0399999999999991</v>
      </c>
      <c r="ES235">
        <v>9.0399999999999991</v>
      </c>
      <c r="ET235">
        <v>0</v>
      </c>
      <c r="EU235">
        <v>0</v>
      </c>
      <c r="EV235">
        <v>0</v>
      </c>
      <c r="EW235">
        <v>0</v>
      </c>
      <c r="EX235">
        <v>0</v>
      </c>
      <c r="FQ235">
        <v>0</v>
      </c>
      <c r="FR235">
        <f t="shared" si="190"/>
        <v>0</v>
      </c>
      <c r="FS235">
        <v>0</v>
      </c>
      <c r="FX235">
        <v>97</v>
      </c>
      <c r="FY235">
        <v>51</v>
      </c>
      <c r="GA235" t="s">
        <v>3</v>
      </c>
      <c r="GD235">
        <v>1</v>
      </c>
      <c r="GF235">
        <v>-1877976580</v>
      </c>
      <c r="GG235">
        <v>2</v>
      </c>
      <c r="GH235">
        <v>1</v>
      </c>
      <c r="GI235">
        <v>2</v>
      </c>
      <c r="GJ235">
        <v>0</v>
      </c>
      <c r="GK235">
        <v>0</v>
      </c>
      <c r="GL235">
        <f t="shared" si="191"/>
        <v>0</v>
      </c>
      <c r="GM235">
        <f t="shared" si="192"/>
        <v>-139.80000000000001</v>
      </c>
      <c r="GN235">
        <f t="shared" si="193"/>
        <v>0</v>
      </c>
      <c r="GO235">
        <f t="shared" si="194"/>
        <v>-139.80000000000001</v>
      </c>
      <c r="GP235">
        <f t="shared" si="195"/>
        <v>0</v>
      </c>
      <c r="GR235">
        <v>0</v>
      </c>
      <c r="GS235">
        <v>3</v>
      </c>
      <c r="GT235">
        <v>0</v>
      </c>
      <c r="GU235" t="s">
        <v>3</v>
      </c>
      <c r="GV235">
        <f t="shared" si="196"/>
        <v>0</v>
      </c>
      <c r="GW235">
        <v>1</v>
      </c>
      <c r="GX235">
        <f t="shared" si="197"/>
        <v>0</v>
      </c>
      <c r="HA235">
        <v>0</v>
      </c>
      <c r="HB235">
        <v>0</v>
      </c>
      <c r="HC235">
        <f t="shared" si="198"/>
        <v>0</v>
      </c>
      <c r="HE235" t="s">
        <v>3</v>
      </c>
      <c r="HF235" t="s">
        <v>3</v>
      </c>
      <c r="HM235" t="s">
        <v>3</v>
      </c>
      <c r="HN235" t="s">
        <v>116</v>
      </c>
      <c r="HO235" t="s">
        <v>117</v>
      </c>
      <c r="HP235" t="s">
        <v>114</v>
      </c>
      <c r="HQ235" t="s">
        <v>114</v>
      </c>
      <c r="IK235">
        <v>0</v>
      </c>
    </row>
    <row r="236" spans="1:245" x14ac:dyDescent="0.2">
      <c r="A236">
        <v>18</v>
      </c>
      <c r="B236">
        <v>1</v>
      </c>
      <c r="C236">
        <v>231</v>
      </c>
      <c r="E236" t="s">
        <v>485</v>
      </c>
      <c r="F236" t="s">
        <v>486</v>
      </c>
      <c r="G236" t="s">
        <v>487</v>
      </c>
      <c r="H236" t="s">
        <v>55</v>
      </c>
      <c r="I236">
        <f>I234*J236</f>
        <v>-7.1999999999999993</v>
      </c>
      <c r="J236">
        <v>-0.72</v>
      </c>
      <c r="K236">
        <v>-0.72</v>
      </c>
      <c r="O236">
        <f t="shared" si="159"/>
        <v>-724.49</v>
      </c>
      <c r="P236">
        <f t="shared" si="160"/>
        <v>-724.49</v>
      </c>
      <c r="Q236">
        <f t="shared" si="161"/>
        <v>0</v>
      </c>
      <c r="R236">
        <f t="shared" si="162"/>
        <v>0</v>
      </c>
      <c r="S236">
        <f t="shared" si="163"/>
        <v>0</v>
      </c>
      <c r="T236">
        <f t="shared" si="164"/>
        <v>0</v>
      </c>
      <c r="U236">
        <f t="shared" si="165"/>
        <v>0</v>
      </c>
      <c r="V236">
        <f t="shared" si="166"/>
        <v>0</v>
      </c>
      <c r="W236">
        <f t="shared" si="167"/>
        <v>0</v>
      </c>
      <c r="X236">
        <f t="shared" si="168"/>
        <v>0</v>
      </c>
      <c r="Y236">
        <f t="shared" si="169"/>
        <v>0</v>
      </c>
      <c r="AA236">
        <v>93041055</v>
      </c>
      <c r="AB236">
        <f t="shared" si="170"/>
        <v>16.940000000000001</v>
      </c>
      <c r="AC236">
        <f t="shared" si="171"/>
        <v>16.940000000000001</v>
      </c>
      <c r="AD236">
        <f t="shared" si="172"/>
        <v>0</v>
      </c>
      <c r="AE236">
        <f t="shared" si="173"/>
        <v>0</v>
      </c>
      <c r="AF236">
        <f t="shared" si="174"/>
        <v>0</v>
      </c>
      <c r="AG236">
        <f t="shared" si="175"/>
        <v>0</v>
      </c>
      <c r="AH236">
        <f t="shared" si="176"/>
        <v>0</v>
      </c>
      <c r="AI236">
        <f t="shared" si="177"/>
        <v>0</v>
      </c>
      <c r="AJ236">
        <f t="shared" si="178"/>
        <v>0</v>
      </c>
      <c r="AK236">
        <v>16.940000000000001</v>
      </c>
      <c r="AL236">
        <v>16.940000000000001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97</v>
      </c>
      <c r="AU236">
        <v>51</v>
      </c>
      <c r="AV236">
        <v>1</v>
      </c>
      <c r="AW236">
        <v>1</v>
      </c>
      <c r="AZ236">
        <v>1</v>
      </c>
      <c r="BA236">
        <v>1</v>
      </c>
      <c r="BB236">
        <v>1</v>
      </c>
      <c r="BC236">
        <v>5.94</v>
      </c>
      <c r="BD236" t="s">
        <v>3</v>
      </c>
      <c r="BE236" t="s">
        <v>3</v>
      </c>
      <c r="BF236" t="s">
        <v>3</v>
      </c>
      <c r="BG236" t="s">
        <v>3</v>
      </c>
      <c r="BH236">
        <v>3</v>
      </c>
      <c r="BI236">
        <v>2</v>
      </c>
      <c r="BJ236" t="s">
        <v>488</v>
      </c>
      <c r="BM236">
        <v>108001</v>
      </c>
      <c r="BN236">
        <v>0</v>
      </c>
      <c r="BO236" t="s">
        <v>486</v>
      </c>
      <c r="BP236">
        <v>1</v>
      </c>
      <c r="BQ236">
        <v>3</v>
      </c>
      <c r="BR236">
        <v>1</v>
      </c>
      <c r="BS236">
        <v>1</v>
      </c>
      <c r="BT236">
        <v>1</v>
      </c>
      <c r="BU236">
        <v>1</v>
      </c>
      <c r="BV236">
        <v>1</v>
      </c>
      <c r="BW236">
        <v>1</v>
      </c>
      <c r="BX236">
        <v>1</v>
      </c>
      <c r="BY236" t="s">
        <v>3</v>
      </c>
      <c r="BZ236">
        <v>97</v>
      </c>
      <c r="CA236">
        <v>51</v>
      </c>
      <c r="CB236" t="s">
        <v>3</v>
      </c>
      <c r="CE236">
        <v>0</v>
      </c>
      <c r="CF236">
        <v>0</v>
      </c>
      <c r="CG236">
        <v>0</v>
      </c>
      <c r="CM236">
        <v>0</v>
      </c>
      <c r="CN236" t="s">
        <v>3</v>
      </c>
      <c r="CO236">
        <v>0</v>
      </c>
      <c r="CP236">
        <f t="shared" si="179"/>
        <v>-724.49</v>
      </c>
      <c r="CQ236">
        <f t="shared" si="180"/>
        <v>100.62360000000001</v>
      </c>
      <c r="CR236">
        <f t="shared" si="181"/>
        <v>0</v>
      </c>
      <c r="CS236">
        <f t="shared" si="182"/>
        <v>0</v>
      </c>
      <c r="CT236">
        <f t="shared" si="183"/>
        <v>0</v>
      </c>
      <c r="CU236">
        <f t="shared" si="184"/>
        <v>0</v>
      </c>
      <c r="CV236">
        <f t="shared" si="185"/>
        <v>0</v>
      </c>
      <c r="CW236">
        <f t="shared" si="186"/>
        <v>0</v>
      </c>
      <c r="CX236">
        <f t="shared" si="187"/>
        <v>0</v>
      </c>
      <c r="CY236">
        <f t="shared" si="188"/>
        <v>0</v>
      </c>
      <c r="CZ236">
        <f t="shared" si="189"/>
        <v>0</v>
      </c>
      <c r="DC236" t="s">
        <v>3</v>
      </c>
      <c r="DD236" t="s">
        <v>3</v>
      </c>
      <c r="DE236" t="s">
        <v>3</v>
      </c>
      <c r="DF236" t="s">
        <v>3</v>
      </c>
      <c r="DG236" t="s">
        <v>3</v>
      </c>
      <c r="DH236" t="s">
        <v>3</v>
      </c>
      <c r="DI236" t="s">
        <v>3</v>
      </c>
      <c r="DJ236" t="s">
        <v>3</v>
      </c>
      <c r="DK236" t="s">
        <v>3</v>
      </c>
      <c r="DL236" t="s">
        <v>3</v>
      </c>
      <c r="DM236" t="s">
        <v>3</v>
      </c>
      <c r="DN236">
        <v>0</v>
      </c>
      <c r="DO236">
        <v>0</v>
      </c>
      <c r="DP236">
        <v>1</v>
      </c>
      <c r="DQ236">
        <v>1</v>
      </c>
      <c r="DU236">
        <v>1009</v>
      </c>
      <c r="DV236" t="s">
        <v>55</v>
      </c>
      <c r="DW236" t="s">
        <v>55</v>
      </c>
      <c r="DX236">
        <v>1</v>
      </c>
      <c r="DZ236" t="s">
        <v>3</v>
      </c>
      <c r="EA236" t="s">
        <v>3</v>
      </c>
      <c r="EB236" t="s">
        <v>3</v>
      </c>
      <c r="EC236" t="s">
        <v>3</v>
      </c>
      <c r="EE236">
        <v>92107470</v>
      </c>
      <c r="EF236">
        <v>3</v>
      </c>
      <c r="EG236" t="s">
        <v>113</v>
      </c>
      <c r="EH236">
        <v>0</v>
      </c>
      <c r="EI236" t="s">
        <v>3</v>
      </c>
      <c r="EJ236">
        <v>2</v>
      </c>
      <c r="EK236">
        <v>108001</v>
      </c>
      <c r="EL236" t="s">
        <v>114</v>
      </c>
      <c r="EM236" t="s">
        <v>115</v>
      </c>
      <c r="EO236" t="s">
        <v>3</v>
      </c>
      <c r="EQ236">
        <v>0</v>
      </c>
      <c r="ER236">
        <v>16.940000000000001</v>
      </c>
      <c r="ES236">
        <v>16.940000000000001</v>
      </c>
      <c r="ET236">
        <v>0</v>
      </c>
      <c r="EU236">
        <v>0</v>
      </c>
      <c r="EV236">
        <v>0</v>
      </c>
      <c r="EW236">
        <v>0</v>
      </c>
      <c r="EX236">
        <v>0</v>
      </c>
      <c r="FQ236">
        <v>0</v>
      </c>
      <c r="FR236">
        <f t="shared" si="190"/>
        <v>0</v>
      </c>
      <c r="FS236">
        <v>0</v>
      </c>
      <c r="FX236">
        <v>97</v>
      </c>
      <c r="FY236">
        <v>51</v>
      </c>
      <c r="GA236" t="s">
        <v>3</v>
      </c>
      <c r="GD236">
        <v>1</v>
      </c>
      <c r="GF236">
        <v>-1685396289</v>
      </c>
      <c r="GG236">
        <v>2</v>
      </c>
      <c r="GH236">
        <v>1</v>
      </c>
      <c r="GI236">
        <v>2</v>
      </c>
      <c r="GJ236">
        <v>0</v>
      </c>
      <c r="GK236">
        <v>0</v>
      </c>
      <c r="GL236">
        <f t="shared" si="191"/>
        <v>0</v>
      </c>
      <c r="GM236">
        <f t="shared" si="192"/>
        <v>-724.49</v>
      </c>
      <c r="GN236">
        <f t="shared" si="193"/>
        <v>0</v>
      </c>
      <c r="GO236">
        <f t="shared" si="194"/>
        <v>-724.49</v>
      </c>
      <c r="GP236">
        <f t="shared" si="195"/>
        <v>0</v>
      </c>
      <c r="GR236">
        <v>0</v>
      </c>
      <c r="GS236">
        <v>3</v>
      </c>
      <c r="GT236">
        <v>0</v>
      </c>
      <c r="GU236" t="s">
        <v>3</v>
      </c>
      <c r="GV236">
        <f t="shared" si="196"/>
        <v>0</v>
      </c>
      <c r="GW236">
        <v>1</v>
      </c>
      <c r="GX236">
        <f t="shared" si="197"/>
        <v>0</v>
      </c>
      <c r="HA236">
        <v>0</v>
      </c>
      <c r="HB236">
        <v>0</v>
      </c>
      <c r="HC236">
        <f t="shared" si="198"/>
        <v>0</v>
      </c>
      <c r="HE236" t="s">
        <v>3</v>
      </c>
      <c r="HF236" t="s">
        <v>3</v>
      </c>
      <c r="HM236" t="s">
        <v>3</v>
      </c>
      <c r="HN236" t="s">
        <v>116</v>
      </c>
      <c r="HO236" t="s">
        <v>117</v>
      </c>
      <c r="HP236" t="s">
        <v>114</v>
      </c>
      <c r="HQ236" t="s">
        <v>114</v>
      </c>
      <c r="IK236">
        <v>0</v>
      </c>
    </row>
    <row r="237" spans="1:245" x14ac:dyDescent="0.2">
      <c r="A237">
        <v>18</v>
      </c>
      <c r="B237">
        <v>1</v>
      </c>
      <c r="C237">
        <v>232</v>
      </c>
      <c r="E237" t="s">
        <v>489</v>
      </c>
      <c r="F237" t="s">
        <v>490</v>
      </c>
      <c r="G237" t="s">
        <v>491</v>
      </c>
      <c r="H237" t="s">
        <v>178</v>
      </c>
      <c r="I237">
        <f>I234*J237</f>
        <v>-6.0000000000000006E-4</v>
      </c>
      <c r="J237">
        <v>-6.0000000000000008E-5</v>
      </c>
      <c r="K237">
        <v>-6.0000000000000002E-5</v>
      </c>
      <c r="O237">
        <f t="shared" si="159"/>
        <v>-257.18</v>
      </c>
      <c r="P237">
        <f t="shared" si="160"/>
        <v>-257.18</v>
      </c>
      <c r="Q237">
        <f t="shared" si="161"/>
        <v>0</v>
      </c>
      <c r="R237">
        <f t="shared" si="162"/>
        <v>0</v>
      </c>
      <c r="S237">
        <f t="shared" si="163"/>
        <v>0</v>
      </c>
      <c r="T237">
        <f t="shared" si="164"/>
        <v>0</v>
      </c>
      <c r="U237">
        <f t="shared" si="165"/>
        <v>0</v>
      </c>
      <c r="V237">
        <f t="shared" si="166"/>
        <v>0</v>
      </c>
      <c r="W237">
        <f t="shared" si="167"/>
        <v>0</v>
      </c>
      <c r="X237">
        <f t="shared" si="168"/>
        <v>0</v>
      </c>
      <c r="Y237">
        <f t="shared" si="169"/>
        <v>0</v>
      </c>
      <c r="AA237">
        <v>93041055</v>
      </c>
      <c r="AB237">
        <f t="shared" si="170"/>
        <v>27354.25</v>
      </c>
      <c r="AC237">
        <f t="shared" si="171"/>
        <v>27354.25</v>
      </c>
      <c r="AD237">
        <f t="shared" si="172"/>
        <v>0</v>
      </c>
      <c r="AE237">
        <f t="shared" si="173"/>
        <v>0</v>
      </c>
      <c r="AF237">
        <f t="shared" si="174"/>
        <v>0</v>
      </c>
      <c r="AG237">
        <f t="shared" si="175"/>
        <v>0</v>
      </c>
      <c r="AH237">
        <f t="shared" si="176"/>
        <v>0</v>
      </c>
      <c r="AI237">
        <f t="shared" si="177"/>
        <v>0</v>
      </c>
      <c r="AJ237">
        <f t="shared" si="178"/>
        <v>0</v>
      </c>
      <c r="AK237">
        <v>27354.25</v>
      </c>
      <c r="AL237">
        <v>27354.25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97</v>
      </c>
      <c r="AU237">
        <v>51</v>
      </c>
      <c r="AV237">
        <v>1</v>
      </c>
      <c r="AW237">
        <v>1</v>
      </c>
      <c r="AZ237">
        <v>1</v>
      </c>
      <c r="BA237">
        <v>1</v>
      </c>
      <c r="BB237">
        <v>1</v>
      </c>
      <c r="BC237">
        <v>15.67</v>
      </c>
      <c r="BD237" t="s">
        <v>3</v>
      </c>
      <c r="BE237" t="s">
        <v>3</v>
      </c>
      <c r="BF237" t="s">
        <v>3</v>
      </c>
      <c r="BG237" t="s">
        <v>3</v>
      </c>
      <c r="BH237">
        <v>3</v>
      </c>
      <c r="BI237">
        <v>2</v>
      </c>
      <c r="BJ237" t="s">
        <v>492</v>
      </c>
      <c r="BM237">
        <v>108001</v>
      </c>
      <c r="BN237">
        <v>0</v>
      </c>
      <c r="BO237" t="s">
        <v>490</v>
      </c>
      <c r="BP237">
        <v>1</v>
      </c>
      <c r="BQ237">
        <v>3</v>
      </c>
      <c r="BR237">
        <v>1</v>
      </c>
      <c r="BS237">
        <v>1</v>
      </c>
      <c r="BT237">
        <v>1</v>
      </c>
      <c r="BU237">
        <v>1</v>
      </c>
      <c r="BV237">
        <v>1</v>
      </c>
      <c r="BW237">
        <v>1</v>
      </c>
      <c r="BX237">
        <v>1</v>
      </c>
      <c r="BY237" t="s">
        <v>3</v>
      </c>
      <c r="BZ237">
        <v>97</v>
      </c>
      <c r="CA237">
        <v>51</v>
      </c>
      <c r="CB237" t="s">
        <v>3</v>
      </c>
      <c r="CE237">
        <v>0</v>
      </c>
      <c r="CF237">
        <v>0</v>
      </c>
      <c r="CG237">
        <v>0</v>
      </c>
      <c r="CM237">
        <v>0</v>
      </c>
      <c r="CN237" t="s">
        <v>3</v>
      </c>
      <c r="CO237">
        <v>0</v>
      </c>
      <c r="CP237">
        <f t="shared" si="179"/>
        <v>-257.18</v>
      </c>
      <c r="CQ237">
        <f t="shared" si="180"/>
        <v>428641.09749999997</v>
      </c>
      <c r="CR237">
        <f t="shared" si="181"/>
        <v>0</v>
      </c>
      <c r="CS237">
        <f t="shared" si="182"/>
        <v>0</v>
      </c>
      <c r="CT237">
        <f t="shared" si="183"/>
        <v>0</v>
      </c>
      <c r="CU237">
        <f t="shared" si="184"/>
        <v>0</v>
      </c>
      <c r="CV237">
        <f t="shared" si="185"/>
        <v>0</v>
      </c>
      <c r="CW237">
        <f t="shared" si="186"/>
        <v>0</v>
      </c>
      <c r="CX237">
        <f t="shared" si="187"/>
        <v>0</v>
      </c>
      <c r="CY237">
        <f t="shared" si="188"/>
        <v>0</v>
      </c>
      <c r="CZ237">
        <f t="shared" si="189"/>
        <v>0</v>
      </c>
      <c r="DC237" t="s">
        <v>3</v>
      </c>
      <c r="DD237" t="s">
        <v>3</v>
      </c>
      <c r="DE237" t="s">
        <v>3</v>
      </c>
      <c r="DF237" t="s">
        <v>3</v>
      </c>
      <c r="DG237" t="s">
        <v>3</v>
      </c>
      <c r="DH237" t="s">
        <v>3</v>
      </c>
      <c r="DI237" t="s">
        <v>3</v>
      </c>
      <c r="DJ237" t="s">
        <v>3</v>
      </c>
      <c r="DK237" t="s">
        <v>3</v>
      </c>
      <c r="DL237" t="s">
        <v>3</v>
      </c>
      <c r="DM237" t="s">
        <v>3</v>
      </c>
      <c r="DN237">
        <v>0</v>
      </c>
      <c r="DO237">
        <v>0</v>
      </c>
      <c r="DP237">
        <v>1</v>
      </c>
      <c r="DQ237">
        <v>1</v>
      </c>
      <c r="DU237">
        <v>1009</v>
      </c>
      <c r="DV237" t="s">
        <v>178</v>
      </c>
      <c r="DW237" t="s">
        <v>178</v>
      </c>
      <c r="DX237">
        <v>1000</v>
      </c>
      <c r="DZ237" t="s">
        <v>3</v>
      </c>
      <c r="EA237" t="s">
        <v>3</v>
      </c>
      <c r="EB237" t="s">
        <v>3</v>
      </c>
      <c r="EC237" t="s">
        <v>3</v>
      </c>
      <c r="EE237">
        <v>92107470</v>
      </c>
      <c r="EF237">
        <v>3</v>
      </c>
      <c r="EG237" t="s">
        <v>113</v>
      </c>
      <c r="EH237">
        <v>0</v>
      </c>
      <c r="EI237" t="s">
        <v>3</v>
      </c>
      <c r="EJ237">
        <v>2</v>
      </c>
      <c r="EK237">
        <v>108001</v>
      </c>
      <c r="EL237" t="s">
        <v>114</v>
      </c>
      <c r="EM237" t="s">
        <v>115</v>
      </c>
      <c r="EO237" t="s">
        <v>3</v>
      </c>
      <c r="EQ237">
        <v>0</v>
      </c>
      <c r="ER237">
        <v>27354.25</v>
      </c>
      <c r="ES237">
        <v>27354.25</v>
      </c>
      <c r="ET237">
        <v>0</v>
      </c>
      <c r="EU237">
        <v>0</v>
      </c>
      <c r="EV237">
        <v>0</v>
      </c>
      <c r="EW237">
        <v>0</v>
      </c>
      <c r="EX237">
        <v>0</v>
      </c>
      <c r="FQ237">
        <v>0</v>
      </c>
      <c r="FR237">
        <f t="shared" si="190"/>
        <v>0</v>
      </c>
      <c r="FS237">
        <v>0</v>
      </c>
      <c r="FX237">
        <v>97</v>
      </c>
      <c r="FY237">
        <v>51</v>
      </c>
      <c r="GA237" t="s">
        <v>3</v>
      </c>
      <c r="GD237">
        <v>1</v>
      </c>
      <c r="GF237">
        <v>1829992141</v>
      </c>
      <c r="GG237">
        <v>2</v>
      </c>
      <c r="GH237">
        <v>1</v>
      </c>
      <c r="GI237">
        <v>2</v>
      </c>
      <c r="GJ237">
        <v>0</v>
      </c>
      <c r="GK237">
        <v>0</v>
      </c>
      <c r="GL237">
        <f t="shared" si="191"/>
        <v>0</v>
      </c>
      <c r="GM237">
        <f t="shared" si="192"/>
        <v>-257.18</v>
      </c>
      <c r="GN237">
        <f t="shared" si="193"/>
        <v>0</v>
      </c>
      <c r="GO237">
        <f t="shared" si="194"/>
        <v>-257.18</v>
      </c>
      <c r="GP237">
        <f t="shared" si="195"/>
        <v>0</v>
      </c>
      <c r="GR237">
        <v>0</v>
      </c>
      <c r="GS237">
        <v>3</v>
      </c>
      <c r="GT237">
        <v>0</v>
      </c>
      <c r="GU237" t="s">
        <v>3</v>
      </c>
      <c r="GV237">
        <f t="shared" si="196"/>
        <v>0</v>
      </c>
      <c r="GW237">
        <v>1</v>
      </c>
      <c r="GX237">
        <f t="shared" si="197"/>
        <v>0</v>
      </c>
      <c r="HA237">
        <v>0</v>
      </c>
      <c r="HB237">
        <v>0</v>
      </c>
      <c r="HC237">
        <f t="shared" si="198"/>
        <v>0</v>
      </c>
      <c r="HE237" t="s">
        <v>3</v>
      </c>
      <c r="HF237" t="s">
        <v>3</v>
      </c>
      <c r="HM237" t="s">
        <v>3</v>
      </c>
      <c r="HN237" t="s">
        <v>116</v>
      </c>
      <c r="HO237" t="s">
        <v>117</v>
      </c>
      <c r="HP237" t="s">
        <v>114</v>
      </c>
      <c r="HQ237" t="s">
        <v>114</v>
      </c>
      <c r="IK237">
        <v>0</v>
      </c>
    </row>
    <row r="238" spans="1:245" x14ac:dyDescent="0.2">
      <c r="A238">
        <v>17</v>
      </c>
      <c r="B238">
        <v>1</v>
      </c>
      <c r="C238">
        <f>ROW(SmtRes!A239)</f>
        <v>239</v>
      </c>
      <c r="D238">
        <f>ROW(EtalonRes!A239)</f>
        <v>239</v>
      </c>
      <c r="E238" t="s">
        <v>493</v>
      </c>
      <c r="F238" t="s">
        <v>494</v>
      </c>
      <c r="G238" t="s">
        <v>495</v>
      </c>
      <c r="H238" t="s">
        <v>151</v>
      </c>
      <c r="I238">
        <v>8</v>
      </c>
      <c r="J238">
        <v>0</v>
      </c>
      <c r="K238">
        <v>8</v>
      </c>
      <c r="O238">
        <f t="shared" ref="O238:O262" si="199">ROUND(CP238,2)</f>
        <v>9137.84</v>
      </c>
      <c r="P238">
        <f t="shared" ref="P238:P262" si="200">ROUND(CQ238*I238,2)</f>
        <v>1171.48</v>
      </c>
      <c r="Q238">
        <f t="shared" ref="Q238:Q262" si="201">ROUND(CR238*I238,2)</f>
        <v>0</v>
      </c>
      <c r="R238">
        <f t="shared" ref="R238:R262" si="202">ROUND(CS238*I238,2)</f>
        <v>0</v>
      </c>
      <c r="S238">
        <f t="shared" ref="S238:S262" si="203">ROUND(CT238*I238,2)</f>
        <v>7966.36</v>
      </c>
      <c r="T238">
        <f t="shared" ref="T238:T262" si="204">ROUND(CU238*I238,2)</f>
        <v>0</v>
      </c>
      <c r="U238">
        <f t="shared" ref="U238:U262" si="205">CV238*I238</f>
        <v>24.8</v>
      </c>
      <c r="V238">
        <f t="shared" ref="V238:V262" si="206">CW238*I238</f>
        <v>0</v>
      </c>
      <c r="W238">
        <f t="shared" ref="W238:W262" si="207">ROUND(CX238*I238,2)</f>
        <v>0</v>
      </c>
      <c r="X238">
        <f t="shared" ref="X238:X262" si="208">ROUND(CY238,2)</f>
        <v>7727.37</v>
      </c>
      <c r="Y238">
        <f t="shared" ref="Y238:Y262" si="209">ROUND(CZ238,2)</f>
        <v>4062.84</v>
      </c>
      <c r="AA238">
        <v>93041055</v>
      </c>
      <c r="AB238">
        <f t="shared" ref="AB238:AB262" si="210">ROUND((AC238+AD238+AF238),2)</f>
        <v>33.4</v>
      </c>
      <c r="AC238">
        <f t="shared" ref="AC238:AC262" si="211">ROUND((ES238),2)</f>
        <v>5.53</v>
      </c>
      <c r="AD238">
        <f t="shared" ref="AD238:AD262" si="212">ROUND((((ET238)-(EU238))+AE238),2)</f>
        <v>0</v>
      </c>
      <c r="AE238">
        <f t="shared" ref="AE238:AE262" si="213">ROUND((EU238),2)</f>
        <v>0</v>
      </c>
      <c r="AF238">
        <f t="shared" ref="AF238:AF262" si="214">ROUND((EV238),2)</f>
        <v>27.87</v>
      </c>
      <c r="AG238">
        <f t="shared" ref="AG238:AG262" si="215">ROUND((AP238),2)</f>
        <v>0</v>
      </c>
      <c r="AH238">
        <f t="shared" ref="AH238:AH262" si="216">(EW238)</f>
        <v>3.1</v>
      </c>
      <c r="AI238">
        <f t="shared" ref="AI238:AI262" si="217">(EX238)</f>
        <v>0</v>
      </c>
      <c r="AJ238">
        <f t="shared" ref="AJ238:AJ262" si="218">(AS238)</f>
        <v>0</v>
      </c>
      <c r="AK238">
        <v>33.4</v>
      </c>
      <c r="AL238">
        <v>5.53</v>
      </c>
      <c r="AM238">
        <v>0</v>
      </c>
      <c r="AN238">
        <v>0</v>
      </c>
      <c r="AO238">
        <v>27.87</v>
      </c>
      <c r="AP238">
        <v>0</v>
      </c>
      <c r="AQ238">
        <v>3.1</v>
      </c>
      <c r="AR238">
        <v>0</v>
      </c>
      <c r="AS238">
        <v>0</v>
      </c>
      <c r="AT238">
        <v>97</v>
      </c>
      <c r="AU238">
        <v>51</v>
      </c>
      <c r="AV238">
        <v>1</v>
      </c>
      <c r="AW238">
        <v>1</v>
      </c>
      <c r="AZ238">
        <v>1</v>
      </c>
      <c r="BA238">
        <v>35.729999999999997</v>
      </c>
      <c r="BB238">
        <v>1</v>
      </c>
      <c r="BC238">
        <v>26.48</v>
      </c>
      <c r="BD238" t="s">
        <v>3</v>
      </c>
      <c r="BE238" t="s">
        <v>3</v>
      </c>
      <c r="BF238" t="s">
        <v>3</v>
      </c>
      <c r="BG238" t="s">
        <v>3</v>
      </c>
      <c r="BH238">
        <v>0</v>
      </c>
      <c r="BI238">
        <v>2</v>
      </c>
      <c r="BJ238" t="s">
        <v>496</v>
      </c>
      <c r="BM238">
        <v>108001</v>
      </c>
      <c r="BN238">
        <v>0</v>
      </c>
      <c r="BO238" t="s">
        <v>494</v>
      </c>
      <c r="BP238">
        <v>1</v>
      </c>
      <c r="BQ238">
        <v>3</v>
      </c>
      <c r="BR238">
        <v>0</v>
      </c>
      <c r="BS238">
        <v>35.729999999999997</v>
      </c>
      <c r="BT238">
        <v>1</v>
      </c>
      <c r="BU238">
        <v>1</v>
      </c>
      <c r="BV238">
        <v>1</v>
      </c>
      <c r="BW238">
        <v>1</v>
      </c>
      <c r="BX238">
        <v>1</v>
      </c>
      <c r="BY238" t="s">
        <v>3</v>
      </c>
      <c r="BZ238">
        <v>97</v>
      </c>
      <c r="CA238">
        <v>51</v>
      </c>
      <c r="CB238" t="s">
        <v>3</v>
      </c>
      <c r="CE238">
        <v>0</v>
      </c>
      <c r="CF238">
        <v>0</v>
      </c>
      <c r="CG238">
        <v>0</v>
      </c>
      <c r="CM238">
        <v>0</v>
      </c>
      <c r="CN238" t="s">
        <v>3</v>
      </c>
      <c r="CO238">
        <v>0</v>
      </c>
      <c r="CP238">
        <f t="shared" ref="CP238:CP262" si="219">(P238+Q238+S238)</f>
        <v>9137.84</v>
      </c>
      <c r="CQ238">
        <f t="shared" ref="CQ238:CQ262" si="220">AC238*BC238</f>
        <v>146.43440000000001</v>
      </c>
      <c r="CR238">
        <f t="shared" ref="CR238:CR262" si="221">(((ET238)*BB238-(EU238)*BS238)+AE238*BS238)</f>
        <v>0</v>
      </c>
      <c r="CS238">
        <f t="shared" ref="CS238:CS262" si="222">AE238*BS238</f>
        <v>0</v>
      </c>
      <c r="CT238">
        <f t="shared" ref="CT238:CT262" si="223">AF238*BA238</f>
        <v>995.79509999999993</v>
      </c>
      <c r="CU238">
        <f t="shared" ref="CU238:CU262" si="224">AG238</f>
        <v>0</v>
      </c>
      <c r="CV238">
        <f t="shared" ref="CV238:CV262" si="225">AH238</f>
        <v>3.1</v>
      </c>
      <c r="CW238">
        <f t="shared" ref="CW238:CW262" si="226">AI238</f>
        <v>0</v>
      </c>
      <c r="CX238">
        <f t="shared" ref="CX238:CX262" si="227">AJ238</f>
        <v>0</v>
      </c>
      <c r="CY238">
        <f t="shared" ref="CY238:CY262" si="228">(((S238+R238)*AT238)/100)</f>
        <v>7727.3691999999992</v>
      </c>
      <c r="CZ238">
        <f t="shared" ref="CZ238:CZ262" si="229">(((S238+R238)*AU238)/100)</f>
        <v>4062.8435999999997</v>
      </c>
      <c r="DC238" t="s">
        <v>3</v>
      </c>
      <c r="DD238" t="s">
        <v>3</v>
      </c>
      <c r="DE238" t="s">
        <v>3</v>
      </c>
      <c r="DF238" t="s">
        <v>3</v>
      </c>
      <c r="DG238" t="s">
        <v>3</v>
      </c>
      <c r="DH238" t="s">
        <v>3</v>
      </c>
      <c r="DI238" t="s">
        <v>3</v>
      </c>
      <c r="DJ238" t="s">
        <v>3</v>
      </c>
      <c r="DK238" t="s">
        <v>3</v>
      </c>
      <c r="DL238" t="s">
        <v>3</v>
      </c>
      <c r="DM238" t="s">
        <v>3</v>
      </c>
      <c r="DN238">
        <v>0</v>
      </c>
      <c r="DO238">
        <v>0</v>
      </c>
      <c r="DP238">
        <v>1</v>
      </c>
      <c r="DQ238">
        <v>1</v>
      </c>
      <c r="DU238">
        <v>1013</v>
      </c>
      <c r="DV238" t="s">
        <v>151</v>
      </c>
      <c r="DW238" t="s">
        <v>151</v>
      </c>
      <c r="DX238">
        <v>1</v>
      </c>
      <c r="DZ238" t="s">
        <v>3</v>
      </c>
      <c r="EA238" t="s">
        <v>3</v>
      </c>
      <c r="EB238" t="s">
        <v>3</v>
      </c>
      <c r="EC238" t="s">
        <v>3</v>
      </c>
      <c r="EE238">
        <v>92107470</v>
      </c>
      <c r="EF238">
        <v>3</v>
      </c>
      <c r="EG238" t="s">
        <v>113</v>
      </c>
      <c r="EH238">
        <v>0</v>
      </c>
      <c r="EI238" t="s">
        <v>3</v>
      </c>
      <c r="EJ238">
        <v>2</v>
      </c>
      <c r="EK238">
        <v>108001</v>
      </c>
      <c r="EL238" t="s">
        <v>114</v>
      </c>
      <c r="EM238" t="s">
        <v>115</v>
      </c>
      <c r="EO238" t="s">
        <v>3</v>
      </c>
      <c r="EQ238">
        <v>0</v>
      </c>
      <c r="ER238">
        <v>33.4</v>
      </c>
      <c r="ES238">
        <v>5.53</v>
      </c>
      <c r="ET238">
        <v>0</v>
      </c>
      <c r="EU238">
        <v>0</v>
      </c>
      <c r="EV238">
        <v>27.87</v>
      </c>
      <c r="EW238">
        <v>3.1</v>
      </c>
      <c r="EX238">
        <v>0</v>
      </c>
      <c r="EY238">
        <v>0</v>
      </c>
      <c r="FQ238">
        <v>0</v>
      </c>
      <c r="FR238">
        <f t="shared" ref="FR238:FR262" si="230">ROUND(IF(BI238=3,GM238,0),2)</f>
        <v>0</v>
      </c>
      <c r="FS238">
        <v>0</v>
      </c>
      <c r="FX238">
        <v>97</v>
      </c>
      <c r="FY238">
        <v>51</v>
      </c>
      <c r="GA238" t="s">
        <v>3</v>
      </c>
      <c r="GD238">
        <v>1</v>
      </c>
      <c r="GF238">
        <v>-2014928748</v>
      </c>
      <c r="GG238">
        <v>2</v>
      </c>
      <c r="GH238">
        <v>1</v>
      </c>
      <c r="GI238">
        <v>2</v>
      </c>
      <c r="GJ238">
        <v>0</v>
      </c>
      <c r="GK238">
        <v>0</v>
      </c>
      <c r="GL238">
        <f t="shared" ref="GL238:GL262" si="231">ROUND(IF(AND(BH238=3,BI238=3,FS238&lt;&gt;0),P238,0),2)</f>
        <v>0</v>
      </c>
      <c r="GM238">
        <f t="shared" ref="GM238:GM262" si="232">ROUND(O238+X238+Y238,2)+GX238</f>
        <v>20928.05</v>
      </c>
      <c r="GN238">
        <f t="shared" ref="GN238:GN262" si="233">IF(OR(BI238=0,BI238=1),GM238-GX238,0)</f>
        <v>0</v>
      </c>
      <c r="GO238">
        <f t="shared" ref="GO238:GO262" si="234">IF(BI238=2,GM238-GX238,0)</f>
        <v>20928.05</v>
      </c>
      <c r="GP238">
        <f t="shared" ref="GP238:GP262" si="235">IF(BI238=4,GM238-GX238,0)</f>
        <v>0</v>
      </c>
      <c r="GR238">
        <v>0</v>
      </c>
      <c r="GS238">
        <v>3</v>
      </c>
      <c r="GT238">
        <v>0</v>
      </c>
      <c r="GU238" t="s">
        <v>3</v>
      </c>
      <c r="GV238">
        <f t="shared" ref="GV238:GV262" si="236">ROUND((GT238),2)</f>
        <v>0</v>
      </c>
      <c r="GW238">
        <v>1</v>
      </c>
      <c r="GX238">
        <f t="shared" ref="GX238:GX262" si="237">ROUND(HC238*I238,2)</f>
        <v>0</v>
      </c>
      <c r="HA238">
        <v>0</v>
      </c>
      <c r="HB238">
        <v>0</v>
      </c>
      <c r="HC238">
        <f t="shared" ref="HC238:HC262" si="238">GV238*GW238</f>
        <v>0</v>
      </c>
      <c r="HE238" t="s">
        <v>3</v>
      </c>
      <c r="HF238" t="s">
        <v>3</v>
      </c>
      <c r="HM238" t="s">
        <v>3</v>
      </c>
      <c r="HN238" t="s">
        <v>116</v>
      </c>
      <c r="HO238" t="s">
        <v>117</v>
      </c>
      <c r="HP238" t="s">
        <v>114</v>
      </c>
      <c r="HQ238" t="s">
        <v>114</v>
      </c>
      <c r="IK238">
        <v>0</v>
      </c>
    </row>
    <row r="239" spans="1:245" x14ac:dyDescent="0.2">
      <c r="A239">
        <v>18</v>
      </c>
      <c r="B239">
        <v>1</v>
      </c>
      <c r="C239">
        <v>235</v>
      </c>
      <c r="E239" t="s">
        <v>497</v>
      </c>
      <c r="F239" t="s">
        <v>498</v>
      </c>
      <c r="G239" t="s">
        <v>499</v>
      </c>
      <c r="H239" t="s">
        <v>178</v>
      </c>
      <c r="I239">
        <f>I238*J239</f>
        <v>-6.4000000000000003E-3</v>
      </c>
      <c r="J239">
        <v>-8.0000000000000004E-4</v>
      </c>
      <c r="K239">
        <v>-8.0000000000000004E-4</v>
      </c>
      <c r="O239">
        <f t="shared" si="199"/>
        <v>-926.04</v>
      </c>
      <c r="P239">
        <f t="shared" si="200"/>
        <v>-926.04</v>
      </c>
      <c r="Q239">
        <f t="shared" si="201"/>
        <v>0</v>
      </c>
      <c r="R239">
        <f t="shared" si="202"/>
        <v>0</v>
      </c>
      <c r="S239">
        <f t="shared" si="203"/>
        <v>0</v>
      </c>
      <c r="T239">
        <f t="shared" si="204"/>
        <v>0</v>
      </c>
      <c r="U239">
        <f t="shared" si="205"/>
        <v>0</v>
      </c>
      <c r="V239">
        <f t="shared" si="206"/>
        <v>0</v>
      </c>
      <c r="W239">
        <f t="shared" si="207"/>
        <v>0</v>
      </c>
      <c r="X239">
        <f t="shared" si="208"/>
        <v>0</v>
      </c>
      <c r="Y239">
        <f t="shared" si="209"/>
        <v>0</v>
      </c>
      <c r="AA239">
        <v>93041055</v>
      </c>
      <c r="AB239">
        <f t="shared" si="210"/>
        <v>4488</v>
      </c>
      <c r="AC239">
        <f t="shared" si="211"/>
        <v>4488</v>
      </c>
      <c r="AD239">
        <f t="shared" si="212"/>
        <v>0</v>
      </c>
      <c r="AE239">
        <f t="shared" si="213"/>
        <v>0</v>
      </c>
      <c r="AF239">
        <f t="shared" si="214"/>
        <v>0</v>
      </c>
      <c r="AG239">
        <f t="shared" si="215"/>
        <v>0</v>
      </c>
      <c r="AH239">
        <f t="shared" si="216"/>
        <v>0</v>
      </c>
      <c r="AI239">
        <f t="shared" si="217"/>
        <v>0</v>
      </c>
      <c r="AJ239">
        <f t="shared" si="218"/>
        <v>0</v>
      </c>
      <c r="AK239">
        <v>4488</v>
      </c>
      <c r="AL239">
        <v>4488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97</v>
      </c>
      <c r="AU239">
        <v>51</v>
      </c>
      <c r="AV239">
        <v>1</v>
      </c>
      <c r="AW239">
        <v>1</v>
      </c>
      <c r="AZ239">
        <v>1</v>
      </c>
      <c r="BA239">
        <v>1</v>
      </c>
      <c r="BB239">
        <v>1</v>
      </c>
      <c r="BC239">
        <v>32.24</v>
      </c>
      <c r="BD239" t="s">
        <v>3</v>
      </c>
      <c r="BE239" t="s">
        <v>3</v>
      </c>
      <c r="BF239" t="s">
        <v>3</v>
      </c>
      <c r="BG239" t="s">
        <v>3</v>
      </c>
      <c r="BH239">
        <v>3</v>
      </c>
      <c r="BI239">
        <v>2</v>
      </c>
      <c r="BJ239" t="s">
        <v>500</v>
      </c>
      <c r="BM239">
        <v>108001</v>
      </c>
      <c r="BN239">
        <v>0</v>
      </c>
      <c r="BO239" t="s">
        <v>498</v>
      </c>
      <c r="BP239">
        <v>1</v>
      </c>
      <c r="BQ239">
        <v>3</v>
      </c>
      <c r="BR239">
        <v>1</v>
      </c>
      <c r="BS239">
        <v>1</v>
      </c>
      <c r="BT239">
        <v>1</v>
      </c>
      <c r="BU239">
        <v>1</v>
      </c>
      <c r="BV239">
        <v>1</v>
      </c>
      <c r="BW239">
        <v>1</v>
      </c>
      <c r="BX239">
        <v>1</v>
      </c>
      <c r="BY239" t="s">
        <v>3</v>
      </c>
      <c r="BZ239">
        <v>97</v>
      </c>
      <c r="CA239">
        <v>51</v>
      </c>
      <c r="CB239" t="s">
        <v>3</v>
      </c>
      <c r="CE239">
        <v>0</v>
      </c>
      <c r="CF239">
        <v>0</v>
      </c>
      <c r="CG239">
        <v>0</v>
      </c>
      <c r="CM239">
        <v>0</v>
      </c>
      <c r="CN239" t="s">
        <v>3</v>
      </c>
      <c r="CO239">
        <v>0</v>
      </c>
      <c r="CP239">
        <f t="shared" si="219"/>
        <v>-926.04</v>
      </c>
      <c r="CQ239">
        <f t="shared" si="220"/>
        <v>144693.12</v>
      </c>
      <c r="CR239">
        <f t="shared" si="221"/>
        <v>0</v>
      </c>
      <c r="CS239">
        <f t="shared" si="222"/>
        <v>0</v>
      </c>
      <c r="CT239">
        <f t="shared" si="223"/>
        <v>0</v>
      </c>
      <c r="CU239">
        <f t="shared" si="224"/>
        <v>0</v>
      </c>
      <c r="CV239">
        <f t="shared" si="225"/>
        <v>0</v>
      </c>
      <c r="CW239">
        <f t="shared" si="226"/>
        <v>0</v>
      </c>
      <c r="CX239">
        <f t="shared" si="227"/>
        <v>0</v>
      </c>
      <c r="CY239">
        <f t="shared" si="228"/>
        <v>0</v>
      </c>
      <c r="CZ239">
        <f t="shared" si="229"/>
        <v>0</v>
      </c>
      <c r="DC239" t="s">
        <v>3</v>
      </c>
      <c r="DD239" t="s">
        <v>3</v>
      </c>
      <c r="DE239" t="s">
        <v>3</v>
      </c>
      <c r="DF239" t="s">
        <v>3</v>
      </c>
      <c r="DG239" t="s">
        <v>3</v>
      </c>
      <c r="DH239" t="s">
        <v>3</v>
      </c>
      <c r="DI239" t="s">
        <v>3</v>
      </c>
      <c r="DJ239" t="s">
        <v>3</v>
      </c>
      <c r="DK239" t="s">
        <v>3</v>
      </c>
      <c r="DL239" t="s">
        <v>3</v>
      </c>
      <c r="DM239" t="s">
        <v>3</v>
      </c>
      <c r="DN239">
        <v>0</v>
      </c>
      <c r="DO239">
        <v>0</v>
      </c>
      <c r="DP239">
        <v>1</v>
      </c>
      <c r="DQ239">
        <v>1</v>
      </c>
      <c r="DU239">
        <v>1009</v>
      </c>
      <c r="DV239" t="s">
        <v>178</v>
      </c>
      <c r="DW239" t="s">
        <v>178</v>
      </c>
      <c r="DX239">
        <v>1000</v>
      </c>
      <c r="DZ239" t="s">
        <v>3</v>
      </c>
      <c r="EA239" t="s">
        <v>3</v>
      </c>
      <c r="EB239" t="s">
        <v>3</v>
      </c>
      <c r="EC239" t="s">
        <v>3</v>
      </c>
      <c r="EE239">
        <v>92107470</v>
      </c>
      <c r="EF239">
        <v>3</v>
      </c>
      <c r="EG239" t="s">
        <v>113</v>
      </c>
      <c r="EH239">
        <v>0</v>
      </c>
      <c r="EI239" t="s">
        <v>3</v>
      </c>
      <c r="EJ239">
        <v>2</v>
      </c>
      <c r="EK239">
        <v>108001</v>
      </c>
      <c r="EL239" t="s">
        <v>114</v>
      </c>
      <c r="EM239" t="s">
        <v>115</v>
      </c>
      <c r="EO239" t="s">
        <v>3</v>
      </c>
      <c r="EQ239">
        <v>0</v>
      </c>
      <c r="ER239">
        <v>4488</v>
      </c>
      <c r="ES239">
        <v>4488</v>
      </c>
      <c r="ET239">
        <v>0</v>
      </c>
      <c r="EU239">
        <v>0</v>
      </c>
      <c r="EV239">
        <v>0</v>
      </c>
      <c r="EW239">
        <v>0</v>
      </c>
      <c r="EX239">
        <v>0</v>
      </c>
      <c r="FQ239">
        <v>0</v>
      </c>
      <c r="FR239">
        <f t="shared" si="230"/>
        <v>0</v>
      </c>
      <c r="FS239">
        <v>0</v>
      </c>
      <c r="FX239">
        <v>97</v>
      </c>
      <c r="FY239">
        <v>51</v>
      </c>
      <c r="GA239" t="s">
        <v>3</v>
      </c>
      <c r="GD239">
        <v>1</v>
      </c>
      <c r="GF239">
        <v>-1057666604</v>
      </c>
      <c r="GG239">
        <v>2</v>
      </c>
      <c r="GH239">
        <v>1</v>
      </c>
      <c r="GI239">
        <v>2</v>
      </c>
      <c r="GJ239">
        <v>0</v>
      </c>
      <c r="GK239">
        <v>0</v>
      </c>
      <c r="GL239">
        <f t="shared" si="231"/>
        <v>0</v>
      </c>
      <c r="GM239">
        <f t="shared" si="232"/>
        <v>-926.04</v>
      </c>
      <c r="GN239">
        <f t="shared" si="233"/>
        <v>0</v>
      </c>
      <c r="GO239">
        <f t="shared" si="234"/>
        <v>-926.04</v>
      </c>
      <c r="GP239">
        <f t="shared" si="235"/>
        <v>0</v>
      </c>
      <c r="GR239">
        <v>0</v>
      </c>
      <c r="GS239">
        <v>3</v>
      </c>
      <c r="GT239">
        <v>0</v>
      </c>
      <c r="GU239" t="s">
        <v>3</v>
      </c>
      <c r="GV239">
        <f t="shared" si="236"/>
        <v>0</v>
      </c>
      <c r="GW239">
        <v>1</v>
      </c>
      <c r="GX239">
        <f t="shared" si="237"/>
        <v>0</v>
      </c>
      <c r="HA239">
        <v>0</v>
      </c>
      <c r="HB239">
        <v>0</v>
      </c>
      <c r="HC239">
        <f t="shared" si="238"/>
        <v>0</v>
      </c>
      <c r="HE239" t="s">
        <v>3</v>
      </c>
      <c r="HF239" t="s">
        <v>3</v>
      </c>
      <c r="HM239" t="s">
        <v>3</v>
      </c>
      <c r="HN239" t="s">
        <v>116</v>
      </c>
      <c r="HO239" t="s">
        <v>117</v>
      </c>
      <c r="HP239" t="s">
        <v>114</v>
      </c>
      <c r="HQ239" t="s">
        <v>114</v>
      </c>
      <c r="IK239">
        <v>0</v>
      </c>
    </row>
    <row r="240" spans="1:245" x14ac:dyDescent="0.2">
      <c r="A240">
        <v>18</v>
      </c>
      <c r="B240">
        <v>1</v>
      </c>
      <c r="C240">
        <v>236</v>
      </c>
      <c r="E240" t="s">
        <v>501</v>
      </c>
      <c r="F240" t="s">
        <v>502</v>
      </c>
      <c r="G240" t="s">
        <v>503</v>
      </c>
      <c r="H240" t="s">
        <v>55</v>
      </c>
      <c r="I240">
        <f>I238*J240</f>
        <v>-1.2</v>
      </c>
      <c r="J240">
        <v>-0.15</v>
      </c>
      <c r="K240">
        <v>-0.15</v>
      </c>
      <c r="O240">
        <f t="shared" si="199"/>
        <v>-63.79</v>
      </c>
      <c r="P240">
        <f t="shared" si="200"/>
        <v>-63.79</v>
      </c>
      <c r="Q240">
        <f t="shared" si="201"/>
        <v>0</v>
      </c>
      <c r="R240">
        <f t="shared" si="202"/>
        <v>0</v>
      </c>
      <c r="S240">
        <f t="shared" si="203"/>
        <v>0</v>
      </c>
      <c r="T240">
        <f t="shared" si="204"/>
        <v>0</v>
      </c>
      <c r="U240">
        <f t="shared" si="205"/>
        <v>0</v>
      </c>
      <c r="V240">
        <f t="shared" si="206"/>
        <v>0</v>
      </c>
      <c r="W240">
        <f t="shared" si="207"/>
        <v>0</v>
      </c>
      <c r="X240">
        <f t="shared" si="208"/>
        <v>0</v>
      </c>
      <c r="Y240">
        <f t="shared" si="209"/>
        <v>0</v>
      </c>
      <c r="AA240">
        <v>93041055</v>
      </c>
      <c r="AB240">
        <f t="shared" si="210"/>
        <v>6.62</v>
      </c>
      <c r="AC240">
        <f t="shared" si="211"/>
        <v>6.62</v>
      </c>
      <c r="AD240">
        <f t="shared" si="212"/>
        <v>0</v>
      </c>
      <c r="AE240">
        <f t="shared" si="213"/>
        <v>0</v>
      </c>
      <c r="AF240">
        <f t="shared" si="214"/>
        <v>0</v>
      </c>
      <c r="AG240">
        <f t="shared" si="215"/>
        <v>0</v>
      </c>
      <c r="AH240">
        <f t="shared" si="216"/>
        <v>0</v>
      </c>
      <c r="AI240">
        <f t="shared" si="217"/>
        <v>0</v>
      </c>
      <c r="AJ240">
        <f t="shared" si="218"/>
        <v>0</v>
      </c>
      <c r="AK240">
        <v>6.62</v>
      </c>
      <c r="AL240">
        <v>6.62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97</v>
      </c>
      <c r="AU240">
        <v>51</v>
      </c>
      <c r="AV240">
        <v>1</v>
      </c>
      <c r="AW240">
        <v>1</v>
      </c>
      <c r="AZ240">
        <v>1</v>
      </c>
      <c r="BA240">
        <v>1</v>
      </c>
      <c r="BB240">
        <v>1</v>
      </c>
      <c r="BC240">
        <v>8.0299999999999994</v>
      </c>
      <c r="BD240" t="s">
        <v>3</v>
      </c>
      <c r="BE240" t="s">
        <v>3</v>
      </c>
      <c r="BF240" t="s">
        <v>3</v>
      </c>
      <c r="BG240" t="s">
        <v>3</v>
      </c>
      <c r="BH240">
        <v>3</v>
      </c>
      <c r="BI240">
        <v>2</v>
      </c>
      <c r="BJ240" t="s">
        <v>504</v>
      </c>
      <c r="BM240">
        <v>108001</v>
      </c>
      <c r="BN240">
        <v>0</v>
      </c>
      <c r="BO240" t="s">
        <v>502</v>
      </c>
      <c r="BP240">
        <v>1</v>
      </c>
      <c r="BQ240">
        <v>3</v>
      </c>
      <c r="BR240">
        <v>1</v>
      </c>
      <c r="BS240">
        <v>1</v>
      </c>
      <c r="BT240">
        <v>1</v>
      </c>
      <c r="BU240">
        <v>1</v>
      </c>
      <c r="BV240">
        <v>1</v>
      </c>
      <c r="BW240">
        <v>1</v>
      </c>
      <c r="BX240">
        <v>1</v>
      </c>
      <c r="BY240" t="s">
        <v>3</v>
      </c>
      <c r="BZ240">
        <v>97</v>
      </c>
      <c r="CA240">
        <v>51</v>
      </c>
      <c r="CB240" t="s">
        <v>3</v>
      </c>
      <c r="CE240">
        <v>0</v>
      </c>
      <c r="CF240">
        <v>0</v>
      </c>
      <c r="CG240">
        <v>0</v>
      </c>
      <c r="CM240">
        <v>0</v>
      </c>
      <c r="CN240" t="s">
        <v>3</v>
      </c>
      <c r="CO240">
        <v>0</v>
      </c>
      <c r="CP240">
        <f t="shared" si="219"/>
        <v>-63.79</v>
      </c>
      <c r="CQ240">
        <f t="shared" si="220"/>
        <v>53.1586</v>
      </c>
      <c r="CR240">
        <f t="shared" si="221"/>
        <v>0</v>
      </c>
      <c r="CS240">
        <f t="shared" si="222"/>
        <v>0</v>
      </c>
      <c r="CT240">
        <f t="shared" si="223"/>
        <v>0</v>
      </c>
      <c r="CU240">
        <f t="shared" si="224"/>
        <v>0</v>
      </c>
      <c r="CV240">
        <f t="shared" si="225"/>
        <v>0</v>
      </c>
      <c r="CW240">
        <f t="shared" si="226"/>
        <v>0</v>
      </c>
      <c r="CX240">
        <f t="shared" si="227"/>
        <v>0</v>
      </c>
      <c r="CY240">
        <f t="shared" si="228"/>
        <v>0</v>
      </c>
      <c r="CZ240">
        <f t="shared" si="229"/>
        <v>0</v>
      </c>
      <c r="DC240" t="s">
        <v>3</v>
      </c>
      <c r="DD240" t="s">
        <v>3</v>
      </c>
      <c r="DE240" t="s">
        <v>3</v>
      </c>
      <c r="DF240" t="s">
        <v>3</v>
      </c>
      <c r="DG240" t="s">
        <v>3</v>
      </c>
      <c r="DH240" t="s">
        <v>3</v>
      </c>
      <c r="DI240" t="s">
        <v>3</v>
      </c>
      <c r="DJ240" t="s">
        <v>3</v>
      </c>
      <c r="DK240" t="s">
        <v>3</v>
      </c>
      <c r="DL240" t="s">
        <v>3</v>
      </c>
      <c r="DM240" t="s">
        <v>3</v>
      </c>
      <c r="DN240">
        <v>0</v>
      </c>
      <c r="DO240">
        <v>0</v>
      </c>
      <c r="DP240">
        <v>1</v>
      </c>
      <c r="DQ240">
        <v>1</v>
      </c>
      <c r="DU240">
        <v>1009</v>
      </c>
      <c r="DV240" t="s">
        <v>55</v>
      </c>
      <c r="DW240" t="s">
        <v>55</v>
      </c>
      <c r="DX240">
        <v>1</v>
      </c>
      <c r="DZ240" t="s">
        <v>3</v>
      </c>
      <c r="EA240" t="s">
        <v>3</v>
      </c>
      <c r="EB240" t="s">
        <v>3</v>
      </c>
      <c r="EC240" t="s">
        <v>3</v>
      </c>
      <c r="EE240">
        <v>92107470</v>
      </c>
      <c r="EF240">
        <v>3</v>
      </c>
      <c r="EG240" t="s">
        <v>113</v>
      </c>
      <c r="EH240">
        <v>0</v>
      </c>
      <c r="EI240" t="s">
        <v>3</v>
      </c>
      <c r="EJ240">
        <v>2</v>
      </c>
      <c r="EK240">
        <v>108001</v>
      </c>
      <c r="EL240" t="s">
        <v>114</v>
      </c>
      <c r="EM240" t="s">
        <v>115</v>
      </c>
      <c r="EO240" t="s">
        <v>3</v>
      </c>
      <c r="EQ240">
        <v>0</v>
      </c>
      <c r="ER240">
        <v>6.62</v>
      </c>
      <c r="ES240">
        <v>6.62</v>
      </c>
      <c r="ET240">
        <v>0</v>
      </c>
      <c r="EU240">
        <v>0</v>
      </c>
      <c r="EV240">
        <v>0</v>
      </c>
      <c r="EW240">
        <v>0</v>
      </c>
      <c r="EX240">
        <v>0</v>
      </c>
      <c r="FQ240">
        <v>0</v>
      </c>
      <c r="FR240">
        <f t="shared" si="230"/>
        <v>0</v>
      </c>
      <c r="FS240">
        <v>0</v>
      </c>
      <c r="FX240">
        <v>97</v>
      </c>
      <c r="FY240">
        <v>51</v>
      </c>
      <c r="GA240" t="s">
        <v>3</v>
      </c>
      <c r="GD240">
        <v>1</v>
      </c>
      <c r="GF240">
        <v>873943321</v>
      </c>
      <c r="GG240">
        <v>2</v>
      </c>
      <c r="GH240">
        <v>1</v>
      </c>
      <c r="GI240">
        <v>2</v>
      </c>
      <c r="GJ240">
        <v>0</v>
      </c>
      <c r="GK240">
        <v>0</v>
      </c>
      <c r="GL240">
        <f t="shared" si="231"/>
        <v>0</v>
      </c>
      <c r="GM240">
        <f t="shared" si="232"/>
        <v>-63.79</v>
      </c>
      <c r="GN240">
        <f t="shared" si="233"/>
        <v>0</v>
      </c>
      <c r="GO240">
        <f t="shared" si="234"/>
        <v>-63.79</v>
      </c>
      <c r="GP240">
        <f t="shared" si="235"/>
        <v>0</v>
      </c>
      <c r="GR240">
        <v>0</v>
      </c>
      <c r="GS240">
        <v>3</v>
      </c>
      <c r="GT240">
        <v>0</v>
      </c>
      <c r="GU240" t="s">
        <v>3</v>
      </c>
      <c r="GV240">
        <f t="shared" si="236"/>
        <v>0</v>
      </c>
      <c r="GW240">
        <v>1</v>
      </c>
      <c r="GX240">
        <f t="shared" si="237"/>
        <v>0</v>
      </c>
      <c r="HA240">
        <v>0</v>
      </c>
      <c r="HB240">
        <v>0</v>
      </c>
      <c r="HC240">
        <f t="shared" si="238"/>
        <v>0</v>
      </c>
      <c r="HE240" t="s">
        <v>3</v>
      </c>
      <c r="HF240" t="s">
        <v>3</v>
      </c>
      <c r="HM240" t="s">
        <v>3</v>
      </c>
      <c r="HN240" t="s">
        <v>116</v>
      </c>
      <c r="HO240" t="s">
        <v>117</v>
      </c>
      <c r="HP240" t="s">
        <v>114</v>
      </c>
      <c r="HQ240" t="s">
        <v>114</v>
      </c>
      <c r="IK240">
        <v>0</v>
      </c>
    </row>
    <row r="241" spans="1:245" x14ac:dyDescent="0.2">
      <c r="A241">
        <v>18</v>
      </c>
      <c r="B241">
        <v>1</v>
      </c>
      <c r="C241">
        <v>237</v>
      </c>
      <c r="E241" t="s">
        <v>505</v>
      </c>
      <c r="F241" t="s">
        <v>452</v>
      </c>
      <c r="G241" t="s">
        <v>453</v>
      </c>
      <c r="H241" t="s">
        <v>348</v>
      </c>
      <c r="I241">
        <f>I238*J241</f>
        <v>-1.9199999999999998E-2</v>
      </c>
      <c r="J241">
        <v>-2.3999999999999998E-3</v>
      </c>
      <c r="K241">
        <v>-2.3999999999999998E-3</v>
      </c>
      <c r="O241">
        <f t="shared" si="199"/>
        <v>-14.73</v>
      </c>
      <c r="P241">
        <f t="shared" si="200"/>
        <v>-14.73</v>
      </c>
      <c r="Q241">
        <f t="shared" si="201"/>
        <v>0</v>
      </c>
      <c r="R241">
        <f t="shared" si="202"/>
        <v>0</v>
      </c>
      <c r="S241">
        <f t="shared" si="203"/>
        <v>0</v>
      </c>
      <c r="T241">
        <f t="shared" si="204"/>
        <v>0</v>
      </c>
      <c r="U241">
        <f t="shared" si="205"/>
        <v>0</v>
      </c>
      <c r="V241">
        <f t="shared" si="206"/>
        <v>0</v>
      </c>
      <c r="W241">
        <f t="shared" si="207"/>
        <v>0</v>
      </c>
      <c r="X241">
        <f t="shared" si="208"/>
        <v>0</v>
      </c>
      <c r="Y241">
        <f t="shared" si="209"/>
        <v>0</v>
      </c>
      <c r="AA241">
        <v>93041055</v>
      </c>
      <c r="AB241">
        <f t="shared" si="210"/>
        <v>121.8</v>
      </c>
      <c r="AC241">
        <f t="shared" si="211"/>
        <v>121.8</v>
      </c>
      <c r="AD241">
        <f t="shared" si="212"/>
        <v>0</v>
      </c>
      <c r="AE241">
        <f t="shared" si="213"/>
        <v>0</v>
      </c>
      <c r="AF241">
        <f t="shared" si="214"/>
        <v>0</v>
      </c>
      <c r="AG241">
        <f t="shared" si="215"/>
        <v>0</v>
      </c>
      <c r="AH241">
        <f t="shared" si="216"/>
        <v>0</v>
      </c>
      <c r="AI241">
        <f t="shared" si="217"/>
        <v>0</v>
      </c>
      <c r="AJ241">
        <f t="shared" si="218"/>
        <v>0</v>
      </c>
      <c r="AK241">
        <v>121.8</v>
      </c>
      <c r="AL241">
        <v>121.8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97</v>
      </c>
      <c r="AU241">
        <v>51</v>
      </c>
      <c r="AV241">
        <v>1</v>
      </c>
      <c r="AW241">
        <v>1</v>
      </c>
      <c r="AZ241">
        <v>1</v>
      </c>
      <c r="BA241">
        <v>1</v>
      </c>
      <c r="BB241">
        <v>1</v>
      </c>
      <c r="BC241">
        <v>6.3</v>
      </c>
      <c r="BD241" t="s">
        <v>3</v>
      </c>
      <c r="BE241" t="s">
        <v>3</v>
      </c>
      <c r="BF241" t="s">
        <v>3</v>
      </c>
      <c r="BG241" t="s">
        <v>3</v>
      </c>
      <c r="BH241">
        <v>3</v>
      </c>
      <c r="BI241">
        <v>2</v>
      </c>
      <c r="BJ241" t="s">
        <v>454</v>
      </c>
      <c r="BM241">
        <v>108001</v>
      </c>
      <c r="BN241">
        <v>0</v>
      </c>
      <c r="BO241" t="s">
        <v>452</v>
      </c>
      <c r="BP241">
        <v>1</v>
      </c>
      <c r="BQ241">
        <v>3</v>
      </c>
      <c r="BR241">
        <v>1</v>
      </c>
      <c r="BS241">
        <v>1</v>
      </c>
      <c r="BT241">
        <v>1</v>
      </c>
      <c r="BU241">
        <v>1</v>
      </c>
      <c r="BV241">
        <v>1</v>
      </c>
      <c r="BW241">
        <v>1</v>
      </c>
      <c r="BX241">
        <v>1</v>
      </c>
      <c r="BY241" t="s">
        <v>3</v>
      </c>
      <c r="BZ241">
        <v>97</v>
      </c>
      <c r="CA241">
        <v>51</v>
      </c>
      <c r="CB241" t="s">
        <v>3</v>
      </c>
      <c r="CE241">
        <v>0</v>
      </c>
      <c r="CF241">
        <v>0</v>
      </c>
      <c r="CG241">
        <v>0</v>
      </c>
      <c r="CM241">
        <v>0</v>
      </c>
      <c r="CN241" t="s">
        <v>3</v>
      </c>
      <c r="CO241">
        <v>0</v>
      </c>
      <c r="CP241">
        <f t="shared" si="219"/>
        <v>-14.73</v>
      </c>
      <c r="CQ241">
        <f t="shared" si="220"/>
        <v>767.33999999999992</v>
      </c>
      <c r="CR241">
        <f t="shared" si="221"/>
        <v>0</v>
      </c>
      <c r="CS241">
        <f t="shared" si="222"/>
        <v>0</v>
      </c>
      <c r="CT241">
        <f t="shared" si="223"/>
        <v>0</v>
      </c>
      <c r="CU241">
        <f t="shared" si="224"/>
        <v>0</v>
      </c>
      <c r="CV241">
        <f t="shared" si="225"/>
        <v>0</v>
      </c>
      <c r="CW241">
        <f t="shared" si="226"/>
        <v>0</v>
      </c>
      <c r="CX241">
        <f t="shared" si="227"/>
        <v>0</v>
      </c>
      <c r="CY241">
        <f t="shared" si="228"/>
        <v>0</v>
      </c>
      <c r="CZ241">
        <f t="shared" si="229"/>
        <v>0</v>
      </c>
      <c r="DC241" t="s">
        <v>3</v>
      </c>
      <c r="DD241" t="s">
        <v>3</v>
      </c>
      <c r="DE241" t="s">
        <v>3</v>
      </c>
      <c r="DF241" t="s">
        <v>3</v>
      </c>
      <c r="DG241" t="s">
        <v>3</v>
      </c>
      <c r="DH241" t="s">
        <v>3</v>
      </c>
      <c r="DI241" t="s">
        <v>3</v>
      </c>
      <c r="DJ241" t="s">
        <v>3</v>
      </c>
      <c r="DK241" t="s">
        <v>3</v>
      </c>
      <c r="DL241" t="s">
        <v>3</v>
      </c>
      <c r="DM241" t="s">
        <v>3</v>
      </c>
      <c r="DN241">
        <v>0</v>
      </c>
      <c r="DO241">
        <v>0</v>
      </c>
      <c r="DP241">
        <v>1</v>
      </c>
      <c r="DQ241">
        <v>1</v>
      </c>
      <c r="DU241">
        <v>1003</v>
      </c>
      <c r="DV241" t="s">
        <v>348</v>
      </c>
      <c r="DW241" t="s">
        <v>348</v>
      </c>
      <c r="DX241">
        <v>100</v>
      </c>
      <c r="DZ241" t="s">
        <v>3</v>
      </c>
      <c r="EA241" t="s">
        <v>3</v>
      </c>
      <c r="EB241" t="s">
        <v>3</v>
      </c>
      <c r="EC241" t="s">
        <v>3</v>
      </c>
      <c r="EE241">
        <v>92107470</v>
      </c>
      <c r="EF241">
        <v>3</v>
      </c>
      <c r="EG241" t="s">
        <v>113</v>
      </c>
      <c r="EH241">
        <v>0</v>
      </c>
      <c r="EI241" t="s">
        <v>3</v>
      </c>
      <c r="EJ241">
        <v>2</v>
      </c>
      <c r="EK241">
        <v>108001</v>
      </c>
      <c r="EL241" t="s">
        <v>114</v>
      </c>
      <c r="EM241" t="s">
        <v>115</v>
      </c>
      <c r="EO241" t="s">
        <v>3</v>
      </c>
      <c r="EQ241">
        <v>0</v>
      </c>
      <c r="ER241">
        <v>121.8</v>
      </c>
      <c r="ES241">
        <v>121.8</v>
      </c>
      <c r="ET241">
        <v>0</v>
      </c>
      <c r="EU241">
        <v>0</v>
      </c>
      <c r="EV241">
        <v>0</v>
      </c>
      <c r="EW241">
        <v>0</v>
      </c>
      <c r="EX241">
        <v>0</v>
      </c>
      <c r="FQ241">
        <v>0</v>
      </c>
      <c r="FR241">
        <f t="shared" si="230"/>
        <v>0</v>
      </c>
      <c r="FS241">
        <v>0</v>
      </c>
      <c r="FX241">
        <v>97</v>
      </c>
      <c r="FY241">
        <v>51</v>
      </c>
      <c r="GA241" t="s">
        <v>3</v>
      </c>
      <c r="GD241">
        <v>1</v>
      </c>
      <c r="GF241">
        <v>-737867663</v>
      </c>
      <c r="GG241">
        <v>2</v>
      </c>
      <c r="GH241">
        <v>1</v>
      </c>
      <c r="GI241">
        <v>2</v>
      </c>
      <c r="GJ241">
        <v>0</v>
      </c>
      <c r="GK241">
        <v>0</v>
      </c>
      <c r="GL241">
        <f t="shared" si="231"/>
        <v>0</v>
      </c>
      <c r="GM241">
        <f t="shared" si="232"/>
        <v>-14.73</v>
      </c>
      <c r="GN241">
        <f t="shared" si="233"/>
        <v>0</v>
      </c>
      <c r="GO241">
        <f t="shared" si="234"/>
        <v>-14.73</v>
      </c>
      <c r="GP241">
        <f t="shared" si="235"/>
        <v>0</v>
      </c>
      <c r="GR241">
        <v>0</v>
      </c>
      <c r="GS241">
        <v>3</v>
      </c>
      <c r="GT241">
        <v>0</v>
      </c>
      <c r="GU241" t="s">
        <v>3</v>
      </c>
      <c r="GV241">
        <f t="shared" si="236"/>
        <v>0</v>
      </c>
      <c r="GW241">
        <v>1</v>
      </c>
      <c r="GX241">
        <f t="shared" si="237"/>
        <v>0</v>
      </c>
      <c r="HA241">
        <v>0</v>
      </c>
      <c r="HB241">
        <v>0</v>
      </c>
      <c r="HC241">
        <f t="shared" si="238"/>
        <v>0</v>
      </c>
      <c r="HE241" t="s">
        <v>3</v>
      </c>
      <c r="HF241" t="s">
        <v>3</v>
      </c>
      <c r="HM241" t="s">
        <v>3</v>
      </c>
      <c r="HN241" t="s">
        <v>116</v>
      </c>
      <c r="HO241" t="s">
        <v>117</v>
      </c>
      <c r="HP241" t="s">
        <v>114</v>
      </c>
      <c r="HQ241" t="s">
        <v>114</v>
      </c>
      <c r="IK241">
        <v>0</v>
      </c>
    </row>
    <row r="242" spans="1:245" x14ac:dyDescent="0.2">
      <c r="A242">
        <v>18</v>
      </c>
      <c r="B242">
        <v>1</v>
      </c>
      <c r="C242">
        <v>238</v>
      </c>
      <c r="E242" t="s">
        <v>506</v>
      </c>
      <c r="F242" t="s">
        <v>507</v>
      </c>
      <c r="G242" t="s">
        <v>508</v>
      </c>
      <c r="H242" t="s">
        <v>178</v>
      </c>
      <c r="I242">
        <f>I238*J242</f>
        <v>-8.0000000000000007E-5</v>
      </c>
      <c r="J242">
        <v>-1.0000000000000001E-5</v>
      </c>
      <c r="K242">
        <v>-1.0000000000000001E-5</v>
      </c>
      <c r="O242">
        <f t="shared" si="199"/>
        <v>-7.32</v>
      </c>
      <c r="P242">
        <f t="shared" si="200"/>
        <v>-7.32</v>
      </c>
      <c r="Q242">
        <f t="shared" si="201"/>
        <v>0</v>
      </c>
      <c r="R242">
        <f t="shared" si="202"/>
        <v>0</v>
      </c>
      <c r="S242">
        <f t="shared" si="203"/>
        <v>0</v>
      </c>
      <c r="T242">
        <f t="shared" si="204"/>
        <v>0</v>
      </c>
      <c r="U242">
        <f t="shared" si="205"/>
        <v>0</v>
      </c>
      <c r="V242">
        <f t="shared" si="206"/>
        <v>0</v>
      </c>
      <c r="W242">
        <f t="shared" si="207"/>
        <v>0</v>
      </c>
      <c r="X242">
        <f t="shared" si="208"/>
        <v>0</v>
      </c>
      <c r="Y242">
        <f t="shared" si="209"/>
        <v>0</v>
      </c>
      <c r="AA242">
        <v>93041055</v>
      </c>
      <c r="AB242">
        <f t="shared" si="210"/>
        <v>9301.2800000000007</v>
      </c>
      <c r="AC242">
        <f t="shared" si="211"/>
        <v>9301.2800000000007</v>
      </c>
      <c r="AD242">
        <f t="shared" si="212"/>
        <v>0</v>
      </c>
      <c r="AE242">
        <f t="shared" si="213"/>
        <v>0</v>
      </c>
      <c r="AF242">
        <f t="shared" si="214"/>
        <v>0</v>
      </c>
      <c r="AG242">
        <f t="shared" si="215"/>
        <v>0</v>
      </c>
      <c r="AH242">
        <f t="shared" si="216"/>
        <v>0</v>
      </c>
      <c r="AI242">
        <f t="shared" si="217"/>
        <v>0</v>
      </c>
      <c r="AJ242">
        <f t="shared" si="218"/>
        <v>0</v>
      </c>
      <c r="AK242">
        <v>9301.2800000000007</v>
      </c>
      <c r="AL242">
        <v>9301.2800000000007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97</v>
      </c>
      <c r="AU242">
        <v>51</v>
      </c>
      <c r="AV242">
        <v>1</v>
      </c>
      <c r="AW242">
        <v>1</v>
      </c>
      <c r="AZ242">
        <v>1</v>
      </c>
      <c r="BA242">
        <v>1</v>
      </c>
      <c r="BB242">
        <v>1</v>
      </c>
      <c r="BC242">
        <v>9.84</v>
      </c>
      <c r="BD242" t="s">
        <v>3</v>
      </c>
      <c r="BE242" t="s">
        <v>3</v>
      </c>
      <c r="BF242" t="s">
        <v>3</v>
      </c>
      <c r="BG242" t="s">
        <v>3</v>
      </c>
      <c r="BH242">
        <v>3</v>
      </c>
      <c r="BI242">
        <v>2</v>
      </c>
      <c r="BJ242" t="s">
        <v>509</v>
      </c>
      <c r="BM242">
        <v>108001</v>
      </c>
      <c r="BN242">
        <v>0</v>
      </c>
      <c r="BO242" t="s">
        <v>507</v>
      </c>
      <c r="BP242">
        <v>1</v>
      </c>
      <c r="BQ242">
        <v>3</v>
      </c>
      <c r="BR242">
        <v>1</v>
      </c>
      <c r="BS242">
        <v>1</v>
      </c>
      <c r="BT242">
        <v>1</v>
      </c>
      <c r="BU242">
        <v>1</v>
      </c>
      <c r="BV242">
        <v>1</v>
      </c>
      <c r="BW242">
        <v>1</v>
      </c>
      <c r="BX242">
        <v>1</v>
      </c>
      <c r="BY242" t="s">
        <v>3</v>
      </c>
      <c r="BZ242">
        <v>97</v>
      </c>
      <c r="CA242">
        <v>51</v>
      </c>
      <c r="CB242" t="s">
        <v>3</v>
      </c>
      <c r="CE242">
        <v>0</v>
      </c>
      <c r="CF242">
        <v>0</v>
      </c>
      <c r="CG242">
        <v>0</v>
      </c>
      <c r="CM242">
        <v>0</v>
      </c>
      <c r="CN242" t="s">
        <v>3</v>
      </c>
      <c r="CO242">
        <v>0</v>
      </c>
      <c r="CP242">
        <f t="shared" si="219"/>
        <v>-7.32</v>
      </c>
      <c r="CQ242">
        <f t="shared" si="220"/>
        <v>91524.595200000011</v>
      </c>
      <c r="CR242">
        <f t="shared" si="221"/>
        <v>0</v>
      </c>
      <c r="CS242">
        <f t="shared" si="222"/>
        <v>0</v>
      </c>
      <c r="CT242">
        <f t="shared" si="223"/>
        <v>0</v>
      </c>
      <c r="CU242">
        <f t="shared" si="224"/>
        <v>0</v>
      </c>
      <c r="CV242">
        <f t="shared" si="225"/>
        <v>0</v>
      </c>
      <c r="CW242">
        <f t="shared" si="226"/>
        <v>0</v>
      </c>
      <c r="CX242">
        <f t="shared" si="227"/>
        <v>0</v>
      </c>
      <c r="CY242">
        <f t="shared" si="228"/>
        <v>0</v>
      </c>
      <c r="CZ242">
        <f t="shared" si="229"/>
        <v>0</v>
      </c>
      <c r="DC242" t="s">
        <v>3</v>
      </c>
      <c r="DD242" t="s">
        <v>3</v>
      </c>
      <c r="DE242" t="s">
        <v>3</v>
      </c>
      <c r="DF242" t="s">
        <v>3</v>
      </c>
      <c r="DG242" t="s">
        <v>3</v>
      </c>
      <c r="DH242" t="s">
        <v>3</v>
      </c>
      <c r="DI242" t="s">
        <v>3</v>
      </c>
      <c r="DJ242" t="s">
        <v>3</v>
      </c>
      <c r="DK242" t="s">
        <v>3</v>
      </c>
      <c r="DL242" t="s">
        <v>3</v>
      </c>
      <c r="DM242" t="s">
        <v>3</v>
      </c>
      <c r="DN242">
        <v>0</v>
      </c>
      <c r="DO242">
        <v>0</v>
      </c>
      <c r="DP242">
        <v>1</v>
      </c>
      <c r="DQ242">
        <v>1</v>
      </c>
      <c r="DU242">
        <v>1009</v>
      </c>
      <c r="DV242" t="s">
        <v>178</v>
      </c>
      <c r="DW242" t="s">
        <v>178</v>
      </c>
      <c r="DX242">
        <v>1000</v>
      </c>
      <c r="DZ242" t="s">
        <v>3</v>
      </c>
      <c r="EA242" t="s">
        <v>3</v>
      </c>
      <c r="EB242" t="s">
        <v>3</v>
      </c>
      <c r="EC242" t="s">
        <v>3</v>
      </c>
      <c r="EE242">
        <v>92107470</v>
      </c>
      <c r="EF242">
        <v>3</v>
      </c>
      <c r="EG242" t="s">
        <v>113</v>
      </c>
      <c r="EH242">
        <v>0</v>
      </c>
      <c r="EI242" t="s">
        <v>3</v>
      </c>
      <c r="EJ242">
        <v>2</v>
      </c>
      <c r="EK242">
        <v>108001</v>
      </c>
      <c r="EL242" t="s">
        <v>114</v>
      </c>
      <c r="EM242" t="s">
        <v>115</v>
      </c>
      <c r="EO242" t="s">
        <v>3</v>
      </c>
      <c r="EQ242">
        <v>0</v>
      </c>
      <c r="ER242">
        <v>9301.2800000000007</v>
      </c>
      <c r="ES242">
        <v>9301.2800000000007</v>
      </c>
      <c r="ET242">
        <v>0</v>
      </c>
      <c r="EU242">
        <v>0</v>
      </c>
      <c r="EV242">
        <v>0</v>
      </c>
      <c r="EW242">
        <v>0</v>
      </c>
      <c r="EX242">
        <v>0</v>
      </c>
      <c r="FQ242">
        <v>0</v>
      </c>
      <c r="FR242">
        <f t="shared" si="230"/>
        <v>0</v>
      </c>
      <c r="FS242">
        <v>0</v>
      </c>
      <c r="FX242">
        <v>97</v>
      </c>
      <c r="FY242">
        <v>51</v>
      </c>
      <c r="GA242" t="s">
        <v>3</v>
      </c>
      <c r="GD242">
        <v>1</v>
      </c>
      <c r="GF242">
        <v>-1643130855</v>
      </c>
      <c r="GG242">
        <v>2</v>
      </c>
      <c r="GH242">
        <v>1</v>
      </c>
      <c r="GI242">
        <v>2</v>
      </c>
      <c r="GJ242">
        <v>0</v>
      </c>
      <c r="GK242">
        <v>0</v>
      </c>
      <c r="GL242">
        <f t="shared" si="231"/>
        <v>0</v>
      </c>
      <c r="GM242">
        <f t="shared" si="232"/>
        <v>-7.32</v>
      </c>
      <c r="GN242">
        <f t="shared" si="233"/>
        <v>0</v>
      </c>
      <c r="GO242">
        <f t="shared" si="234"/>
        <v>-7.32</v>
      </c>
      <c r="GP242">
        <f t="shared" si="235"/>
        <v>0</v>
      </c>
      <c r="GR242">
        <v>0</v>
      </c>
      <c r="GS242">
        <v>3</v>
      </c>
      <c r="GT242">
        <v>0</v>
      </c>
      <c r="GU242" t="s">
        <v>3</v>
      </c>
      <c r="GV242">
        <f t="shared" si="236"/>
        <v>0</v>
      </c>
      <c r="GW242">
        <v>1</v>
      </c>
      <c r="GX242">
        <f t="shared" si="237"/>
        <v>0</v>
      </c>
      <c r="HA242">
        <v>0</v>
      </c>
      <c r="HB242">
        <v>0</v>
      </c>
      <c r="HC242">
        <f t="shared" si="238"/>
        <v>0</v>
      </c>
      <c r="HE242" t="s">
        <v>3</v>
      </c>
      <c r="HF242" t="s">
        <v>3</v>
      </c>
      <c r="HM242" t="s">
        <v>3</v>
      </c>
      <c r="HN242" t="s">
        <v>116</v>
      </c>
      <c r="HO242" t="s">
        <v>117</v>
      </c>
      <c r="HP242" t="s">
        <v>114</v>
      </c>
      <c r="HQ242" t="s">
        <v>114</v>
      </c>
      <c r="IK242">
        <v>0</v>
      </c>
    </row>
    <row r="243" spans="1:245" x14ac:dyDescent="0.2">
      <c r="A243">
        <v>17</v>
      </c>
      <c r="B243">
        <v>1</v>
      </c>
      <c r="C243">
        <f>ROW(SmtRes!A241)</f>
        <v>241</v>
      </c>
      <c r="D243">
        <f>ROW(EtalonRes!A241)</f>
        <v>241</v>
      </c>
      <c r="E243" t="s">
        <v>510</v>
      </c>
      <c r="F243" t="s">
        <v>511</v>
      </c>
      <c r="G243" t="s">
        <v>512</v>
      </c>
      <c r="H243" t="s">
        <v>156</v>
      </c>
      <c r="I243">
        <f>ROUND(16/100,9)</f>
        <v>0.16</v>
      </c>
      <c r="J243">
        <v>0</v>
      </c>
      <c r="K243">
        <f>ROUND(16/100,9)</f>
        <v>0.16</v>
      </c>
      <c r="O243">
        <f t="shared" si="199"/>
        <v>1593.65</v>
      </c>
      <c r="P243">
        <f t="shared" si="200"/>
        <v>31.25</v>
      </c>
      <c r="Q243">
        <f t="shared" si="201"/>
        <v>0</v>
      </c>
      <c r="R243">
        <f t="shared" si="202"/>
        <v>0</v>
      </c>
      <c r="S243">
        <f t="shared" si="203"/>
        <v>1562.4</v>
      </c>
      <c r="T243">
        <f t="shared" si="204"/>
        <v>0</v>
      </c>
      <c r="U243">
        <f t="shared" si="205"/>
        <v>4.8639999999999999</v>
      </c>
      <c r="V243">
        <f t="shared" si="206"/>
        <v>0</v>
      </c>
      <c r="W243">
        <f t="shared" si="207"/>
        <v>0</v>
      </c>
      <c r="X243">
        <f t="shared" si="208"/>
        <v>1515.53</v>
      </c>
      <c r="Y243">
        <f t="shared" si="209"/>
        <v>796.82</v>
      </c>
      <c r="AA243">
        <v>93041055</v>
      </c>
      <c r="AB243">
        <f t="shared" si="210"/>
        <v>278.77</v>
      </c>
      <c r="AC243">
        <f t="shared" si="211"/>
        <v>5.47</v>
      </c>
      <c r="AD243">
        <f t="shared" si="212"/>
        <v>0</v>
      </c>
      <c r="AE243">
        <f t="shared" si="213"/>
        <v>0</v>
      </c>
      <c r="AF243">
        <f t="shared" si="214"/>
        <v>273.3</v>
      </c>
      <c r="AG243">
        <f t="shared" si="215"/>
        <v>0</v>
      </c>
      <c r="AH243">
        <f t="shared" si="216"/>
        <v>30.4</v>
      </c>
      <c r="AI243">
        <f t="shared" si="217"/>
        <v>0</v>
      </c>
      <c r="AJ243">
        <f t="shared" si="218"/>
        <v>0</v>
      </c>
      <c r="AK243">
        <v>278.77</v>
      </c>
      <c r="AL243">
        <v>5.47</v>
      </c>
      <c r="AM243">
        <v>0</v>
      </c>
      <c r="AN243">
        <v>0</v>
      </c>
      <c r="AO243">
        <v>273.3</v>
      </c>
      <c r="AP243">
        <v>0</v>
      </c>
      <c r="AQ243">
        <v>30.4</v>
      </c>
      <c r="AR243">
        <v>0</v>
      </c>
      <c r="AS243">
        <v>0</v>
      </c>
      <c r="AT243">
        <v>97</v>
      </c>
      <c r="AU243">
        <v>51</v>
      </c>
      <c r="AV243">
        <v>1</v>
      </c>
      <c r="AW243">
        <v>1</v>
      </c>
      <c r="AZ243">
        <v>1</v>
      </c>
      <c r="BA243">
        <v>35.729999999999997</v>
      </c>
      <c r="BB243">
        <v>1</v>
      </c>
      <c r="BC243">
        <v>35.71</v>
      </c>
      <c r="BD243" t="s">
        <v>3</v>
      </c>
      <c r="BE243" t="s">
        <v>3</v>
      </c>
      <c r="BF243" t="s">
        <v>3</v>
      </c>
      <c r="BG243" t="s">
        <v>3</v>
      </c>
      <c r="BH243">
        <v>0</v>
      </c>
      <c r="BI243">
        <v>2</v>
      </c>
      <c r="BJ243" t="s">
        <v>513</v>
      </c>
      <c r="BM243">
        <v>108001</v>
      </c>
      <c r="BN243">
        <v>0</v>
      </c>
      <c r="BO243" t="s">
        <v>511</v>
      </c>
      <c r="BP243">
        <v>1</v>
      </c>
      <c r="BQ243">
        <v>3</v>
      </c>
      <c r="BR243">
        <v>0</v>
      </c>
      <c r="BS243">
        <v>35.729999999999997</v>
      </c>
      <c r="BT243">
        <v>1</v>
      </c>
      <c r="BU243">
        <v>1</v>
      </c>
      <c r="BV243">
        <v>1</v>
      </c>
      <c r="BW243">
        <v>1</v>
      </c>
      <c r="BX243">
        <v>1</v>
      </c>
      <c r="BY243" t="s">
        <v>3</v>
      </c>
      <c r="BZ243">
        <v>97</v>
      </c>
      <c r="CA243">
        <v>51</v>
      </c>
      <c r="CB243" t="s">
        <v>3</v>
      </c>
      <c r="CE243">
        <v>0</v>
      </c>
      <c r="CF243">
        <v>0</v>
      </c>
      <c r="CG243">
        <v>0</v>
      </c>
      <c r="CM243">
        <v>0</v>
      </c>
      <c r="CN243" t="s">
        <v>3</v>
      </c>
      <c r="CO243">
        <v>0</v>
      </c>
      <c r="CP243">
        <f t="shared" si="219"/>
        <v>1593.65</v>
      </c>
      <c r="CQ243">
        <f t="shared" si="220"/>
        <v>195.33369999999999</v>
      </c>
      <c r="CR243">
        <f t="shared" si="221"/>
        <v>0</v>
      </c>
      <c r="CS243">
        <f t="shared" si="222"/>
        <v>0</v>
      </c>
      <c r="CT243">
        <f t="shared" si="223"/>
        <v>9765.009</v>
      </c>
      <c r="CU243">
        <f t="shared" si="224"/>
        <v>0</v>
      </c>
      <c r="CV243">
        <f t="shared" si="225"/>
        <v>30.4</v>
      </c>
      <c r="CW243">
        <f t="shared" si="226"/>
        <v>0</v>
      </c>
      <c r="CX243">
        <f t="shared" si="227"/>
        <v>0</v>
      </c>
      <c r="CY243">
        <f t="shared" si="228"/>
        <v>1515.5280000000002</v>
      </c>
      <c r="CZ243">
        <f t="shared" si="229"/>
        <v>796.82400000000007</v>
      </c>
      <c r="DC243" t="s">
        <v>3</v>
      </c>
      <c r="DD243" t="s">
        <v>3</v>
      </c>
      <c r="DE243" t="s">
        <v>3</v>
      </c>
      <c r="DF243" t="s">
        <v>3</v>
      </c>
      <c r="DG243" t="s">
        <v>3</v>
      </c>
      <c r="DH243" t="s">
        <v>3</v>
      </c>
      <c r="DI243" t="s">
        <v>3</v>
      </c>
      <c r="DJ243" t="s">
        <v>3</v>
      </c>
      <c r="DK243" t="s">
        <v>3</v>
      </c>
      <c r="DL243" t="s">
        <v>3</v>
      </c>
      <c r="DM243" t="s">
        <v>3</v>
      </c>
      <c r="DN243">
        <v>0</v>
      </c>
      <c r="DO243">
        <v>0</v>
      </c>
      <c r="DP243">
        <v>1</v>
      </c>
      <c r="DQ243">
        <v>1</v>
      </c>
      <c r="DU243">
        <v>1010</v>
      </c>
      <c r="DV243" t="s">
        <v>156</v>
      </c>
      <c r="DW243" t="s">
        <v>156</v>
      </c>
      <c r="DX243">
        <v>100</v>
      </c>
      <c r="DZ243" t="s">
        <v>3</v>
      </c>
      <c r="EA243" t="s">
        <v>3</v>
      </c>
      <c r="EB243" t="s">
        <v>3</v>
      </c>
      <c r="EC243" t="s">
        <v>3</v>
      </c>
      <c r="EE243">
        <v>92107470</v>
      </c>
      <c r="EF243">
        <v>3</v>
      </c>
      <c r="EG243" t="s">
        <v>113</v>
      </c>
      <c r="EH243">
        <v>0</v>
      </c>
      <c r="EI243" t="s">
        <v>3</v>
      </c>
      <c r="EJ243">
        <v>2</v>
      </c>
      <c r="EK243">
        <v>108001</v>
      </c>
      <c r="EL243" t="s">
        <v>114</v>
      </c>
      <c r="EM243" t="s">
        <v>115</v>
      </c>
      <c r="EO243" t="s">
        <v>3</v>
      </c>
      <c r="EQ243">
        <v>0</v>
      </c>
      <c r="ER243">
        <v>278.77</v>
      </c>
      <c r="ES243">
        <v>5.47</v>
      </c>
      <c r="ET243">
        <v>0</v>
      </c>
      <c r="EU243">
        <v>0</v>
      </c>
      <c r="EV243">
        <v>273.3</v>
      </c>
      <c r="EW243">
        <v>30.4</v>
      </c>
      <c r="EX243">
        <v>0</v>
      </c>
      <c r="EY243">
        <v>0</v>
      </c>
      <c r="FQ243">
        <v>0</v>
      </c>
      <c r="FR243">
        <f t="shared" si="230"/>
        <v>0</v>
      </c>
      <c r="FS243">
        <v>0</v>
      </c>
      <c r="FX243">
        <v>97</v>
      </c>
      <c r="FY243">
        <v>51</v>
      </c>
      <c r="GA243" t="s">
        <v>3</v>
      </c>
      <c r="GD243">
        <v>1</v>
      </c>
      <c r="GF243">
        <v>-1776773898</v>
      </c>
      <c r="GG243">
        <v>2</v>
      </c>
      <c r="GH243">
        <v>1</v>
      </c>
      <c r="GI243">
        <v>2</v>
      </c>
      <c r="GJ243">
        <v>0</v>
      </c>
      <c r="GK243">
        <v>0</v>
      </c>
      <c r="GL243">
        <f t="shared" si="231"/>
        <v>0</v>
      </c>
      <c r="GM243">
        <f t="shared" si="232"/>
        <v>3906</v>
      </c>
      <c r="GN243">
        <f t="shared" si="233"/>
        <v>0</v>
      </c>
      <c r="GO243">
        <f t="shared" si="234"/>
        <v>3906</v>
      </c>
      <c r="GP243">
        <f t="shared" si="235"/>
        <v>0</v>
      </c>
      <c r="GR243">
        <v>0</v>
      </c>
      <c r="GS243">
        <v>3</v>
      </c>
      <c r="GT243">
        <v>0</v>
      </c>
      <c r="GU243" t="s">
        <v>3</v>
      </c>
      <c r="GV243">
        <f t="shared" si="236"/>
        <v>0</v>
      </c>
      <c r="GW243">
        <v>1</v>
      </c>
      <c r="GX243">
        <f t="shared" si="237"/>
        <v>0</v>
      </c>
      <c r="HA243">
        <v>0</v>
      </c>
      <c r="HB243">
        <v>0</v>
      </c>
      <c r="HC243">
        <f t="shared" si="238"/>
        <v>0</v>
      </c>
      <c r="HE243" t="s">
        <v>3</v>
      </c>
      <c r="HF243" t="s">
        <v>3</v>
      </c>
      <c r="HM243" t="s">
        <v>3</v>
      </c>
      <c r="HN243" t="s">
        <v>116</v>
      </c>
      <c r="HO243" t="s">
        <v>117</v>
      </c>
      <c r="HP243" t="s">
        <v>114</v>
      </c>
      <c r="HQ243" t="s">
        <v>114</v>
      </c>
      <c r="IK243">
        <v>0</v>
      </c>
    </row>
    <row r="244" spans="1:245" x14ac:dyDescent="0.2">
      <c r="A244">
        <v>17</v>
      </c>
      <c r="B244">
        <v>1</v>
      </c>
      <c r="C244">
        <f>ROW(SmtRes!A248)</f>
        <v>248</v>
      </c>
      <c r="D244">
        <f>ROW(EtalonRes!A248)</f>
        <v>248</v>
      </c>
      <c r="E244" t="s">
        <v>514</v>
      </c>
      <c r="F244" t="s">
        <v>164</v>
      </c>
      <c r="G244" t="s">
        <v>165</v>
      </c>
      <c r="H244" t="s">
        <v>156</v>
      </c>
      <c r="I244">
        <f>ROUND(1/100,9)</f>
        <v>0.01</v>
      </c>
      <c r="J244">
        <v>0</v>
      </c>
      <c r="K244">
        <f>ROUND(1/100,9)</f>
        <v>0.01</v>
      </c>
      <c r="O244">
        <f t="shared" si="199"/>
        <v>256.67</v>
      </c>
      <c r="P244">
        <f t="shared" si="200"/>
        <v>23.98</v>
      </c>
      <c r="Q244">
        <f t="shared" si="201"/>
        <v>22.88</v>
      </c>
      <c r="R244">
        <f t="shared" si="202"/>
        <v>6.83</v>
      </c>
      <c r="S244">
        <f t="shared" si="203"/>
        <v>209.81</v>
      </c>
      <c r="T244">
        <f t="shared" si="204"/>
        <v>0</v>
      </c>
      <c r="U244">
        <f t="shared" si="205"/>
        <v>0.78400000000000003</v>
      </c>
      <c r="V244">
        <f t="shared" si="206"/>
        <v>1.5800000000000002E-2</v>
      </c>
      <c r="W244">
        <f t="shared" si="207"/>
        <v>0</v>
      </c>
      <c r="X244">
        <f t="shared" si="208"/>
        <v>236.14</v>
      </c>
      <c r="Y244">
        <f t="shared" si="209"/>
        <v>140.82</v>
      </c>
      <c r="AA244">
        <v>93041055</v>
      </c>
      <c r="AB244">
        <f t="shared" si="210"/>
        <v>924.36</v>
      </c>
      <c r="AC244">
        <f t="shared" si="211"/>
        <v>97.86</v>
      </c>
      <c r="AD244">
        <f t="shared" si="212"/>
        <v>239.28</v>
      </c>
      <c r="AE244">
        <f t="shared" si="213"/>
        <v>19.12</v>
      </c>
      <c r="AF244">
        <f t="shared" si="214"/>
        <v>587.22</v>
      </c>
      <c r="AG244">
        <f t="shared" si="215"/>
        <v>0</v>
      </c>
      <c r="AH244">
        <f t="shared" si="216"/>
        <v>78.400000000000006</v>
      </c>
      <c r="AI244">
        <f t="shared" si="217"/>
        <v>1.58</v>
      </c>
      <c r="AJ244">
        <f t="shared" si="218"/>
        <v>0</v>
      </c>
      <c r="AK244">
        <v>924.36</v>
      </c>
      <c r="AL244">
        <v>97.86</v>
      </c>
      <c r="AM244">
        <v>239.28</v>
      </c>
      <c r="AN244">
        <v>19.12</v>
      </c>
      <c r="AO244">
        <v>587.22</v>
      </c>
      <c r="AP244">
        <v>0</v>
      </c>
      <c r="AQ244">
        <v>78.400000000000006</v>
      </c>
      <c r="AR244">
        <v>1.58</v>
      </c>
      <c r="AS244">
        <v>0</v>
      </c>
      <c r="AT244">
        <v>109</v>
      </c>
      <c r="AU244">
        <v>65</v>
      </c>
      <c r="AV244">
        <v>1</v>
      </c>
      <c r="AW244">
        <v>1</v>
      </c>
      <c r="AZ244">
        <v>1</v>
      </c>
      <c r="BA244">
        <v>35.729999999999997</v>
      </c>
      <c r="BB244">
        <v>9.56</v>
      </c>
      <c r="BC244">
        <v>24.5</v>
      </c>
      <c r="BD244" t="s">
        <v>3</v>
      </c>
      <c r="BE244" t="s">
        <v>3</v>
      </c>
      <c r="BF244" t="s">
        <v>3</v>
      </c>
      <c r="BG244" t="s">
        <v>3</v>
      </c>
      <c r="BH244">
        <v>0</v>
      </c>
      <c r="BI244">
        <v>1</v>
      </c>
      <c r="BJ244" t="s">
        <v>166</v>
      </c>
      <c r="BM244">
        <v>28001</v>
      </c>
      <c r="BN244">
        <v>0</v>
      </c>
      <c r="BO244" t="s">
        <v>164</v>
      </c>
      <c r="BP244">
        <v>1</v>
      </c>
      <c r="BQ244">
        <v>2</v>
      </c>
      <c r="BR244">
        <v>0</v>
      </c>
      <c r="BS244">
        <v>35.729999999999997</v>
      </c>
      <c r="BT244">
        <v>1</v>
      </c>
      <c r="BU244">
        <v>1</v>
      </c>
      <c r="BV244">
        <v>1</v>
      </c>
      <c r="BW244">
        <v>1</v>
      </c>
      <c r="BX244">
        <v>1</v>
      </c>
      <c r="BY244" t="s">
        <v>3</v>
      </c>
      <c r="BZ244">
        <v>109</v>
      </c>
      <c r="CA244">
        <v>65</v>
      </c>
      <c r="CB244" t="s">
        <v>3</v>
      </c>
      <c r="CE244">
        <v>0</v>
      </c>
      <c r="CF244">
        <v>0</v>
      </c>
      <c r="CG244">
        <v>0</v>
      </c>
      <c r="CM244">
        <v>0</v>
      </c>
      <c r="CN244" t="s">
        <v>3</v>
      </c>
      <c r="CO244">
        <v>0</v>
      </c>
      <c r="CP244">
        <f t="shared" si="219"/>
        <v>256.67</v>
      </c>
      <c r="CQ244">
        <f t="shared" si="220"/>
        <v>2397.5700000000002</v>
      </c>
      <c r="CR244">
        <f t="shared" si="221"/>
        <v>2287.5168000000003</v>
      </c>
      <c r="CS244">
        <f t="shared" si="222"/>
        <v>683.1576</v>
      </c>
      <c r="CT244">
        <f t="shared" si="223"/>
        <v>20981.370599999998</v>
      </c>
      <c r="CU244">
        <f t="shared" si="224"/>
        <v>0</v>
      </c>
      <c r="CV244">
        <f t="shared" si="225"/>
        <v>78.400000000000006</v>
      </c>
      <c r="CW244">
        <f t="shared" si="226"/>
        <v>1.58</v>
      </c>
      <c r="CX244">
        <f t="shared" si="227"/>
        <v>0</v>
      </c>
      <c r="CY244">
        <f t="shared" si="228"/>
        <v>236.13760000000002</v>
      </c>
      <c r="CZ244">
        <f t="shared" si="229"/>
        <v>140.816</v>
      </c>
      <c r="DC244" t="s">
        <v>3</v>
      </c>
      <c r="DD244" t="s">
        <v>3</v>
      </c>
      <c r="DE244" t="s">
        <v>3</v>
      </c>
      <c r="DF244" t="s">
        <v>3</v>
      </c>
      <c r="DG244" t="s">
        <v>3</v>
      </c>
      <c r="DH244" t="s">
        <v>3</v>
      </c>
      <c r="DI244" t="s">
        <v>3</v>
      </c>
      <c r="DJ244" t="s">
        <v>3</v>
      </c>
      <c r="DK244" t="s">
        <v>3</v>
      </c>
      <c r="DL244" t="s">
        <v>3</v>
      </c>
      <c r="DM244" t="s">
        <v>3</v>
      </c>
      <c r="DN244">
        <v>0</v>
      </c>
      <c r="DO244">
        <v>0</v>
      </c>
      <c r="DP244">
        <v>1</v>
      </c>
      <c r="DQ244">
        <v>1</v>
      </c>
      <c r="DU244">
        <v>1010</v>
      </c>
      <c r="DV244" t="s">
        <v>156</v>
      </c>
      <c r="DW244" t="s">
        <v>156</v>
      </c>
      <c r="DX244">
        <v>100</v>
      </c>
      <c r="DZ244" t="s">
        <v>3</v>
      </c>
      <c r="EA244" t="s">
        <v>3</v>
      </c>
      <c r="EB244" t="s">
        <v>3</v>
      </c>
      <c r="EC244" t="s">
        <v>3</v>
      </c>
      <c r="EE244">
        <v>92107630</v>
      </c>
      <c r="EF244">
        <v>2</v>
      </c>
      <c r="EG244" t="s">
        <v>19</v>
      </c>
      <c r="EH244">
        <v>22</v>
      </c>
      <c r="EI244" t="s">
        <v>167</v>
      </c>
      <c r="EJ244">
        <v>1</v>
      </c>
      <c r="EK244">
        <v>28001</v>
      </c>
      <c r="EL244" t="s">
        <v>167</v>
      </c>
      <c r="EM244" t="s">
        <v>168</v>
      </c>
      <c r="EO244" t="s">
        <v>3</v>
      </c>
      <c r="EQ244">
        <v>0</v>
      </c>
      <c r="ER244">
        <v>924.36</v>
      </c>
      <c r="ES244">
        <v>97.86</v>
      </c>
      <c r="ET244">
        <v>239.28</v>
      </c>
      <c r="EU244">
        <v>19.12</v>
      </c>
      <c r="EV244">
        <v>587.22</v>
      </c>
      <c r="EW244">
        <v>78.400000000000006</v>
      </c>
      <c r="EX244">
        <v>1.58</v>
      </c>
      <c r="EY244">
        <v>0</v>
      </c>
      <c r="FQ244">
        <v>0</v>
      </c>
      <c r="FR244">
        <f t="shared" si="230"/>
        <v>0</v>
      </c>
      <c r="FS244">
        <v>0</v>
      </c>
      <c r="FX244">
        <v>109</v>
      </c>
      <c r="FY244">
        <v>65</v>
      </c>
      <c r="GA244" t="s">
        <v>3</v>
      </c>
      <c r="GD244">
        <v>1</v>
      </c>
      <c r="GF244">
        <v>-1179806498</v>
      </c>
      <c r="GG244">
        <v>2</v>
      </c>
      <c r="GH244">
        <v>1</v>
      </c>
      <c r="GI244">
        <v>2</v>
      </c>
      <c r="GJ244">
        <v>0</v>
      </c>
      <c r="GK244">
        <v>0</v>
      </c>
      <c r="GL244">
        <f t="shared" si="231"/>
        <v>0</v>
      </c>
      <c r="GM244">
        <f t="shared" si="232"/>
        <v>633.63</v>
      </c>
      <c r="GN244">
        <f t="shared" si="233"/>
        <v>633.63</v>
      </c>
      <c r="GO244">
        <f t="shared" si="234"/>
        <v>0</v>
      </c>
      <c r="GP244">
        <f t="shared" si="235"/>
        <v>0</v>
      </c>
      <c r="GR244">
        <v>0</v>
      </c>
      <c r="GS244">
        <v>3</v>
      </c>
      <c r="GT244">
        <v>0</v>
      </c>
      <c r="GU244" t="s">
        <v>3</v>
      </c>
      <c r="GV244">
        <f t="shared" si="236"/>
        <v>0</v>
      </c>
      <c r="GW244">
        <v>1</v>
      </c>
      <c r="GX244">
        <f t="shared" si="237"/>
        <v>0</v>
      </c>
      <c r="HA244">
        <v>0</v>
      </c>
      <c r="HB244">
        <v>0</v>
      </c>
      <c r="HC244">
        <f t="shared" si="238"/>
        <v>0</v>
      </c>
      <c r="HE244" t="s">
        <v>3</v>
      </c>
      <c r="HF244" t="s">
        <v>3</v>
      </c>
      <c r="HM244" t="s">
        <v>3</v>
      </c>
      <c r="HN244" t="s">
        <v>169</v>
      </c>
      <c r="HO244" t="s">
        <v>170</v>
      </c>
      <c r="HP244" t="s">
        <v>167</v>
      </c>
      <c r="HQ244" t="s">
        <v>167</v>
      </c>
      <c r="IK244">
        <v>0</v>
      </c>
    </row>
    <row r="245" spans="1:245" x14ac:dyDescent="0.2">
      <c r="A245">
        <v>18</v>
      </c>
      <c r="B245">
        <v>1</v>
      </c>
      <c r="C245">
        <v>248</v>
      </c>
      <c r="E245" t="s">
        <v>515</v>
      </c>
      <c r="F245" t="s">
        <v>172</v>
      </c>
      <c r="G245" t="s">
        <v>173</v>
      </c>
      <c r="H245" t="s">
        <v>156</v>
      </c>
      <c r="I245">
        <f>I244*J245</f>
        <v>0</v>
      </c>
      <c r="J245">
        <v>0</v>
      </c>
      <c r="K245">
        <v>0</v>
      </c>
      <c r="O245">
        <f t="shared" si="199"/>
        <v>0</v>
      </c>
      <c r="P245">
        <f t="shared" si="200"/>
        <v>0</v>
      </c>
      <c r="Q245">
        <f t="shared" si="201"/>
        <v>0</v>
      </c>
      <c r="R245">
        <f t="shared" si="202"/>
        <v>0</v>
      </c>
      <c r="S245">
        <f t="shared" si="203"/>
        <v>0</v>
      </c>
      <c r="T245">
        <f t="shared" si="204"/>
        <v>0</v>
      </c>
      <c r="U245">
        <f t="shared" si="205"/>
        <v>0</v>
      </c>
      <c r="V245">
        <f t="shared" si="206"/>
        <v>0</v>
      </c>
      <c r="W245">
        <f t="shared" si="207"/>
        <v>0</v>
      </c>
      <c r="X245">
        <f t="shared" si="208"/>
        <v>0</v>
      </c>
      <c r="Y245">
        <f t="shared" si="209"/>
        <v>0</v>
      </c>
      <c r="AA245">
        <v>93041055</v>
      </c>
      <c r="AB245">
        <f t="shared" si="210"/>
        <v>0</v>
      </c>
      <c r="AC245">
        <f t="shared" si="211"/>
        <v>0</v>
      </c>
      <c r="AD245">
        <f t="shared" si="212"/>
        <v>0</v>
      </c>
      <c r="AE245">
        <f t="shared" si="213"/>
        <v>0</v>
      </c>
      <c r="AF245">
        <f t="shared" si="214"/>
        <v>0</v>
      </c>
      <c r="AG245">
        <f t="shared" si="215"/>
        <v>0</v>
      </c>
      <c r="AH245">
        <f t="shared" si="216"/>
        <v>0</v>
      </c>
      <c r="AI245">
        <f t="shared" si="217"/>
        <v>0</v>
      </c>
      <c r="AJ245">
        <f t="shared" si="218"/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109</v>
      </c>
      <c r="AU245">
        <v>65</v>
      </c>
      <c r="AV245">
        <v>1</v>
      </c>
      <c r="AW245">
        <v>1</v>
      </c>
      <c r="AZ245">
        <v>1</v>
      </c>
      <c r="BA245">
        <v>1</v>
      </c>
      <c r="BB245">
        <v>1</v>
      </c>
      <c r="BC245">
        <v>1</v>
      </c>
      <c r="BD245" t="s">
        <v>3</v>
      </c>
      <c r="BE245" t="s">
        <v>3</v>
      </c>
      <c r="BF245" t="s">
        <v>3</v>
      </c>
      <c r="BG245" t="s">
        <v>3</v>
      </c>
      <c r="BH245">
        <v>3</v>
      </c>
      <c r="BI245">
        <v>1</v>
      </c>
      <c r="BJ245" t="s">
        <v>174</v>
      </c>
      <c r="BM245">
        <v>28001</v>
      </c>
      <c r="BN245">
        <v>0</v>
      </c>
      <c r="BO245" t="s">
        <v>3</v>
      </c>
      <c r="BP245">
        <v>0</v>
      </c>
      <c r="BQ245">
        <v>2</v>
      </c>
      <c r="BR245">
        <v>0</v>
      </c>
      <c r="BS245">
        <v>1</v>
      </c>
      <c r="BT245">
        <v>1</v>
      </c>
      <c r="BU245">
        <v>1</v>
      </c>
      <c r="BV245">
        <v>1</v>
      </c>
      <c r="BW245">
        <v>1</v>
      </c>
      <c r="BX245">
        <v>1</v>
      </c>
      <c r="BY245" t="s">
        <v>3</v>
      </c>
      <c r="BZ245">
        <v>109</v>
      </c>
      <c r="CA245">
        <v>65</v>
      </c>
      <c r="CB245" t="s">
        <v>3</v>
      </c>
      <c r="CE245">
        <v>0</v>
      </c>
      <c r="CF245">
        <v>0</v>
      </c>
      <c r="CG245">
        <v>0</v>
      </c>
      <c r="CM245">
        <v>0</v>
      </c>
      <c r="CN245" t="s">
        <v>3</v>
      </c>
      <c r="CO245">
        <v>0</v>
      </c>
      <c r="CP245">
        <f t="shared" si="219"/>
        <v>0</v>
      </c>
      <c r="CQ245">
        <f t="shared" si="220"/>
        <v>0</v>
      </c>
      <c r="CR245">
        <f t="shared" si="221"/>
        <v>0</v>
      </c>
      <c r="CS245">
        <f t="shared" si="222"/>
        <v>0</v>
      </c>
      <c r="CT245">
        <f t="shared" si="223"/>
        <v>0</v>
      </c>
      <c r="CU245">
        <f t="shared" si="224"/>
        <v>0</v>
      </c>
      <c r="CV245">
        <f t="shared" si="225"/>
        <v>0</v>
      </c>
      <c r="CW245">
        <f t="shared" si="226"/>
        <v>0</v>
      </c>
      <c r="CX245">
        <f t="shared" si="227"/>
        <v>0</v>
      </c>
      <c r="CY245">
        <f t="shared" si="228"/>
        <v>0</v>
      </c>
      <c r="CZ245">
        <f t="shared" si="229"/>
        <v>0</v>
      </c>
      <c r="DC245" t="s">
        <v>3</v>
      </c>
      <c r="DD245" t="s">
        <v>3</v>
      </c>
      <c r="DE245" t="s">
        <v>3</v>
      </c>
      <c r="DF245" t="s">
        <v>3</v>
      </c>
      <c r="DG245" t="s">
        <v>3</v>
      </c>
      <c r="DH245" t="s">
        <v>3</v>
      </c>
      <c r="DI245" t="s">
        <v>3</v>
      </c>
      <c r="DJ245" t="s">
        <v>3</v>
      </c>
      <c r="DK245" t="s">
        <v>3</v>
      </c>
      <c r="DL245" t="s">
        <v>3</v>
      </c>
      <c r="DM245" t="s">
        <v>3</v>
      </c>
      <c r="DN245">
        <v>0</v>
      </c>
      <c r="DO245">
        <v>0</v>
      </c>
      <c r="DP245">
        <v>1</v>
      </c>
      <c r="DQ245">
        <v>1</v>
      </c>
      <c r="DU245">
        <v>1010</v>
      </c>
      <c r="DV245" t="s">
        <v>156</v>
      </c>
      <c r="DW245" t="s">
        <v>156</v>
      </c>
      <c r="DX245">
        <v>100</v>
      </c>
      <c r="DZ245" t="s">
        <v>3</v>
      </c>
      <c r="EA245" t="s">
        <v>3</v>
      </c>
      <c r="EB245" t="s">
        <v>3</v>
      </c>
      <c r="EC245" t="s">
        <v>3</v>
      </c>
      <c r="EE245">
        <v>92107630</v>
      </c>
      <c r="EF245">
        <v>2</v>
      </c>
      <c r="EG245" t="s">
        <v>19</v>
      </c>
      <c r="EH245">
        <v>22</v>
      </c>
      <c r="EI245" t="s">
        <v>167</v>
      </c>
      <c r="EJ245">
        <v>1</v>
      </c>
      <c r="EK245">
        <v>28001</v>
      </c>
      <c r="EL245" t="s">
        <v>167</v>
      </c>
      <c r="EM245" t="s">
        <v>168</v>
      </c>
      <c r="EO245" t="s">
        <v>3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FQ245">
        <v>0</v>
      </c>
      <c r="FR245">
        <f t="shared" si="230"/>
        <v>0</v>
      </c>
      <c r="FS245">
        <v>0</v>
      </c>
      <c r="FX245">
        <v>109</v>
      </c>
      <c r="FY245">
        <v>65</v>
      </c>
      <c r="GA245" t="s">
        <v>3</v>
      </c>
      <c r="GD245">
        <v>1</v>
      </c>
      <c r="GF245">
        <v>-520301738</v>
      </c>
      <c r="GG245">
        <v>2</v>
      </c>
      <c r="GH245">
        <v>1</v>
      </c>
      <c r="GI245">
        <v>-2</v>
      </c>
      <c r="GJ245">
        <v>0</v>
      </c>
      <c r="GK245">
        <v>0</v>
      </c>
      <c r="GL245">
        <f t="shared" si="231"/>
        <v>0</v>
      </c>
      <c r="GM245">
        <f t="shared" si="232"/>
        <v>0</v>
      </c>
      <c r="GN245">
        <f t="shared" si="233"/>
        <v>0</v>
      </c>
      <c r="GO245">
        <f t="shared" si="234"/>
        <v>0</v>
      </c>
      <c r="GP245">
        <f t="shared" si="235"/>
        <v>0</v>
      </c>
      <c r="GR245">
        <v>0</v>
      </c>
      <c r="GS245">
        <v>3</v>
      </c>
      <c r="GT245">
        <v>0</v>
      </c>
      <c r="GU245" t="s">
        <v>3</v>
      </c>
      <c r="GV245">
        <f t="shared" si="236"/>
        <v>0</v>
      </c>
      <c r="GW245">
        <v>1</v>
      </c>
      <c r="GX245">
        <f t="shared" si="237"/>
        <v>0</v>
      </c>
      <c r="HA245">
        <v>0</v>
      </c>
      <c r="HB245">
        <v>0</v>
      </c>
      <c r="HC245">
        <f t="shared" si="238"/>
        <v>0</v>
      </c>
      <c r="HE245" t="s">
        <v>3</v>
      </c>
      <c r="HF245" t="s">
        <v>3</v>
      </c>
      <c r="HM245" t="s">
        <v>3</v>
      </c>
      <c r="HN245" t="s">
        <v>169</v>
      </c>
      <c r="HO245" t="s">
        <v>170</v>
      </c>
      <c r="HP245" t="s">
        <v>167</v>
      </c>
      <c r="HQ245" t="s">
        <v>167</v>
      </c>
      <c r="IK245">
        <v>0</v>
      </c>
    </row>
    <row r="246" spans="1:245" x14ac:dyDescent="0.2">
      <c r="A246">
        <v>18</v>
      </c>
      <c r="B246">
        <v>1</v>
      </c>
      <c r="C246">
        <v>247</v>
      </c>
      <c r="E246" t="s">
        <v>516</v>
      </c>
      <c r="F246" t="s">
        <v>176</v>
      </c>
      <c r="G246" t="s">
        <v>177</v>
      </c>
      <c r="H246" t="s">
        <v>178</v>
      </c>
      <c r="I246">
        <f>I244*J246</f>
        <v>-5.9999999999999995E-4</v>
      </c>
      <c r="J246">
        <v>-5.9999999999999991E-2</v>
      </c>
      <c r="K246">
        <v>-0.06</v>
      </c>
      <c r="O246">
        <f t="shared" si="199"/>
        <v>-23.98</v>
      </c>
      <c r="P246">
        <f t="shared" si="200"/>
        <v>-23.98</v>
      </c>
      <c r="Q246">
        <f t="shared" si="201"/>
        <v>0</v>
      </c>
      <c r="R246">
        <f t="shared" si="202"/>
        <v>0</v>
      </c>
      <c r="S246">
        <f t="shared" si="203"/>
        <v>0</v>
      </c>
      <c r="T246">
        <f t="shared" si="204"/>
        <v>0</v>
      </c>
      <c r="U246">
        <f t="shared" si="205"/>
        <v>0</v>
      </c>
      <c r="V246">
        <f t="shared" si="206"/>
        <v>0</v>
      </c>
      <c r="W246">
        <f t="shared" si="207"/>
        <v>0</v>
      </c>
      <c r="X246">
        <f t="shared" si="208"/>
        <v>0</v>
      </c>
      <c r="Y246">
        <f t="shared" si="209"/>
        <v>0</v>
      </c>
      <c r="AA246">
        <v>93041055</v>
      </c>
      <c r="AB246">
        <f t="shared" si="210"/>
        <v>1631</v>
      </c>
      <c r="AC246">
        <f t="shared" si="211"/>
        <v>1631</v>
      </c>
      <c r="AD246">
        <f t="shared" si="212"/>
        <v>0</v>
      </c>
      <c r="AE246">
        <f t="shared" si="213"/>
        <v>0</v>
      </c>
      <c r="AF246">
        <f t="shared" si="214"/>
        <v>0</v>
      </c>
      <c r="AG246">
        <f t="shared" si="215"/>
        <v>0</v>
      </c>
      <c r="AH246">
        <f t="shared" si="216"/>
        <v>0</v>
      </c>
      <c r="AI246">
        <f t="shared" si="217"/>
        <v>0</v>
      </c>
      <c r="AJ246">
        <f t="shared" si="218"/>
        <v>0</v>
      </c>
      <c r="AK246">
        <v>1631</v>
      </c>
      <c r="AL246">
        <v>1631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109</v>
      </c>
      <c r="AU246">
        <v>65</v>
      </c>
      <c r="AV246">
        <v>1</v>
      </c>
      <c r="AW246">
        <v>1</v>
      </c>
      <c r="AZ246">
        <v>1</v>
      </c>
      <c r="BA246">
        <v>1</v>
      </c>
      <c r="BB246">
        <v>1</v>
      </c>
      <c r="BC246">
        <v>24.5</v>
      </c>
      <c r="BD246" t="s">
        <v>3</v>
      </c>
      <c r="BE246" t="s">
        <v>3</v>
      </c>
      <c r="BF246" t="s">
        <v>3</v>
      </c>
      <c r="BG246" t="s">
        <v>3</v>
      </c>
      <c r="BH246">
        <v>3</v>
      </c>
      <c r="BI246">
        <v>1</v>
      </c>
      <c r="BJ246" t="s">
        <v>179</v>
      </c>
      <c r="BM246">
        <v>28001</v>
      </c>
      <c r="BN246">
        <v>0</v>
      </c>
      <c r="BO246" t="s">
        <v>176</v>
      </c>
      <c r="BP246">
        <v>1</v>
      </c>
      <c r="BQ246">
        <v>2</v>
      </c>
      <c r="BR246">
        <v>1</v>
      </c>
      <c r="BS246">
        <v>1</v>
      </c>
      <c r="BT246">
        <v>1</v>
      </c>
      <c r="BU246">
        <v>1</v>
      </c>
      <c r="BV246">
        <v>1</v>
      </c>
      <c r="BW246">
        <v>1</v>
      </c>
      <c r="BX246">
        <v>1</v>
      </c>
      <c r="BY246" t="s">
        <v>3</v>
      </c>
      <c r="BZ246">
        <v>109</v>
      </c>
      <c r="CA246">
        <v>65</v>
      </c>
      <c r="CB246" t="s">
        <v>3</v>
      </c>
      <c r="CE246">
        <v>0</v>
      </c>
      <c r="CF246">
        <v>0</v>
      </c>
      <c r="CG246">
        <v>0</v>
      </c>
      <c r="CM246">
        <v>0</v>
      </c>
      <c r="CN246" t="s">
        <v>3</v>
      </c>
      <c r="CO246">
        <v>0</v>
      </c>
      <c r="CP246">
        <f t="shared" si="219"/>
        <v>-23.98</v>
      </c>
      <c r="CQ246">
        <f t="shared" si="220"/>
        <v>39959.5</v>
      </c>
      <c r="CR246">
        <f t="shared" si="221"/>
        <v>0</v>
      </c>
      <c r="CS246">
        <f t="shared" si="222"/>
        <v>0</v>
      </c>
      <c r="CT246">
        <f t="shared" si="223"/>
        <v>0</v>
      </c>
      <c r="CU246">
        <f t="shared" si="224"/>
        <v>0</v>
      </c>
      <c r="CV246">
        <f t="shared" si="225"/>
        <v>0</v>
      </c>
      <c r="CW246">
        <f t="shared" si="226"/>
        <v>0</v>
      </c>
      <c r="CX246">
        <f t="shared" si="227"/>
        <v>0</v>
      </c>
      <c r="CY246">
        <f t="shared" si="228"/>
        <v>0</v>
      </c>
      <c r="CZ246">
        <f t="shared" si="229"/>
        <v>0</v>
      </c>
      <c r="DC246" t="s">
        <v>3</v>
      </c>
      <c r="DD246" t="s">
        <v>3</v>
      </c>
      <c r="DE246" t="s">
        <v>3</v>
      </c>
      <c r="DF246" t="s">
        <v>3</v>
      </c>
      <c r="DG246" t="s">
        <v>3</v>
      </c>
      <c r="DH246" t="s">
        <v>3</v>
      </c>
      <c r="DI246" t="s">
        <v>3</v>
      </c>
      <c r="DJ246" t="s">
        <v>3</v>
      </c>
      <c r="DK246" t="s">
        <v>3</v>
      </c>
      <c r="DL246" t="s">
        <v>3</v>
      </c>
      <c r="DM246" t="s">
        <v>3</v>
      </c>
      <c r="DN246">
        <v>0</v>
      </c>
      <c r="DO246">
        <v>0</v>
      </c>
      <c r="DP246">
        <v>1</v>
      </c>
      <c r="DQ246">
        <v>1</v>
      </c>
      <c r="DU246">
        <v>1009</v>
      </c>
      <c r="DV246" t="s">
        <v>178</v>
      </c>
      <c r="DW246" t="s">
        <v>178</v>
      </c>
      <c r="DX246">
        <v>1000</v>
      </c>
      <c r="DZ246" t="s">
        <v>3</v>
      </c>
      <c r="EA246" t="s">
        <v>3</v>
      </c>
      <c r="EB246" t="s">
        <v>3</v>
      </c>
      <c r="EC246" t="s">
        <v>3</v>
      </c>
      <c r="EE246">
        <v>92107630</v>
      </c>
      <c r="EF246">
        <v>2</v>
      </c>
      <c r="EG246" t="s">
        <v>19</v>
      </c>
      <c r="EH246">
        <v>22</v>
      </c>
      <c r="EI246" t="s">
        <v>167</v>
      </c>
      <c r="EJ246">
        <v>1</v>
      </c>
      <c r="EK246">
        <v>28001</v>
      </c>
      <c r="EL246" t="s">
        <v>167</v>
      </c>
      <c r="EM246" t="s">
        <v>168</v>
      </c>
      <c r="EO246" t="s">
        <v>3</v>
      </c>
      <c r="EQ246">
        <v>0</v>
      </c>
      <c r="ER246">
        <v>1631</v>
      </c>
      <c r="ES246">
        <v>1631</v>
      </c>
      <c r="ET246">
        <v>0</v>
      </c>
      <c r="EU246">
        <v>0</v>
      </c>
      <c r="EV246">
        <v>0</v>
      </c>
      <c r="EW246">
        <v>0</v>
      </c>
      <c r="EX246">
        <v>0</v>
      </c>
      <c r="FQ246">
        <v>0</v>
      </c>
      <c r="FR246">
        <f t="shared" si="230"/>
        <v>0</v>
      </c>
      <c r="FS246">
        <v>0</v>
      </c>
      <c r="FX246">
        <v>109</v>
      </c>
      <c r="FY246">
        <v>65</v>
      </c>
      <c r="GA246" t="s">
        <v>3</v>
      </c>
      <c r="GD246">
        <v>1</v>
      </c>
      <c r="GF246">
        <v>-1477418341</v>
      </c>
      <c r="GG246">
        <v>2</v>
      </c>
      <c r="GH246">
        <v>1</v>
      </c>
      <c r="GI246">
        <v>2</v>
      </c>
      <c r="GJ246">
        <v>0</v>
      </c>
      <c r="GK246">
        <v>0</v>
      </c>
      <c r="GL246">
        <f t="shared" si="231"/>
        <v>0</v>
      </c>
      <c r="GM246">
        <f t="shared" si="232"/>
        <v>-23.98</v>
      </c>
      <c r="GN246">
        <f t="shared" si="233"/>
        <v>-23.98</v>
      </c>
      <c r="GO246">
        <f t="shared" si="234"/>
        <v>0</v>
      </c>
      <c r="GP246">
        <f t="shared" si="235"/>
        <v>0</v>
      </c>
      <c r="GR246">
        <v>0</v>
      </c>
      <c r="GS246">
        <v>3</v>
      </c>
      <c r="GT246">
        <v>0</v>
      </c>
      <c r="GU246" t="s">
        <v>3</v>
      </c>
      <c r="GV246">
        <f t="shared" si="236"/>
        <v>0</v>
      </c>
      <c r="GW246">
        <v>1</v>
      </c>
      <c r="GX246">
        <f t="shared" si="237"/>
        <v>0</v>
      </c>
      <c r="HA246">
        <v>0</v>
      </c>
      <c r="HB246">
        <v>0</v>
      </c>
      <c r="HC246">
        <f t="shared" si="238"/>
        <v>0</v>
      </c>
      <c r="HE246" t="s">
        <v>3</v>
      </c>
      <c r="HF246" t="s">
        <v>3</v>
      </c>
      <c r="HM246" t="s">
        <v>3</v>
      </c>
      <c r="HN246" t="s">
        <v>169</v>
      </c>
      <c r="HO246" t="s">
        <v>170</v>
      </c>
      <c r="HP246" t="s">
        <v>167</v>
      </c>
      <c r="HQ246" t="s">
        <v>167</v>
      </c>
      <c r="IK246">
        <v>0</v>
      </c>
    </row>
    <row r="247" spans="1:245" x14ac:dyDescent="0.2">
      <c r="A247">
        <v>17</v>
      </c>
      <c r="B247">
        <v>1</v>
      </c>
      <c r="C247">
        <f>ROW(SmtRes!A250)</f>
        <v>250</v>
      </c>
      <c r="D247">
        <f>ROW(EtalonRes!A250)</f>
        <v>250</v>
      </c>
      <c r="E247" t="s">
        <v>517</v>
      </c>
      <c r="F247" t="s">
        <v>181</v>
      </c>
      <c r="G247" t="s">
        <v>182</v>
      </c>
      <c r="H247" t="s">
        <v>183</v>
      </c>
      <c r="I247">
        <v>4</v>
      </c>
      <c r="J247">
        <v>0</v>
      </c>
      <c r="K247">
        <v>4</v>
      </c>
      <c r="O247">
        <f t="shared" si="199"/>
        <v>7441.84</v>
      </c>
      <c r="P247">
        <f t="shared" si="200"/>
        <v>0</v>
      </c>
      <c r="Q247">
        <f t="shared" si="201"/>
        <v>0</v>
      </c>
      <c r="R247">
        <f t="shared" si="202"/>
        <v>0</v>
      </c>
      <c r="S247">
        <f t="shared" si="203"/>
        <v>7441.84</v>
      </c>
      <c r="T247">
        <f t="shared" si="204"/>
        <v>0</v>
      </c>
      <c r="U247">
        <f t="shared" si="205"/>
        <v>19.440000000000001</v>
      </c>
      <c r="V247">
        <f t="shared" si="206"/>
        <v>0</v>
      </c>
      <c r="W247">
        <f t="shared" si="207"/>
        <v>0</v>
      </c>
      <c r="X247">
        <f t="shared" si="208"/>
        <v>5506.96</v>
      </c>
      <c r="Y247">
        <f t="shared" si="209"/>
        <v>2679.06</v>
      </c>
      <c r="AA247">
        <v>93041055</v>
      </c>
      <c r="AB247">
        <f t="shared" si="210"/>
        <v>52.07</v>
      </c>
      <c r="AC247">
        <f t="shared" si="211"/>
        <v>0</v>
      </c>
      <c r="AD247">
        <f t="shared" si="212"/>
        <v>0</v>
      </c>
      <c r="AE247">
        <f t="shared" si="213"/>
        <v>0</v>
      </c>
      <c r="AF247">
        <f t="shared" si="214"/>
        <v>52.07</v>
      </c>
      <c r="AG247">
        <f t="shared" si="215"/>
        <v>0</v>
      </c>
      <c r="AH247">
        <f t="shared" si="216"/>
        <v>4.8600000000000003</v>
      </c>
      <c r="AI247">
        <f t="shared" si="217"/>
        <v>0</v>
      </c>
      <c r="AJ247">
        <f t="shared" si="218"/>
        <v>0</v>
      </c>
      <c r="AK247">
        <v>52.07</v>
      </c>
      <c r="AL247">
        <v>0</v>
      </c>
      <c r="AM247">
        <v>0</v>
      </c>
      <c r="AN247">
        <v>0</v>
      </c>
      <c r="AO247">
        <v>52.07</v>
      </c>
      <c r="AP247">
        <v>0</v>
      </c>
      <c r="AQ247">
        <v>4.8600000000000003</v>
      </c>
      <c r="AR247">
        <v>0</v>
      </c>
      <c r="AS247">
        <v>0</v>
      </c>
      <c r="AT247">
        <v>74</v>
      </c>
      <c r="AU247">
        <v>36</v>
      </c>
      <c r="AV247">
        <v>1</v>
      </c>
      <c r="AW247">
        <v>1</v>
      </c>
      <c r="AZ247">
        <v>1</v>
      </c>
      <c r="BA247">
        <v>35.729999999999997</v>
      </c>
      <c r="BB247">
        <v>1</v>
      </c>
      <c r="BC247">
        <v>1</v>
      </c>
      <c r="BD247" t="s">
        <v>3</v>
      </c>
      <c r="BE247" t="s">
        <v>3</v>
      </c>
      <c r="BF247" t="s">
        <v>3</v>
      </c>
      <c r="BG247" t="s">
        <v>3</v>
      </c>
      <c r="BH247">
        <v>0</v>
      </c>
      <c r="BI247">
        <v>4</v>
      </c>
      <c r="BJ247" t="s">
        <v>184</v>
      </c>
      <c r="BM247">
        <v>200001</v>
      </c>
      <c r="BN247">
        <v>0</v>
      </c>
      <c r="BO247" t="s">
        <v>3</v>
      </c>
      <c r="BP247">
        <v>0</v>
      </c>
      <c r="BQ247">
        <v>4</v>
      </c>
      <c r="BR247">
        <v>0</v>
      </c>
      <c r="BS247">
        <v>1</v>
      </c>
      <c r="BT247">
        <v>1</v>
      </c>
      <c r="BU247">
        <v>1</v>
      </c>
      <c r="BV247">
        <v>1</v>
      </c>
      <c r="BW247">
        <v>1</v>
      </c>
      <c r="BX247">
        <v>1</v>
      </c>
      <c r="BY247" t="s">
        <v>3</v>
      </c>
      <c r="BZ247">
        <v>74</v>
      </c>
      <c r="CA247">
        <v>36</v>
      </c>
      <c r="CB247" t="s">
        <v>3</v>
      </c>
      <c r="CE247">
        <v>0</v>
      </c>
      <c r="CF247">
        <v>0</v>
      </c>
      <c r="CG247">
        <v>0</v>
      </c>
      <c r="CM247">
        <v>0</v>
      </c>
      <c r="CN247" t="s">
        <v>3</v>
      </c>
      <c r="CO247">
        <v>0</v>
      </c>
      <c r="CP247">
        <f t="shared" si="219"/>
        <v>7441.84</v>
      </c>
      <c r="CQ247">
        <f t="shared" si="220"/>
        <v>0</v>
      </c>
      <c r="CR247">
        <f t="shared" si="221"/>
        <v>0</v>
      </c>
      <c r="CS247">
        <f t="shared" si="222"/>
        <v>0</v>
      </c>
      <c r="CT247">
        <f t="shared" si="223"/>
        <v>1860.4610999999998</v>
      </c>
      <c r="CU247">
        <f t="shared" si="224"/>
        <v>0</v>
      </c>
      <c r="CV247">
        <f t="shared" si="225"/>
        <v>4.8600000000000003</v>
      </c>
      <c r="CW247">
        <f t="shared" si="226"/>
        <v>0</v>
      </c>
      <c r="CX247">
        <f t="shared" si="227"/>
        <v>0</v>
      </c>
      <c r="CY247">
        <f t="shared" si="228"/>
        <v>5506.9616000000005</v>
      </c>
      <c r="CZ247">
        <f t="shared" si="229"/>
        <v>2679.0623999999998</v>
      </c>
      <c r="DC247" t="s">
        <v>3</v>
      </c>
      <c r="DD247" t="s">
        <v>3</v>
      </c>
      <c r="DE247" t="s">
        <v>3</v>
      </c>
      <c r="DF247" t="s">
        <v>3</v>
      </c>
      <c r="DG247" t="s">
        <v>3</v>
      </c>
      <c r="DH247" t="s">
        <v>3</v>
      </c>
      <c r="DI247" t="s">
        <v>3</v>
      </c>
      <c r="DJ247" t="s">
        <v>3</v>
      </c>
      <c r="DK247" t="s">
        <v>3</v>
      </c>
      <c r="DL247" t="s">
        <v>3</v>
      </c>
      <c r="DM247" t="s">
        <v>3</v>
      </c>
      <c r="DN247">
        <v>0</v>
      </c>
      <c r="DO247">
        <v>0</v>
      </c>
      <c r="DP247">
        <v>1</v>
      </c>
      <c r="DQ247">
        <v>1</v>
      </c>
      <c r="DU247">
        <v>1013</v>
      </c>
      <c r="DV247" t="s">
        <v>183</v>
      </c>
      <c r="DW247" t="s">
        <v>183</v>
      </c>
      <c r="DX247">
        <v>1</v>
      </c>
      <c r="DZ247" t="s">
        <v>3</v>
      </c>
      <c r="EA247" t="s">
        <v>3</v>
      </c>
      <c r="EB247" t="s">
        <v>3</v>
      </c>
      <c r="EC247" t="s">
        <v>3</v>
      </c>
      <c r="EE247">
        <v>92107512</v>
      </c>
      <c r="EF247">
        <v>4</v>
      </c>
      <c r="EG247" t="s">
        <v>185</v>
      </c>
      <c r="EH247">
        <v>83</v>
      </c>
      <c r="EI247" t="s">
        <v>185</v>
      </c>
      <c r="EJ247">
        <v>4</v>
      </c>
      <c r="EK247">
        <v>200001</v>
      </c>
      <c r="EL247" t="s">
        <v>186</v>
      </c>
      <c r="EM247" t="s">
        <v>187</v>
      </c>
      <c r="EO247" t="s">
        <v>3</v>
      </c>
      <c r="EQ247">
        <v>0</v>
      </c>
      <c r="ER247">
        <v>52.07</v>
      </c>
      <c r="ES247">
        <v>0</v>
      </c>
      <c r="ET247">
        <v>0</v>
      </c>
      <c r="EU247">
        <v>0</v>
      </c>
      <c r="EV247">
        <v>52.07</v>
      </c>
      <c r="EW247">
        <v>4.8600000000000003</v>
      </c>
      <c r="EX247">
        <v>0</v>
      </c>
      <c r="EY247">
        <v>0</v>
      </c>
      <c r="FQ247">
        <v>0</v>
      </c>
      <c r="FR247">
        <f t="shared" si="230"/>
        <v>0</v>
      </c>
      <c r="FS247">
        <v>0</v>
      </c>
      <c r="FX247">
        <v>74</v>
      </c>
      <c r="FY247">
        <v>36</v>
      </c>
      <c r="GA247" t="s">
        <v>3</v>
      </c>
      <c r="GD247">
        <v>1</v>
      </c>
      <c r="GF247">
        <v>-804058711</v>
      </c>
      <c r="GG247">
        <v>2</v>
      </c>
      <c r="GH247">
        <v>1</v>
      </c>
      <c r="GI247">
        <v>2</v>
      </c>
      <c r="GJ247">
        <v>0</v>
      </c>
      <c r="GK247">
        <v>0</v>
      </c>
      <c r="GL247">
        <f t="shared" si="231"/>
        <v>0</v>
      </c>
      <c r="GM247">
        <f t="shared" si="232"/>
        <v>15627.86</v>
      </c>
      <c r="GN247">
        <f t="shared" si="233"/>
        <v>0</v>
      </c>
      <c r="GO247">
        <f t="shared" si="234"/>
        <v>0</v>
      </c>
      <c r="GP247">
        <f t="shared" si="235"/>
        <v>15627.86</v>
      </c>
      <c r="GR247">
        <v>0</v>
      </c>
      <c r="GS247">
        <v>3</v>
      </c>
      <c r="GT247">
        <v>0</v>
      </c>
      <c r="GU247" t="s">
        <v>3</v>
      </c>
      <c r="GV247">
        <f t="shared" si="236"/>
        <v>0</v>
      </c>
      <c r="GW247">
        <v>1</v>
      </c>
      <c r="GX247">
        <f t="shared" si="237"/>
        <v>0</v>
      </c>
      <c r="HA247">
        <v>0</v>
      </c>
      <c r="HB247">
        <v>0</v>
      </c>
      <c r="HC247">
        <f t="shared" si="238"/>
        <v>0</v>
      </c>
      <c r="HE247" t="s">
        <v>3</v>
      </c>
      <c r="HF247" t="s">
        <v>3</v>
      </c>
      <c r="HM247" t="s">
        <v>3</v>
      </c>
      <c r="HN247" t="s">
        <v>188</v>
      </c>
      <c r="HO247" t="s">
        <v>189</v>
      </c>
      <c r="HP247" t="s">
        <v>185</v>
      </c>
      <c r="HQ247" t="s">
        <v>185</v>
      </c>
      <c r="IK247">
        <v>0</v>
      </c>
    </row>
    <row r="248" spans="1:245" x14ac:dyDescent="0.2">
      <c r="A248">
        <v>17</v>
      </c>
      <c r="B248">
        <v>1</v>
      </c>
      <c r="C248">
        <f>ROW(SmtRes!A252)</f>
        <v>252</v>
      </c>
      <c r="D248">
        <f>ROW(EtalonRes!A252)</f>
        <v>252</v>
      </c>
      <c r="E248" t="s">
        <v>518</v>
      </c>
      <c r="F248" t="s">
        <v>191</v>
      </c>
      <c r="G248" t="s">
        <v>192</v>
      </c>
      <c r="H248" t="s">
        <v>193</v>
      </c>
      <c r="I248">
        <v>4</v>
      </c>
      <c r="J248">
        <v>0</v>
      </c>
      <c r="K248">
        <v>4</v>
      </c>
      <c r="O248">
        <f t="shared" si="199"/>
        <v>2771.22</v>
      </c>
      <c r="P248">
        <f t="shared" si="200"/>
        <v>0</v>
      </c>
      <c r="Q248">
        <f t="shared" si="201"/>
        <v>0</v>
      </c>
      <c r="R248">
        <f t="shared" si="202"/>
        <v>0</v>
      </c>
      <c r="S248">
        <f t="shared" si="203"/>
        <v>2771.22</v>
      </c>
      <c r="T248">
        <f t="shared" si="204"/>
        <v>0</v>
      </c>
      <c r="U248">
        <f t="shared" si="205"/>
        <v>6.48</v>
      </c>
      <c r="V248">
        <f t="shared" si="206"/>
        <v>0</v>
      </c>
      <c r="W248">
        <f t="shared" si="207"/>
        <v>0</v>
      </c>
      <c r="X248">
        <f t="shared" si="208"/>
        <v>2050.6999999999998</v>
      </c>
      <c r="Y248">
        <f t="shared" si="209"/>
        <v>997.64</v>
      </c>
      <c r="AA248">
        <v>93041055</v>
      </c>
      <c r="AB248">
        <f t="shared" si="210"/>
        <v>19.39</v>
      </c>
      <c r="AC248">
        <f t="shared" si="211"/>
        <v>0</v>
      </c>
      <c r="AD248">
        <f t="shared" si="212"/>
        <v>0</v>
      </c>
      <c r="AE248">
        <f t="shared" si="213"/>
        <v>0</v>
      </c>
      <c r="AF248">
        <f t="shared" si="214"/>
        <v>19.39</v>
      </c>
      <c r="AG248">
        <f t="shared" si="215"/>
        <v>0</v>
      </c>
      <c r="AH248">
        <f t="shared" si="216"/>
        <v>1.62</v>
      </c>
      <c r="AI248">
        <f t="shared" si="217"/>
        <v>0</v>
      </c>
      <c r="AJ248">
        <f t="shared" si="218"/>
        <v>0</v>
      </c>
      <c r="AK248">
        <v>19.39</v>
      </c>
      <c r="AL248">
        <v>0</v>
      </c>
      <c r="AM248">
        <v>0</v>
      </c>
      <c r="AN248">
        <v>0</v>
      </c>
      <c r="AO248">
        <v>19.39</v>
      </c>
      <c r="AP248">
        <v>0</v>
      </c>
      <c r="AQ248">
        <v>1.62</v>
      </c>
      <c r="AR248">
        <v>0</v>
      </c>
      <c r="AS248">
        <v>0</v>
      </c>
      <c r="AT248">
        <v>74</v>
      </c>
      <c r="AU248">
        <v>36</v>
      </c>
      <c r="AV248">
        <v>1</v>
      </c>
      <c r="AW248">
        <v>1</v>
      </c>
      <c r="AZ248">
        <v>1</v>
      </c>
      <c r="BA248">
        <v>35.729999999999997</v>
      </c>
      <c r="BB248">
        <v>1</v>
      </c>
      <c r="BC248">
        <v>1</v>
      </c>
      <c r="BD248" t="s">
        <v>3</v>
      </c>
      <c r="BE248" t="s">
        <v>3</v>
      </c>
      <c r="BF248" t="s">
        <v>3</v>
      </c>
      <c r="BG248" t="s">
        <v>3</v>
      </c>
      <c r="BH248">
        <v>0</v>
      </c>
      <c r="BI248">
        <v>4</v>
      </c>
      <c r="BJ248" t="s">
        <v>194</v>
      </c>
      <c r="BM248">
        <v>200001</v>
      </c>
      <c r="BN248">
        <v>0</v>
      </c>
      <c r="BO248" t="s">
        <v>3</v>
      </c>
      <c r="BP248">
        <v>0</v>
      </c>
      <c r="BQ248">
        <v>4</v>
      </c>
      <c r="BR248">
        <v>0</v>
      </c>
      <c r="BS248">
        <v>1</v>
      </c>
      <c r="BT248">
        <v>1</v>
      </c>
      <c r="BU248">
        <v>1</v>
      </c>
      <c r="BV248">
        <v>1</v>
      </c>
      <c r="BW248">
        <v>1</v>
      </c>
      <c r="BX248">
        <v>1</v>
      </c>
      <c r="BY248" t="s">
        <v>3</v>
      </c>
      <c r="BZ248">
        <v>74</v>
      </c>
      <c r="CA248">
        <v>36</v>
      </c>
      <c r="CB248" t="s">
        <v>3</v>
      </c>
      <c r="CE248">
        <v>0</v>
      </c>
      <c r="CF248">
        <v>0</v>
      </c>
      <c r="CG248">
        <v>0</v>
      </c>
      <c r="CM248">
        <v>0</v>
      </c>
      <c r="CN248" t="s">
        <v>3</v>
      </c>
      <c r="CO248">
        <v>0</v>
      </c>
      <c r="CP248">
        <f t="shared" si="219"/>
        <v>2771.22</v>
      </c>
      <c r="CQ248">
        <f t="shared" si="220"/>
        <v>0</v>
      </c>
      <c r="CR248">
        <f t="shared" si="221"/>
        <v>0</v>
      </c>
      <c r="CS248">
        <f t="shared" si="222"/>
        <v>0</v>
      </c>
      <c r="CT248">
        <f t="shared" si="223"/>
        <v>692.80469999999991</v>
      </c>
      <c r="CU248">
        <f t="shared" si="224"/>
        <v>0</v>
      </c>
      <c r="CV248">
        <f t="shared" si="225"/>
        <v>1.62</v>
      </c>
      <c r="CW248">
        <f t="shared" si="226"/>
        <v>0</v>
      </c>
      <c r="CX248">
        <f t="shared" si="227"/>
        <v>0</v>
      </c>
      <c r="CY248">
        <f t="shared" si="228"/>
        <v>2050.7028</v>
      </c>
      <c r="CZ248">
        <f t="shared" si="229"/>
        <v>997.63919999999996</v>
      </c>
      <c r="DC248" t="s">
        <v>3</v>
      </c>
      <c r="DD248" t="s">
        <v>3</v>
      </c>
      <c r="DE248" t="s">
        <v>3</v>
      </c>
      <c r="DF248" t="s">
        <v>3</v>
      </c>
      <c r="DG248" t="s">
        <v>3</v>
      </c>
      <c r="DH248" t="s">
        <v>3</v>
      </c>
      <c r="DI248" t="s">
        <v>3</v>
      </c>
      <c r="DJ248" t="s">
        <v>3</v>
      </c>
      <c r="DK248" t="s">
        <v>3</v>
      </c>
      <c r="DL248" t="s">
        <v>3</v>
      </c>
      <c r="DM248" t="s">
        <v>3</v>
      </c>
      <c r="DN248">
        <v>0</v>
      </c>
      <c r="DO248">
        <v>0</v>
      </c>
      <c r="DP248">
        <v>1</v>
      </c>
      <c r="DQ248">
        <v>1</v>
      </c>
      <c r="DU248">
        <v>1013</v>
      </c>
      <c r="DV248" t="s">
        <v>193</v>
      </c>
      <c r="DW248" t="s">
        <v>193</v>
      </c>
      <c r="DX248">
        <v>1</v>
      </c>
      <c r="DZ248" t="s">
        <v>3</v>
      </c>
      <c r="EA248" t="s">
        <v>3</v>
      </c>
      <c r="EB248" t="s">
        <v>3</v>
      </c>
      <c r="EC248" t="s">
        <v>3</v>
      </c>
      <c r="EE248">
        <v>92107512</v>
      </c>
      <c r="EF248">
        <v>4</v>
      </c>
      <c r="EG248" t="s">
        <v>185</v>
      </c>
      <c r="EH248">
        <v>83</v>
      </c>
      <c r="EI248" t="s">
        <v>185</v>
      </c>
      <c r="EJ248">
        <v>4</v>
      </c>
      <c r="EK248">
        <v>200001</v>
      </c>
      <c r="EL248" t="s">
        <v>186</v>
      </c>
      <c r="EM248" t="s">
        <v>187</v>
      </c>
      <c r="EO248" t="s">
        <v>3</v>
      </c>
      <c r="EQ248">
        <v>0</v>
      </c>
      <c r="ER248">
        <v>19.39</v>
      </c>
      <c r="ES248">
        <v>0</v>
      </c>
      <c r="ET248">
        <v>0</v>
      </c>
      <c r="EU248">
        <v>0</v>
      </c>
      <c r="EV248">
        <v>19.39</v>
      </c>
      <c r="EW248">
        <v>1.62</v>
      </c>
      <c r="EX248">
        <v>0</v>
      </c>
      <c r="EY248">
        <v>0</v>
      </c>
      <c r="FQ248">
        <v>0</v>
      </c>
      <c r="FR248">
        <f t="shared" si="230"/>
        <v>0</v>
      </c>
      <c r="FS248">
        <v>0</v>
      </c>
      <c r="FX248">
        <v>74</v>
      </c>
      <c r="FY248">
        <v>36</v>
      </c>
      <c r="GA248" t="s">
        <v>3</v>
      </c>
      <c r="GD248">
        <v>1</v>
      </c>
      <c r="GF248">
        <v>1788709246</v>
      </c>
      <c r="GG248">
        <v>2</v>
      </c>
      <c r="GH248">
        <v>1</v>
      </c>
      <c r="GI248">
        <v>2</v>
      </c>
      <c r="GJ248">
        <v>0</v>
      </c>
      <c r="GK248">
        <v>0</v>
      </c>
      <c r="GL248">
        <f t="shared" si="231"/>
        <v>0</v>
      </c>
      <c r="GM248">
        <f t="shared" si="232"/>
        <v>5819.56</v>
      </c>
      <c r="GN248">
        <f t="shared" si="233"/>
        <v>0</v>
      </c>
      <c r="GO248">
        <f t="shared" si="234"/>
        <v>0</v>
      </c>
      <c r="GP248">
        <f t="shared" si="235"/>
        <v>5819.56</v>
      </c>
      <c r="GR248">
        <v>0</v>
      </c>
      <c r="GS248">
        <v>3</v>
      </c>
      <c r="GT248">
        <v>0</v>
      </c>
      <c r="GU248" t="s">
        <v>3</v>
      </c>
      <c r="GV248">
        <f t="shared" si="236"/>
        <v>0</v>
      </c>
      <c r="GW248">
        <v>1</v>
      </c>
      <c r="GX248">
        <f t="shared" si="237"/>
        <v>0</v>
      </c>
      <c r="HA248">
        <v>0</v>
      </c>
      <c r="HB248">
        <v>0</v>
      </c>
      <c r="HC248">
        <f t="shared" si="238"/>
        <v>0</v>
      </c>
      <c r="HE248" t="s">
        <v>3</v>
      </c>
      <c r="HF248" t="s">
        <v>3</v>
      </c>
      <c r="HM248" t="s">
        <v>3</v>
      </c>
      <c r="HN248" t="s">
        <v>188</v>
      </c>
      <c r="HO248" t="s">
        <v>189</v>
      </c>
      <c r="HP248" t="s">
        <v>185</v>
      </c>
      <c r="HQ248" t="s">
        <v>185</v>
      </c>
      <c r="IK248">
        <v>0</v>
      </c>
    </row>
    <row r="249" spans="1:245" x14ac:dyDescent="0.2">
      <c r="A249">
        <v>17</v>
      </c>
      <c r="B249">
        <v>1</v>
      </c>
      <c r="E249" t="s">
        <v>519</v>
      </c>
      <c r="F249" t="s">
        <v>196</v>
      </c>
      <c r="G249" t="s">
        <v>520</v>
      </c>
      <c r="H249" t="s">
        <v>64</v>
      </c>
      <c r="I249">
        <v>276</v>
      </c>
      <c r="J249">
        <v>0</v>
      </c>
      <c r="K249">
        <v>276</v>
      </c>
      <c r="O249">
        <f t="shared" si="199"/>
        <v>229770</v>
      </c>
      <c r="P249">
        <f t="shared" si="200"/>
        <v>229770</v>
      </c>
      <c r="Q249">
        <f t="shared" si="201"/>
        <v>0</v>
      </c>
      <c r="R249">
        <f t="shared" si="202"/>
        <v>0</v>
      </c>
      <c r="S249">
        <f t="shared" si="203"/>
        <v>0</v>
      </c>
      <c r="T249">
        <f t="shared" si="204"/>
        <v>0</v>
      </c>
      <c r="U249">
        <f t="shared" si="205"/>
        <v>0</v>
      </c>
      <c r="V249">
        <f t="shared" si="206"/>
        <v>0</v>
      </c>
      <c r="W249">
        <f t="shared" si="207"/>
        <v>0</v>
      </c>
      <c r="X249">
        <f t="shared" si="208"/>
        <v>0</v>
      </c>
      <c r="Y249">
        <f t="shared" si="209"/>
        <v>0</v>
      </c>
      <c r="AA249">
        <v>93041055</v>
      </c>
      <c r="AB249">
        <f t="shared" si="210"/>
        <v>832.5</v>
      </c>
      <c r="AC249">
        <f t="shared" si="211"/>
        <v>832.5</v>
      </c>
      <c r="AD249">
        <f t="shared" si="212"/>
        <v>0</v>
      </c>
      <c r="AE249">
        <f t="shared" si="213"/>
        <v>0</v>
      </c>
      <c r="AF249">
        <f t="shared" si="214"/>
        <v>0</v>
      </c>
      <c r="AG249">
        <f t="shared" si="215"/>
        <v>0</v>
      </c>
      <c r="AH249">
        <f t="shared" si="216"/>
        <v>0</v>
      </c>
      <c r="AI249">
        <f t="shared" si="217"/>
        <v>0</v>
      </c>
      <c r="AJ249">
        <f t="shared" si="218"/>
        <v>0</v>
      </c>
      <c r="AK249">
        <v>832.5</v>
      </c>
      <c r="AL249">
        <v>832.5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1</v>
      </c>
      <c r="AW249">
        <v>1</v>
      </c>
      <c r="AZ249">
        <v>1</v>
      </c>
      <c r="BA249">
        <v>1</v>
      </c>
      <c r="BB249">
        <v>1</v>
      </c>
      <c r="BC249">
        <v>1</v>
      </c>
      <c r="BD249" t="s">
        <v>3</v>
      </c>
      <c r="BE249" t="s">
        <v>3</v>
      </c>
      <c r="BF249" t="s">
        <v>3</v>
      </c>
      <c r="BG249" t="s">
        <v>3</v>
      </c>
      <c r="BH249">
        <v>3</v>
      </c>
      <c r="BI249">
        <v>1</v>
      </c>
      <c r="BJ249" t="s">
        <v>3</v>
      </c>
      <c r="BM249">
        <v>1100</v>
      </c>
      <c r="BN249">
        <v>0</v>
      </c>
      <c r="BO249" t="s">
        <v>3</v>
      </c>
      <c r="BP249">
        <v>0</v>
      </c>
      <c r="BQ249">
        <v>8</v>
      </c>
      <c r="BR249">
        <v>0</v>
      </c>
      <c r="BS249">
        <v>1</v>
      </c>
      <c r="BT249">
        <v>1</v>
      </c>
      <c r="BU249">
        <v>1</v>
      </c>
      <c r="BV249">
        <v>1</v>
      </c>
      <c r="BW249">
        <v>1</v>
      </c>
      <c r="BX249">
        <v>1</v>
      </c>
      <c r="BY249" t="s">
        <v>3</v>
      </c>
      <c r="BZ249">
        <v>0</v>
      </c>
      <c r="CA249">
        <v>0</v>
      </c>
      <c r="CB249" t="s">
        <v>3</v>
      </c>
      <c r="CE249">
        <v>0</v>
      </c>
      <c r="CF249">
        <v>0</v>
      </c>
      <c r="CG249">
        <v>0</v>
      </c>
      <c r="CM249">
        <v>0</v>
      </c>
      <c r="CN249" t="s">
        <v>3</v>
      </c>
      <c r="CO249">
        <v>0</v>
      </c>
      <c r="CP249">
        <f t="shared" si="219"/>
        <v>229770</v>
      </c>
      <c r="CQ249">
        <f t="shared" si="220"/>
        <v>832.5</v>
      </c>
      <c r="CR249">
        <f t="shared" si="221"/>
        <v>0</v>
      </c>
      <c r="CS249">
        <f t="shared" si="222"/>
        <v>0</v>
      </c>
      <c r="CT249">
        <f t="shared" si="223"/>
        <v>0</v>
      </c>
      <c r="CU249">
        <f t="shared" si="224"/>
        <v>0</v>
      </c>
      <c r="CV249">
        <f t="shared" si="225"/>
        <v>0</v>
      </c>
      <c r="CW249">
        <f t="shared" si="226"/>
        <v>0</v>
      </c>
      <c r="CX249">
        <f t="shared" si="227"/>
        <v>0</v>
      </c>
      <c r="CY249">
        <f t="shared" si="228"/>
        <v>0</v>
      </c>
      <c r="CZ249">
        <f t="shared" si="229"/>
        <v>0</v>
      </c>
      <c r="DC249" t="s">
        <v>3</v>
      </c>
      <c r="DD249" t="s">
        <v>3</v>
      </c>
      <c r="DE249" t="s">
        <v>3</v>
      </c>
      <c r="DF249" t="s">
        <v>3</v>
      </c>
      <c r="DG249" t="s">
        <v>3</v>
      </c>
      <c r="DH249" t="s">
        <v>3</v>
      </c>
      <c r="DI249" t="s">
        <v>3</v>
      </c>
      <c r="DJ249" t="s">
        <v>3</v>
      </c>
      <c r="DK249" t="s">
        <v>3</v>
      </c>
      <c r="DL249" t="s">
        <v>3</v>
      </c>
      <c r="DM249" t="s">
        <v>3</v>
      </c>
      <c r="DN249">
        <v>0</v>
      </c>
      <c r="DO249">
        <v>0</v>
      </c>
      <c r="DP249">
        <v>1</v>
      </c>
      <c r="DQ249">
        <v>1</v>
      </c>
      <c r="DU249">
        <v>1003</v>
      </c>
      <c r="DV249" t="s">
        <v>64</v>
      </c>
      <c r="DW249" t="s">
        <v>64</v>
      </c>
      <c r="DX249">
        <v>1</v>
      </c>
      <c r="DZ249" t="s">
        <v>3</v>
      </c>
      <c r="EA249" t="s">
        <v>3</v>
      </c>
      <c r="EB249" t="s">
        <v>3</v>
      </c>
      <c r="EC249" t="s">
        <v>3</v>
      </c>
      <c r="EE249">
        <v>92107766</v>
      </c>
      <c r="EF249">
        <v>8</v>
      </c>
      <c r="EG249" t="s">
        <v>198</v>
      </c>
      <c r="EH249">
        <v>0</v>
      </c>
      <c r="EI249" t="s">
        <v>3</v>
      </c>
      <c r="EJ249">
        <v>1</v>
      </c>
      <c r="EK249">
        <v>1100</v>
      </c>
      <c r="EL249" t="s">
        <v>199</v>
      </c>
      <c r="EM249" t="s">
        <v>200</v>
      </c>
      <c r="EO249" t="s">
        <v>3</v>
      </c>
      <c r="EQ249">
        <v>0</v>
      </c>
      <c r="ER249">
        <v>832.5</v>
      </c>
      <c r="ES249">
        <v>832.5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5</v>
      </c>
      <c r="FC249">
        <v>1</v>
      </c>
      <c r="FD249">
        <v>18</v>
      </c>
      <c r="FF249">
        <v>999</v>
      </c>
      <c r="FQ249">
        <v>0</v>
      </c>
      <c r="FR249">
        <f t="shared" si="230"/>
        <v>0</v>
      </c>
      <c r="FS249">
        <v>0</v>
      </c>
      <c r="FX249">
        <v>0</v>
      </c>
      <c r="FY249">
        <v>0</v>
      </c>
      <c r="GA249" t="s">
        <v>521</v>
      </c>
      <c r="GD249">
        <v>1</v>
      </c>
      <c r="GF249">
        <v>1855809212</v>
      </c>
      <c r="GG249">
        <v>2</v>
      </c>
      <c r="GH249">
        <v>3</v>
      </c>
      <c r="GI249">
        <v>-2</v>
      </c>
      <c r="GJ249">
        <v>0</v>
      </c>
      <c r="GK249">
        <v>0</v>
      </c>
      <c r="GL249">
        <f t="shared" si="231"/>
        <v>0</v>
      </c>
      <c r="GM249">
        <f t="shared" si="232"/>
        <v>229770</v>
      </c>
      <c r="GN249">
        <f t="shared" si="233"/>
        <v>229770</v>
      </c>
      <c r="GO249">
        <f t="shared" si="234"/>
        <v>0</v>
      </c>
      <c r="GP249">
        <f t="shared" si="235"/>
        <v>0</v>
      </c>
      <c r="GR249">
        <v>1</v>
      </c>
      <c r="GS249">
        <v>1</v>
      </c>
      <c r="GT249">
        <v>0</v>
      </c>
      <c r="GU249" t="s">
        <v>3</v>
      </c>
      <c r="GV249">
        <f t="shared" si="236"/>
        <v>0</v>
      </c>
      <c r="GW249">
        <v>1</v>
      </c>
      <c r="GX249">
        <f t="shared" si="237"/>
        <v>0</v>
      </c>
      <c r="HA249">
        <v>0</v>
      </c>
      <c r="HB249">
        <v>0</v>
      </c>
      <c r="HC249">
        <f t="shared" si="238"/>
        <v>0</v>
      </c>
      <c r="HE249" t="s">
        <v>202</v>
      </c>
      <c r="HF249" t="s">
        <v>202</v>
      </c>
      <c r="HM249" t="s">
        <v>3</v>
      </c>
      <c r="HN249" t="s">
        <v>3</v>
      </c>
      <c r="HO249" t="s">
        <v>3</v>
      </c>
      <c r="HP249" t="s">
        <v>3</v>
      </c>
      <c r="HQ249" t="s">
        <v>3</v>
      </c>
      <c r="IK249">
        <v>0</v>
      </c>
    </row>
    <row r="250" spans="1:245" x14ac:dyDescent="0.2">
      <c r="A250">
        <v>17</v>
      </c>
      <c r="B250">
        <v>1</v>
      </c>
      <c r="E250" t="s">
        <v>522</v>
      </c>
      <c r="F250" t="s">
        <v>523</v>
      </c>
      <c r="G250" t="s">
        <v>524</v>
      </c>
      <c r="H250" t="s">
        <v>206</v>
      </c>
      <c r="I250">
        <v>8</v>
      </c>
      <c r="J250">
        <v>0</v>
      </c>
      <c r="K250">
        <v>8</v>
      </c>
      <c r="O250">
        <f t="shared" si="199"/>
        <v>11919.04</v>
      </c>
      <c r="P250">
        <f t="shared" si="200"/>
        <v>11919.04</v>
      </c>
      <c r="Q250">
        <f t="shared" si="201"/>
        <v>0</v>
      </c>
      <c r="R250">
        <f t="shared" si="202"/>
        <v>0</v>
      </c>
      <c r="S250">
        <f t="shared" si="203"/>
        <v>0</v>
      </c>
      <c r="T250">
        <f t="shared" si="204"/>
        <v>0</v>
      </c>
      <c r="U250">
        <f t="shared" si="205"/>
        <v>0</v>
      </c>
      <c r="V250">
        <f t="shared" si="206"/>
        <v>0</v>
      </c>
      <c r="W250">
        <f t="shared" si="207"/>
        <v>0</v>
      </c>
      <c r="X250">
        <f t="shared" si="208"/>
        <v>0</v>
      </c>
      <c r="Y250">
        <f t="shared" si="209"/>
        <v>0</v>
      </c>
      <c r="AA250">
        <v>93041055</v>
      </c>
      <c r="AB250">
        <f t="shared" si="210"/>
        <v>1489.88</v>
      </c>
      <c r="AC250">
        <f t="shared" si="211"/>
        <v>1489.88</v>
      </c>
      <c r="AD250">
        <f t="shared" si="212"/>
        <v>0</v>
      </c>
      <c r="AE250">
        <f t="shared" si="213"/>
        <v>0</v>
      </c>
      <c r="AF250">
        <f t="shared" si="214"/>
        <v>0</v>
      </c>
      <c r="AG250">
        <f t="shared" si="215"/>
        <v>0</v>
      </c>
      <c r="AH250">
        <f t="shared" si="216"/>
        <v>0</v>
      </c>
      <c r="AI250">
        <f t="shared" si="217"/>
        <v>0</v>
      </c>
      <c r="AJ250">
        <f t="shared" si="218"/>
        <v>0</v>
      </c>
      <c r="AK250">
        <v>1489.88</v>
      </c>
      <c r="AL250">
        <v>1489.88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1</v>
      </c>
      <c r="AW250">
        <v>1</v>
      </c>
      <c r="AZ250">
        <v>1</v>
      </c>
      <c r="BA250">
        <v>1</v>
      </c>
      <c r="BB250">
        <v>1</v>
      </c>
      <c r="BC250">
        <v>1</v>
      </c>
      <c r="BD250" t="s">
        <v>3</v>
      </c>
      <c r="BE250" t="s">
        <v>3</v>
      </c>
      <c r="BF250" t="s">
        <v>3</v>
      </c>
      <c r="BG250" t="s">
        <v>3</v>
      </c>
      <c r="BH250">
        <v>3</v>
      </c>
      <c r="BI250">
        <v>1</v>
      </c>
      <c r="BJ250" t="s">
        <v>3</v>
      </c>
      <c r="BM250">
        <v>1100</v>
      </c>
      <c r="BN250">
        <v>0</v>
      </c>
      <c r="BO250" t="s">
        <v>3</v>
      </c>
      <c r="BP250">
        <v>0</v>
      </c>
      <c r="BQ250">
        <v>8</v>
      </c>
      <c r="BR250">
        <v>0</v>
      </c>
      <c r="BS250">
        <v>1</v>
      </c>
      <c r="BT250">
        <v>1</v>
      </c>
      <c r="BU250">
        <v>1</v>
      </c>
      <c r="BV250">
        <v>1</v>
      </c>
      <c r="BW250">
        <v>1</v>
      </c>
      <c r="BX250">
        <v>1</v>
      </c>
      <c r="BY250" t="s">
        <v>3</v>
      </c>
      <c r="BZ250">
        <v>0</v>
      </c>
      <c r="CA250">
        <v>0</v>
      </c>
      <c r="CB250" t="s">
        <v>3</v>
      </c>
      <c r="CE250">
        <v>0</v>
      </c>
      <c r="CF250">
        <v>0</v>
      </c>
      <c r="CG250">
        <v>0</v>
      </c>
      <c r="CM250">
        <v>0</v>
      </c>
      <c r="CN250" t="s">
        <v>3</v>
      </c>
      <c r="CO250">
        <v>0</v>
      </c>
      <c r="CP250">
        <f t="shared" si="219"/>
        <v>11919.04</v>
      </c>
      <c r="CQ250">
        <f t="shared" si="220"/>
        <v>1489.88</v>
      </c>
      <c r="CR250">
        <f t="shared" si="221"/>
        <v>0</v>
      </c>
      <c r="CS250">
        <f t="shared" si="222"/>
        <v>0</v>
      </c>
      <c r="CT250">
        <f t="shared" si="223"/>
        <v>0</v>
      </c>
      <c r="CU250">
        <f t="shared" si="224"/>
        <v>0</v>
      </c>
      <c r="CV250">
        <f t="shared" si="225"/>
        <v>0</v>
      </c>
      <c r="CW250">
        <f t="shared" si="226"/>
        <v>0</v>
      </c>
      <c r="CX250">
        <f t="shared" si="227"/>
        <v>0</v>
      </c>
      <c r="CY250">
        <f t="shared" si="228"/>
        <v>0</v>
      </c>
      <c r="CZ250">
        <f t="shared" si="229"/>
        <v>0</v>
      </c>
      <c r="DC250" t="s">
        <v>3</v>
      </c>
      <c r="DD250" t="s">
        <v>3</v>
      </c>
      <c r="DE250" t="s">
        <v>3</v>
      </c>
      <c r="DF250" t="s">
        <v>3</v>
      </c>
      <c r="DG250" t="s">
        <v>3</v>
      </c>
      <c r="DH250" t="s">
        <v>3</v>
      </c>
      <c r="DI250" t="s">
        <v>3</v>
      </c>
      <c r="DJ250" t="s">
        <v>3</v>
      </c>
      <c r="DK250" t="s">
        <v>3</v>
      </c>
      <c r="DL250" t="s">
        <v>3</v>
      </c>
      <c r="DM250" t="s">
        <v>3</v>
      </c>
      <c r="DN250">
        <v>0</v>
      </c>
      <c r="DO250">
        <v>0</v>
      </c>
      <c r="DP250">
        <v>1</v>
      </c>
      <c r="DQ250">
        <v>1</v>
      </c>
      <c r="DU250">
        <v>1013</v>
      </c>
      <c r="DV250" t="s">
        <v>206</v>
      </c>
      <c r="DW250" t="s">
        <v>206</v>
      </c>
      <c r="DX250">
        <v>1</v>
      </c>
      <c r="DZ250" t="s">
        <v>3</v>
      </c>
      <c r="EA250" t="s">
        <v>3</v>
      </c>
      <c r="EB250" t="s">
        <v>3</v>
      </c>
      <c r="EC250" t="s">
        <v>3</v>
      </c>
      <c r="EE250">
        <v>92107766</v>
      </c>
      <c r="EF250">
        <v>8</v>
      </c>
      <c r="EG250" t="s">
        <v>198</v>
      </c>
      <c r="EH250">
        <v>0</v>
      </c>
      <c r="EI250" t="s">
        <v>3</v>
      </c>
      <c r="EJ250">
        <v>1</v>
      </c>
      <c r="EK250">
        <v>1100</v>
      </c>
      <c r="EL250" t="s">
        <v>199</v>
      </c>
      <c r="EM250" t="s">
        <v>200</v>
      </c>
      <c r="EO250" t="s">
        <v>3</v>
      </c>
      <c r="EQ250">
        <v>0</v>
      </c>
      <c r="ER250">
        <v>1489.88</v>
      </c>
      <c r="ES250">
        <v>1489.88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5</v>
      </c>
      <c r="FC250">
        <v>1</v>
      </c>
      <c r="FD250">
        <v>18</v>
      </c>
      <c r="FF250">
        <v>1787.86</v>
      </c>
      <c r="FQ250">
        <v>0</v>
      </c>
      <c r="FR250">
        <f t="shared" si="230"/>
        <v>0</v>
      </c>
      <c r="FS250">
        <v>0</v>
      </c>
      <c r="FX250">
        <v>0</v>
      </c>
      <c r="FY250">
        <v>0</v>
      </c>
      <c r="GA250" t="s">
        <v>525</v>
      </c>
      <c r="GD250">
        <v>1</v>
      </c>
      <c r="GF250">
        <v>1137040752</v>
      </c>
      <c r="GG250">
        <v>2</v>
      </c>
      <c r="GH250">
        <v>3</v>
      </c>
      <c r="GI250">
        <v>-2</v>
      </c>
      <c r="GJ250">
        <v>0</v>
      </c>
      <c r="GK250">
        <v>0</v>
      </c>
      <c r="GL250">
        <f t="shared" si="231"/>
        <v>0</v>
      </c>
      <c r="GM250">
        <f t="shared" si="232"/>
        <v>11919.04</v>
      </c>
      <c r="GN250">
        <f t="shared" si="233"/>
        <v>11919.04</v>
      </c>
      <c r="GO250">
        <f t="shared" si="234"/>
        <v>0</v>
      </c>
      <c r="GP250">
        <f t="shared" si="235"/>
        <v>0</v>
      </c>
      <c r="GR250">
        <v>1</v>
      </c>
      <c r="GS250">
        <v>1</v>
      </c>
      <c r="GT250">
        <v>0</v>
      </c>
      <c r="GU250" t="s">
        <v>3</v>
      </c>
      <c r="GV250">
        <f t="shared" si="236"/>
        <v>0</v>
      </c>
      <c r="GW250">
        <v>1</v>
      </c>
      <c r="GX250">
        <f t="shared" si="237"/>
        <v>0</v>
      </c>
      <c r="HA250">
        <v>0</v>
      </c>
      <c r="HB250">
        <v>0</v>
      </c>
      <c r="HC250">
        <f t="shared" si="238"/>
        <v>0</v>
      </c>
      <c r="HE250" t="s">
        <v>202</v>
      </c>
      <c r="HF250" t="s">
        <v>202</v>
      </c>
      <c r="HM250" t="s">
        <v>3</v>
      </c>
      <c r="HN250" t="s">
        <v>3</v>
      </c>
      <c r="HO250" t="s">
        <v>3</v>
      </c>
      <c r="HP250" t="s">
        <v>3</v>
      </c>
      <c r="HQ250" t="s">
        <v>3</v>
      </c>
      <c r="IK250">
        <v>0</v>
      </c>
    </row>
    <row r="251" spans="1:245" x14ac:dyDescent="0.2">
      <c r="A251">
        <v>17</v>
      </c>
      <c r="B251">
        <v>1</v>
      </c>
      <c r="E251" t="s">
        <v>526</v>
      </c>
      <c r="F251" t="s">
        <v>527</v>
      </c>
      <c r="G251" t="s">
        <v>210</v>
      </c>
      <c r="H251" t="s">
        <v>64</v>
      </c>
      <c r="I251">
        <v>183</v>
      </c>
      <c r="J251">
        <v>0</v>
      </c>
      <c r="K251">
        <v>183</v>
      </c>
      <c r="O251">
        <f t="shared" si="199"/>
        <v>82350</v>
      </c>
      <c r="P251">
        <f t="shared" si="200"/>
        <v>82350</v>
      </c>
      <c r="Q251">
        <f t="shared" si="201"/>
        <v>0</v>
      </c>
      <c r="R251">
        <f t="shared" si="202"/>
        <v>0</v>
      </c>
      <c r="S251">
        <f t="shared" si="203"/>
        <v>0</v>
      </c>
      <c r="T251">
        <f t="shared" si="204"/>
        <v>0</v>
      </c>
      <c r="U251">
        <f t="shared" si="205"/>
        <v>0</v>
      </c>
      <c r="V251">
        <f t="shared" si="206"/>
        <v>0</v>
      </c>
      <c r="W251">
        <f t="shared" si="207"/>
        <v>0</v>
      </c>
      <c r="X251">
        <f t="shared" si="208"/>
        <v>0</v>
      </c>
      <c r="Y251">
        <f t="shared" si="209"/>
        <v>0</v>
      </c>
      <c r="AA251">
        <v>93041055</v>
      </c>
      <c r="AB251">
        <f t="shared" si="210"/>
        <v>450</v>
      </c>
      <c r="AC251">
        <f t="shared" si="211"/>
        <v>450</v>
      </c>
      <c r="AD251">
        <f t="shared" si="212"/>
        <v>0</v>
      </c>
      <c r="AE251">
        <f t="shared" si="213"/>
        <v>0</v>
      </c>
      <c r="AF251">
        <f t="shared" si="214"/>
        <v>0</v>
      </c>
      <c r="AG251">
        <f t="shared" si="215"/>
        <v>0</v>
      </c>
      <c r="AH251">
        <f t="shared" si="216"/>
        <v>0</v>
      </c>
      <c r="AI251">
        <f t="shared" si="217"/>
        <v>0</v>
      </c>
      <c r="AJ251">
        <f t="shared" si="218"/>
        <v>0</v>
      </c>
      <c r="AK251">
        <v>450</v>
      </c>
      <c r="AL251">
        <v>450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1</v>
      </c>
      <c r="AW251">
        <v>1</v>
      </c>
      <c r="AZ251">
        <v>1</v>
      </c>
      <c r="BA251">
        <v>1</v>
      </c>
      <c r="BB251">
        <v>1</v>
      </c>
      <c r="BC251">
        <v>1</v>
      </c>
      <c r="BD251" t="s">
        <v>3</v>
      </c>
      <c r="BE251" t="s">
        <v>3</v>
      </c>
      <c r="BF251" t="s">
        <v>3</v>
      </c>
      <c r="BG251" t="s">
        <v>3</v>
      </c>
      <c r="BH251">
        <v>3</v>
      </c>
      <c r="BI251">
        <v>1</v>
      </c>
      <c r="BJ251" t="s">
        <v>3</v>
      </c>
      <c r="BM251">
        <v>1100</v>
      </c>
      <c r="BN251">
        <v>0</v>
      </c>
      <c r="BO251" t="s">
        <v>3</v>
      </c>
      <c r="BP251">
        <v>0</v>
      </c>
      <c r="BQ251">
        <v>8</v>
      </c>
      <c r="BR251">
        <v>0</v>
      </c>
      <c r="BS251">
        <v>1</v>
      </c>
      <c r="BT251">
        <v>1</v>
      </c>
      <c r="BU251">
        <v>1</v>
      </c>
      <c r="BV251">
        <v>1</v>
      </c>
      <c r="BW251">
        <v>1</v>
      </c>
      <c r="BX251">
        <v>1</v>
      </c>
      <c r="BY251" t="s">
        <v>3</v>
      </c>
      <c r="BZ251">
        <v>0</v>
      </c>
      <c r="CA251">
        <v>0</v>
      </c>
      <c r="CB251" t="s">
        <v>3</v>
      </c>
      <c r="CE251">
        <v>0</v>
      </c>
      <c r="CF251">
        <v>0</v>
      </c>
      <c r="CG251">
        <v>0</v>
      </c>
      <c r="CM251">
        <v>0</v>
      </c>
      <c r="CN251" t="s">
        <v>3</v>
      </c>
      <c r="CO251">
        <v>0</v>
      </c>
      <c r="CP251">
        <f t="shared" si="219"/>
        <v>82350</v>
      </c>
      <c r="CQ251">
        <f t="shared" si="220"/>
        <v>450</v>
      </c>
      <c r="CR251">
        <f t="shared" si="221"/>
        <v>0</v>
      </c>
      <c r="CS251">
        <f t="shared" si="222"/>
        <v>0</v>
      </c>
      <c r="CT251">
        <f t="shared" si="223"/>
        <v>0</v>
      </c>
      <c r="CU251">
        <f t="shared" si="224"/>
        <v>0</v>
      </c>
      <c r="CV251">
        <f t="shared" si="225"/>
        <v>0</v>
      </c>
      <c r="CW251">
        <f t="shared" si="226"/>
        <v>0</v>
      </c>
      <c r="CX251">
        <f t="shared" si="227"/>
        <v>0</v>
      </c>
      <c r="CY251">
        <f t="shared" si="228"/>
        <v>0</v>
      </c>
      <c r="CZ251">
        <f t="shared" si="229"/>
        <v>0</v>
      </c>
      <c r="DC251" t="s">
        <v>3</v>
      </c>
      <c r="DD251" t="s">
        <v>3</v>
      </c>
      <c r="DE251" t="s">
        <v>3</v>
      </c>
      <c r="DF251" t="s">
        <v>3</v>
      </c>
      <c r="DG251" t="s">
        <v>3</v>
      </c>
      <c r="DH251" t="s">
        <v>3</v>
      </c>
      <c r="DI251" t="s">
        <v>3</v>
      </c>
      <c r="DJ251" t="s">
        <v>3</v>
      </c>
      <c r="DK251" t="s">
        <v>3</v>
      </c>
      <c r="DL251" t="s">
        <v>3</v>
      </c>
      <c r="DM251" t="s">
        <v>3</v>
      </c>
      <c r="DN251">
        <v>0</v>
      </c>
      <c r="DO251">
        <v>0</v>
      </c>
      <c r="DP251">
        <v>1</v>
      </c>
      <c r="DQ251">
        <v>1</v>
      </c>
      <c r="DU251">
        <v>1003</v>
      </c>
      <c r="DV251" t="s">
        <v>64</v>
      </c>
      <c r="DW251" t="s">
        <v>64</v>
      </c>
      <c r="DX251">
        <v>1</v>
      </c>
      <c r="DZ251" t="s">
        <v>3</v>
      </c>
      <c r="EA251" t="s">
        <v>3</v>
      </c>
      <c r="EB251" t="s">
        <v>3</v>
      </c>
      <c r="EC251" t="s">
        <v>3</v>
      </c>
      <c r="EE251">
        <v>92107766</v>
      </c>
      <c r="EF251">
        <v>8</v>
      </c>
      <c r="EG251" t="s">
        <v>198</v>
      </c>
      <c r="EH251">
        <v>0</v>
      </c>
      <c r="EI251" t="s">
        <v>3</v>
      </c>
      <c r="EJ251">
        <v>1</v>
      </c>
      <c r="EK251">
        <v>1100</v>
      </c>
      <c r="EL251" t="s">
        <v>199</v>
      </c>
      <c r="EM251" t="s">
        <v>200</v>
      </c>
      <c r="EO251" t="s">
        <v>3</v>
      </c>
      <c r="EQ251">
        <v>0</v>
      </c>
      <c r="ER251">
        <v>450</v>
      </c>
      <c r="ES251">
        <v>450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5</v>
      </c>
      <c r="FC251">
        <v>1</v>
      </c>
      <c r="FD251">
        <v>18</v>
      </c>
      <c r="FF251">
        <v>540</v>
      </c>
      <c r="FQ251">
        <v>0</v>
      </c>
      <c r="FR251">
        <f t="shared" si="230"/>
        <v>0</v>
      </c>
      <c r="FS251">
        <v>0</v>
      </c>
      <c r="FX251">
        <v>0</v>
      </c>
      <c r="FY251">
        <v>0</v>
      </c>
      <c r="GA251" t="s">
        <v>211</v>
      </c>
      <c r="GD251">
        <v>1</v>
      </c>
      <c r="GF251">
        <v>-642719600</v>
      </c>
      <c r="GG251">
        <v>2</v>
      </c>
      <c r="GH251">
        <v>3</v>
      </c>
      <c r="GI251">
        <v>-2</v>
      </c>
      <c r="GJ251">
        <v>0</v>
      </c>
      <c r="GK251">
        <v>0</v>
      </c>
      <c r="GL251">
        <f t="shared" si="231"/>
        <v>0</v>
      </c>
      <c r="GM251">
        <f t="shared" si="232"/>
        <v>82350</v>
      </c>
      <c r="GN251">
        <f t="shared" si="233"/>
        <v>82350</v>
      </c>
      <c r="GO251">
        <f t="shared" si="234"/>
        <v>0</v>
      </c>
      <c r="GP251">
        <f t="shared" si="235"/>
        <v>0</v>
      </c>
      <c r="GR251">
        <v>1</v>
      </c>
      <c r="GS251">
        <v>1</v>
      </c>
      <c r="GT251">
        <v>0</v>
      </c>
      <c r="GU251" t="s">
        <v>3</v>
      </c>
      <c r="GV251">
        <f t="shared" si="236"/>
        <v>0</v>
      </c>
      <c r="GW251">
        <v>1</v>
      </c>
      <c r="GX251">
        <f t="shared" si="237"/>
        <v>0</v>
      </c>
      <c r="HA251">
        <v>0</v>
      </c>
      <c r="HB251">
        <v>0</v>
      </c>
      <c r="HC251">
        <f t="shared" si="238"/>
        <v>0</v>
      </c>
      <c r="HE251" t="s">
        <v>202</v>
      </c>
      <c r="HF251" t="s">
        <v>202</v>
      </c>
      <c r="HM251" t="s">
        <v>3</v>
      </c>
      <c r="HN251" t="s">
        <v>3</v>
      </c>
      <c r="HO251" t="s">
        <v>3</v>
      </c>
      <c r="HP251" t="s">
        <v>3</v>
      </c>
      <c r="HQ251" t="s">
        <v>3</v>
      </c>
      <c r="IK251">
        <v>0</v>
      </c>
    </row>
    <row r="252" spans="1:245" x14ac:dyDescent="0.2">
      <c r="A252">
        <v>17</v>
      </c>
      <c r="B252">
        <v>1</v>
      </c>
      <c r="E252" t="s">
        <v>528</v>
      </c>
      <c r="F252" t="s">
        <v>196</v>
      </c>
      <c r="G252" t="s">
        <v>221</v>
      </c>
      <c r="H252" t="s">
        <v>206</v>
      </c>
      <c r="I252">
        <v>4</v>
      </c>
      <c r="J252">
        <v>0</v>
      </c>
      <c r="K252">
        <v>4</v>
      </c>
      <c r="O252">
        <f t="shared" si="199"/>
        <v>1603.36</v>
      </c>
      <c r="P252">
        <f t="shared" si="200"/>
        <v>1603.36</v>
      </c>
      <c r="Q252">
        <f t="shared" si="201"/>
        <v>0</v>
      </c>
      <c r="R252">
        <f t="shared" si="202"/>
        <v>0</v>
      </c>
      <c r="S252">
        <f t="shared" si="203"/>
        <v>0</v>
      </c>
      <c r="T252">
        <f t="shared" si="204"/>
        <v>0</v>
      </c>
      <c r="U252">
        <f t="shared" si="205"/>
        <v>0</v>
      </c>
      <c r="V252">
        <f t="shared" si="206"/>
        <v>0</v>
      </c>
      <c r="W252">
        <f t="shared" si="207"/>
        <v>0</v>
      </c>
      <c r="X252">
        <f t="shared" si="208"/>
        <v>0</v>
      </c>
      <c r="Y252">
        <f t="shared" si="209"/>
        <v>0</v>
      </c>
      <c r="AA252">
        <v>93041055</v>
      </c>
      <c r="AB252">
        <f t="shared" si="210"/>
        <v>400.84</v>
      </c>
      <c r="AC252">
        <f t="shared" si="211"/>
        <v>400.84</v>
      </c>
      <c r="AD252">
        <f t="shared" si="212"/>
        <v>0</v>
      </c>
      <c r="AE252">
        <f t="shared" si="213"/>
        <v>0</v>
      </c>
      <c r="AF252">
        <f t="shared" si="214"/>
        <v>0</v>
      </c>
      <c r="AG252">
        <f t="shared" si="215"/>
        <v>0</v>
      </c>
      <c r="AH252">
        <f t="shared" si="216"/>
        <v>0</v>
      </c>
      <c r="AI252">
        <f t="shared" si="217"/>
        <v>0</v>
      </c>
      <c r="AJ252">
        <f t="shared" si="218"/>
        <v>0</v>
      </c>
      <c r="AK252">
        <v>400.84</v>
      </c>
      <c r="AL252">
        <v>400.84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1</v>
      </c>
      <c r="AW252">
        <v>1</v>
      </c>
      <c r="AZ252">
        <v>1</v>
      </c>
      <c r="BA252">
        <v>1</v>
      </c>
      <c r="BB252">
        <v>1</v>
      </c>
      <c r="BC252">
        <v>1</v>
      </c>
      <c r="BD252" t="s">
        <v>3</v>
      </c>
      <c r="BE252" t="s">
        <v>3</v>
      </c>
      <c r="BF252" t="s">
        <v>3</v>
      </c>
      <c r="BG252" t="s">
        <v>3</v>
      </c>
      <c r="BH252">
        <v>3</v>
      </c>
      <c r="BI252">
        <v>1</v>
      </c>
      <c r="BJ252" t="s">
        <v>3</v>
      </c>
      <c r="BM252">
        <v>1100</v>
      </c>
      <c r="BN252">
        <v>0</v>
      </c>
      <c r="BO252" t="s">
        <v>3</v>
      </c>
      <c r="BP252">
        <v>0</v>
      </c>
      <c r="BQ252">
        <v>8</v>
      </c>
      <c r="BR252">
        <v>0</v>
      </c>
      <c r="BS252">
        <v>1</v>
      </c>
      <c r="BT252">
        <v>1</v>
      </c>
      <c r="BU252">
        <v>1</v>
      </c>
      <c r="BV252">
        <v>1</v>
      </c>
      <c r="BW252">
        <v>1</v>
      </c>
      <c r="BX252">
        <v>1</v>
      </c>
      <c r="BY252" t="s">
        <v>3</v>
      </c>
      <c r="BZ252">
        <v>0</v>
      </c>
      <c r="CA252">
        <v>0</v>
      </c>
      <c r="CB252" t="s">
        <v>3</v>
      </c>
      <c r="CE252">
        <v>0</v>
      </c>
      <c r="CF252">
        <v>0</v>
      </c>
      <c r="CG252">
        <v>0</v>
      </c>
      <c r="CM252">
        <v>0</v>
      </c>
      <c r="CN252" t="s">
        <v>3</v>
      </c>
      <c r="CO252">
        <v>0</v>
      </c>
      <c r="CP252">
        <f t="shared" si="219"/>
        <v>1603.36</v>
      </c>
      <c r="CQ252">
        <f t="shared" si="220"/>
        <v>400.84</v>
      </c>
      <c r="CR252">
        <f t="shared" si="221"/>
        <v>0</v>
      </c>
      <c r="CS252">
        <f t="shared" si="222"/>
        <v>0</v>
      </c>
      <c r="CT252">
        <f t="shared" si="223"/>
        <v>0</v>
      </c>
      <c r="CU252">
        <f t="shared" si="224"/>
        <v>0</v>
      </c>
      <c r="CV252">
        <f t="shared" si="225"/>
        <v>0</v>
      </c>
      <c r="CW252">
        <f t="shared" si="226"/>
        <v>0</v>
      </c>
      <c r="CX252">
        <f t="shared" si="227"/>
        <v>0</v>
      </c>
      <c r="CY252">
        <f t="shared" si="228"/>
        <v>0</v>
      </c>
      <c r="CZ252">
        <f t="shared" si="229"/>
        <v>0</v>
      </c>
      <c r="DC252" t="s">
        <v>3</v>
      </c>
      <c r="DD252" t="s">
        <v>3</v>
      </c>
      <c r="DE252" t="s">
        <v>3</v>
      </c>
      <c r="DF252" t="s">
        <v>3</v>
      </c>
      <c r="DG252" t="s">
        <v>3</v>
      </c>
      <c r="DH252" t="s">
        <v>3</v>
      </c>
      <c r="DI252" t="s">
        <v>3</v>
      </c>
      <c r="DJ252" t="s">
        <v>3</v>
      </c>
      <c r="DK252" t="s">
        <v>3</v>
      </c>
      <c r="DL252" t="s">
        <v>3</v>
      </c>
      <c r="DM252" t="s">
        <v>3</v>
      </c>
      <c r="DN252">
        <v>0</v>
      </c>
      <c r="DO252">
        <v>0</v>
      </c>
      <c r="DP252">
        <v>1</v>
      </c>
      <c r="DQ252">
        <v>1</v>
      </c>
      <c r="DU252">
        <v>1013</v>
      </c>
      <c r="DV252" t="s">
        <v>206</v>
      </c>
      <c r="DW252" t="s">
        <v>206</v>
      </c>
      <c r="DX252">
        <v>1</v>
      </c>
      <c r="DZ252" t="s">
        <v>3</v>
      </c>
      <c r="EA252" t="s">
        <v>3</v>
      </c>
      <c r="EB252" t="s">
        <v>3</v>
      </c>
      <c r="EC252" t="s">
        <v>3</v>
      </c>
      <c r="EE252">
        <v>92107766</v>
      </c>
      <c r="EF252">
        <v>8</v>
      </c>
      <c r="EG252" t="s">
        <v>198</v>
      </c>
      <c r="EH252">
        <v>0</v>
      </c>
      <c r="EI252" t="s">
        <v>3</v>
      </c>
      <c r="EJ252">
        <v>1</v>
      </c>
      <c r="EK252">
        <v>1100</v>
      </c>
      <c r="EL252" t="s">
        <v>199</v>
      </c>
      <c r="EM252" t="s">
        <v>200</v>
      </c>
      <c r="EO252" t="s">
        <v>3</v>
      </c>
      <c r="EQ252">
        <v>0</v>
      </c>
      <c r="ER252">
        <v>400.84</v>
      </c>
      <c r="ES252">
        <v>400.84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5</v>
      </c>
      <c r="FC252">
        <v>1</v>
      </c>
      <c r="FD252">
        <v>18</v>
      </c>
      <c r="FF252">
        <v>481.01</v>
      </c>
      <c r="FQ252">
        <v>0</v>
      </c>
      <c r="FR252">
        <f t="shared" si="230"/>
        <v>0</v>
      </c>
      <c r="FS252">
        <v>0</v>
      </c>
      <c r="FX252">
        <v>0</v>
      </c>
      <c r="FY252">
        <v>0</v>
      </c>
      <c r="GA252" t="s">
        <v>222</v>
      </c>
      <c r="GD252">
        <v>1</v>
      </c>
      <c r="GF252">
        <v>712544868</v>
      </c>
      <c r="GG252">
        <v>2</v>
      </c>
      <c r="GH252">
        <v>3</v>
      </c>
      <c r="GI252">
        <v>-2</v>
      </c>
      <c r="GJ252">
        <v>0</v>
      </c>
      <c r="GK252">
        <v>0</v>
      </c>
      <c r="GL252">
        <f t="shared" si="231"/>
        <v>0</v>
      </c>
      <c r="GM252">
        <f t="shared" si="232"/>
        <v>1603.36</v>
      </c>
      <c r="GN252">
        <f t="shared" si="233"/>
        <v>1603.36</v>
      </c>
      <c r="GO252">
        <f t="shared" si="234"/>
        <v>0</v>
      </c>
      <c r="GP252">
        <f t="shared" si="235"/>
        <v>0</v>
      </c>
      <c r="GR252">
        <v>1</v>
      </c>
      <c r="GS252">
        <v>1</v>
      </c>
      <c r="GT252">
        <v>0</v>
      </c>
      <c r="GU252" t="s">
        <v>3</v>
      </c>
      <c r="GV252">
        <f t="shared" si="236"/>
        <v>0</v>
      </c>
      <c r="GW252">
        <v>1</v>
      </c>
      <c r="GX252">
        <f t="shared" si="237"/>
        <v>0</v>
      </c>
      <c r="HA252">
        <v>0</v>
      </c>
      <c r="HB252">
        <v>0</v>
      </c>
      <c r="HC252">
        <f t="shared" si="238"/>
        <v>0</v>
      </c>
      <c r="HE252" t="s">
        <v>202</v>
      </c>
      <c r="HF252" t="s">
        <v>202</v>
      </c>
      <c r="HM252" t="s">
        <v>3</v>
      </c>
      <c r="HN252" t="s">
        <v>3</v>
      </c>
      <c r="HO252" t="s">
        <v>3</v>
      </c>
      <c r="HP252" t="s">
        <v>3</v>
      </c>
      <c r="HQ252" t="s">
        <v>3</v>
      </c>
      <c r="IK252">
        <v>0</v>
      </c>
    </row>
    <row r="253" spans="1:245" x14ac:dyDescent="0.2">
      <c r="A253">
        <v>17</v>
      </c>
      <c r="B253">
        <v>1</v>
      </c>
      <c r="E253" t="s">
        <v>529</v>
      </c>
      <c r="F253" t="s">
        <v>213</v>
      </c>
      <c r="G253" t="s">
        <v>530</v>
      </c>
      <c r="H253" t="s">
        <v>218</v>
      </c>
      <c r="I253">
        <v>5</v>
      </c>
      <c r="J253">
        <v>0</v>
      </c>
      <c r="K253">
        <v>5</v>
      </c>
      <c r="O253">
        <f t="shared" si="199"/>
        <v>2833.35</v>
      </c>
      <c r="P253">
        <f t="shared" si="200"/>
        <v>2833.35</v>
      </c>
      <c r="Q253">
        <f t="shared" si="201"/>
        <v>0</v>
      </c>
      <c r="R253">
        <f t="shared" si="202"/>
        <v>0</v>
      </c>
      <c r="S253">
        <f t="shared" si="203"/>
        <v>0</v>
      </c>
      <c r="T253">
        <f t="shared" si="204"/>
        <v>0</v>
      </c>
      <c r="U253">
        <f t="shared" si="205"/>
        <v>0</v>
      </c>
      <c r="V253">
        <f t="shared" si="206"/>
        <v>0</v>
      </c>
      <c r="W253">
        <f t="shared" si="207"/>
        <v>0</v>
      </c>
      <c r="X253">
        <f t="shared" si="208"/>
        <v>0</v>
      </c>
      <c r="Y253">
        <f t="shared" si="209"/>
        <v>0</v>
      </c>
      <c r="AA253">
        <v>93041055</v>
      </c>
      <c r="AB253">
        <f t="shared" si="210"/>
        <v>566.66999999999996</v>
      </c>
      <c r="AC253">
        <f t="shared" si="211"/>
        <v>566.66999999999996</v>
      </c>
      <c r="AD253">
        <f t="shared" si="212"/>
        <v>0</v>
      </c>
      <c r="AE253">
        <f t="shared" si="213"/>
        <v>0</v>
      </c>
      <c r="AF253">
        <f t="shared" si="214"/>
        <v>0</v>
      </c>
      <c r="AG253">
        <f t="shared" si="215"/>
        <v>0</v>
      </c>
      <c r="AH253">
        <f t="shared" si="216"/>
        <v>0</v>
      </c>
      <c r="AI253">
        <f t="shared" si="217"/>
        <v>0</v>
      </c>
      <c r="AJ253">
        <f t="shared" si="218"/>
        <v>0</v>
      </c>
      <c r="AK253">
        <v>566.66999999999996</v>
      </c>
      <c r="AL253">
        <v>566.66999999999996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1</v>
      </c>
      <c r="AW253">
        <v>1</v>
      </c>
      <c r="AZ253">
        <v>1</v>
      </c>
      <c r="BA253">
        <v>1</v>
      </c>
      <c r="BB253">
        <v>1</v>
      </c>
      <c r="BC253">
        <v>1</v>
      </c>
      <c r="BD253" t="s">
        <v>3</v>
      </c>
      <c r="BE253" t="s">
        <v>3</v>
      </c>
      <c r="BF253" t="s">
        <v>3</v>
      </c>
      <c r="BG253" t="s">
        <v>3</v>
      </c>
      <c r="BH253">
        <v>3</v>
      </c>
      <c r="BI253">
        <v>1</v>
      </c>
      <c r="BJ253" t="s">
        <v>3</v>
      </c>
      <c r="BM253">
        <v>1100</v>
      </c>
      <c r="BN253">
        <v>0</v>
      </c>
      <c r="BO253" t="s">
        <v>3</v>
      </c>
      <c r="BP253">
        <v>0</v>
      </c>
      <c r="BQ253">
        <v>8</v>
      </c>
      <c r="BR253">
        <v>0</v>
      </c>
      <c r="BS253">
        <v>1</v>
      </c>
      <c r="BT253">
        <v>1</v>
      </c>
      <c r="BU253">
        <v>1</v>
      </c>
      <c r="BV253">
        <v>1</v>
      </c>
      <c r="BW253">
        <v>1</v>
      </c>
      <c r="BX253">
        <v>1</v>
      </c>
      <c r="BY253" t="s">
        <v>3</v>
      </c>
      <c r="BZ253">
        <v>0</v>
      </c>
      <c r="CA253">
        <v>0</v>
      </c>
      <c r="CB253" t="s">
        <v>3</v>
      </c>
      <c r="CE253">
        <v>0</v>
      </c>
      <c r="CF253">
        <v>0</v>
      </c>
      <c r="CG253">
        <v>0</v>
      </c>
      <c r="CM253">
        <v>0</v>
      </c>
      <c r="CN253" t="s">
        <v>3</v>
      </c>
      <c r="CO253">
        <v>0</v>
      </c>
      <c r="CP253">
        <f t="shared" si="219"/>
        <v>2833.35</v>
      </c>
      <c r="CQ253">
        <f t="shared" si="220"/>
        <v>566.66999999999996</v>
      </c>
      <c r="CR253">
        <f t="shared" si="221"/>
        <v>0</v>
      </c>
      <c r="CS253">
        <f t="shared" si="222"/>
        <v>0</v>
      </c>
      <c r="CT253">
        <f t="shared" si="223"/>
        <v>0</v>
      </c>
      <c r="CU253">
        <f t="shared" si="224"/>
        <v>0</v>
      </c>
      <c r="CV253">
        <f t="shared" si="225"/>
        <v>0</v>
      </c>
      <c r="CW253">
        <f t="shared" si="226"/>
        <v>0</v>
      </c>
      <c r="CX253">
        <f t="shared" si="227"/>
        <v>0</v>
      </c>
      <c r="CY253">
        <f t="shared" si="228"/>
        <v>0</v>
      </c>
      <c r="CZ253">
        <f t="shared" si="229"/>
        <v>0</v>
      </c>
      <c r="DC253" t="s">
        <v>3</v>
      </c>
      <c r="DD253" t="s">
        <v>3</v>
      </c>
      <c r="DE253" t="s">
        <v>3</v>
      </c>
      <c r="DF253" t="s">
        <v>3</v>
      </c>
      <c r="DG253" t="s">
        <v>3</v>
      </c>
      <c r="DH253" t="s">
        <v>3</v>
      </c>
      <c r="DI253" t="s">
        <v>3</v>
      </c>
      <c r="DJ253" t="s">
        <v>3</v>
      </c>
      <c r="DK253" t="s">
        <v>3</v>
      </c>
      <c r="DL253" t="s">
        <v>3</v>
      </c>
      <c r="DM253" t="s">
        <v>3</v>
      </c>
      <c r="DN253">
        <v>0</v>
      </c>
      <c r="DO253">
        <v>0</v>
      </c>
      <c r="DP253">
        <v>1</v>
      </c>
      <c r="DQ253">
        <v>1</v>
      </c>
      <c r="DU253">
        <v>1013</v>
      </c>
      <c r="DV253" t="s">
        <v>218</v>
      </c>
      <c r="DW253" t="s">
        <v>218</v>
      </c>
      <c r="DX253">
        <v>1</v>
      </c>
      <c r="DZ253" t="s">
        <v>3</v>
      </c>
      <c r="EA253" t="s">
        <v>3</v>
      </c>
      <c r="EB253" t="s">
        <v>3</v>
      </c>
      <c r="EC253" t="s">
        <v>3</v>
      </c>
      <c r="EE253">
        <v>92107766</v>
      </c>
      <c r="EF253">
        <v>8</v>
      </c>
      <c r="EG253" t="s">
        <v>198</v>
      </c>
      <c r="EH253">
        <v>0</v>
      </c>
      <c r="EI253" t="s">
        <v>3</v>
      </c>
      <c r="EJ253">
        <v>1</v>
      </c>
      <c r="EK253">
        <v>1100</v>
      </c>
      <c r="EL253" t="s">
        <v>199</v>
      </c>
      <c r="EM253" t="s">
        <v>200</v>
      </c>
      <c r="EO253" t="s">
        <v>3</v>
      </c>
      <c r="EQ253">
        <v>0</v>
      </c>
      <c r="ER253">
        <v>566.66999999999996</v>
      </c>
      <c r="ES253">
        <v>566.66999999999996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5</v>
      </c>
      <c r="FC253">
        <v>1</v>
      </c>
      <c r="FD253">
        <v>18</v>
      </c>
      <c r="FF253">
        <v>680</v>
      </c>
      <c r="FQ253">
        <v>0</v>
      </c>
      <c r="FR253">
        <f t="shared" si="230"/>
        <v>0</v>
      </c>
      <c r="FS253">
        <v>0</v>
      </c>
      <c r="FX253">
        <v>0</v>
      </c>
      <c r="FY253">
        <v>0</v>
      </c>
      <c r="GA253" t="s">
        <v>219</v>
      </c>
      <c r="GD253">
        <v>1</v>
      </c>
      <c r="GF253">
        <v>-1271418113</v>
      </c>
      <c r="GG253">
        <v>2</v>
      </c>
      <c r="GH253">
        <v>3</v>
      </c>
      <c r="GI253">
        <v>-2</v>
      </c>
      <c r="GJ253">
        <v>0</v>
      </c>
      <c r="GK253">
        <v>0</v>
      </c>
      <c r="GL253">
        <f t="shared" si="231"/>
        <v>0</v>
      </c>
      <c r="GM253">
        <f t="shared" si="232"/>
        <v>2833.35</v>
      </c>
      <c r="GN253">
        <f t="shared" si="233"/>
        <v>2833.35</v>
      </c>
      <c r="GO253">
        <f t="shared" si="234"/>
        <v>0</v>
      </c>
      <c r="GP253">
        <f t="shared" si="235"/>
        <v>0</v>
      </c>
      <c r="GR253">
        <v>1</v>
      </c>
      <c r="GS253">
        <v>1</v>
      </c>
      <c r="GT253">
        <v>0</v>
      </c>
      <c r="GU253" t="s">
        <v>3</v>
      </c>
      <c r="GV253">
        <f t="shared" si="236"/>
        <v>0</v>
      </c>
      <c r="GW253">
        <v>1</v>
      </c>
      <c r="GX253">
        <f t="shared" si="237"/>
        <v>0</v>
      </c>
      <c r="HA253">
        <v>0</v>
      </c>
      <c r="HB253">
        <v>0</v>
      </c>
      <c r="HC253">
        <f t="shared" si="238"/>
        <v>0</v>
      </c>
      <c r="HE253" t="s">
        <v>202</v>
      </c>
      <c r="HF253" t="s">
        <v>202</v>
      </c>
      <c r="HM253" t="s">
        <v>3</v>
      </c>
      <c r="HN253" t="s">
        <v>3</v>
      </c>
      <c r="HO253" t="s">
        <v>3</v>
      </c>
      <c r="HP253" t="s">
        <v>3</v>
      </c>
      <c r="HQ253" t="s">
        <v>3</v>
      </c>
      <c r="IK253">
        <v>0</v>
      </c>
    </row>
    <row r="254" spans="1:245" x14ac:dyDescent="0.2">
      <c r="A254">
        <v>17</v>
      </c>
      <c r="B254">
        <v>1</v>
      </c>
      <c r="E254" t="s">
        <v>531</v>
      </c>
      <c r="F254" t="s">
        <v>3</v>
      </c>
      <c r="G254" t="s">
        <v>532</v>
      </c>
      <c r="H254" t="s">
        <v>206</v>
      </c>
      <c r="I254">
        <v>1</v>
      </c>
      <c r="J254">
        <v>0</v>
      </c>
      <c r="K254">
        <v>1</v>
      </c>
      <c r="O254">
        <f t="shared" si="199"/>
        <v>7202.5</v>
      </c>
      <c r="P254">
        <f t="shared" si="200"/>
        <v>7202.5</v>
      </c>
      <c r="Q254">
        <f t="shared" si="201"/>
        <v>0</v>
      </c>
      <c r="R254">
        <f t="shared" si="202"/>
        <v>0</v>
      </c>
      <c r="S254">
        <f t="shared" si="203"/>
        <v>0</v>
      </c>
      <c r="T254">
        <f t="shared" si="204"/>
        <v>0</v>
      </c>
      <c r="U254">
        <f t="shared" si="205"/>
        <v>0</v>
      </c>
      <c r="V254">
        <f t="shared" si="206"/>
        <v>0</v>
      </c>
      <c r="W254">
        <f t="shared" si="207"/>
        <v>0</v>
      </c>
      <c r="X254">
        <f t="shared" si="208"/>
        <v>0</v>
      </c>
      <c r="Y254">
        <f t="shared" si="209"/>
        <v>0</v>
      </c>
      <c r="AA254">
        <v>93041055</v>
      </c>
      <c r="AB254">
        <f t="shared" si="210"/>
        <v>7202.5</v>
      </c>
      <c r="AC254">
        <f t="shared" si="211"/>
        <v>7202.5</v>
      </c>
      <c r="AD254">
        <f t="shared" si="212"/>
        <v>0</v>
      </c>
      <c r="AE254">
        <f t="shared" si="213"/>
        <v>0</v>
      </c>
      <c r="AF254">
        <f t="shared" si="214"/>
        <v>0</v>
      </c>
      <c r="AG254">
        <f t="shared" si="215"/>
        <v>0</v>
      </c>
      <c r="AH254">
        <f t="shared" si="216"/>
        <v>0</v>
      </c>
      <c r="AI254">
        <f t="shared" si="217"/>
        <v>0</v>
      </c>
      <c r="AJ254">
        <f t="shared" si="218"/>
        <v>0</v>
      </c>
      <c r="AK254">
        <v>7202.5</v>
      </c>
      <c r="AL254">
        <v>7202.5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1</v>
      </c>
      <c r="AW254">
        <v>1</v>
      </c>
      <c r="AZ254">
        <v>1</v>
      </c>
      <c r="BA254">
        <v>1</v>
      </c>
      <c r="BB254">
        <v>1</v>
      </c>
      <c r="BC254">
        <v>1</v>
      </c>
      <c r="BD254" t="s">
        <v>3</v>
      </c>
      <c r="BE254" t="s">
        <v>3</v>
      </c>
      <c r="BF254" t="s">
        <v>3</v>
      </c>
      <c r="BG254" t="s">
        <v>3</v>
      </c>
      <c r="BH254">
        <v>3</v>
      </c>
      <c r="BI254">
        <v>1</v>
      </c>
      <c r="BJ254" t="s">
        <v>3</v>
      </c>
      <c r="BM254">
        <v>1100</v>
      </c>
      <c r="BN254">
        <v>0</v>
      </c>
      <c r="BO254" t="s">
        <v>3</v>
      </c>
      <c r="BP254">
        <v>0</v>
      </c>
      <c r="BQ254">
        <v>8</v>
      </c>
      <c r="BR254">
        <v>0</v>
      </c>
      <c r="BS254">
        <v>1</v>
      </c>
      <c r="BT254">
        <v>1</v>
      </c>
      <c r="BU254">
        <v>1</v>
      </c>
      <c r="BV254">
        <v>1</v>
      </c>
      <c r="BW254">
        <v>1</v>
      </c>
      <c r="BX254">
        <v>1</v>
      </c>
      <c r="BY254" t="s">
        <v>3</v>
      </c>
      <c r="BZ254">
        <v>0</v>
      </c>
      <c r="CA254">
        <v>0</v>
      </c>
      <c r="CB254" t="s">
        <v>3</v>
      </c>
      <c r="CE254">
        <v>0</v>
      </c>
      <c r="CF254">
        <v>0</v>
      </c>
      <c r="CG254">
        <v>0</v>
      </c>
      <c r="CM254">
        <v>0</v>
      </c>
      <c r="CN254" t="s">
        <v>3</v>
      </c>
      <c r="CO254">
        <v>0</v>
      </c>
      <c r="CP254">
        <f t="shared" si="219"/>
        <v>7202.5</v>
      </c>
      <c r="CQ254">
        <f t="shared" si="220"/>
        <v>7202.5</v>
      </c>
      <c r="CR254">
        <f t="shared" si="221"/>
        <v>0</v>
      </c>
      <c r="CS254">
        <f t="shared" si="222"/>
        <v>0</v>
      </c>
      <c r="CT254">
        <f t="shared" si="223"/>
        <v>0</v>
      </c>
      <c r="CU254">
        <f t="shared" si="224"/>
        <v>0</v>
      </c>
      <c r="CV254">
        <f t="shared" si="225"/>
        <v>0</v>
      </c>
      <c r="CW254">
        <f t="shared" si="226"/>
        <v>0</v>
      </c>
      <c r="CX254">
        <f t="shared" si="227"/>
        <v>0</v>
      </c>
      <c r="CY254">
        <f t="shared" si="228"/>
        <v>0</v>
      </c>
      <c r="CZ254">
        <f t="shared" si="229"/>
        <v>0</v>
      </c>
      <c r="DC254" t="s">
        <v>3</v>
      </c>
      <c r="DD254" t="s">
        <v>3</v>
      </c>
      <c r="DE254" t="s">
        <v>3</v>
      </c>
      <c r="DF254" t="s">
        <v>3</v>
      </c>
      <c r="DG254" t="s">
        <v>3</v>
      </c>
      <c r="DH254" t="s">
        <v>3</v>
      </c>
      <c r="DI254" t="s">
        <v>3</v>
      </c>
      <c r="DJ254" t="s">
        <v>3</v>
      </c>
      <c r="DK254" t="s">
        <v>3</v>
      </c>
      <c r="DL254" t="s">
        <v>3</v>
      </c>
      <c r="DM254" t="s">
        <v>3</v>
      </c>
      <c r="DN254">
        <v>0</v>
      </c>
      <c r="DO254">
        <v>0</v>
      </c>
      <c r="DP254">
        <v>1</v>
      </c>
      <c r="DQ254">
        <v>1</v>
      </c>
      <c r="DU254">
        <v>1013</v>
      </c>
      <c r="DV254" t="s">
        <v>206</v>
      </c>
      <c r="DW254" t="s">
        <v>206</v>
      </c>
      <c r="DX254">
        <v>1</v>
      </c>
      <c r="DZ254" t="s">
        <v>3</v>
      </c>
      <c r="EA254" t="s">
        <v>3</v>
      </c>
      <c r="EB254" t="s">
        <v>3</v>
      </c>
      <c r="EC254" t="s">
        <v>3</v>
      </c>
      <c r="EE254">
        <v>92107766</v>
      </c>
      <c r="EF254">
        <v>8</v>
      </c>
      <c r="EG254" t="s">
        <v>198</v>
      </c>
      <c r="EH254">
        <v>0</v>
      </c>
      <c r="EI254" t="s">
        <v>3</v>
      </c>
      <c r="EJ254">
        <v>1</v>
      </c>
      <c r="EK254">
        <v>1100</v>
      </c>
      <c r="EL254" t="s">
        <v>199</v>
      </c>
      <c r="EM254" t="s">
        <v>200</v>
      </c>
      <c r="EO254" t="s">
        <v>3</v>
      </c>
      <c r="EQ254">
        <v>0</v>
      </c>
      <c r="ER254">
        <v>7202.5</v>
      </c>
      <c r="ES254">
        <v>7202.5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5</v>
      </c>
      <c r="FC254">
        <v>1</v>
      </c>
      <c r="FD254">
        <v>18</v>
      </c>
      <c r="FF254">
        <v>8643</v>
      </c>
      <c r="FQ254">
        <v>0</v>
      </c>
      <c r="FR254">
        <f t="shared" si="230"/>
        <v>0</v>
      </c>
      <c r="FS254">
        <v>0</v>
      </c>
      <c r="FX254">
        <v>0</v>
      </c>
      <c r="FY254">
        <v>0</v>
      </c>
      <c r="GA254" t="s">
        <v>533</v>
      </c>
      <c r="GD254">
        <v>1</v>
      </c>
      <c r="GF254">
        <v>-963353034</v>
      </c>
      <c r="GG254">
        <v>2</v>
      </c>
      <c r="GH254">
        <v>3</v>
      </c>
      <c r="GI254">
        <v>-2</v>
      </c>
      <c r="GJ254">
        <v>0</v>
      </c>
      <c r="GK254">
        <v>0</v>
      </c>
      <c r="GL254">
        <f t="shared" si="231"/>
        <v>0</v>
      </c>
      <c r="GM254">
        <f t="shared" si="232"/>
        <v>7202.5</v>
      </c>
      <c r="GN254">
        <f t="shared" si="233"/>
        <v>7202.5</v>
      </c>
      <c r="GO254">
        <f t="shared" si="234"/>
        <v>0</v>
      </c>
      <c r="GP254">
        <f t="shared" si="235"/>
        <v>0</v>
      </c>
      <c r="GR254">
        <v>1</v>
      </c>
      <c r="GS254">
        <v>1</v>
      </c>
      <c r="GT254">
        <v>0</v>
      </c>
      <c r="GU254" t="s">
        <v>3</v>
      </c>
      <c r="GV254">
        <f t="shared" si="236"/>
        <v>0</v>
      </c>
      <c r="GW254">
        <v>1</v>
      </c>
      <c r="GX254">
        <f t="shared" si="237"/>
        <v>0</v>
      </c>
      <c r="HA254">
        <v>0</v>
      </c>
      <c r="HB254">
        <v>0</v>
      </c>
      <c r="HC254">
        <f t="shared" si="238"/>
        <v>0</v>
      </c>
      <c r="HE254" t="s">
        <v>202</v>
      </c>
      <c r="HF254" t="s">
        <v>202</v>
      </c>
      <c r="HM254" t="s">
        <v>3</v>
      </c>
      <c r="HN254" t="s">
        <v>3</v>
      </c>
      <c r="HO254" t="s">
        <v>3</v>
      </c>
      <c r="HP254" t="s">
        <v>3</v>
      </c>
      <c r="HQ254" t="s">
        <v>3</v>
      </c>
      <c r="IK254">
        <v>0</v>
      </c>
    </row>
    <row r="255" spans="1:245" x14ac:dyDescent="0.2">
      <c r="A255">
        <v>17</v>
      </c>
      <c r="B255">
        <v>1</v>
      </c>
      <c r="E255" t="s">
        <v>534</v>
      </c>
      <c r="F255" t="s">
        <v>3</v>
      </c>
      <c r="G255" t="s">
        <v>535</v>
      </c>
      <c r="H255" t="s">
        <v>206</v>
      </c>
      <c r="I255">
        <v>1</v>
      </c>
      <c r="J255">
        <v>0</v>
      </c>
      <c r="K255">
        <v>1</v>
      </c>
      <c r="O255">
        <f t="shared" si="199"/>
        <v>425.83</v>
      </c>
      <c r="P255">
        <f t="shared" si="200"/>
        <v>425.83</v>
      </c>
      <c r="Q255">
        <f t="shared" si="201"/>
        <v>0</v>
      </c>
      <c r="R255">
        <f t="shared" si="202"/>
        <v>0</v>
      </c>
      <c r="S255">
        <f t="shared" si="203"/>
        <v>0</v>
      </c>
      <c r="T255">
        <f t="shared" si="204"/>
        <v>0</v>
      </c>
      <c r="U255">
        <f t="shared" si="205"/>
        <v>0</v>
      </c>
      <c r="V255">
        <f t="shared" si="206"/>
        <v>0</v>
      </c>
      <c r="W255">
        <f t="shared" si="207"/>
        <v>0</v>
      </c>
      <c r="X255">
        <f t="shared" si="208"/>
        <v>0</v>
      </c>
      <c r="Y255">
        <f t="shared" si="209"/>
        <v>0</v>
      </c>
      <c r="AA255">
        <v>93041055</v>
      </c>
      <c r="AB255">
        <f t="shared" si="210"/>
        <v>425.83</v>
      </c>
      <c r="AC255">
        <f t="shared" si="211"/>
        <v>425.83</v>
      </c>
      <c r="AD255">
        <f t="shared" si="212"/>
        <v>0</v>
      </c>
      <c r="AE255">
        <f t="shared" si="213"/>
        <v>0</v>
      </c>
      <c r="AF255">
        <f t="shared" si="214"/>
        <v>0</v>
      </c>
      <c r="AG255">
        <f t="shared" si="215"/>
        <v>0</v>
      </c>
      <c r="AH255">
        <f t="shared" si="216"/>
        <v>0</v>
      </c>
      <c r="AI255">
        <f t="shared" si="217"/>
        <v>0</v>
      </c>
      <c r="AJ255">
        <f t="shared" si="218"/>
        <v>0</v>
      </c>
      <c r="AK255">
        <v>425.83</v>
      </c>
      <c r="AL255">
        <v>425.83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1</v>
      </c>
      <c r="AW255">
        <v>1</v>
      </c>
      <c r="AZ255">
        <v>1</v>
      </c>
      <c r="BA255">
        <v>1</v>
      </c>
      <c r="BB255">
        <v>1</v>
      </c>
      <c r="BC255">
        <v>1</v>
      </c>
      <c r="BD255" t="s">
        <v>3</v>
      </c>
      <c r="BE255" t="s">
        <v>3</v>
      </c>
      <c r="BF255" t="s">
        <v>3</v>
      </c>
      <c r="BG255" t="s">
        <v>3</v>
      </c>
      <c r="BH255">
        <v>3</v>
      </c>
      <c r="BI255">
        <v>1</v>
      </c>
      <c r="BJ255" t="s">
        <v>3</v>
      </c>
      <c r="BM255">
        <v>1100</v>
      </c>
      <c r="BN255">
        <v>0</v>
      </c>
      <c r="BO255" t="s">
        <v>3</v>
      </c>
      <c r="BP255">
        <v>0</v>
      </c>
      <c r="BQ255">
        <v>8</v>
      </c>
      <c r="BR255">
        <v>0</v>
      </c>
      <c r="BS255">
        <v>1</v>
      </c>
      <c r="BT255">
        <v>1</v>
      </c>
      <c r="BU255">
        <v>1</v>
      </c>
      <c r="BV255">
        <v>1</v>
      </c>
      <c r="BW255">
        <v>1</v>
      </c>
      <c r="BX255">
        <v>1</v>
      </c>
      <c r="BY255" t="s">
        <v>3</v>
      </c>
      <c r="BZ255">
        <v>0</v>
      </c>
      <c r="CA255">
        <v>0</v>
      </c>
      <c r="CB255" t="s">
        <v>3</v>
      </c>
      <c r="CE255">
        <v>0</v>
      </c>
      <c r="CF255">
        <v>0</v>
      </c>
      <c r="CG255">
        <v>0</v>
      </c>
      <c r="CM255">
        <v>0</v>
      </c>
      <c r="CN255" t="s">
        <v>3</v>
      </c>
      <c r="CO255">
        <v>0</v>
      </c>
      <c r="CP255">
        <f t="shared" si="219"/>
        <v>425.83</v>
      </c>
      <c r="CQ255">
        <f t="shared" si="220"/>
        <v>425.83</v>
      </c>
      <c r="CR255">
        <f t="shared" si="221"/>
        <v>0</v>
      </c>
      <c r="CS255">
        <f t="shared" si="222"/>
        <v>0</v>
      </c>
      <c r="CT255">
        <f t="shared" si="223"/>
        <v>0</v>
      </c>
      <c r="CU255">
        <f t="shared" si="224"/>
        <v>0</v>
      </c>
      <c r="CV255">
        <f t="shared" si="225"/>
        <v>0</v>
      </c>
      <c r="CW255">
        <f t="shared" si="226"/>
        <v>0</v>
      </c>
      <c r="CX255">
        <f t="shared" si="227"/>
        <v>0</v>
      </c>
      <c r="CY255">
        <f t="shared" si="228"/>
        <v>0</v>
      </c>
      <c r="CZ255">
        <f t="shared" si="229"/>
        <v>0</v>
      </c>
      <c r="DC255" t="s">
        <v>3</v>
      </c>
      <c r="DD255" t="s">
        <v>3</v>
      </c>
      <c r="DE255" t="s">
        <v>3</v>
      </c>
      <c r="DF255" t="s">
        <v>3</v>
      </c>
      <c r="DG255" t="s">
        <v>3</v>
      </c>
      <c r="DH255" t="s">
        <v>3</v>
      </c>
      <c r="DI255" t="s">
        <v>3</v>
      </c>
      <c r="DJ255" t="s">
        <v>3</v>
      </c>
      <c r="DK255" t="s">
        <v>3</v>
      </c>
      <c r="DL255" t="s">
        <v>3</v>
      </c>
      <c r="DM255" t="s">
        <v>3</v>
      </c>
      <c r="DN255">
        <v>0</v>
      </c>
      <c r="DO255">
        <v>0</v>
      </c>
      <c r="DP255">
        <v>1</v>
      </c>
      <c r="DQ255">
        <v>1</v>
      </c>
      <c r="DU255">
        <v>1013</v>
      </c>
      <c r="DV255" t="s">
        <v>206</v>
      </c>
      <c r="DW255" t="s">
        <v>206</v>
      </c>
      <c r="DX255">
        <v>1</v>
      </c>
      <c r="DZ255" t="s">
        <v>3</v>
      </c>
      <c r="EA255" t="s">
        <v>3</v>
      </c>
      <c r="EB255" t="s">
        <v>3</v>
      </c>
      <c r="EC255" t="s">
        <v>3</v>
      </c>
      <c r="EE255">
        <v>92107766</v>
      </c>
      <c r="EF255">
        <v>8</v>
      </c>
      <c r="EG255" t="s">
        <v>198</v>
      </c>
      <c r="EH255">
        <v>0</v>
      </c>
      <c r="EI255" t="s">
        <v>3</v>
      </c>
      <c r="EJ255">
        <v>1</v>
      </c>
      <c r="EK255">
        <v>1100</v>
      </c>
      <c r="EL255" t="s">
        <v>199</v>
      </c>
      <c r="EM255" t="s">
        <v>200</v>
      </c>
      <c r="EO255" t="s">
        <v>3</v>
      </c>
      <c r="EQ255">
        <v>0</v>
      </c>
      <c r="ER255">
        <v>425.83</v>
      </c>
      <c r="ES255">
        <v>425.83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5</v>
      </c>
      <c r="FC255">
        <v>1</v>
      </c>
      <c r="FD255">
        <v>18</v>
      </c>
      <c r="FF255">
        <v>511</v>
      </c>
      <c r="FQ255">
        <v>0</v>
      </c>
      <c r="FR255">
        <f t="shared" si="230"/>
        <v>0</v>
      </c>
      <c r="FS255">
        <v>0</v>
      </c>
      <c r="FX255">
        <v>0</v>
      </c>
      <c r="FY255">
        <v>0</v>
      </c>
      <c r="GA255" t="s">
        <v>536</v>
      </c>
      <c r="GD255">
        <v>1</v>
      </c>
      <c r="GF255">
        <v>-1437644800</v>
      </c>
      <c r="GG255">
        <v>2</v>
      </c>
      <c r="GH255">
        <v>3</v>
      </c>
      <c r="GI255">
        <v>-2</v>
      </c>
      <c r="GJ255">
        <v>0</v>
      </c>
      <c r="GK255">
        <v>0</v>
      </c>
      <c r="GL255">
        <f t="shared" si="231"/>
        <v>0</v>
      </c>
      <c r="GM255">
        <f t="shared" si="232"/>
        <v>425.83</v>
      </c>
      <c r="GN255">
        <f t="shared" si="233"/>
        <v>425.83</v>
      </c>
      <c r="GO255">
        <f t="shared" si="234"/>
        <v>0</v>
      </c>
      <c r="GP255">
        <f t="shared" si="235"/>
        <v>0</v>
      </c>
      <c r="GR255">
        <v>1</v>
      </c>
      <c r="GS255">
        <v>1</v>
      </c>
      <c r="GT255">
        <v>0</v>
      </c>
      <c r="GU255" t="s">
        <v>3</v>
      </c>
      <c r="GV255">
        <f t="shared" si="236"/>
        <v>0</v>
      </c>
      <c r="GW255">
        <v>1</v>
      </c>
      <c r="GX255">
        <f t="shared" si="237"/>
        <v>0</v>
      </c>
      <c r="HA255">
        <v>0</v>
      </c>
      <c r="HB255">
        <v>0</v>
      </c>
      <c r="HC255">
        <f t="shared" si="238"/>
        <v>0</v>
      </c>
      <c r="HE255" t="s">
        <v>202</v>
      </c>
      <c r="HF255" t="s">
        <v>202</v>
      </c>
      <c r="HM255" t="s">
        <v>3</v>
      </c>
      <c r="HN255" t="s">
        <v>3</v>
      </c>
      <c r="HO255" t="s">
        <v>3</v>
      </c>
      <c r="HP255" t="s">
        <v>3</v>
      </c>
      <c r="HQ255" t="s">
        <v>3</v>
      </c>
      <c r="IK255">
        <v>0</v>
      </c>
    </row>
    <row r="256" spans="1:245" x14ac:dyDescent="0.2">
      <c r="A256">
        <v>17</v>
      </c>
      <c r="B256">
        <v>1</v>
      </c>
      <c r="E256" t="s">
        <v>537</v>
      </c>
      <c r="F256" t="s">
        <v>3</v>
      </c>
      <c r="G256" t="s">
        <v>538</v>
      </c>
      <c r="H256" t="s">
        <v>206</v>
      </c>
      <c r="I256">
        <v>1</v>
      </c>
      <c r="J256">
        <v>0</v>
      </c>
      <c r="K256">
        <v>1</v>
      </c>
      <c r="O256">
        <f t="shared" si="199"/>
        <v>1509.17</v>
      </c>
      <c r="P256">
        <f t="shared" si="200"/>
        <v>1509.17</v>
      </c>
      <c r="Q256">
        <f t="shared" si="201"/>
        <v>0</v>
      </c>
      <c r="R256">
        <f t="shared" si="202"/>
        <v>0</v>
      </c>
      <c r="S256">
        <f t="shared" si="203"/>
        <v>0</v>
      </c>
      <c r="T256">
        <f t="shared" si="204"/>
        <v>0</v>
      </c>
      <c r="U256">
        <f t="shared" si="205"/>
        <v>0</v>
      </c>
      <c r="V256">
        <f t="shared" si="206"/>
        <v>0</v>
      </c>
      <c r="W256">
        <f t="shared" si="207"/>
        <v>0</v>
      </c>
      <c r="X256">
        <f t="shared" si="208"/>
        <v>0</v>
      </c>
      <c r="Y256">
        <f t="shared" si="209"/>
        <v>0</v>
      </c>
      <c r="AA256">
        <v>93041055</v>
      </c>
      <c r="AB256">
        <f t="shared" si="210"/>
        <v>1509.17</v>
      </c>
      <c r="AC256">
        <f t="shared" si="211"/>
        <v>1509.17</v>
      </c>
      <c r="AD256">
        <f t="shared" si="212"/>
        <v>0</v>
      </c>
      <c r="AE256">
        <f t="shared" si="213"/>
        <v>0</v>
      </c>
      <c r="AF256">
        <f t="shared" si="214"/>
        <v>0</v>
      </c>
      <c r="AG256">
        <f t="shared" si="215"/>
        <v>0</v>
      </c>
      <c r="AH256">
        <f t="shared" si="216"/>
        <v>0</v>
      </c>
      <c r="AI256">
        <f t="shared" si="217"/>
        <v>0</v>
      </c>
      <c r="AJ256">
        <f t="shared" si="218"/>
        <v>0</v>
      </c>
      <c r="AK256">
        <v>1509.17</v>
      </c>
      <c r="AL256">
        <v>1509.17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1</v>
      </c>
      <c r="AW256">
        <v>1</v>
      </c>
      <c r="AZ256">
        <v>1</v>
      </c>
      <c r="BA256">
        <v>1</v>
      </c>
      <c r="BB256">
        <v>1</v>
      </c>
      <c r="BC256">
        <v>1</v>
      </c>
      <c r="BD256" t="s">
        <v>3</v>
      </c>
      <c r="BE256" t="s">
        <v>3</v>
      </c>
      <c r="BF256" t="s">
        <v>3</v>
      </c>
      <c r="BG256" t="s">
        <v>3</v>
      </c>
      <c r="BH256">
        <v>3</v>
      </c>
      <c r="BI256">
        <v>1</v>
      </c>
      <c r="BJ256" t="s">
        <v>3</v>
      </c>
      <c r="BM256">
        <v>1100</v>
      </c>
      <c r="BN256">
        <v>0</v>
      </c>
      <c r="BO256" t="s">
        <v>3</v>
      </c>
      <c r="BP256">
        <v>0</v>
      </c>
      <c r="BQ256">
        <v>8</v>
      </c>
      <c r="BR256">
        <v>0</v>
      </c>
      <c r="BS256">
        <v>1</v>
      </c>
      <c r="BT256">
        <v>1</v>
      </c>
      <c r="BU256">
        <v>1</v>
      </c>
      <c r="BV256">
        <v>1</v>
      </c>
      <c r="BW256">
        <v>1</v>
      </c>
      <c r="BX256">
        <v>1</v>
      </c>
      <c r="BY256" t="s">
        <v>3</v>
      </c>
      <c r="BZ256">
        <v>0</v>
      </c>
      <c r="CA256">
        <v>0</v>
      </c>
      <c r="CB256" t="s">
        <v>3</v>
      </c>
      <c r="CE256">
        <v>0</v>
      </c>
      <c r="CF256">
        <v>0</v>
      </c>
      <c r="CG256">
        <v>0</v>
      </c>
      <c r="CM256">
        <v>0</v>
      </c>
      <c r="CN256" t="s">
        <v>3</v>
      </c>
      <c r="CO256">
        <v>0</v>
      </c>
      <c r="CP256">
        <f t="shared" si="219"/>
        <v>1509.17</v>
      </c>
      <c r="CQ256">
        <f t="shared" si="220"/>
        <v>1509.17</v>
      </c>
      <c r="CR256">
        <f t="shared" si="221"/>
        <v>0</v>
      </c>
      <c r="CS256">
        <f t="shared" si="222"/>
        <v>0</v>
      </c>
      <c r="CT256">
        <f t="shared" si="223"/>
        <v>0</v>
      </c>
      <c r="CU256">
        <f t="shared" si="224"/>
        <v>0</v>
      </c>
      <c r="CV256">
        <f t="shared" si="225"/>
        <v>0</v>
      </c>
      <c r="CW256">
        <f t="shared" si="226"/>
        <v>0</v>
      </c>
      <c r="CX256">
        <f t="shared" si="227"/>
        <v>0</v>
      </c>
      <c r="CY256">
        <f t="shared" si="228"/>
        <v>0</v>
      </c>
      <c r="CZ256">
        <f t="shared" si="229"/>
        <v>0</v>
      </c>
      <c r="DC256" t="s">
        <v>3</v>
      </c>
      <c r="DD256" t="s">
        <v>3</v>
      </c>
      <c r="DE256" t="s">
        <v>3</v>
      </c>
      <c r="DF256" t="s">
        <v>3</v>
      </c>
      <c r="DG256" t="s">
        <v>3</v>
      </c>
      <c r="DH256" t="s">
        <v>3</v>
      </c>
      <c r="DI256" t="s">
        <v>3</v>
      </c>
      <c r="DJ256" t="s">
        <v>3</v>
      </c>
      <c r="DK256" t="s">
        <v>3</v>
      </c>
      <c r="DL256" t="s">
        <v>3</v>
      </c>
      <c r="DM256" t="s">
        <v>3</v>
      </c>
      <c r="DN256">
        <v>0</v>
      </c>
      <c r="DO256">
        <v>0</v>
      </c>
      <c r="DP256">
        <v>1</v>
      </c>
      <c r="DQ256">
        <v>1</v>
      </c>
      <c r="DU256">
        <v>1013</v>
      </c>
      <c r="DV256" t="s">
        <v>206</v>
      </c>
      <c r="DW256" t="s">
        <v>206</v>
      </c>
      <c r="DX256">
        <v>1</v>
      </c>
      <c r="DZ256" t="s">
        <v>3</v>
      </c>
      <c r="EA256" t="s">
        <v>3</v>
      </c>
      <c r="EB256" t="s">
        <v>3</v>
      </c>
      <c r="EC256" t="s">
        <v>3</v>
      </c>
      <c r="EE256">
        <v>92107766</v>
      </c>
      <c r="EF256">
        <v>8</v>
      </c>
      <c r="EG256" t="s">
        <v>198</v>
      </c>
      <c r="EH256">
        <v>0</v>
      </c>
      <c r="EI256" t="s">
        <v>3</v>
      </c>
      <c r="EJ256">
        <v>1</v>
      </c>
      <c r="EK256">
        <v>1100</v>
      </c>
      <c r="EL256" t="s">
        <v>199</v>
      </c>
      <c r="EM256" t="s">
        <v>200</v>
      </c>
      <c r="EO256" t="s">
        <v>3</v>
      </c>
      <c r="EQ256">
        <v>0</v>
      </c>
      <c r="ER256">
        <v>1509.17</v>
      </c>
      <c r="ES256">
        <v>1509.17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5</v>
      </c>
      <c r="FC256">
        <v>1</v>
      </c>
      <c r="FD256">
        <v>18</v>
      </c>
      <c r="FF256">
        <v>1811</v>
      </c>
      <c r="FQ256">
        <v>0</v>
      </c>
      <c r="FR256">
        <f t="shared" si="230"/>
        <v>0</v>
      </c>
      <c r="FS256">
        <v>0</v>
      </c>
      <c r="FX256">
        <v>0</v>
      </c>
      <c r="FY256">
        <v>0</v>
      </c>
      <c r="GA256" t="s">
        <v>539</v>
      </c>
      <c r="GD256">
        <v>1</v>
      </c>
      <c r="GF256">
        <v>-1622856777</v>
      </c>
      <c r="GG256">
        <v>2</v>
      </c>
      <c r="GH256">
        <v>3</v>
      </c>
      <c r="GI256">
        <v>-2</v>
      </c>
      <c r="GJ256">
        <v>0</v>
      </c>
      <c r="GK256">
        <v>0</v>
      </c>
      <c r="GL256">
        <f t="shared" si="231"/>
        <v>0</v>
      </c>
      <c r="GM256">
        <f t="shared" si="232"/>
        <v>1509.17</v>
      </c>
      <c r="GN256">
        <f t="shared" si="233"/>
        <v>1509.17</v>
      </c>
      <c r="GO256">
        <f t="shared" si="234"/>
        <v>0</v>
      </c>
      <c r="GP256">
        <f t="shared" si="235"/>
        <v>0</v>
      </c>
      <c r="GR256">
        <v>1</v>
      </c>
      <c r="GS256">
        <v>1</v>
      </c>
      <c r="GT256">
        <v>0</v>
      </c>
      <c r="GU256" t="s">
        <v>3</v>
      </c>
      <c r="GV256">
        <f t="shared" si="236"/>
        <v>0</v>
      </c>
      <c r="GW256">
        <v>1</v>
      </c>
      <c r="GX256">
        <f t="shared" si="237"/>
        <v>0</v>
      </c>
      <c r="HA256">
        <v>0</v>
      </c>
      <c r="HB256">
        <v>0</v>
      </c>
      <c r="HC256">
        <f t="shared" si="238"/>
        <v>0</v>
      </c>
      <c r="HE256" t="s">
        <v>202</v>
      </c>
      <c r="HF256" t="s">
        <v>202</v>
      </c>
      <c r="HM256" t="s">
        <v>3</v>
      </c>
      <c r="HN256" t="s">
        <v>3</v>
      </c>
      <c r="HO256" t="s">
        <v>3</v>
      </c>
      <c r="HP256" t="s">
        <v>3</v>
      </c>
      <c r="HQ256" t="s">
        <v>3</v>
      </c>
      <c r="IK256">
        <v>0</v>
      </c>
    </row>
    <row r="257" spans="1:245" x14ac:dyDescent="0.2">
      <c r="A257">
        <v>17</v>
      </c>
      <c r="B257">
        <v>1</v>
      </c>
      <c r="E257" t="s">
        <v>540</v>
      </c>
      <c r="F257" t="s">
        <v>3</v>
      </c>
      <c r="G257" t="s">
        <v>541</v>
      </c>
      <c r="H257" t="s">
        <v>206</v>
      </c>
      <c r="I257">
        <v>1</v>
      </c>
      <c r="J257">
        <v>0</v>
      </c>
      <c r="K257">
        <v>1</v>
      </c>
      <c r="O257">
        <f t="shared" si="199"/>
        <v>80</v>
      </c>
      <c r="P257">
        <f t="shared" si="200"/>
        <v>80</v>
      </c>
      <c r="Q257">
        <f t="shared" si="201"/>
        <v>0</v>
      </c>
      <c r="R257">
        <f t="shared" si="202"/>
        <v>0</v>
      </c>
      <c r="S257">
        <f t="shared" si="203"/>
        <v>0</v>
      </c>
      <c r="T257">
        <f t="shared" si="204"/>
        <v>0</v>
      </c>
      <c r="U257">
        <f t="shared" si="205"/>
        <v>0</v>
      </c>
      <c r="V257">
        <f t="shared" si="206"/>
        <v>0</v>
      </c>
      <c r="W257">
        <f t="shared" si="207"/>
        <v>0</v>
      </c>
      <c r="X257">
        <f t="shared" si="208"/>
        <v>0</v>
      </c>
      <c r="Y257">
        <f t="shared" si="209"/>
        <v>0</v>
      </c>
      <c r="AA257">
        <v>93041055</v>
      </c>
      <c r="AB257">
        <f t="shared" si="210"/>
        <v>80</v>
      </c>
      <c r="AC257">
        <f t="shared" si="211"/>
        <v>80</v>
      </c>
      <c r="AD257">
        <f t="shared" si="212"/>
        <v>0</v>
      </c>
      <c r="AE257">
        <f t="shared" si="213"/>
        <v>0</v>
      </c>
      <c r="AF257">
        <f t="shared" si="214"/>
        <v>0</v>
      </c>
      <c r="AG257">
        <f t="shared" si="215"/>
        <v>0</v>
      </c>
      <c r="AH257">
        <f t="shared" si="216"/>
        <v>0</v>
      </c>
      <c r="AI257">
        <f t="shared" si="217"/>
        <v>0</v>
      </c>
      <c r="AJ257">
        <f t="shared" si="218"/>
        <v>0</v>
      </c>
      <c r="AK257">
        <v>80</v>
      </c>
      <c r="AL257">
        <v>80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1</v>
      </c>
      <c r="AW257">
        <v>1</v>
      </c>
      <c r="AZ257">
        <v>1</v>
      </c>
      <c r="BA257">
        <v>1</v>
      </c>
      <c r="BB257">
        <v>1</v>
      </c>
      <c r="BC257">
        <v>1</v>
      </c>
      <c r="BD257" t="s">
        <v>3</v>
      </c>
      <c r="BE257" t="s">
        <v>3</v>
      </c>
      <c r="BF257" t="s">
        <v>3</v>
      </c>
      <c r="BG257" t="s">
        <v>3</v>
      </c>
      <c r="BH257">
        <v>3</v>
      </c>
      <c r="BI257">
        <v>1</v>
      </c>
      <c r="BJ257" t="s">
        <v>3</v>
      </c>
      <c r="BM257">
        <v>1100</v>
      </c>
      <c r="BN257">
        <v>0</v>
      </c>
      <c r="BO257" t="s">
        <v>3</v>
      </c>
      <c r="BP257">
        <v>0</v>
      </c>
      <c r="BQ257">
        <v>8</v>
      </c>
      <c r="BR257">
        <v>0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 t="s">
        <v>3</v>
      </c>
      <c r="BZ257">
        <v>0</v>
      </c>
      <c r="CA257">
        <v>0</v>
      </c>
      <c r="CB257" t="s">
        <v>3</v>
      </c>
      <c r="CE257">
        <v>0</v>
      </c>
      <c r="CF257">
        <v>0</v>
      </c>
      <c r="CG257">
        <v>0</v>
      </c>
      <c r="CM257">
        <v>0</v>
      </c>
      <c r="CN257" t="s">
        <v>3</v>
      </c>
      <c r="CO257">
        <v>0</v>
      </c>
      <c r="CP257">
        <f t="shared" si="219"/>
        <v>80</v>
      </c>
      <c r="CQ257">
        <f t="shared" si="220"/>
        <v>80</v>
      </c>
      <c r="CR257">
        <f t="shared" si="221"/>
        <v>0</v>
      </c>
      <c r="CS257">
        <f t="shared" si="222"/>
        <v>0</v>
      </c>
      <c r="CT257">
        <f t="shared" si="223"/>
        <v>0</v>
      </c>
      <c r="CU257">
        <f t="shared" si="224"/>
        <v>0</v>
      </c>
      <c r="CV257">
        <f t="shared" si="225"/>
        <v>0</v>
      </c>
      <c r="CW257">
        <f t="shared" si="226"/>
        <v>0</v>
      </c>
      <c r="CX257">
        <f t="shared" si="227"/>
        <v>0</v>
      </c>
      <c r="CY257">
        <f t="shared" si="228"/>
        <v>0</v>
      </c>
      <c r="CZ257">
        <f t="shared" si="229"/>
        <v>0</v>
      </c>
      <c r="DC257" t="s">
        <v>3</v>
      </c>
      <c r="DD257" t="s">
        <v>3</v>
      </c>
      <c r="DE257" t="s">
        <v>3</v>
      </c>
      <c r="DF257" t="s">
        <v>3</v>
      </c>
      <c r="DG257" t="s">
        <v>3</v>
      </c>
      <c r="DH257" t="s">
        <v>3</v>
      </c>
      <c r="DI257" t="s">
        <v>3</v>
      </c>
      <c r="DJ257" t="s">
        <v>3</v>
      </c>
      <c r="DK257" t="s">
        <v>3</v>
      </c>
      <c r="DL257" t="s">
        <v>3</v>
      </c>
      <c r="DM257" t="s">
        <v>3</v>
      </c>
      <c r="DN257">
        <v>0</v>
      </c>
      <c r="DO257">
        <v>0</v>
      </c>
      <c r="DP257">
        <v>1</v>
      </c>
      <c r="DQ257">
        <v>1</v>
      </c>
      <c r="DU257">
        <v>1013</v>
      </c>
      <c r="DV257" t="s">
        <v>206</v>
      </c>
      <c r="DW257" t="s">
        <v>206</v>
      </c>
      <c r="DX257">
        <v>1</v>
      </c>
      <c r="DZ257" t="s">
        <v>3</v>
      </c>
      <c r="EA257" t="s">
        <v>3</v>
      </c>
      <c r="EB257" t="s">
        <v>3</v>
      </c>
      <c r="EC257" t="s">
        <v>3</v>
      </c>
      <c r="EE257">
        <v>92107766</v>
      </c>
      <c r="EF257">
        <v>8</v>
      </c>
      <c r="EG257" t="s">
        <v>198</v>
      </c>
      <c r="EH257">
        <v>0</v>
      </c>
      <c r="EI257" t="s">
        <v>3</v>
      </c>
      <c r="EJ257">
        <v>1</v>
      </c>
      <c r="EK257">
        <v>1100</v>
      </c>
      <c r="EL257" t="s">
        <v>199</v>
      </c>
      <c r="EM257" t="s">
        <v>200</v>
      </c>
      <c r="EO257" t="s">
        <v>3</v>
      </c>
      <c r="EQ257">
        <v>0</v>
      </c>
      <c r="ER257">
        <v>80</v>
      </c>
      <c r="ES257">
        <v>80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5</v>
      </c>
      <c r="FC257">
        <v>1</v>
      </c>
      <c r="FD257">
        <v>18</v>
      </c>
      <c r="FF257">
        <v>96</v>
      </c>
      <c r="FQ257">
        <v>0</v>
      </c>
      <c r="FR257">
        <f t="shared" si="230"/>
        <v>0</v>
      </c>
      <c r="FS257">
        <v>0</v>
      </c>
      <c r="FX257">
        <v>0</v>
      </c>
      <c r="FY257">
        <v>0</v>
      </c>
      <c r="GA257" t="s">
        <v>542</v>
      </c>
      <c r="GD257">
        <v>1</v>
      </c>
      <c r="GF257">
        <v>-174126767</v>
      </c>
      <c r="GG257">
        <v>2</v>
      </c>
      <c r="GH257">
        <v>3</v>
      </c>
      <c r="GI257">
        <v>-2</v>
      </c>
      <c r="GJ257">
        <v>0</v>
      </c>
      <c r="GK257">
        <v>0</v>
      </c>
      <c r="GL257">
        <f t="shared" si="231"/>
        <v>0</v>
      </c>
      <c r="GM257">
        <f t="shared" si="232"/>
        <v>80</v>
      </c>
      <c r="GN257">
        <f t="shared" si="233"/>
        <v>80</v>
      </c>
      <c r="GO257">
        <f t="shared" si="234"/>
        <v>0</v>
      </c>
      <c r="GP257">
        <f t="shared" si="235"/>
        <v>0</v>
      </c>
      <c r="GR257">
        <v>1</v>
      </c>
      <c r="GS257">
        <v>1</v>
      </c>
      <c r="GT257">
        <v>0</v>
      </c>
      <c r="GU257" t="s">
        <v>3</v>
      </c>
      <c r="GV257">
        <f t="shared" si="236"/>
        <v>0</v>
      </c>
      <c r="GW257">
        <v>1</v>
      </c>
      <c r="GX257">
        <f t="shared" si="237"/>
        <v>0</v>
      </c>
      <c r="HA257">
        <v>0</v>
      </c>
      <c r="HB257">
        <v>0</v>
      </c>
      <c r="HC257">
        <f t="shared" si="238"/>
        <v>0</v>
      </c>
      <c r="HE257" t="s">
        <v>202</v>
      </c>
      <c r="HF257" t="s">
        <v>202</v>
      </c>
      <c r="HM257" t="s">
        <v>3</v>
      </c>
      <c r="HN257" t="s">
        <v>3</v>
      </c>
      <c r="HO257" t="s">
        <v>3</v>
      </c>
      <c r="HP257" t="s">
        <v>3</v>
      </c>
      <c r="HQ257" t="s">
        <v>3</v>
      </c>
      <c r="IK257">
        <v>0</v>
      </c>
    </row>
    <row r="258" spans="1:245" x14ac:dyDescent="0.2">
      <c r="A258">
        <v>17</v>
      </c>
      <c r="B258">
        <v>1</v>
      </c>
      <c r="E258" t="s">
        <v>543</v>
      </c>
      <c r="F258" t="s">
        <v>3</v>
      </c>
      <c r="G258" t="s">
        <v>544</v>
      </c>
      <c r="H258" t="s">
        <v>206</v>
      </c>
      <c r="I258">
        <v>1</v>
      </c>
      <c r="J258">
        <v>0</v>
      </c>
      <c r="K258">
        <v>1</v>
      </c>
      <c r="O258">
        <f t="shared" si="199"/>
        <v>2047.5</v>
      </c>
      <c r="P258">
        <f t="shared" si="200"/>
        <v>2047.5</v>
      </c>
      <c r="Q258">
        <f t="shared" si="201"/>
        <v>0</v>
      </c>
      <c r="R258">
        <f t="shared" si="202"/>
        <v>0</v>
      </c>
      <c r="S258">
        <f t="shared" si="203"/>
        <v>0</v>
      </c>
      <c r="T258">
        <f t="shared" si="204"/>
        <v>0</v>
      </c>
      <c r="U258">
        <f t="shared" si="205"/>
        <v>0</v>
      </c>
      <c r="V258">
        <f t="shared" si="206"/>
        <v>0</v>
      </c>
      <c r="W258">
        <f t="shared" si="207"/>
        <v>0</v>
      </c>
      <c r="X258">
        <f t="shared" si="208"/>
        <v>0</v>
      </c>
      <c r="Y258">
        <f t="shared" si="209"/>
        <v>0</v>
      </c>
      <c r="AA258">
        <v>93041055</v>
      </c>
      <c r="AB258">
        <f t="shared" si="210"/>
        <v>2047.5</v>
      </c>
      <c r="AC258">
        <f t="shared" si="211"/>
        <v>2047.5</v>
      </c>
      <c r="AD258">
        <f t="shared" si="212"/>
        <v>0</v>
      </c>
      <c r="AE258">
        <f t="shared" si="213"/>
        <v>0</v>
      </c>
      <c r="AF258">
        <f t="shared" si="214"/>
        <v>0</v>
      </c>
      <c r="AG258">
        <f t="shared" si="215"/>
        <v>0</v>
      </c>
      <c r="AH258">
        <f t="shared" si="216"/>
        <v>0</v>
      </c>
      <c r="AI258">
        <f t="shared" si="217"/>
        <v>0</v>
      </c>
      <c r="AJ258">
        <f t="shared" si="218"/>
        <v>0</v>
      </c>
      <c r="AK258">
        <v>2047.5</v>
      </c>
      <c r="AL258">
        <v>2047.5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1</v>
      </c>
      <c r="AW258">
        <v>1</v>
      </c>
      <c r="AZ258">
        <v>1</v>
      </c>
      <c r="BA258">
        <v>1</v>
      </c>
      <c r="BB258">
        <v>1</v>
      </c>
      <c r="BC258">
        <v>1</v>
      </c>
      <c r="BD258" t="s">
        <v>3</v>
      </c>
      <c r="BE258" t="s">
        <v>3</v>
      </c>
      <c r="BF258" t="s">
        <v>3</v>
      </c>
      <c r="BG258" t="s">
        <v>3</v>
      </c>
      <c r="BH258">
        <v>3</v>
      </c>
      <c r="BI258">
        <v>1</v>
      </c>
      <c r="BJ258" t="s">
        <v>3</v>
      </c>
      <c r="BM258">
        <v>1100</v>
      </c>
      <c r="BN258">
        <v>0</v>
      </c>
      <c r="BO258" t="s">
        <v>3</v>
      </c>
      <c r="BP258">
        <v>0</v>
      </c>
      <c r="BQ258">
        <v>8</v>
      </c>
      <c r="BR258">
        <v>0</v>
      </c>
      <c r="BS258">
        <v>1</v>
      </c>
      <c r="BT258">
        <v>1</v>
      </c>
      <c r="BU258">
        <v>1</v>
      </c>
      <c r="BV258">
        <v>1</v>
      </c>
      <c r="BW258">
        <v>1</v>
      </c>
      <c r="BX258">
        <v>1</v>
      </c>
      <c r="BY258" t="s">
        <v>3</v>
      </c>
      <c r="BZ258">
        <v>0</v>
      </c>
      <c r="CA258">
        <v>0</v>
      </c>
      <c r="CB258" t="s">
        <v>3</v>
      </c>
      <c r="CE258">
        <v>0</v>
      </c>
      <c r="CF258">
        <v>0</v>
      </c>
      <c r="CG258">
        <v>0</v>
      </c>
      <c r="CM258">
        <v>0</v>
      </c>
      <c r="CN258" t="s">
        <v>3</v>
      </c>
      <c r="CO258">
        <v>0</v>
      </c>
      <c r="CP258">
        <f t="shared" si="219"/>
        <v>2047.5</v>
      </c>
      <c r="CQ258">
        <f t="shared" si="220"/>
        <v>2047.5</v>
      </c>
      <c r="CR258">
        <f t="shared" si="221"/>
        <v>0</v>
      </c>
      <c r="CS258">
        <f t="shared" si="222"/>
        <v>0</v>
      </c>
      <c r="CT258">
        <f t="shared" si="223"/>
        <v>0</v>
      </c>
      <c r="CU258">
        <f t="shared" si="224"/>
        <v>0</v>
      </c>
      <c r="CV258">
        <f t="shared" si="225"/>
        <v>0</v>
      </c>
      <c r="CW258">
        <f t="shared" si="226"/>
        <v>0</v>
      </c>
      <c r="CX258">
        <f t="shared" si="227"/>
        <v>0</v>
      </c>
      <c r="CY258">
        <f t="shared" si="228"/>
        <v>0</v>
      </c>
      <c r="CZ258">
        <f t="shared" si="229"/>
        <v>0</v>
      </c>
      <c r="DC258" t="s">
        <v>3</v>
      </c>
      <c r="DD258" t="s">
        <v>3</v>
      </c>
      <c r="DE258" t="s">
        <v>3</v>
      </c>
      <c r="DF258" t="s">
        <v>3</v>
      </c>
      <c r="DG258" t="s">
        <v>3</v>
      </c>
      <c r="DH258" t="s">
        <v>3</v>
      </c>
      <c r="DI258" t="s">
        <v>3</v>
      </c>
      <c r="DJ258" t="s">
        <v>3</v>
      </c>
      <c r="DK258" t="s">
        <v>3</v>
      </c>
      <c r="DL258" t="s">
        <v>3</v>
      </c>
      <c r="DM258" t="s">
        <v>3</v>
      </c>
      <c r="DN258">
        <v>0</v>
      </c>
      <c r="DO258">
        <v>0</v>
      </c>
      <c r="DP258">
        <v>1</v>
      </c>
      <c r="DQ258">
        <v>1</v>
      </c>
      <c r="DU258">
        <v>1013</v>
      </c>
      <c r="DV258" t="s">
        <v>206</v>
      </c>
      <c r="DW258" t="s">
        <v>206</v>
      </c>
      <c r="DX258">
        <v>1</v>
      </c>
      <c r="DZ258" t="s">
        <v>3</v>
      </c>
      <c r="EA258" t="s">
        <v>3</v>
      </c>
      <c r="EB258" t="s">
        <v>3</v>
      </c>
      <c r="EC258" t="s">
        <v>3</v>
      </c>
      <c r="EE258">
        <v>92107766</v>
      </c>
      <c r="EF258">
        <v>8</v>
      </c>
      <c r="EG258" t="s">
        <v>198</v>
      </c>
      <c r="EH258">
        <v>0</v>
      </c>
      <c r="EI258" t="s">
        <v>3</v>
      </c>
      <c r="EJ258">
        <v>1</v>
      </c>
      <c r="EK258">
        <v>1100</v>
      </c>
      <c r="EL258" t="s">
        <v>199</v>
      </c>
      <c r="EM258" t="s">
        <v>200</v>
      </c>
      <c r="EO258" t="s">
        <v>3</v>
      </c>
      <c r="EQ258">
        <v>0</v>
      </c>
      <c r="ER258">
        <v>2047.5</v>
      </c>
      <c r="ES258">
        <v>2047.5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5</v>
      </c>
      <c r="FC258">
        <v>1</v>
      </c>
      <c r="FD258">
        <v>18</v>
      </c>
      <c r="FF258">
        <v>2457</v>
      </c>
      <c r="FQ258">
        <v>0</v>
      </c>
      <c r="FR258">
        <f t="shared" si="230"/>
        <v>0</v>
      </c>
      <c r="FS258">
        <v>0</v>
      </c>
      <c r="FX258">
        <v>0</v>
      </c>
      <c r="FY258">
        <v>0</v>
      </c>
      <c r="GA258" t="s">
        <v>545</v>
      </c>
      <c r="GD258">
        <v>1</v>
      </c>
      <c r="GF258">
        <v>1723735965</v>
      </c>
      <c r="GG258">
        <v>2</v>
      </c>
      <c r="GH258">
        <v>3</v>
      </c>
      <c r="GI258">
        <v>-2</v>
      </c>
      <c r="GJ258">
        <v>0</v>
      </c>
      <c r="GK258">
        <v>0</v>
      </c>
      <c r="GL258">
        <f t="shared" si="231"/>
        <v>0</v>
      </c>
      <c r="GM258">
        <f t="shared" si="232"/>
        <v>2047.5</v>
      </c>
      <c r="GN258">
        <f t="shared" si="233"/>
        <v>2047.5</v>
      </c>
      <c r="GO258">
        <f t="shared" si="234"/>
        <v>0</v>
      </c>
      <c r="GP258">
        <f t="shared" si="235"/>
        <v>0</v>
      </c>
      <c r="GR258">
        <v>1</v>
      </c>
      <c r="GS258">
        <v>1</v>
      </c>
      <c r="GT258">
        <v>0</v>
      </c>
      <c r="GU258" t="s">
        <v>3</v>
      </c>
      <c r="GV258">
        <f t="shared" si="236"/>
        <v>0</v>
      </c>
      <c r="GW258">
        <v>1</v>
      </c>
      <c r="GX258">
        <f t="shared" si="237"/>
        <v>0</v>
      </c>
      <c r="HA258">
        <v>0</v>
      </c>
      <c r="HB258">
        <v>0</v>
      </c>
      <c r="HC258">
        <f t="shared" si="238"/>
        <v>0</v>
      </c>
      <c r="HE258" t="s">
        <v>202</v>
      </c>
      <c r="HF258" t="s">
        <v>202</v>
      </c>
      <c r="HM258" t="s">
        <v>3</v>
      </c>
      <c r="HN258" t="s">
        <v>3</v>
      </c>
      <c r="HO258" t="s">
        <v>3</v>
      </c>
      <c r="HP258" t="s">
        <v>3</v>
      </c>
      <c r="HQ258" t="s">
        <v>3</v>
      </c>
      <c r="IK258">
        <v>0</v>
      </c>
    </row>
    <row r="259" spans="1:245" x14ac:dyDescent="0.2">
      <c r="A259">
        <v>17</v>
      </c>
      <c r="B259">
        <v>1</v>
      </c>
      <c r="E259" t="s">
        <v>546</v>
      </c>
      <c r="F259" t="s">
        <v>3</v>
      </c>
      <c r="G259" t="s">
        <v>547</v>
      </c>
      <c r="H259" t="s">
        <v>206</v>
      </c>
      <c r="I259">
        <v>8</v>
      </c>
      <c r="J259">
        <v>0</v>
      </c>
      <c r="K259">
        <v>8</v>
      </c>
      <c r="O259">
        <f t="shared" si="199"/>
        <v>146.63999999999999</v>
      </c>
      <c r="P259">
        <f t="shared" si="200"/>
        <v>146.63999999999999</v>
      </c>
      <c r="Q259">
        <f t="shared" si="201"/>
        <v>0</v>
      </c>
      <c r="R259">
        <f t="shared" si="202"/>
        <v>0</v>
      </c>
      <c r="S259">
        <f t="shared" si="203"/>
        <v>0</v>
      </c>
      <c r="T259">
        <f t="shared" si="204"/>
        <v>0</v>
      </c>
      <c r="U259">
        <f t="shared" si="205"/>
        <v>0</v>
      </c>
      <c r="V259">
        <f t="shared" si="206"/>
        <v>0</v>
      </c>
      <c r="W259">
        <f t="shared" si="207"/>
        <v>0</v>
      </c>
      <c r="X259">
        <f t="shared" si="208"/>
        <v>0</v>
      </c>
      <c r="Y259">
        <f t="shared" si="209"/>
        <v>0</v>
      </c>
      <c r="AA259">
        <v>93041055</v>
      </c>
      <c r="AB259">
        <f t="shared" si="210"/>
        <v>18.329999999999998</v>
      </c>
      <c r="AC259">
        <f t="shared" si="211"/>
        <v>18.329999999999998</v>
      </c>
      <c r="AD259">
        <f t="shared" si="212"/>
        <v>0</v>
      </c>
      <c r="AE259">
        <f t="shared" si="213"/>
        <v>0</v>
      </c>
      <c r="AF259">
        <f t="shared" si="214"/>
        <v>0</v>
      </c>
      <c r="AG259">
        <f t="shared" si="215"/>
        <v>0</v>
      </c>
      <c r="AH259">
        <f t="shared" si="216"/>
        <v>0</v>
      </c>
      <c r="AI259">
        <f t="shared" si="217"/>
        <v>0</v>
      </c>
      <c r="AJ259">
        <f t="shared" si="218"/>
        <v>0</v>
      </c>
      <c r="AK259">
        <v>18.329999999999998</v>
      </c>
      <c r="AL259">
        <v>18.329999999999998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1</v>
      </c>
      <c r="AW259">
        <v>1</v>
      </c>
      <c r="AZ259">
        <v>1</v>
      </c>
      <c r="BA259">
        <v>1</v>
      </c>
      <c r="BB259">
        <v>1</v>
      </c>
      <c r="BC259">
        <v>1</v>
      </c>
      <c r="BD259" t="s">
        <v>3</v>
      </c>
      <c r="BE259" t="s">
        <v>3</v>
      </c>
      <c r="BF259" t="s">
        <v>3</v>
      </c>
      <c r="BG259" t="s">
        <v>3</v>
      </c>
      <c r="BH259">
        <v>3</v>
      </c>
      <c r="BI259">
        <v>1</v>
      </c>
      <c r="BJ259" t="s">
        <v>3</v>
      </c>
      <c r="BM259">
        <v>1100</v>
      </c>
      <c r="BN259">
        <v>0</v>
      </c>
      <c r="BO259" t="s">
        <v>3</v>
      </c>
      <c r="BP259">
        <v>0</v>
      </c>
      <c r="BQ259">
        <v>8</v>
      </c>
      <c r="BR259">
        <v>0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 t="s">
        <v>3</v>
      </c>
      <c r="BZ259">
        <v>0</v>
      </c>
      <c r="CA259">
        <v>0</v>
      </c>
      <c r="CB259" t="s">
        <v>3</v>
      </c>
      <c r="CE259">
        <v>0</v>
      </c>
      <c r="CF259">
        <v>0</v>
      </c>
      <c r="CG259">
        <v>0</v>
      </c>
      <c r="CM259">
        <v>0</v>
      </c>
      <c r="CN259" t="s">
        <v>3</v>
      </c>
      <c r="CO259">
        <v>0</v>
      </c>
      <c r="CP259">
        <f t="shared" si="219"/>
        <v>146.63999999999999</v>
      </c>
      <c r="CQ259">
        <f t="shared" si="220"/>
        <v>18.329999999999998</v>
      </c>
      <c r="CR259">
        <f t="shared" si="221"/>
        <v>0</v>
      </c>
      <c r="CS259">
        <f t="shared" si="222"/>
        <v>0</v>
      </c>
      <c r="CT259">
        <f t="shared" si="223"/>
        <v>0</v>
      </c>
      <c r="CU259">
        <f t="shared" si="224"/>
        <v>0</v>
      </c>
      <c r="CV259">
        <f t="shared" si="225"/>
        <v>0</v>
      </c>
      <c r="CW259">
        <f t="shared" si="226"/>
        <v>0</v>
      </c>
      <c r="CX259">
        <f t="shared" si="227"/>
        <v>0</v>
      </c>
      <c r="CY259">
        <f t="shared" si="228"/>
        <v>0</v>
      </c>
      <c r="CZ259">
        <f t="shared" si="229"/>
        <v>0</v>
      </c>
      <c r="DC259" t="s">
        <v>3</v>
      </c>
      <c r="DD259" t="s">
        <v>3</v>
      </c>
      <c r="DE259" t="s">
        <v>3</v>
      </c>
      <c r="DF259" t="s">
        <v>3</v>
      </c>
      <c r="DG259" t="s">
        <v>3</v>
      </c>
      <c r="DH259" t="s">
        <v>3</v>
      </c>
      <c r="DI259" t="s">
        <v>3</v>
      </c>
      <c r="DJ259" t="s">
        <v>3</v>
      </c>
      <c r="DK259" t="s">
        <v>3</v>
      </c>
      <c r="DL259" t="s">
        <v>3</v>
      </c>
      <c r="DM259" t="s">
        <v>3</v>
      </c>
      <c r="DN259">
        <v>0</v>
      </c>
      <c r="DO259">
        <v>0</v>
      </c>
      <c r="DP259">
        <v>1</v>
      </c>
      <c r="DQ259">
        <v>1</v>
      </c>
      <c r="DU259">
        <v>1013</v>
      </c>
      <c r="DV259" t="s">
        <v>206</v>
      </c>
      <c r="DW259" t="s">
        <v>206</v>
      </c>
      <c r="DX259">
        <v>1</v>
      </c>
      <c r="DZ259" t="s">
        <v>3</v>
      </c>
      <c r="EA259" t="s">
        <v>3</v>
      </c>
      <c r="EB259" t="s">
        <v>3</v>
      </c>
      <c r="EC259" t="s">
        <v>3</v>
      </c>
      <c r="EE259">
        <v>92107766</v>
      </c>
      <c r="EF259">
        <v>8</v>
      </c>
      <c r="EG259" t="s">
        <v>198</v>
      </c>
      <c r="EH259">
        <v>0</v>
      </c>
      <c r="EI259" t="s">
        <v>3</v>
      </c>
      <c r="EJ259">
        <v>1</v>
      </c>
      <c r="EK259">
        <v>1100</v>
      </c>
      <c r="EL259" t="s">
        <v>199</v>
      </c>
      <c r="EM259" t="s">
        <v>200</v>
      </c>
      <c r="EO259" t="s">
        <v>3</v>
      </c>
      <c r="EQ259">
        <v>0</v>
      </c>
      <c r="ER259">
        <v>18.329999999999998</v>
      </c>
      <c r="ES259">
        <v>18.329999999999998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5</v>
      </c>
      <c r="FC259">
        <v>1</v>
      </c>
      <c r="FD259">
        <v>18</v>
      </c>
      <c r="FF259">
        <v>22</v>
      </c>
      <c r="FQ259">
        <v>0</v>
      </c>
      <c r="FR259">
        <f t="shared" si="230"/>
        <v>0</v>
      </c>
      <c r="FS259">
        <v>0</v>
      </c>
      <c r="FX259">
        <v>0</v>
      </c>
      <c r="FY259">
        <v>0</v>
      </c>
      <c r="GA259" t="s">
        <v>548</v>
      </c>
      <c r="GD259">
        <v>1</v>
      </c>
      <c r="GF259">
        <v>1127582158</v>
      </c>
      <c r="GG259">
        <v>2</v>
      </c>
      <c r="GH259">
        <v>3</v>
      </c>
      <c r="GI259">
        <v>-2</v>
      </c>
      <c r="GJ259">
        <v>0</v>
      </c>
      <c r="GK259">
        <v>0</v>
      </c>
      <c r="GL259">
        <f t="shared" si="231"/>
        <v>0</v>
      </c>
      <c r="GM259">
        <f t="shared" si="232"/>
        <v>146.63999999999999</v>
      </c>
      <c r="GN259">
        <f t="shared" si="233"/>
        <v>146.63999999999999</v>
      </c>
      <c r="GO259">
        <f t="shared" si="234"/>
        <v>0</v>
      </c>
      <c r="GP259">
        <f t="shared" si="235"/>
        <v>0</v>
      </c>
      <c r="GR259">
        <v>1</v>
      </c>
      <c r="GS259">
        <v>1</v>
      </c>
      <c r="GT259">
        <v>0</v>
      </c>
      <c r="GU259" t="s">
        <v>3</v>
      </c>
      <c r="GV259">
        <f t="shared" si="236"/>
        <v>0</v>
      </c>
      <c r="GW259">
        <v>1</v>
      </c>
      <c r="GX259">
        <f t="shared" si="237"/>
        <v>0</v>
      </c>
      <c r="HA259">
        <v>0</v>
      </c>
      <c r="HB259">
        <v>0</v>
      </c>
      <c r="HC259">
        <f t="shared" si="238"/>
        <v>0</v>
      </c>
      <c r="HE259" t="s">
        <v>202</v>
      </c>
      <c r="HF259" t="s">
        <v>202</v>
      </c>
      <c r="HM259" t="s">
        <v>3</v>
      </c>
      <c r="HN259" t="s">
        <v>3</v>
      </c>
      <c r="HO259" t="s">
        <v>3</v>
      </c>
      <c r="HP259" t="s">
        <v>3</v>
      </c>
      <c r="HQ259" t="s">
        <v>3</v>
      </c>
      <c r="IK259">
        <v>0</v>
      </c>
    </row>
    <row r="260" spans="1:245" x14ac:dyDescent="0.2">
      <c r="A260">
        <v>17</v>
      </c>
      <c r="B260">
        <v>1</v>
      </c>
      <c r="E260" t="s">
        <v>549</v>
      </c>
      <c r="F260" t="s">
        <v>3</v>
      </c>
      <c r="G260" t="s">
        <v>550</v>
      </c>
      <c r="H260" t="s">
        <v>206</v>
      </c>
      <c r="I260">
        <v>8</v>
      </c>
      <c r="J260">
        <v>0</v>
      </c>
      <c r="K260">
        <v>8</v>
      </c>
      <c r="O260">
        <f t="shared" si="199"/>
        <v>2320</v>
      </c>
      <c r="P260">
        <f t="shared" si="200"/>
        <v>2320</v>
      </c>
      <c r="Q260">
        <f t="shared" si="201"/>
        <v>0</v>
      </c>
      <c r="R260">
        <f t="shared" si="202"/>
        <v>0</v>
      </c>
      <c r="S260">
        <f t="shared" si="203"/>
        <v>0</v>
      </c>
      <c r="T260">
        <f t="shared" si="204"/>
        <v>0</v>
      </c>
      <c r="U260">
        <f t="shared" si="205"/>
        <v>0</v>
      </c>
      <c r="V260">
        <f t="shared" si="206"/>
        <v>0</v>
      </c>
      <c r="W260">
        <f t="shared" si="207"/>
        <v>0</v>
      </c>
      <c r="X260">
        <f t="shared" si="208"/>
        <v>0</v>
      </c>
      <c r="Y260">
        <f t="shared" si="209"/>
        <v>0</v>
      </c>
      <c r="AA260">
        <v>93041055</v>
      </c>
      <c r="AB260">
        <f t="shared" si="210"/>
        <v>290</v>
      </c>
      <c r="AC260">
        <f t="shared" si="211"/>
        <v>290</v>
      </c>
      <c r="AD260">
        <f t="shared" si="212"/>
        <v>0</v>
      </c>
      <c r="AE260">
        <f t="shared" si="213"/>
        <v>0</v>
      </c>
      <c r="AF260">
        <f t="shared" si="214"/>
        <v>0</v>
      </c>
      <c r="AG260">
        <f t="shared" si="215"/>
        <v>0</v>
      </c>
      <c r="AH260">
        <f t="shared" si="216"/>
        <v>0</v>
      </c>
      <c r="AI260">
        <f t="shared" si="217"/>
        <v>0</v>
      </c>
      <c r="AJ260">
        <f t="shared" si="218"/>
        <v>0</v>
      </c>
      <c r="AK260">
        <v>290</v>
      </c>
      <c r="AL260">
        <v>290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1</v>
      </c>
      <c r="AW260">
        <v>1</v>
      </c>
      <c r="AZ260">
        <v>1</v>
      </c>
      <c r="BA260">
        <v>1</v>
      </c>
      <c r="BB260">
        <v>1</v>
      </c>
      <c r="BC260">
        <v>1</v>
      </c>
      <c r="BD260" t="s">
        <v>3</v>
      </c>
      <c r="BE260" t="s">
        <v>3</v>
      </c>
      <c r="BF260" t="s">
        <v>3</v>
      </c>
      <c r="BG260" t="s">
        <v>3</v>
      </c>
      <c r="BH260">
        <v>3</v>
      </c>
      <c r="BI260">
        <v>1</v>
      </c>
      <c r="BJ260" t="s">
        <v>3</v>
      </c>
      <c r="BM260">
        <v>1100</v>
      </c>
      <c r="BN260">
        <v>0</v>
      </c>
      <c r="BO260" t="s">
        <v>3</v>
      </c>
      <c r="BP260">
        <v>0</v>
      </c>
      <c r="BQ260">
        <v>8</v>
      </c>
      <c r="BR260">
        <v>0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1</v>
      </c>
      <c r="BY260" t="s">
        <v>3</v>
      </c>
      <c r="BZ260">
        <v>0</v>
      </c>
      <c r="CA260">
        <v>0</v>
      </c>
      <c r="CB260" t="s">
        <v>3</v>
      </c>
      <c r="CE260">
        <v>0</v>
      </c>
      <c r="CF260">
        <v>0</v>
      </c>
      <c r="CG260">
        <v>0</v>
      </c>
      <c r="CM260">
        <v>0</v>
      </c>
      <c r="CN260" t="s">
        <v>3</v>
      </c>
      <c r="CO260">
        <v>0</v>
      </c>
      <c r="CP260">
        <f t="shared" si="219"/>
        <v>2320</v>
      </c>
      <c r="CQ260">
        <f t="shared" si="220"/>
        <v>290</v>
      </c>
      <c r="CR260">
        <f t="shared" si="221"/>
        <v>0</v>
      </c>
      <c r="CS260">
        <f t="shared" si="222"/>
        <v>0</v>
      </c>
      <c r="CT260">
        <f t="shared" si="223"/>
        <v>0</v>
      </c>
      <c r="CU260">
        <f t="shared" si="224"/>
        <v>0</v>
      </c>
      <c r="CV260">
        <f t="shared" si="225"/>
        <v>0</v>
      </c>
      <c r="CW260">
        <f t="shared" si="226"/>
        <v>0</v>
      </c>
      <c r="CX260">
        <f t="shared" si="227"/>
        <v>0</v>
      </c>
      <c r="CY260">
        <f t="shared" si="228"/>
        <v>0</v>
      </c>
      <c r="CZ260">
        <f t="shared" si="229"/>
        <v>0</v>
      </c>
      <c r="DC260" t="s">
        <v>3</v>
      </c>
      <c r="DD260" t="s">
        <v>3</v>
      </c>
      <c r="DE260" t="s">
        <v>3</v>
      </c>
      <c r="DF260" t="s">
        <v>3</v>
      </c>
      <c r="DG260" t="s">
        <v>3</v>
      </c>
      <c r="DH260" t="s">
        <v>3</v>
      </c>
      <c r="DI260" t="s">
        <v>3</v>
      </c>
      <c r="DJ260" t="s">
        <v>3</v>
      </c>
      <c r="DK260" t="s">
        <v>3</v>
      </c>
      <c r="DL260" t="s">
        <v>3</v>
      </c>
      <c r="DM260" t="s">
        <v>3</v>
      </c>
      <c r="DN260">
        <v>0</v>
      </c>
      <c r="DO260">
        <v>0</v>
      </c>
      <c r="DP260">
        <v>1</v>
      </c>
      <c r="DQ260">
        <v>1</v>
      </c>
      <c r="DU260">
        <v>1013</v>
      </c>
      <c r="DV260" t="s">
        <v>206</v>
      </c>
      <c r="DW260" t="s">
        <v>206</v>
      </c>
      <c r="DX260">
        <v>1</v>
      </c>
      <c r="DZ260" t="s">
        <v>3</v>
      </c>
      <c r="EA260" t="s">
        <v>3</v>
      </c>
      <c r="EB260" t="s">
        <v>3</v>
      </c>
      <c r="EC260" t="s">
        <v>3</v>
      </c>
      <c r="EE260">
        <v>92107766</v>
      </c>
      <c r="EF260">
        <v>8</v>
      </c>
      <c r="EG260" t="s">
        <v>198</v>
      </c>
      <c r="EH260">
        <v>0</v>
      </c>
      <c r="EI260" t="s">
        <v>3</v>
      </c>
      <c r="EJ260">
        <v>1</v>
      </c>
      <c r="EK260">
        <v>1100</v>
      </c>
      <c r="EL260" t="s">
        <v>199</v>
      </c>
      <c r="EM260" t="s">
        <v>200</v>
      </c>
      <c r="EO260" t="s">
        <v>3</v>
      </c>
      <c r="EQ260">
        <v>0</v>
      </c>
      <c r="ER260">
        <v>290</v>
      </c>
      <c r="ES260">
        <v>290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5</v>
      </c>
      <c r="FC260">
        <v>1</v>
      </c>
      <c r="FD260">
        <v>18</v>
      </c>
      <c r="FF260">
        <v>348</v>
      </c>
      <c r="FQ260">
        <v>0</v>
      </c>
      <c r="FR260">
        <f t="shared" si="230"/>
        <v>0</v>
      </c>
      <c r="FS260">
        <v>0</v>
      </c>
      <c r="FX260">
        <v>0</v>
      </c>
      <c r="FY260">
        <v>0</v>
      </c>
      <c r="GA260" t="s">
        <v>551</v>
      </c>
      <c r="GD260">
        <v>1</v>
      </c>
      <c r="GF260">
        <v>-224325233</v>
      </c>
      <c r="GG260">
        <v>2</v>
      </c>
      <c r="GH260">
        <v>3</v>
      </c>
      <c r="GI260">
        <v>-2</v>
      </c>
      <c r="GJ260">
        <v>0</v>
      </c>
      <c r="GK260">
        <v>0</v>
      </c>
      <c r="GL260">
        <f t="shared" si="231"/>
        <v>0</v>
      </c>
      <c r="GM260">
        <f t="shared" si="232"/>
        <v>2320</v>
      </c>
      <c r="GN260">
        <f t="shared" si="233"/>
        <v>2320</v>
      </c>
      <c r="GO260">
        <f t="shared" si="234"/>
        <v>0</v>
      </c>
      <c r="GP260">
        <f t="shared" si="235"/>
        <v>0</v>
      </c>
      <c r="GR260">
        <v>1</v>
      </c>
      <c r="GS260">
        <v>1</v>
      </c>
      <c r="GT260">
        <v>0</v>
      </c>
      <c r="GU260" t="s">
        <v>3</v>
      </c>
      <c r="GV260">
        <f t="shared" si="236"/>
        <v>0</v>
      </c>
      <c r="GW260">
        <v>1</v>
      </c>
      <c r="GX260">
        <f t="shared" si="237"/>
        <v>0</v>
      </c>
      <c r="HA260">
        <v>0</v>
      </c>
      <c r="HB260">
        <v>0</v>
      </c>
      <c r="HC260">
        <f t="shared" si="238"/>
        <v>0</v>
      </c>
      <c r="HE260" t="s">
        <v>202</v>
      </c>
      <c r="HF260" t="s">
        <v>202</v>
      </c>
      <c r="HM260" t="s">
        <v>3</v>
      </c>
      <c r="HN260" t="s">
        <v>3</v>
      </c>
      <c r="HO260" t="s">
        <v>3</v>
      </c>
      <c r="HP260" t="s">
        <v>3</v>
      </c>
      <c r="HQ260" t="s">
        <v>3</v>
      </c>
      <c r="IK260">
        <v>0</v>
      </c>
    </row>
    <row r="261" spans="1:245" x14ac:dyDescent="0.2">
      <c r="A261">
        <v>17</v>
      </c>
      <c r="B261">
        <v>1</v>
      </c>
      <c r="E261" t="s">
        <v>552</v>
      </c>
      <c r="F261" t="s">
        <v>3</v>
      </c>
      <c r="G261" t="s">
        <v>553</v>
      </c>
      <c r="H261" t="s">
        <v>206</v>
      </c>
      <c r="I261">
        <v>8</v>
      </c>
      <c r="J261">
        <v>0</v>
      </c>
      <c r="K261">
        <v>8</v>
      </c>
      <c r="O261">
        <f t="shared" si="199"/>
        <v>26.64</v>
      </c>
      <c r="P261">
        <f t="shared" si="200"/>
        <v>26.64</v>
      </c>
      <c r="Q261">
        <f t="shared" si="201"/>
        <v>0</v>
      </c>
      <c r="R261">
        <f t="shared" si="202"/>
        <v>0</v>
      </c>
      <c r="S261">
        <f t="shared" si="203"/>
        <v>0</v>
      </c>
      <c r="T261">
        <f t="shared" si="204"/>
        <v>0</v>
      </c>
      <c r="U261">
        <f t="shared" si="205"/>
        <v>0</v>
      </c>
      <c r="V261">
        <f t="shared" si="206"/>
        <v>0</v>
      </c>
      <c r="W261">
        <f t="shared" si="207"/>
        <v>0</v>
      </c>
      <c r="X261">
        <f t="shared" si="208"/>
        <v>0</v>
      </c>
      <c r="Y261">
        <f t="shared" si="209"/>
        <v>0</v>
      </c>
      <c r="AA261">
        <v>93041055</v>
      </c>
      <c r="AB261">
        <f t="shared" si="210"/>
        <v>3.33</v>
      </c>
      <c r="AC261">
        <f t="shared" si="211"/>
        <v>3.33</v>
      </c>
      <c r="AD261">
        <f t="shared" si="212"/>
        <v>0</v>
      </c>
      <c r="AE261">
        <f t="shared" si="213"/>
        <v>0</v>
      </c>
      <c r="AF261">
        <f t="shared" si="214"/>
        <v>0</v>
      </c>
      <c r="AG261">
        <f t="shared" si="215"/>
        <v>0</v>
      </c>
      <c r="AH261">
        <f t="shared" si="216"/>
        <v>0</v>
      </c>
      <c r="AI261">
        <f t="shared" si="217"/>
        <v>0</v>
      </c>
      <c r="AJ261">
        <f t="shared" si="218"/>
        <v>0</v>
      </c>
      <c r="AK261">
        <v>3.33</v>
      </c>
      <c r="AL261">
        <v>3.33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1</v>
      </c>
      <c r="AW261">
        <v>1</v>
      </c>
      <c r="AZ261">
        <v>1</v>
      </c>
      <c r="BA261">
        <v>1</v>
      </c>
      <c r="BB261">
        <v>1</v>
      </c>
      <c r="BC261">
        <v>1</v>
      </c>
      <c r="BD261" t="s">
        <v>3</v>
      </c>
      <c r="BE261" t="s">
        <v>3</v>
      </c>
      <c r="BF261" t="s">
        <v>3</v>
      </c>
      <c r="BG261" t="s">
        <v>3</v>
      </c>
      <c r="BH261">
        <v>3</v>
      </c>
      <c r="BI261">
        <v>1</v>
      </c>
      <c r="BJ261" t="s">
        <v>3</v>
      </c>
      <c r="BM261">
        <v>1100</v>
      </c>
      <c r="BN261">
        <v>0</v>
      </c>
      <c r="BO261" t="s">
        <v>3</v>
      </c>
      <c r="BP261">
        <v>0</v>
      </c>
      <c r="BQ261">
        <v>8</v>
      </c>
      <c r="BR261">
        <v>0</v>
      </c>
      <c r="BS261">
        <v>1</v>
      </c>
      <c r="BT261">
        <v>1</v>
      </c>
      <c r="BU261">
        <v>1</v>
      </c>
      <c r="BV261">
        <v>1</v>
      </c>
      <c r="BW261">
        <v>1</v>
      </c>
      <c r="BX261">
        <v>1</v>
      </c>
      <c r="BY261" t="s">
        <v>3</v>
      </c>
      <c r="BZ261">
        <v>0</v>
      </c>
      <c r="CA261">
        <v>0</v>
      </c>
      <c r="CB261" t="s">
        <v>3</v>
      </c>
      <c r="CE261">
        <v>0</v>
      </c>
      <c r="CF261">
        <v>0</v>
      </c>
      <c r="CG261">
        <v>0</v>
      </c>
      <c r="CM261">
        <v>0</v>
      </c>
      <c r="CN261" t="s">
        <v>3</v>
      </c>
      <c r="CO261">
        <v>0</v>
      </c>
      <c r="CP261">
        <f t="shared" si="219"/>
        <v>26.64</v>
      </c>
      <c r="CQ261">
        <f t="shared" si="220"/>
        <v>3.33</v>
      </c>
      <c r="CR261">
        <f t="shared" si="221"/>
        <v>0</v>
      </c>
      <c r="CS261">
        <f t="shared" si="222"/>
        <v>0</v>
      </c>
      <c r="CT261">
        <f t="shared" si="223"/>
        <v>0</v>
      </c>
      <c r="CU261">
        <f t="shared" si="224"/>
        <v>0</v>
      </c>
      <c r="CV261">
        <f t="shared" si="225"/>
        <v>0</v>
      </c>
      <c r="CW261">
        <f t="shared" si="226"/>
        <v>0</v>
      </c>
      <c r="CX261">
        <f t="shared" si="227"/>
        <v>0</v>
      </c>
      <c r="CY261">
        <f t="shared" si="228"/>
        <v>0</v>
      </c>
      <c r="CZ261">
        <f t="shared" si="229"/>
        <v>0</v>
      </c>
      <c r="DC261" t="s">
        <v>3</v>
      </c>
      <c r="DD261" t="s">
        <v>3</v>
      </c>
      <c r="DE261" t="s">
        <v>3</v>
      </c>
      <c r="DF261" t="s">
        <v>3</v>
      </c>
      <c r="DG261" t="s">
        <v>3</v>
      </c>
      <c r="DH261" t="s">
        <v>3</v>
      </c>
      <c r="DI261" t="s">
        <v>3</v>
      </c>
      <c r="DJ261" t="s">
        <v>3</v>
      </c>
      <c r="DK261" t="s">
        <v>3</v>
      </c>
      <c r="DL261" t="s">
        <v>3</v>
      </c>
      <c r="DM261" t="s">
        <v>3</v>
      </c>
      <c r="DN261">
        <v>0</v>
      </c>
      <c r="DO261">
        <v>0</v>
      </c>
      <c r="DP261">
        <v>1</v>
      </c>
      <c r="DQ261">
        <v>1</v>
      </c>
      <c r="DU261">
        <v>1013</v>
      </c>
      <c r="DV261" t="s">
        <v>206</v>
      </c>
      <c r="DW261" t="s">
        <v>206</v>
      </c>
      <c r="DX261">
        <v>1</v>
      </c>
      <c r="DZ261" t="s">
        <v>3</v>
      </c>
      <c r="EA261" t="s">
        <v>3</v>
      </c>
      <c r="EB261" t="s">
        <v>3</v>
      </c>
      <c r="EC261" t="s">
        <v>3</v>
      </c>
      <c r="EE261">
        <v>92107766</v>
      </c>
      <c r="EF261">
        <v>8</v>
      </c>
      <c r="EG261" t="s">
        <v>198</v>
      </c>
      <c r="EH261">
        <v>0</v>
      </c>
      <c r="EI261" t="s">
        <v>3</v>
      </c>
      <c r="EJ261">
        <v>1</v>
      </c>
      <c r="EK261">
        <v>1100</v>
      </c>
      <c r="EL261" t="s">
        <v>199</v>
      </c>
      <c r="EM261" t="s">
        <v>200</v>
      </c>
      <c r="EO261" t="s">
        <v>3</v>
      </c>
      <c r="EQ261">
        <v>0</v>
      </c>
      <c r="ER261">
        <v>3.33</v>
      </c>
      <c r="ES261">
        <v>3.33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5</v>
      </c>
      <c r="FC261">
        <v>1</v>
      </c>
      <c r="FD261">
        <v>18</v>
      </c>
      <c r="FF261">
        <v>4</v>
      </c>
      <c r="FQ261">
        <v>0</v>
      </c>
      <c r="FR261">
        <f t="shared" si="230"/>
        <v>0</v>
      </c>
      <c r="FS261">
        <v>0</v>
      </c>
      <c r="FX261">
        <v>0</v>
      </c>
      <c r="FY261">
        <v>0</v>
      </c>
      <c r="GA261" t="s">
        <v>554</v>
      </c>
      <c r="GD261">
        <v>1</v>
      </c>
      <c r="GF261">
        <v>2102208704</v>
      </c>
      <c r="GG261">
        <v>2</v>
      </c>
      <c r="GH261">
        <v>3</v>
      </c>
      <c r="GI261">
        <v>-2</v>
      </c>
      <c r="GJ261">
        <v>0</v>
      </c>
      <c r="GK261">
        <v>0</v>
      </c>
      <c r="GL261">
        <f t="shared" si="231"/>
        <v>0</v>
      </c>
      <c r="GM261">
        <f t="shared" si="232"/>
        <v>26.64</v>
      </c>
      <c r="GN261">
        <f t="shared" si="233"/>
        <v>26.64</v>
      </c>
      <c r="GO261">
        <f t="shared" si="234"/>
        <v>0</v>
      </c>
      <c r="GP261">
        <f t="shared" si="235"/>
        <v>0</v>
      </c>
      <c r="GR261">
        <v>1</v>
      </c>
      <c r="GS261">
        <v>1</v>
      </c>
      <c r="GT261">
        <v>0</v>
      </c>
      <c r="GU261" t="s">
        <v>3</v>
      </c>
      <c r="GV261">
        <f t="shared" si="236"/>
        <v>0</v>
      </c>
      <c r="GW261">
        <v>1</v>
      </c>
      <c r="GX261">
        <f t="shared" si="237"/>
        <v>0</v>
      </c>
      <c r="HA261">
        <v>0</v>
      </c>
      <c r="HB261">
        <v>0</v>
      </c>
      <c r="HC261">
        <f t="shared" si="238"/>
        <v>0</v>
      </c>
      <c r="HE261" t="s">
        <v>202</v>
      </c>
      <c r="HF261" t="s">
        <v>202</v>
      </c>
      <c r="HM261" t="s">
        <v>3</v>
      </c>
      <c r="HN261" t="s">
        <v>3</v>
      </c>
      <c r="HO261" t="s">
        <v>3</v>
      </c>
      <c r="HP261" t="s">
        <v>3</v>
      </c>
      <c r="HQ261" t="s">
        <v>3</v>
      </c>
      <c r="IK261">
        <v>0</v>
      </c>
    </row>
    <row r="262" spans="1:245" x14ac:dyDescent="0.2">
      <c r="A262">
        <v>17</v>
      </c>
      <c r="B262">
        <v>1</v>
      </c>
      <c r="E262" t="s">
        <v>555</v>
      </c>
      <c r="F262" t="s">
        <v>3</v>
      </c>
      <c r="G262" t="s">
        <v>556</v>
      </c>
      <c r="H262" t="s">
        <v>206</v>
      </c>
      <c r="I262">
        <v>8</v>
      </c>
      <c r="J262">
        <v>0</v>
      </c>
      <c r="K262">
        <v>8</v>
      </c>
      <c r="O262">
        <f t="shared" si="199"/>
        <v>56</v>
      </c>
      <c r="P262">
        <f t="shared" si="200"/>
        <v>56</v>
      </c>
      <c r="Q262">
        <f t="shared" si="201"/>
        <v>0</v>
      </c>
      <c r="R262">
        <f t="shared" si="202"/>
        <v>0</v>
      </c>
      <c r="S262">
        <f t="shared" si="203"/>
        <v>0</v>
      </c>
      <c r="T262">
        <f t="shared" si="204"/>
        <v>0</v>
      </c>
      <c r="U262">
        <f t="shared" si="205"/>
        <v>0</v>
      </c>
      <c r="V262">
        <f t="shared" si="206"/>
        <v>0</v>
      </c>
      <c r="W262">
        <f t="shared" si="207"/>
        <v>0</v>
      </c>
      <c r="X262">
        <f t="shared" si="208"/>
        <v>0</v>
      </c>
      <c r="Y262">
        <f t="shared" si="209"/>
        <v>0</v>
      </c>
      <c r="AA262">
        <v>93041055</v>
      </c>
      <c r="AB262">
        <f t="shared" si="210"/>
        <v>7</v>
      </c>
      <c r="AC262">
        <f t="shared" si="211"/>
        <v>7</v>
      </c>
      <c r="AD262">
        <f t="shared" si="212"/>
        <v>0</v>
      </c>
      <c r="AE262">
        <f t="shared" si="213"/>
        <v>0</v>
      </c>
      <c r="AF262">
        <f t="shared" si="214"/>
        <v>0</v>
      </c>
      <c r="AG262">
        <f t="shared" si="215"/>
        <v>0</v>
      </c>
      <c r="AH262">
        <f t="shared" si="216"/>
        <v>0</v>
      </c>
      <c r="AI262">
        <f t="shared" si="217"/>
        <v>0</v>
      </c>
      <c r="AJ262">
        <f t="shared" si="218"/>
        <v>0</v>
      </c>
      <c r="AK262">
        <v>7</v>
      </c>
      <c r="AL262">
        <v>7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1</v>
      </c>
      <c r="AW262">
        <v>1</v>
      </c>
      <c r="AZ262">
        <v>1</v>
      </c>
      <c r="BA262">
        <v>1</v>
      </c>
      <c r="BB262">
        <v>1</v>
      </c>
      <c r="BC262">
        <v>1</v>
      </c>
      <c r="BD262" t="s">
        <v>3</v>
      </c>
      <c r="BE262" t="s">
        <v>3</v>
      </c>
      <c r="BF262" t="s">
        <v>3</v>
      </c>
      <c r="BG262" t="s">
        <v>3</v>
      </c>
      <c r="BH262">
        <v>3</v>
      </c>
      <c r="BI262">
        <v>1</v>
      </c>
      <c r="BJ262" t="s">
        <v>3</v>
      </c>
      <c r="BM262">
        <v>1100</v>
      </c>
      <c r="BN262">
        <v>0</v>
      </c>
      <c r="BO262" t="s">
        <v>3</v>
      </c>
      <c r="BP262">
        <v>0</v>
      </c>
      <c r="BQ262">
        <v>8</v>
      </c>
      <c r="BR262">
        <v>0</v>
      </c>
      <c r="BS262">
        <v>1</v>
      </c>
      <c r="BT262">
        <v>1</v>
      </c>
      <c r="BU262">
        <v>1</v>
      </c>
      <c r="BV262">
        <v>1</v>
      </c>
      <c r="BW262">
        <v>1</v>
      </c>
      <c r="BX262">
        <v>1</v>
      </c>
      <c r="BY262" t="s">
        <v>3</v>
      </c>
      <c r="BZ262">
        <v>0</v>
      </c>
      <c r="CA262">
        <v>0</v>
      </c>
      <c r="CB262" t="s">
        <v>3</v>
      </c>
      <c r="CE262">
        <v>0</v>
      </c>
      <c r="CF262">
        <v>0</v>
      </c>
      <c r="CG262">
        <v>0</v>
      </c>
      <c r="CM262">
        <v>0</v>
      </c>
      <c r="CN262" t="s">
        <v>3</v>
      </c>
      <c r="CO262">
        <v>0</v>
      </c>
      <c r="CP262">
        <f t="shared" si="219"/>
        <v>56</v>
      </c>
      <c r="CQ262">
        <f t="shared" si="220"/>
        <v>7</v>
      </c>
      <c r="CR262">
        <f t="shared" si="221"/>
        <v>0</v>
      </c>
      <c r="CS262">
        <f t="shared" si="222"/>
        <v>0</v>
      </c>
      <c r="CT262">
        <f t="shared" si="223"/>
        <v>0</v>
      </c>
      <c r="CU262">
        <f t="shared" si="224"/>
        <v>0</v>
      </c>
      <c r="CV262">
        <f t="shared" si="225"/>
        <v>0</v>
      </c>
      <c r="CW262">
        <f t="shared" si="226"/>
        <v>0</v>
      </c>
      <c r="CX262">
        <f t="shared" si="227"/>
        <v>0</v>
      </c>
      <c r="CY262">
        <f t="shared" si="228"/>
        <v>0</v>
      </c>
      <c r="CZ262">
        <f t="shared" si="229"/>
        <v>0</v>
      </c>
      <c r="DC262" t="s">
        <v>3</v>
      </c>
      <c r="DD262" t="s">
        <v>3</v>
      </c>
      <c r="DE262" t="s">
        <v>3</v>
      </c>
      <c r="DF262" t="s">
        <v>3</v>
      </c>
      <c r="DG262" t="s">
        <v>3</v>
      </c>
      <c r="DH262" t="s">
        <v>3</v>
      </c>
      <c r="DI262" t="s">
        <v>3</v>
      </c>
      <c r="DJ262" t="s">
        <v>3</v>
      </c>
      <c r="DK262" t="s">
        <v>3</v>
      </c>
      <c r="DL262" t="s">
        <v>3</v>
      </c>
      <c r="DM262" t="s">
        <v>3</v>
      </c>
      <c r="DN262">
        <v>0</v>
      </c>
      <c r="DO262">
        <v>0</v>
      </c>
      <c r="DP262">
        <v>1</v>
      </c>
      <c r="DQ262">
        <v>1</v>
      </c>
      <c r="DU262">
        <v>1013</v>
      </c>
      <c r="DV262" t="s">
        <v>206</v>
      </c>
      <c r="DW262" t="s">
        <v>206</v>
      </c>
      <c r="DX262">
        <v>1</v>
      </c>
      <c r="DZ262" t="s">
        <v>3</v>
      </c>
      <c r="EA262" t="s">
        <v>3</v>
      </c>
      <c r="EB262" t="s">
        <v>3</v>
      </c>
      <c r="EC262" t="s">
        <v>3</v>
      </c>
      <c r="EE262">
        <v>92107766</v>
      </c>
      <c r="EF262">
        <v>8</v>
      </c>
      <c r="EG262" t="s">
        <v>198</v>
      </c>
      <c r="EH262">
        <v>0</v>
      </c>
      <c r="EI262" t="s">
        <v>3</v>
      </c>
      <c r="EJ262">
        <v>1</v>
      </c>
      <c r="EK262">
        <v>1100</v>
      </c>
      <c r="EL262" t="s">
        <v>199</v>
      </c>
      <c r="EM262" t="s">
        <v>200</v>
      </c>
      <c r="EO262" t="s">
        <v>3</v>
      </c>
      <c r="EQ262">
        <v>0</v>
      </c>
      <c r="ER262">
        <v>7</v>
      </c>
      <c r="ES262">
        <v>7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5</v>
      </c>
      <c r="FC262">
        <v>0</v>
      </c>
      <c r="FD262">
        <v>18</v>
      </c>
      <c r="FF262">
        <v>7</v>
      </c>
      <c r="FQ262">
        <v>0</v>
      </c>
      <c r="FR262">
        <f t="shared" si="230"/>
        <v>0</v>
      </c>
      <c r="FS262">
        <v>0</v>
      </c>
      <c r="FX262">
        <v>0</v>
      </c>
      <c r="FY262">
        <v>0</v>
      </c>
      <c r="GA262" t="s">
        <v>3</v>
      </c>
      <c r="GD262">
        <v>1</v>
      </c>
      <c r="GF262">
        <v>1151752806</v>
      </c>
      <c r="GG262">
        <v>2</v>
      </c>
      <c r="GH262">
        <v>3</v>
      </c>
      <c r="GI262">
        <v>-2</v>
      </c>
      <c r="GJ262">
        <v>0</v>
      </c>
      <c r="GK262">
        <v>0</v>
      </c>
      <c r="GL262">
        <f t="shared" si="231"/>
        <v>0</v>
      </c>
      <c r="GM262">
        <f t="shared" si="232"/>
        <v>56</v>
      </c>
      <c r="GN262">
        <f t="shared" si="233"/>
        <v>56</v>
      </c>
      <c r="GO262">
        <f t="shared" si="234"/>
        <v>0</v>
      </c>
      <c r="GP262">
        <f t="shared" si="235"/>
        <v>0</v>
      </c>
      <c r="GR262">
        <v>1</v>
      </c>
      <c r="GS262">
        <v>1</v>
      </c>
      <c r="GT262">
        <v>0</v>
      </c>
      <c r="GU262" t="s">
        <v>3</v>
      </c>
      <c r="GV262">
        <f t="shared" si="236"/>
        <v>0</v>
      </c>
      <c r="GW262">
        <v>1</v>
      </c>
      <c r="GX262">
        <f t="shared" si="237"/>
        <v>0</v>
      </c>
      <c r="HA262">
        <v>0</v>
      </c>
      <c r="HB262">
        <v>0</v>
      </c>
      <c r="HC262">
        <f t="shared" si="238"/>
        <v>0</v>
      </c>
      <c r="HE262" t="s">
        <v>3</v>
      </c>
      <c r="HF262" t="s">
        <v>3</v>
      </c>
      <c r="HM262" t="s">
        <v>3</v>
      </c>
      <c r="HN262" t="s">
        <v>3</v>
      </c>
      <c r="HO262" t="s">
        <v>3</v>
      </c>
      <c r="HP262" t="s">
        <v>3</v>
      </c>
      <c r="HQ262" t="s">
        <v>3</v>
      </c>
      <c r="IK262">
        <v>0</v>
      </c>
    </row>
    <row r="264" spans="1:245" x14ac:dyDescent="0.2">
      <c r="A264" s="2">
        <v>51</v>
      </c>
      <c r="B264" s="2">
        <f>B202</f>
        <v>1</v>
      </c>
      <c r="C264" s="2">
        <f>A202</f>
        <v>4</v>
      </c>
      <c r="D264" s="2">
        <f>ROW(A202)</f>
        <v>202</v>
      </c>
      <c r="E264" s="2"/>
      <c r="F264" s="2" t="str">
        <f>IF(F202&lt;&gt;"",F202,"")</f>
        <v/>
      </c>
      <c r="G264" s="2" t="str">
        <f>IF(G202&lt;&gt;"",G202,"")</f>
        <v>Строительство 4КЛ-0,4 кВ до поз.7</v>
      </c>
      <c r="H264" s="2">
        <v>0</v>
      </c>
      <c r="I264" s="2"/>
      <c r="J264" s="2"/>
      <c r="K264" s="2"/>
      <c r="L264" s="2"/>
      <c r="M264" s="2"/>
      <c r="N264" s="2"/>
      <c r="O264" s="2">
        <f t="shared" ref="O264:T264" si="239">ROUND(AB264,2)</f>
        <v>397345.8</v>
      </c>
      <c r="P264" s="2">
        <f t="shared" si="239"/>
        <v>342896.32</v>
      </c>
      <c r="Q264" s="2">
        <f t="shared" si="239"/>
        <v>5573.93</v>
      </c>
      <c r="R264" s="2">
        <f t="shared" si="239"/>
        <v>569.45000000000005</v>
      </c>
      <c r="S264" s="2">
        <f t="shared" si="239"/>
        <v>48875.55</v>
      </c>
      <c r="T264" s="2">
        <f t="shared" si="239"/>
        <v>0</v>
      </c>
      <c r="U264" s="2">
        <f>AH264</f>
        <v>151.440045</v>
      </c>
      <c r="V264" s="2">
        <f>AI264</f>
        <v>1.3171660000000003</v>
      </c>
      <c r="W264" s="2">
        <f>ROUND(AJ264,2)</f>
        <v>0</v>
      </c>
      <c r="X264" s="2">
        <f>ROUND(AK264,2)</f>
        <v>45478.6</v>
      </c>
      <c r="Y264" s="2">
        <f>ROUND(AL264,2)</f>
        <v>23889.16</v>
      </c>
      <c r="Z264" s="2"/>
      <c r="AA264" s="2"/>
      <c r="AB264" s="2">
        <f>ROUND(SUMIF(AA206:AA262,"=93041055",O206:O262),2)</f>
        <v>397345.8</v>
      </c>
      <c r="AC264" s="2">
        <f>ROUND(SUMIF(AA206:AA262,"=93041055",P206:P262),2)</f>
        <v>342896.32</v>
      </c>
      <c r="AD264" s="2">
        <f>ROUND(SUMIF(AA206:AA262,"=93041055",Q206:Q262),2)</f>
        <v>5573.93</v>
      </c>
      <c r="AE264" s="2">
        <f>ROUND(SUMIF(AA206:AA262,"=93041055",R206:R262),2)</f>
        <v>569.45000000000005</v>
      </c>
      <c r="AF264" s="2">
        <f>ROUND(SUMIF(AA206:AA262,"=93041055",S206:S262),2)</f>
        <v>48875.55</v>
      </c>
      <c r="AG264" s="2">
        <f>ROUND(SUMIF(AA206:AA262,"=93041055",T206:T262),2)</f>
        <v>0</v>
      </c>
      <c r="AH264" s="2">
        <f>SUMIF(AA206:AA262,"=93041055",U206:U262)</f>
        <v>151.440045</v>
      </c>
      <c r="AI264" s="2">
        <f>SUMIF(AA206:AA262,"=93041055",V206:V262)</f>
        <v>1.3171660000000003</v>
      </c>
      <c r="AJ264" s="2">
        <f>ROUND(SUMIF(AA206:AA262,"=93041055",W206:W262),2)</f>
        <v>0</v>
      </c>
      <c r="AK264" s="2">
        <f>ROUND(SUMIF(AA206:AA262,"=93041055",X206:X262),2)</f>
        <v>45478.6</v>
      </c>
      <c r="AL264" s="2">
        <f>ROUND(SUMIF(AA206:AA262,"=93041055",Y206:Y262),2)</f>
        <v>23889.16</v>
      </c>
      <c r="AM264" s="2"/>
      <c r="AN264" s="2"/>
      <c r="AO264" s="2">
        <f t="shared" ref="AO264:BD264" si="240">ROUND(BX264,2)</f>
        <v>0</v>
      </c>
      <c r="AP264" s="2">
        <f t="shared" si="240"/>
        <v>0</v>
      </c>
      <c r="AQ264" s="2">
        <f t="shared" si="240"/>
        <v>0</v>
      </c>
      <c r="AR264" s="2">
        <f t="shared" si="240"/>
        <v>466713.56</v>
      </c>
      <c r="AS264" s="2">
        <f t="shared" si="240"/>
        <v>368169.87</v>
      </c>
      <c r="AT264" s="2">
        <f t="shared" si="240"/>
        <v>77096.27</v>
      </c>
      <c r="AU264" s="2">
        <f t="shared" si="240"/>
        <v>21447.42</v>
      </c>
      <c r="AV264" s="2">
        <f t="shared" si="240"/>
        <v>342896.32</v>
      </c>
      <c r="AW264" s="2">
        <f t="shared" si="240"/>
        <v>342896.32</v>
      </c>
      <c r="AX264" s="2">
        <f t="shared" si="240"/>
        <v>0</v>
      </c>
      <c r="AY264" s="2">
        <f t="shared" si="240"/>
        <v>342896.32</v>
      </c>
      <c r="AZ264" s="2">
        <f t="shared" si="240"/>
        <v>0</v>
      </c>
      <c r="BA264" s="2">
        <f t="shared" si="240"/>
        <v>0</v>
      </c>
      <c r="BB264" s="2">
        <f t="shared" si="240"/>
        <v>0</v>
      </c>
      <c r="BC264" s="2">
        <f t="shared" si="240"/>
        <v>0</v>
      </c>
      <c r="BD264" s="2">
        <f t="shared" si="240"/>
        <v>0</v>
      </c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>
        <f>ROUND(SUMIF(AA206:AA262,"=93041055",FQ206:FQ262),2)</f>
        <v>0</v>
      </c>
      <c r="BY264" s="2">
        <f>ROUND(SUMIF(AA206:AA262,"=93041055",FR206:FR262),2)</f>
        <v>0</v>
      </c>
      <c r="BZ264" s="2">
        <f>ROUND(SUMIF(AA206:AA262,"=93041055",GL206:GL262),2)</f>
        <v>0</v>
      </c>
      <c r="CA264" s="2">
        <f>ROUND(SUMIF(AA206:AA262,"=93041055",GM206:GM262),2)</f>
        <v>466713.56</v>
      </c>
      <c r="CB264" s="2">
        <f>ROUND(SUMIF(AA206:AA262,"=93041055",GN206:GN262),2)</f>
        <v>368169.87</v>
      </c>
      <c r="CC264" s="2">
        <f>ROUND(SUMIF(AA206:AA262,"=93041055",GO206:GO262),2)</f>
        <v>77096.27</v>
      </c>
      <c r="CD264" s="2">
        <f>ROUND(SUMIF(AA206:AA262,"=93041055",GP206:GP262),2)</f>
        <v>21447.42</v>
      </c>
      <c r="CE264" s="2">
        <f>AC264-BX264</f>
        <v>342896.32</v>
      </c>
      <c r="CF264" s="2">
        <f>AC264-BY264</f>
        <v>342896.32</v>
      </c>
      <c r="CG264" s="2">
        <f>BX264-BZ264</f>
        <v>0</v>
      </c>
      <c r="CH264" s="2">
        <f>AC264-BX264-BY264+BZ264</f>
        <v>342896.32</v>
      </c>
      <c r="CI264" s="2">
        <f>BY264-BZ264</f>
        <v>0</v>
      </c>
      <c r="CJ264" s="2">
        <f>ROUND(SUMIF(AA206:AA262,"=93041055",GX206:GX262),2)</f>
        <v>0</v>
      </c>
      <c r="CK264" s="2">
        <f>ROUND(SUMIF(AA206:AA262,"=93041055",GY206:GY262),2)</f>
        <v>0</v>
      </c>
      <c r="CL264" s="2">
        <f>ROUND(SUMIF(AA206:AA262,"=93041055",GZ206:GZ262),2)</f>
        <v>0</v>
      </c>
      <c r="CM264" s="2">
        <f>ROUND(SUMIF(AA206:AA262,"=93041055",HD206:HD262),2)</f>
        <v>0</v>
      </c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>
        <v>0</v>
      </c>
    </row>
    <row r="266" spans="1:245" x14ac:dyDescent="0.2">
      <c r="A266" s="4">
        <v>50</v>
      </c>
      <c r="B266" s="4">
        <v>0</v>
      </c>
      <c r="C266" s="4">
        <v>0</v>
      </c>
      <c r="D266" s="4">
        <v>1</v>
      </c>
      <c r="E266" s="4">
        <v>201</v>
      </c>
      <c r="F266" s="4">
        <f>ROUND(Source!O264,O266)</f>
        <v>397345.8</v>
      </c>
      <c r="G266" s="4" t="s">
        <v>223</v>
      </c>
      <c r="H266" s="4" t="s">
        <v>224</v>
      </c>
      <c r="I266" s="4"/>
      <c r="J266" s="4"/>
      <c r="K266" s="4">
        <v>201</v>
      </c>
      <c r="L266" s="4">
        <v>1</v>
      </c>
      <c r="M266" s="4">
        <v>3</v>
      </c>
      <c r="N266" s="4" t="s">
        <v>3</v>
      </c>
      <c r="O266" s="4">
        <v>2</v>
      </c>
      <c r="P266" s="4"/>
      <c r="Q266" s="4"/>
      <c r="R266" s="4"/>
      <c r="S266" s="4"/>
      <c r="T266" s="4"/>
      <c r="U266" s="4"/>
      <c r="V266" s="4"/>
      <c r="W266" s="4">
        <v>397345.8</v>
      </c>
      <c r="X266" s="4">
        <v>1</v>
      </c>
      <c r="Y266" s="4">
        <v>397345.8</v>
      </c>
      <c r="Z266" s="4"/>
      <c r="AA266" s="4"/>
      <c r="AB266" s="4"/>
    </row>
    <row r="267" spans="1:245" x14ac:dyDescent="0.2">
      <c r="A267" s="4">
        <v>50</v>
      </c>
      <c r="B267" s="4">
        <v>0</v>
      </c>
      <c r="C267" s="4">
        <v>0</v>
      </c>
      <c r="D267" s="4">
        <v>1</v>
      </c>
      <c r="E267" s="4">
        <v>202</v>
      </c>
      <c r="F267" s="4">
        <f>ROUND(Source!P264,O267)</f>
        <v>342896.32</v>
      </c>
      <c r="G267" s="4" t="s">
        <v>225</v>
      </c>
      <c r="H267" s="4" t="s">
        <v>226</v>
      </c>
      <c r="I267" s="4"/>
      <c r="J267" s="4"/>
      <c r="K267" s="4">
        <v>202</v>
      </c>
      <c r="L267" s="4">
        <v>2</v>
      </c>
      <c r="M267" s="4">
        <v>3</v>
      </c>
      <c r="N267" s="4" t="s">
        <v>3</v>
      </c>
      <c r="O267" s="4">
        <v>2</v>
      </c>
      <c r="P267" s="4"/>
      <c r="Q267" s="4"/>
      <c r="R267" s="4"/>
      <c r="S267" s="4"/>
      <c r="T267" s="4"/>
      <c r="U267" s="4"/>
      <c r="V267" s="4"/>
      <c r="W267" s="4">
        <v>342896.32</v>
      </c>
      <c r="X267" s="4">
        <v>1</v>
      </c>
      <c r="Y267" s="4">
        <v>342896.32</v>
      </c>
      <c r="Z267" s="4"/>
      <c r="AA267" s="4"/>
      <c r="AB267" s="4"/>
    </row>
    <row r="268" spans="1:245" x14ac:dyDescent="0.2">
      <c r="A268" s="4">
        <v>50</v>
      </c>
      <c r="B268" s="4">
        <v>0</v>
      </c>
      <c r="C268" s="4">
        <v>0</v>
      </c>
      <c r="D268" s="4">
        <v>1</v>
      </c>
      <c r="E268" s="4">
        <v>222</v>
      </c>
      <c r="F268" s="4">
        <f>ROUND(Source!AO264,O268)</f>
        <v>0</v>
      </c>
      <c r="G268" s="4" t="s">
        <v>227</v>
      </c>
      <c r="H268" s="4" t="s">
        <v>228</v>
      </c>
      <c r="I268" s="4"/>
      <c r="J268" s="4"/>
      <c r="K268" s="4">
        <v>222</v>
      </c>
      <c r="L268" s="4">
        <v>3</v>
      </c>
      <c r="M268" s="4">
        <v>3</v>
      </c>
      <c r="N268" s="4" t="s">
        <v>3</v>
      </c>
      <c r="O268" s="4">
        <v>2</v>
      </c>
      <c r="P268" s="4"/>
      <c r="Q268" s="4"/>
      <c r="R268" s="4"/>
      <c r="S268" s="4"/>
      <c r="T268" s="4"/>
      <c r="U268" s="4"/>
      <c r="V268" s="4"/>
      <c r="W268" s="4">
        <v>0</v>
      </c>
      <c r="X268" s="4">
        <v>1</v>
      </c>
      <c r="Y268" s="4">
        <v>0</v>
      </c>
      <c r="Z268" s="4"/>
      <c r="AA268" s="4"/>
      <c r="AB268" s="4"/>
    </row>
    <row r="269" spans="1:245" x14ac:dyDescent="0.2">
      <c r="A269" s="4">
        <v>50</v>
      </c>
      <c r="B269" s="4">
        <v>0</v>
      </c>
      <c r="C269" s="4">
        <v>0</v>
      </c>
      <c r="D269" s="4">
        <v>1</v>
      </c>
      <c r="E269" s="4">
        <v>225</v>
      </c>
      <c r="F269" s="4">
        <f>ROUND(Source!AV264,O269)</f>
        <v>342896.32</v>
      </c>
      <c r="G269" s="4" t="s">
        <v>229</v>
      </c>
      <c r="H269" s="4" t="s">
        <v>230</v>
      </c>
      <c r="I269" s="4"/>
      <c r="J269" s="4"/>
      <c r="K269" s="4">
        <v>225</v>
      </c>
      <c r="L269" s="4">
        <v>4</v>
      </c>
      <c r="M269" s="4">
        <v>3</v>
      </c>
      <c r="N269" s="4" t="s">
        <v>3</v>
      </c>
      <c r="O269" s="4">
        <v>2</v>
      </c>
      <c r="P269" s="4"/>
      <c r="Q269" s="4"/>
      <c r="R269" s="4"/>
      <c r="S269" s="4"/>
      <c r="T269" s="4"/>
      <c r="U269" s="4"/>
      <c r="V269" s="4"/>
      <c r="W269" s="4">
        <v>342896.32</v>
      </c>
      <c r="X269" s="4">
        <v>1</v>
      </c>
      <c r="Y269" s="4">
        <v>342896.32</v>
      </c>
      <c r="Z269" s="4"/>
      <c r="AA269" s="4"/>
      <c r="AB269" s="4"/>
    </row>
    <row r="270" spans="1:245" x14ac:dyDescent="0.2">
      <c r="A270" s="4">
        <v>50</v>
      </c>
      <c r="B270" s="4">
        <v>0</v>
      </c>
      <c r="C270" s="4">
        <v>0</v>
      </c>
      <c r="D270" s="4">
        <v>1</v>
      </c>
      <c r="E270" s="4">
        <v>226</v>
      </c>
      <c r="F270" s="4">
        <f>ROUND(Source!AW264,O270)</f>
        <v>342896.32</v>
      </c>
      <c r="G270" s="4" t="s">
        <v>231</v>
      </c>
      <c r="H270" s="4" t="s">
        <v>232</v>
      </c>
      <c r="I270" s="4"/>
      <c r="J270" s="4"/>
      <c r="K270" s="4">
        <v>226</v>
      </c>
      <c r="L270" s="4">
        <v>5</v>
      </c>
      <c r="M270" s="4">
        <v>3</v>
      </c>
      <c r="N270" s="4" t="s">
        <v>3</v>
      </c>
      <c r="O270" s="4">
        <v>2</v>
      </c>
      <c r="P270" s="4"/>
      <c r="Q270" s="4"/>
      <c r="R270" s="4"/>
      <c r="S270" s="4"/>
      <c r="T270" s="4"/>
      <c r="U270" s="4"/>
      <c r="V270" s="4"/>
      <c r="W270" s="4">
        <v>342896.32</v>
      </c>
      <c r="X270" s="4">
        <v>1</v>
      </c>
      <c r="Y270" s="4">
        <v>342896.32</v>
      </c>
      <c r="Z270" s="4"/>
      <c r="AA270" s="4"/>
      <c r="AB270" s="4"/>
    </row>
    <row r="271" spans="1:245" x14ac:dyDescent="0.2">
      <c r="A271" s="4">
        <v>50</v>
      </c>
      <c r="B271" s="4">
        <v>0</v>
      </c>
      <c r="C271" s="4">
        <v>0</v>
      </c>
      <c r="D271" s="4">
        <v>1</v>
      </c>
      <c r="E271" s="4">
        <v>227</v>
      </c>
      <c r="F271" s="4">
        <f>ROUND(Source!AX264,O271)</f>
        <v>0</v>
      </c>
      <c r="G271" s="4" t="s">
        <v>233</v>
      </c>
      <c r="H271" s="4" t="s">
        <v>234</v>
      </c>
      <c r="I271" s="4"/>
      <c r="J271" s="4"/>
      <c r="K271" s="4">
        <v>227</v>
      </c>
      <c r="L271" s="4">
        <v>6</v>
      </c>
      <c r="M271" s="4">
        <v>3</v>
      </c>
      <c r="N271" s="4" t="s">
        <v>3</v>
      </c>
      <c r="O271" s="4">
        <v>2</v>
      </c>
      <c r="P271" s="4"/>
      <c r="Q271" s="4"/>
      <c r="R271" s="4"/>
      <c r="S271" s="4"/>
      <c r="T271" s="4"/>
      <c r="U271" s="4"/>
      <c r="V271" s="4"/>
      <c r="W271" s="4">
        <v>0</v>
      </c>
      <c r="X271" s="4">
        <v>1</v>
      </c>
      <c r="Y271" s="4">
        <v>0</v>
      </c>
      <c r="Z271" s="4"/>
      <c r="AA271" s="4"/>
      <c r="AB271" s="4"/>
    </row>
    <row r="272" spans="1:245" x14ac:dyDescent="0.2">
      <c r="A272" s="4">
        <v>50</v>
      </c>
      <c r="B272" s="4">
        <v>0</v>
      </c>
      <c r="C272" s="4">
        <v>0</v>
      </c>
      <c r="D272" s="4">
        <v>1</v>
      </c>
      <c r="E272" s="4">
        <v>228</v>
      </c>
      <c r="F272" s="4">
        <f>ROUND(Source!AY264,O272)</f>
        <v>342896.32</v>
      </c>
      <c r="G272" s="4" t="s">
        <v>235</v>
      </c>
      <c r="H272" s="4" t="s">
        <v>236</v>
      </c>
      <c r="I272" s="4"/>
      <c r="J272" s="4"/>
      <c r="K272" s="4">
        <v>228</v>
      </c>
      <c r="L272" s="4">
        <v>7</v>
      </c>
      <c r="M272" s="4">
        <v>3</v>
      </c>
      <c r="N272" s="4" t="s">
        <v>3</v>
      </c>
      <c r="O272" s="4">
        <v>2</v>
      </c>
      <c r="P272" s="4"/>
      <c r="Q272" s="4"/>
      <c r="R272" s="4"/>
      <c r="S272" s="4"/>
      <c r="T272" s="4"/>
      <c r="U272" s="4"/>
      <c r="V272" s="4"/>
      <c r="W272" s="4">
        <v>342896.32</v>
      </c>
      <c r="X272" s="4">
        <v>1</v>
      </c>
      <c r="Y272" s="4">
        <v>342896.32</v>
      </c>
      <c r="Z272" s="4"/>
      <c r="AA272" s="4"/>
      <c r="AB272" s="4"/>
    </row>
    <row r="273" spans="1:28" x14ac:dyDescent="0.2">
      <c r="A273" s="4">
        <v>50</v>
      </c>
      <c r="B273" s="4">
        <v>0</v>
      </c>
      <c r="C273" s="4">
        <v>0</v>
      </c>
      <c r="D273" s="4">
        <v>1</v>
      </c>
      <c r="E273" s="4">
        <v>216</v>
      </c>
      <c r="F273" s="4">
        <f>ROUND(Source!AP264,O273)</f>
        <v>0</v>
      </c>
      <c r="G273" s="4" t="s">
        <v>237</v>
      </c>
      <c r="H273" s="4" t="s">
        <v>238</v>
      </c>
      <c r="I273" s="4"/>
      <c r="J273" s="4"/>
      <c r="K273" s="4">
        <v>216</v>
      </c>
      <c r="L273" s="4">
        <v>8</v>
      </c>
      <c r="M273" s="4">
        <v>3</v>
      </c>
      <c r="N273" s="4" t="s">
        <v>3</v>
      </c>
      <c r="O273" s="4">
        <v>2</v>
      </c>
      <c r="P273" s="4"/>
      <c r="Q273" s="4"/>
      <c r="R273" s="4"/>
      <c r="S273" s="4"/>
      <c r="T273" s="4"/>
      <c r="U273" s="4"/>
      <c r="V273" s="4"/>
      <c r="W273" s="4">
        <v>0</v>
      </c>
      <c r="X273" s="4">
        <v>1</v>
      </c>
      <c r="Y273" s="4">
        <v>0</v>
      </c>
      <c r="Z273" s="4"/>
      <c r="AA273" s="4"/>
      <c r="AB273" s="4"/>
    </row>
    <row r="274" spans="1:28" x14ac:dyDescent="0.2">
      <c r="A274" s="4">
        <v>50</v>
      </c>
      <c r="B274" s="4">
        <v>0</v>
      </c>
      <c r="C274" s="4">
        <v>0</v>
      </c>
      <c r="D274" s="4">
        <v>1</v>
      </c>
      <c r="E274" s="4">
        <v>223</v>
      </c>
      <c r="F274" s="4">
        <f>ROUND(Source!AQ264,O274)</f>
        <v>0</v>
      </c>
      <c r="G274" s="4" t="s">
        <v>239</v>
      </c>
      <c r="H274" s="4" t="s">
        <v>240</v>
      </c>
      <c r="I274" s="4"/>
      <c r="J274" s="4"/>
      <c r="K274" s="4">
        <v>223</v>
      </c>
      <c r="L274" s="4">
        <v>9</v>
      </c>
      <c r="M274" s="4">
        <v>3</v>
      </c>
      <c r="N274" s="4" t="s">
        <v>3</v>
      </c>
      <c r="O274" s="4">
        <v>2</v>
      </c>
      <c r="P274" s="4"/>
      <c r="Q274" s="4"/>
      <c r="R274" s="4"/>
      <c r="S274" s="4"/>
      <c r="T274" s="4"/>
      <c r="U274" s="4"/>
      <c r="V274" s="4"/>
      <c r="W274" s="4">
        <v>0</v>
      </c>
      <c r="X274" s="4">
        <v>1</v>
      </c>
      <c r="Y274" s="4">
        <v>0</v>
      </c>
      <c r="Z274" s="4"/>
      <c r="AA274" s="4"/>
      <c r="AB274" s="4"/>
    </row>
    <row r="275" spans="1:28" x14ac:dyDescent="0.2">
      <c r="A275" s="4">
        <v>50</v>
      </c>
      <c r="B275" s="4">
        <v>0</v>
      </c>
      <c r="C275" s="4">
        <v>0</v>
      </c>
      <c r="D275" s="4">
        <v>1</v>
      </c>
      <c r="E275" s="4">
        <v>229</v>
      </c>
      <c r="F275" s="4">
        <f>ROUND(Source!AZ264,O275)</f>
        <v>0</v>
      </c>
      <c r="G275" s="4" t="s">
        <v>241</v>
      </c>
      <c r="H275" s="4" t="s">
        <v>242</v>
      </c>
      <c r="I275" s="4"/>
      <c r="J275" s="4"/>
      <c r="K275" s="4">
        <v>229</v>
      </c>
      <c r="L275" s="4">
        <v>10</v>
      </c>
      <c r="M275" s="4">
        <v>3</v>
      </c>
      <c r="N275" s="4" t="s">
        <v>3</v>
      </c>
      <c r="O275" s="4">
        <v>2</v>
      </c>
      <c r="P275" s="4"/>
      <c r="Q275" s="4"/>
      <c r="R275" s="4"/>
      <c r="S275" s="4"/>
      <c r="T275" s="4"/>
      <c r="U275" s="4"/>
      <c r="V275" s="4"/>
      <c r="W275" s="4">
        <v>0</v>
      </c>
      <c r="X275" s="4">
        <v>1</v>
      </c>
      <c r="Y275" s="4">
        <v>0</v>
      </c>
      <c r="Z275" s="4"/>
      <c r="AA275" s="4"/>
      <c r="AB275" s="4"/>
    </row>
    <row r="276" spans="1:28" x14ac:dyDescent="0.2">
      <c r="A276" s="4">
        <v>50</v>
      </c>
      <c r="B276" s="4">
        <v>0</v>
      </c>
      <c r="C276" s="4">
        <v>0</v>
      </c>
      <c r="D276" s="4">
        <v>1</v>
      </c>
      <c r="E276" s="4">
        <v>203</v>
      </c>
      <c r="F276" s="4">
        <f>ROUND(Source!Q264,O276)</f>
        <v>5573.93</v>
      </c>
      <c r="G276" s="4" t="s">
        <v>243</v>
      </c>
      <c r="H276" s="4" t="s">
        <v>244</v>
      </c>
      <c r="I276" s="4"/>
      <c r="J276" s="4"/>
      <c r="K276" s="4">
        <v>203</v>
      </c>
      <c r="L276" s="4">
        <v>11</v>
      </c>
      <c r="M276" s="4">
        <v>3</v>
      </c>
      <c r="N276" s="4" t="s">
        <v>3</v>
      </c>
      <c r="O276" s="4">
        <v>2</v>
      </c>
      <c r="P276" s="4"/>
      <c r="Q276" s="4"/>
      <c r="R276" s="4"/>
      <c r="S276" s="4"/>
      <c r="T276" s="4"/>
      <c r="U276" s="4"/>
      <c r="V276" s="4"/>
      <c r="W276" s="4">
        <v>5573.93</v>
      </c>
      <c r="X276" s="4">
        <v>1</v>
      </c>
      <c r="Y276" s="4">
        <v>5573.93</v>
      </c>
      <c r="Z276" s="4"/>
      <c r="AA276" s="4"/>
      <c r="AB276" s="4"/>
    </row>
    <row r="277" spans="1:28" x14ac:dyDescent="0.2">
      <c r="A277" s="4">
        <v>50</v>
      </c>
      <c r="B277" s="4">
        <v>0</v>
      </c>
      <c r="C277" s="4">
        <v>0</v>
      </c>
      <c r="D277" s="4">
        <v>1</v>
      </c>
      <c r="E277" s="4">
        <v>231</v>
      </c>
      <c r="F277" s="4">
        <f>ROUND(Source!BB264,O277)</f>
        <v>0</v>
      </c>
      <c r="G277" s="4" t="s">
        <v>245</v>
      </c>
      <c r="H277" s="4" t="s">
        <v>246</v>
      </c>
      <c r="I277" s="4"/>
      <c r="J277" s="4"/>
      <c r="K277" s="4">
        <v>231</v>
      </c>
      <c r="L277" s="4">
        <v>12</v>
      </c>
      <c r="M277" s="4">
        <v>3</v>
      </c>
      <c r="N277" s="4" t="s">
        <v>3</v>
      </c>
      <c r="O277" s="4">
        <v>2</v>
      </c>
      <c r="P277" s="4"/>
      <c r="Q277" s="4"/>
      <c r="R277" s="4"/>
      <c r="S277" s="4"/>
      <c r="T277" s="4"/>
      <c r="U277" s="4"/>
      <c r="V277" s="4"/>
      <c r="W277" s="4">
        <v>0</v>
      </c>
      <c r="X277" s="4">
        <v>1</v>
      </c>
      <c r="Y277" s="4">
        <v>0</v>
      </c>
      <c r="Z277" s="4"/>
      <c r="AA277" s="4"/>
      <c r="AB277" s="4"/>
    </row>
    <row r="278" spans="1:28" x14ac:dyDescent="0.2">
      <c r="A278" s="4">
        <v>50</v>
      </c>
      <c r="B278" s="4">
        <v>0</v>
      </c>
      <c r="C278" s="4">
        <v>0</v>
      </c>
      <c r="D278" s="4">
        <v>1</v>
      </c>
      <c r="E278" s="4">
        <v>204</v>
      </c>
      <c r="F278" s="4">
        <f>ROUND(Source!R264,O278)</f>
        <v>569.45000000000005</v>
      </c>
      <c r="G278" s="4" t="s">
        <v>247</v>
      </c>
      <c r="H278" s="4" t="s">
        <v>248</v>
      </c>
      <c r="I278" s="4"/>
      <c r="J278" s="4"/>
      <c r="K278" s="4">
        <v>204</v>
      </c>
      <c r="L278" s="4">
        <v>13</v>
      </c>
      <c r="M278" s="4">
        <v>3</v>
      </c>
      <c r="N278" s="4" t="s">
        <v>3</v>
      </c>
      <c r="O278" s="4">
        <v>2</v>
      </c>
      <c r="P278" s="4"/>
      <c r="Q278" s="4"/>
      <c r="R278" s="4"/>
      <c r="S278" s="4"/>
      <c r="T278" s="4"/>
      <c r="U278" s="4"/>
      <c r="V278" s="4"/>
      <c r="W278" s="4">
        <v>569.45000000000005</v>
      </c>
      <c r="X278" s="4">
        <v>1</v>
      </c>
      <c r="Y278" s="4">
        <v>569.45000000000005</v>
      </c>
      <c r="Z278" s="4"/>
      <c r="AA278" s="4"/>
      <c r="AB278" s="4"/>
    </row>
    <row r="279" spans="1:28" x14ac:dyDescent="0.2">
      <c r="A279" s="4">
        <v>50</v>
      </c>
      <c r="B279" s="4">
        <v>0</v>
      </c>
      <c r="C279" s="4">
        <v>0</v>
      </c>
      <c r="D279" s="4">
        <v>1</v>
      </c>
      <c r="E279" s="4">
        <v>205</v>
      </c>
      <c r="F279" s="4">
        <f>ROUND(Source!S264,O279)</f>
        <v>48875.55</v>
      </c>
      <c r="G279" s="4" t="s">
        <v>249</v>
      </c>
      <c r="H279" s="4" t="s">
        <v>250</v>
      </c>
      <c r="I279" s="4"/>
      <c r="J279" s="4"/>
      <c r="K279" s="4">
        <v>205</v>
      </c>
      <c r="L279" s="4">
        <v>14</v>
      </c>
      <c r="M279" s="4">
        <v>3</v>
      </c>
      <c r="N279" s="4" t="s">
        <v>3</v>
      </c>
      <c r="O279" s="4">
        <v>2</v>
      </c>
      <c r="P279" s="4"/>
      <c r="Q279" s="4"/>
      <c r="R279" s="4"/>
      <c r="S279" s="4"/>
      <c r="T279" s="4"/>
      <c r="U279" s="4"/>
      <c r="V279" s="4"/>
      <c r="W279" s="4">
        <v>48875.55</v>
      </c>
      <c r="X279" s="4">
        <v>1</v>
      </c>
      <c r="Y279" s="4">
        <v>48875.55</v>
      </c>
      <c r="Z279" s="4"/>
      <c r="AA279" s="4"/>
      <c r="AB279" s="4"/>
    </row>
    <row r="280" spans="1:28" x14ac:dyDescent="0.2">
      <c r="A280" s="4">
        <v>50</v>
      </c>
      <c r="B280" s="4">
        <v>0</v>
      </c>
      <c r="C280" s="4">
        <v>0</v>
      </c>
      <c r="D280" s="4">
        <v>1</v>
      </c>
      <c r="E280" s="4">
        <v>232</v>
      </c>
      <c r="F280" s="4">
        <f>ROUND(Source!BC264,O280)</f>
        <v>0</v>
      </c>
      <c r="G280" s="4" t="s">
        <v>251</v>
      </c>
      <c r="H280" s="4" t="s">
        <v>252</v>
      </c>
      <c r="I280" s="4"/>
      <c r="J280" s="4"/>
      <c r="K280" s="4">
        <v>232</v>
      </c>
      <c r="L280" s="4">
        <v>15</v>
      </c>
      <c r="M280" s="4">
        <v>3</v>
      </c>
      <c r="N280" s="4" t="s">
        <v>3</v>
      </c>
      <c r="O280" s="4">
        <v>2</v>
      </c>
      <c r="P280" s="4"/>
      <c r="Q280" s="4"/>
      <c r="R280" s="4"/>
      <c r="S280" s="4"/>
      <c r="T280" s="4"/>
      <c r="U280" s="4"/>
      <c r="V280" s="4"/>
      <c r="W280" s="4">
        <v>0</v>
      </c>
      <c r="X280" s="4">
        <v>1</v>
      </c>
      <c r="Y280" s="4">
        <v>0</v>
      </c>
      <c r="Z280" s="4"/>
      <c r="AA280" s="4"/>
      <c r="AB280" s="4"/>
    </row>
    <row r="281" spans="1:28" x14ac:dyDescent="0.2">
      <c r="A281" s="4">
        <v>50</v>
      </c>
      <c r="B281" s="4">
        <v>0</v>
      </c>
      <c r="C281" s="4">
        <v>0</v>
      </c>
      <c r="D281" s="4">
        <v>1</v>
      </c>
      <c r="E281" s="4">
        <v>214</v>
      </c>
      <c r="F281" s="4">
        <f>ROUND(Source!AS264,O281)</f>
        <v>368169.87</v>
      </c>
      <c r="G281" s="4" t="s">
        <v>253</v>
      </c>
      <c r="H281" s="4" t="s">
        <v>254</v>
      </c>
      <c r="I281" s="4"/>
      <c r="J281" s="4"/>
      <c r="K281" s="4">
        <v>214</v>
      </c>
      <c r="L281" s="4">
        <v>16</v>
      </c>
      <c r="M281" s="4">
        <v>3</v>
      </c>
      <c r="N281" s="4" t="s">
        <v>3</v>
      </c>
      <c r="O281" s="4">
        <v>2</v>
      </c>
      <c r="P281" s="4"/>
      <c r="Q281" s="4"/>
      <c r="R281" s="4"/>
      <c r="S281" s="4"/>
      <c r="T281" s="4"/>
      <c r="U281" s="4"/>
      <c r="V281" s="4"/>
      <c r="W281" s="4">
        <v>368169.87</v>
      </c>
      <c r="X281" s="4">
        <v>1</v>
      </c>
      <c r="Y281" s="4">
        <v>368169.87</v>
      </c>
      <c r="Z281" s="4"/>
      <c r="AA281" s="4"/>
      <c r="AB281" s="4"/>
    </row>
    <row r="282" spans="1:28" x14ac:dyDescent="0.2">
      <c r="A282" s="4">
        <v>50</v>
      </c>
      <c r="B282" s="4">
        <v>0</v>
      </c>
      <c r="C282" s="4">
        <v>0</v>
      </c>
      <c r="D282" s="4">
        <v>1</v>
      </c>
      <c r="E282" s="4">
        <v>215</v>
      </c>
      <c r="F282" s="4">
        <f>ROUND(Source!AT264,O282)</f>
        <v>77096.27</v>
      </c>
      <c r="G282" s="4" t="s">
        <v>255</v>
      </c>
      <c r="H282" s="4" t="s">
        <v>256</v>
      </c>
      <c r="I282" s="4"/>
      <c r="J282" s="4"/>
      <c r="K282" s="4">
        <v>215</v>
      </c>
      <c r="L282" s="4">
        <v>17</v>
      </c>
      <c r="M282" s="4">
        <v>3</v>
      </c>
      <c r="N282" s="4" t="s">
        <v>3</v>
      </c>
      <c r="O282" s="4">
        <v>2</v>
      </c>
      <c r="P282" s="4"/>
      <c r="Q282" s="4"/>
      <c r="R282" s="4"/>
      <c r="S282" s="4"/>
      <c r="T282" s="4"/>
      <c r="U282" s="4"/>
      <c r="V282" s="4"/>
      <c r="W282" s="4">
        <v>77096.27</v>
      </c>
      <c r="X282" s="4">
        <v>1</v>
      </c>
      <c r="Y282" s="4">
        <v>77096.27</v>
      </c>
      <c r="Z282" s="4"/>
      <c r="AA282" s="4"/>
      <c r="AB282" s="4"/>
    </row>
    <row r="283" spans="1:28" x14ac:dyDescent="0.2">
      <c r="A283" s="4">
        <v>50</v>
      </c>
      <c r="B283" s="4">
        <v>0</v>
      </c>
      <c r="C283" s="4">
        <v>0</v>
      </c>
      <c r="D283" s="4">
        <v>1</v>
      </c>
      <c r="E283" s="4">
        <v>217</v>
      </c>
      <c r="F283" s="4">
        <f>ROUND(Source!AU264,O283)</f>
        <v>21447.42</v>
      </c>
      <c r="G283" s="4" t="s">
        <v>257</v>
      </c>
      <c r="H283" s="4" t="s">
        <v>258</v>
      </c>
      <c r="I283" s="4"/>
      <c r="J283" s="4"/>
      <c r="K283" s="4">
        <v>217</v>
      </c>
      <c r="L283" s="4">
        <v>18</v>
      </c>
      <c r="M283" s="4">
        <v>3</v>
      </c>
      <c r="N283" s="4" t="s">
        <v>3</v>
      </c>
      <c r="O283" s="4">
        <v>2</v>
      </c>
      <c r="P283" s="4"/>
      <c r="Q283" s="4"/>
      <c r="R283" s="4"/>
      <c r="S283" s="4"/>
      <c r="T283" s="4"/>
      <c r="U283" s="4"/>
      <c r="V283" s="4"/>
      <c r="W283" s="4">
        <v>21447.42</v>
      </c>
      <c r="X283" s="4">
        <v>1</v>
      </c>
      <c r="Y283" s="4">
        <v>21447.42</v>
      </c>
      <c r="Z283" s="4"/>
      <c r="AA283" s="4"/>
      <c r="AB283" s="4"/>
    </row>
    <row r="284" spans="1:28" x14ac:dyDescent="0.2">
      <c r="A284" s="4">
        <v>50</v>
      </c>
      <c r="B284" s="4">
        <v>0</v>
      </c>
      <c r="C284" s="4">
        <v>0</v>
      </c>
      <c r="D284" s="4">
        <v>1</v>
      </c>
      <c r="E284" s="4">
        <v>230</v>
      </c>
      <c r="F284" s="4">
        <f>ROUND(Source!BA264,O284)</f>
        <v>0</v>
      </c>
      <c r="G284" s="4" t="s">
        <v>259</v>
      </c>
      <c r="H284" s="4" t="s">
        <v>260</v>
      </c>
      <c r="I284" s="4"/>
      <c r="J284" s="4"/>
      <c r="K284" s="4">
        <v>230</v>
      </c>
      <c r="L284" s="4">
        <v>19</v>
      </c>
      <c r="M284" s="4">
        <v>3</v>
      </c>
      <c r="N284" s="4" t="s">
        <v>3</v>
      </c>
      <c r="O284" s="4">
        <v>2</v>
      </c>
      <c r="P284" s="4"/>
      <c r="Q284" s="4"/>
      <c r="R284" s="4"/>
      <c r="S284" s="4"/>
      <c r="T284" s="4"/>
      <c r="U284" s="4"/>
      <c r="V284" s="4"/>
      <c r="W284" s="4">
        <v>0</v>
      </c>
      <c r="X284" s="4">
        <v>1</v>
      </c>
      <c r="Y284" s="4">
        <v>0</v>
      </c>
      <c r="Z284" s="4"/>
      <c r="AA284" s="4"/>
      <c r="AB284" s="4"/>
    </row>
    <row r="285" spans="1:28" x14ac:dyDescent="0.2">
      <c r="A285" s="4">
        <v>50</v>
      </c>
      <c r="B285" s="4">
        <v>0</v>
      </c>
      <c r="C285" s="4">
        <v>0</v>
      </c>
      <c r="D285" s="4">
        <v>1</v>
      </c>
      <c r="E285" s="4">
        <v>206</v>
      </c>
      <c r="F285" s="4">
        <f>ROUND(Source!T264,O285)</f>
        <v>0</v>
      </c>
      <c r="G285" s="4" t="s">
        <v>261</v>
      </c>
      <c r="H285" s="4" t="s">
        <v>262</v>
      </c>
      <c r="I285" s="4"/>
      <c r="J285" s="4"/>
      <c r="K285" s="4">
        <v>206</v>
      </c>
      <c r="L285" s="4">
        <v>20</v>
      </c>
      <c r="M285" s="4">
        <v>3</v>
      </c>
      <c r="N285" s="4" t="s">
        <v>3</v>
      </c>
      <c r="O285" s="4">
        <v>2</v>
      </c>
      <c r="P285" s="4"/>
      <c r="Q285" s="4"/>
      <c r="R285" s="4"/>
      <c r="S285" s="4"/>
      <c r="T285" s="4"/>
      <c r="U285" s="4"/>
      <c r="V285" s="4"/>
      <c r="W285" s="4">
        <v>0</v>
      </c>
      <c r="X285" s="4">
        <v>1</v>
      </c>
      <c r="Y285" s="4">
        <v>0</v>
      </c>
      <c r="Z285" s="4"/>
      <c r="AA285" s="4"/>
      <c r="AB285" s="4"/>
    </row>
    <row r="286" spans="1:28" x14ac:dyDescent="0.2">
      <c r="A286" s="4">
        <v>50</v>
      </c>
      <c r="B286" s="4">
        <v>0</v>
      </c>
      <c r="C286" s="4">
        <v>0</v>
      </c>
      <c r="D286" s="4">
        <v>1</v>
      </c>
      <c r="E286" s="4">
        <v>207</v>
      </c>
      <c r="F286" s="4">
        <f>Source!U264</f>
        <v>151.440045</v>
      </c>
      <c r="G286" s="4" t="s">
        <v>263</v>
      </c>
      <c r="H286" s="4" t="s">
        <v>264</v>
      </c>
      <c r="I286" s="4"/>
      <c r="J286" s="4"/>
      <c r="K286" s="4">
        <v>207</v>
      </c>
      <c r="L286" s="4">
        <v>21</v>
      </c>
      <c r="M286" s="4">
        <v>3</v>
      </c>
      <c r="N286" s="4" t="s">
        <v>3</v>
      </c>
      <c r="O286" s="4">
        <v>-1</v>
      </c>
      <c r="P286" s="4"/>
      <c r="Q286" s="4"/>
      <c r="R286" s="4"/>
      <c r="S286" s="4"/>
      <c r="T286" s="4"/>
      <c r="U286" s="4"/>
      <c r="V286" s="4"/>
      <c r="W286" s="4">
        <v>151.440045</v>
      </c>
      <c r="X286" s="4">
        <v>1</v>
      </c>
      <c r="Y286" s="4">
        <v>151.440045</v>
      </c>
      <c r="Z286" s="4"/>
      <c r="AA286" s="4"/>
      <c r="AB286" s="4"/>
    </row>
    <row r="287" spans="1:28" x14ac:dyDescent="0.2">
      <c r="A287" s="4">
        <v>50</v>
      </c>
      <c r="B287" s="4">
        <v>0</v>
      </c>
      <c r="C287" s="4">
        <v>0</v>
      </c>
      <c r="D287" s="4">
        <v>1</v>
      </c>
      <c r="E287" s="4">
        <v>208</v>
      </c>
      <c r="F287" s="4">
        <f>Source!V264</f>
        <v>1.3171660000000003</v>
      </c>
      <c r="G287" s="4" t="s">
        <v>265</v>
      </c>
      <c r="H287" s="4" t="s">
        <v>266</v>
      </c>
      <c r="I287" s="4"/>
      <c r="J287" s="4"/>
      <c r="K287" s="4">
        <v>208</v>
      </c>
      <c r="L287" s="4">
        <v>22</v>
      </c>
      <c r="M287" s="4">
        <v>3</v>
      </c>
      <c r="N287" s="4" t="s">
        <v>3</v>
      </c>
      <c r="O287" s="4">
        <v>-1</v>
      </c>
      <c r="P287" s="4"/>
      <c r="Q287" s="4"/>
      <c r="R287" s="4"/>
      <c r="S287" s="4"/>
      <c r="T287" s="4"/>
      <c r="U287" s="4"/>
      <c r="V287" s="4"/>
      <c r="W287" s="4">
        <v>1.3171660000000001</v>
      </c>
      <c r="X287" s="4">
        <v>1</v>
      </c>
      <c r="Y287" s="4">
        <v>1.3171660000000001</v>
      </c>
      <c r="Z287" s="4"/>
      <c r="AA287" s="4"/>
      <c r="AB287" s="4"/>
    </row>
    <row r="288" spans="1:28" x14ac:dyDescent="0.2">
      <c r="A288" s="4">
        <v>50</v>
      </c>
      <c r="B288" s="4">
        <v>0</v>
      </c>
      <c r="C288" s="4">
        <v>0</v>
      </c>
      <c r="D288" s="4">
        <v>1</v>
      </c>
      <c r="E288" s="4">
        <v>209</v>
      </c>
      <c r="F288" s="4">
        <f>ROUND(Source!W264,O288)</f>
        <v>0</v>
      </c>
      <c r="G288" s="4" t="s">
        <v>267</v>
      </c>
      <c r="H288" s="4" t="s">
        <v>268</v>
      </c>
      <c r="I288" s="4"/>
      <c r="J288" s="4"/>
      <c r="K288" s="4">
        <v>209</v>
      </c>
      <c r="L288" s="4">
        <v>23</v>
      </c>
      <c r="M288" s="4">
        <v>3</v>
      </c>
      <c r="N288" s="4" t="s">
        <v>3</v>
      </c>
      <c r="O288" s="4">
        <v>2</v>
      </c>
      <c r="P288" s="4"/>
      <c r="Q288" s="4"/>
      <c r="R288" s="4"/>
      <c r="S288" s="4"/>
      <c r="T288" s="4"/>
      <c r="U288" s="4"/>
      <c r="V288" s="4"/>
      <c r="W288" s="4">
        <v>0</v>
      </c>
      <c r="X288" s="4">
        <v>1</v>
      </c>
      <c r="Y288" s="4">
        <v>0</v>
      </c>
      <c r="Z288" s="4"/>
      <c r="AA288" s="4"/>
      <c r="AB288" s="4"/>
    </row>
    <row r="289" spans="1:206" x14ac:dyDescent="0.2">
      <c r="A289" s="4">
        <v>50</v>
      </c>
      <c r="B289" s="4">
        <v>0</v>
      </c>
      <c r="C289" s="4">
        <v>0</v>
      </c>
      <c r="D289" s="4">
        <v>1</v>
      </c>
      <c r="E289" s="4">
        <v>233</v>
      </c>
      <c r="F289" s="4">
        <f>ROUND(Source!BD264,O289)</f>
        <v>0</v>
      </c>
      <c r="G289" s="4" t="s">
        <v>269</v>
      </c>
      <c r="H289" s="4" t="s">
        <v>270</v>
      </c>
      <c r="I289" s="4"/>
      <c r="J289" s="4"/>
      <c r="K289" s="4">
        <v>233</v>
      </c>
      <c r="L289" s="4">
        <v>24</v>
      </c>
      <c r="M289" s="4">
        <v>3</v>
      </c>
      <c r="N289" s="4" t="s">
        <v>3</v>
      </c>
      <c r="O289" s="4">
        <v>2</v>
      </c>
      <c r="P289" s="4"/>
      <c r="Q289" s="4"/>
      <c r="R289" s="4"/>
      <c r="S289" s="4"/>
      <c r="T289" s="4"/>
      <c r="U289" s="4"/>
      <c r="V289" s="4"/>
      <c r="W289" s="4">
        <v>0</v>
      </c>
      <c r="X289" s="4">
        <v>1</v>
      </c>
      <c r="Y289" s="4">
        <v>0</v>
      </c>
      <c r="Z289" s="4"/>
      <c r="AA289" s="4"/>
      <c r="AB289" s="4"/>
    </row>
    <row r="290" spans="1:206" x14ac:dyDescent="0.2">
      <c r="A290" s="4">
        <v>50</v>
      </c>
      <c r="B290" s="4">
        <v>0</v>
      </c>
      <c r="C290" s="4">
        <v>0</v>
      </c>
      <c r="D290" s="4">
        <v>1</v>
      </c>
      <c r="E290" s="4">
        <v>210</v>
      </c>
      <c r="F290" s="4">
        <f>ROUND(Source!X264,O290)</f>
        <v>45478.6</v>
      </c>
      <c r="G290" s="4" t="s">
        <v>271</v>
      </c>
      <c r="H290" s="4" t="s">
        <v>272</v>
      </c>
      <c r="I290" s="4"/>
      <c r="J290" s="4"/>
      <c r="K290" s="4">
        <v>210</v>
      </c>
      <c r="L290" s="4">
        <v>25</v>
      </c>
      <c r="M290" s="4">
        <v>3</v>
      </c>
      <c r="N290" s="4" t="s">
        <v>3</v>
      </c>
      <c r="O290" s="4">
        <v>2</v>
      </c>
      <c r="P290" s="4"/>
      <c r="Q290" s="4"/>
      <c r="R290" s="4"/>
      <c r="S290" s="4"/>
      <c r="T290" s="4"/>
      <c r="U290" s="4"/>
      <c r="V290" s="4"/>
      <c r="W290" s="4">
        <v>45478.6</v>
      </c>
      <c r="X290" s="4">
        <v>1</v>
      </c>
      <c r="Y290" s="4">
        <v>45478.6</v>
      </c>
      <c r="Z290" s="4"/>
      <c r="AA290" s="4"/>
      <c r="AB290" s="4"/>
    </row>
    <row r="291" spans="1:206" x14ac:dyDescent="0.2">
      <c r="A291" s="4">
        <v>50</v>
      </c>
      <c r="B291" s="4">
        <v>0</v>
      </c>
      <c r="C291" s="4">
        <v>0</v>
      </c>
      <c r="D291" s="4">
        <v>1</v>
      </c>
      <c r="E291" s="4">
        <v>211</v>
      </c>
      <c r="F291" s="4">
        <f>ROUND(Source!Y264,O291)</f>
        <v>23889.16</v>
      </c>
      <c r="G291" s="4" t="s">
        <v>273</v>
      </c>
      <c r="H291" s="4" t="s">
        <v>274</v>
      </c>
      <c r="I291" s="4"/>
      <c r="J291" s="4"/>
      <c r="K291" s="4">
        <v>211</v>
      </c>
      <c r="L291" s="4">
        <v>26</v>
      </c>
      <c r="M291" s="4">
        <v>3</v>
      </c>
      <c r="N291" s="4" t="s">
        <v>3</v>
      </c>
      <c r="O291" s="4">
        <v>2</v>
      </c>
      <c r="P291" s="4"/>
      <c r="Q291" s="4"/>
      <c r="R291" s="4"/>
      <c r="S291" s="4"/>
      <c r="T291" s="4"/>
      <c r="U291" s="4"/>
      <c r="V291" s="4"/>
      <c r="W291" s="4">
        <v>23889.16</v>
      </c>
      <c r="X291" s="4">
        <v>1</v>
      </c>
      <c r="Y291" s="4">
        <v>23889.16</v>
      </c>
      <c r="Z291" s="4"/>
      <c r="AA291" s="4"/>
      <c r="AB291" s="4"/>
    </row>
    <row r="292" spans="1:206" x14ac:dyDescent="0.2">
      <c r="A292" s="4">
        <v>50</v>
      </c>
      <c r="B292" s="4">
        <v>0</v>
      </c>
      <c r="C292" s="4">
        <v>0</v>
      </c>
      <c r="D292" s="4">
        <v>1</v>
      </c>
      <c r="E292" s="4">
        <v>224</v>
      </c>
      <c r="F292" s="4">
        <f>ROUND(Source!AR264,O292)</f>
        <v>466713.56</v>
      </c>
      <c r="G292" s="4" t="s">
        <v>275</v>
      </c>
      <c r="H292" s="4" t="s">
        <v>276</v>
      </c>
      <c r="I292" s="4"/>
      <c r="J292" s="4"/>
      <c r="K292" s="4">
        <v>224</v>
      </c>
      <c r="L292" s="4">
        <v>27</v>
      </c>
      <c r="M292" s="4">
        <v>3</v>
      </c>
      <c r="N292" s="4" t="s">
        <v>3</v>
      </c>
      <c r="O292" s="4">
        <v>2</v>
      </c>
      <c r="P292" s="4"/>
      <c r="Q292" s="4"/>
      <c r="R292" s="4"/>
      <c r="S292" s="4"/>
      <c r="T292" s="4"/>
      <c r="U292" s="4"/>
      <c r="V292" s="4"/>
      <c r="W292" s="4">
        <v>466713.56</v>
      </c>
      <c r="X292" s="4">
        <v>1</v>
      </c>
      <c r="Y292" s="4">
        <v>466713.56</v>
      </c>
      <c r="Z292" s="4"/>
      <c r="AA292" s="4"/>
      <c r="AB292" s="4"/>
    </row>
    <row r="293" spans="1:206" x14ac:dyDescent="0.2">
      <c r="A293" s="4">
        <v>50</v>
      </c>
      <c r="B293" s="4">
        <v>1</v>
      </c>
      <c r="C293" s="4">
        <v>0</v>
      </c>
      <c r="D293" s="4">
        <v>2</v>
      </c>
      <c r="E293" s="4">
        <v>0</v>
      </c>
      <c r="F293" s="4">
        <f>ROUND(F279,O293)</f>
        <v>48875.55</v>
      </c>
      <c r="G293" s="4" t="s">
        <v>277</v>
      </c>
      <c r="H293" s="4" t="s">
        <v>249</v>
      </c>
      <c r="I293" s="4"/>
      <c r="J293" s="4"/>
      <c r="K293" s="4">
        <v>212</v>
      </c>
      <c r="L293" s="4">
        <v>28</v>
      </c>
      <c r="M293" s="4">
        <v>0</v>
      </c>
      <c r="N293" s="4" t="s">
        <v>3</v>
      </c>
      <c r="O293" s="4">
        <v>2</v>
      </c>
      <c r="P293" s="4"/>
      <c r="Q293" s="4"/>
      <c r="R293" s="4"/>
      <c r="S293" s="4"/>
      <c r="T293" s="4"/>
      <c r="U293" s="4"/>
      <c r="V293" s="4"/>
      <c r="W293" s="4">
        <v>48875.55</v>
      </c>
      <c r="X293" s="4">
        <v>1</v>
      </c>
      <c r="Y293" s="4">
        <v>48875.55</v>
      </c>
      <c r="Z293" s="4"/>
      <c r="AA293" s="4"/>
      <c r="AB293" s="4"/>
    </row>
    <row r="294" spans="1:206" x14ac:dyDescent="0.2">
      <c r="A294" s="4">
        <v>50</v>
      </c>
      <c r="B294" s="4">
        <v>1</v>
      </c>
      <c r="C294" s="4">
        <v>0</v>
      </c>
      <c r="D294" s="4">
        <v>2</v>
      </c>
      <c r="E294" s="4">
        <v>0</v>
      </c>
      <c r="F294" s="4">
        <f>ROUND(F276,O294)</f>
        <v>5573.93</v>
      </c>
      <c r="G294" s="4" t="s">
        <v>278</v>
      </c>
      <c r="H294" s="4" t="s">
        <v>279</v>
      </c>
      <c r="I294" s="4"/>
      <c r="J294" s="4"/>
      <c r="K294" s="4">
        <v>212</v>
      </c>
      <c r="L294" s="4">
        <v>29</v>
      </c>
      <c r="M294" s="4">
        <v>0</v>
      </c>
      <c r="N294" s="4" t="s">
        <v>3</v>
      </c>
      <c r="O294" s="4">
        <v>2</v>
      </c>
      <c r="P294" s="4"/>
      <c r="Q294" s="4"/>
      <c r="R294" s="4"/>
      <c r="S294" s="4"/>
      <c r="T294" s="4"/>
      <c r="U294" s="4"/>
      <c r="V294" s="4"/>
      <c r="W294" s="4">
        <v>5573.93</v>
      </c>
      <c r="X294" s="4">
        <v>1</v>
      </c>
      <c r="Y294" s="4">
        <v>5573.93</v>
      </c>
      <c r="Z294" s="4"/>
      <c r="AA294" s="4"/>
      <c r="AB294" s="4"/>
    </row>
    <row r="295" spans="1:206" x14ac:dyDescent="0.2">
      <c r="A295" s="4">
        <v>50</v>
      </c>
      <c r="B295" s="4">
        <v>1</v>
      </c>
      <c r="C295" s="4">
        <v>0</v>
      </c>
      <c r="D295" s="4">
        <v>2</v>
      </c>
      <c r="E295" s="4">
        <v>0</v>
      </c>
      <c r="F295" s="4">
        <f>ROUND(F267,O295)</f>
        <v>342896.32</v>
      </c>
      <c r="G295" s="4" t="s">
        <v>280</v>
      </c>
      <c r="H295" s="4" t="s">
        <v>281</v>
      </c>
      <c r="I295" s="4"/>
      <c r="J295" s="4"/>
      <c r="K295" s="4">
        <v>212</v>
      </c>
      <c r="L295" s="4">
        <v>30</v>
      </c>
      <c r="M295" s="4">
        <v>0</v>
      </c>
      <c r="N295" s="4" t="s">
        <v>3</v>
      </c>
      <c r="O295" s="4">
        <v>2</v>
      </c>
      <c r="P295" s="4"/>
      <c r="Q295" s="4"/>
      <c r="R295" s="4"/>
      <c r="S295" s="4"/>
      <c r="T295" s="4"/>
      <c r="U295" s="4"/>
      <c r="V295" s="4"/>
      <c r="W295" s="4">
        <v>342896.32</v>
      </c>
      <c r="X295" s="4">
        <v>1</v>
      </c>
      <c r="Y295" s="4">
        <v>342896.32</v>
      </c>
      <c r="Z295" s="4"/>
      <c r="AA295" s="4"/>
      <c r="AB295" s="4"/>
    </row>
    <row r="296" spans="1:206" x14ac:dyDescent="0.2">
      <c r="A296" s="4">
        <v>50</v>
      </c>
      <c r="B296" s="4">
        <v>1</v>
      </c>
      <c r="C296" s="4">
        <v>0</v>
      </c>
      <c r="D296" s="4">
        <v>2</v>
      </c>
      <c r="E296" s="4">
        <v>0</v>
      </c>
      <c r="F296" s="4">
        <v>0</v>
      </c>
      <c r="G296" s="4" t="s">
        <v>282</v>
      </c>
      <c r="H296" s="4" t="s">
        <v>271</v>
      </c>
      <c r="I296" s="4"/>
      <c r="J296" s="4"/>
      <c r="K296" s="4">
        <v>212</v>
      </c>
      <c r="L296" s="4">
        <v>31</v>
      </c>
      <c r="M296" s="4">
        <v>0</v>
      </c>
      <c r="N296" s="4" t="s">
        <v>3</v>
      </c>
      <c r="O296" s="4">
        <v>2</v>
      </c>
      <c r="P296" s="4"/>
      <c r="Q296" s="4"/>
      <c r="R296" s="4"/>
      <c r="S296" s="4"/>
      <c r="T296" s="4"/>
      <c r="U296" s="4"/>
      <c r="V296" s="4"/>
      <c r="W296" s="4">
        <v>45478.6</v>
      </c>
      <c r="X296" s="4">
        <v>1</v>
      </c>
      <c r="Y296" s="4">
        <v>45478.6</v>
      </c>
      <c r="Z296" s="4"/>
      <c r="AA296" s="4"/>
      <c r="AB296" s="4"/>
    </row>
    <row r="297" spans="1:206" x14ac:dyDescent="0.2">
      <c r="A297" s="4">
        <v>50</v>
      </c>
      <c r="B297" s="4">
        <v>1</v>
      </c>
      <c r="C297" s="4">
        <v>0</v>
      </c>
      <c r="D297" s="4">
        <v>2</v>
      </c>
      <c r="E297" s="4">
        <v>0</v>
      </c>
      <c r="F297" s="4">
        <v>0</v>
      </c>
      <c r="G297" s="4" t="s">
        <v>283</v>
      </c>
      <c r="H297" s="4" t="s">
        <v>284</v>
      </c>
      <c r="I297" s="4"/>
      <c r="J297" s="4"/>
      <c r="K297" s="4">
        <v>212</v>
      </c>
      <c r="L297" s="4">
        <v>32</v>
      </c>
      <c r="M297" s="4">
        <v>0</v>
      </c>
      <c r="N297" s="4" t="s">
        <v>3</v>
      </c>
      <c r="O297" s="4">
        <v>2</v>
      </c>
      <c r="P297" s="4"/>
      <c r="Q297" s="4"/>
      <c r="R297" s="4"/>
      <c r="S297" s="4"/>
      <c r="T297" s="4"/>
      <c r="U297" s="4"/>
      <c r="V297" s="4"/>
      <c r="W297" s="4">
        <v>23889.16</v>
      </c>
      <c r="X297" s="4">
        <v>1</v>
      </c>
      <c r="Y297" s="4">
        <v>23889.16</v>
      </c>
      <c r="Z297" s="4"/>
      <c r="AA297" s="4"/>
      <c r="AB297" s="4"/>
    </row>
    <row r="298" spans="1:206" x14ac:dyDescent="0.2">
      <c r="A298" s="4">
        <v>50</v>
      </c>
      <c r="B298" s="4">
        <v>1</v>
      </c>
      <c r="C298" s="4">
        <v>0</v>
      </c>
      <c r="D298" s="4">
        <v>2</v>
      </c>
      <c r="E298" s="4">
        <v>0</v>
      </c>
      <c r="F298" s="4">
        <f>ROUND(F293+F294+F295+F296+F297,O298)</f>
        <v>397345.8</v>
      </c>
      <c r="G298" s="4" t="s">
        <v>285</v>
      </c>
      <c r="H298" s="4" t="s">
        <v>275</v>
      </c>
      <c r="I298" s="4"/>
      <c r="J298" s="4"/>
      <c r="K298" s="4">
        <v>212</v>
      </c>
      <c r="L298" s="4">
        <v>33</v>
      </c>
      <c r="M298" s="4">
        <v>0</v>
      </c>
      <c r="N298" s="4" t="s">
        <v>3</v>
      </c>
      <c r="O298" s="4">
        <v>2</v>
      </c>
      <c r="P298" s="4"/>
      <c r="Q298" s="4"/>
      <c r="R298" s="4"/>
      <c r="S298" s="4"/>
      <c r="T298" s="4"/>
      <c r="U298" s="4"/>
      <c r="V298" s="4"/>
      <c r="W298" s="4">
        <v>466713.56</v>
      </c>
      <c r="X298" s="4">
        <v>1</v>
      </c>
      <c r="Y298" s="4">
        <v>466713.56</v>
      </c>
      <c r="Z298" s="4"/>
      <c r="AA298" s="4"/>
      <c r="AB298" s="4"/>
    </row>
    <row r="299" spans="1:206" x14ac:dyDescent="0.2">
      <c r="A299" s="4">
        <v>50</v>
      </c>
      <c r="B299" s="4">
        <v>1</v>
      </c>
      <c r="C299" s="4">
        <v>0</v>
      </c>
      <c r="D299" s="4">
        <v>2</v>
      </c>
      <c r="E299" s="4">
        <v>0</v>
      </c>
      <c r="F299" s="4">
        <f>ROUND(F298*0.2,O299)</f>
        <v>79469.16</v>
      </c>
      <c r="G299" s="4" t="s">
        <v>286</v>
      </c>
      <c r="H299" s="4" t="s">
        <v>287</v>
      </c>
      <c r="I299" s="4"/>
      <c r="J299" s="4"/>
      <c r="K299" s="4">
        <v>212</v>
      </c>
      <c r="L299" s="4">
        <v>34</v>
      </c>
      <c r="M299" s="4">
        <v>0</v>
      </c>
      <c r="N299" s="4" t="s">
        <v>3</v>
      </c>
      <c r="O299" s="4">
        <v>2</v>
      </c>
      <c r="P299" s="4"/>
      <c r="Q299" s="4"/>
      <c r="R299" s="4"/>
      <c r="S299" s="4"/>
      <c r="T299" s="4"/>
      <c r="U299" s="4"/>
      <c r="V299" s="4"/>
      <c r="W299" s="4">
        <v>93342.71</v>
      </c>
      <c r="X299" s="4">
        <v>1</v>
      </c>
      <c r="Y299" s="4">
        <v>93342.71</v>
      </c>
      <c r="Z299" s="4"/>
      <c r="AA299" s="4"/>
      <c r="AB299" s="4"/>
    </row>
    <row r="300" spans="1:206" x14ac:dyDescent="0.2">
      <c r="A300" s="4">
        <v>50</v>
      </c>
      <c r="B300" s="4">
        <v>1</v>
      </c>
      <c r="C300" s="4">
        <v>0</v>
      </c>
      <c r="D300" s="4">
        <v>2</v>
      </c>
      <c r="E300" s="4">
        <v>213</v>
      </c>
      <c r="F300" s="4">
        <f>ROUND(F298+F299,O300)</f>
        <v>476814.96</v>
      </c>
      <c r="G300" s="4" t="s">
        <v>288</v>
      </c>
      <c r="H300" s="4" t="s">
        <v>289</v>
      </c>
      <c r="I300" s="4"/>
      <c r="J300" s="4"/>
      <c r="K300" s="4">
        <v>212</v>
      </c>
      <c r="L300" s="4">
        <v>35</v>
      </c>
      <c r="M300" s="4">
        <v>0</v>
      </c>
      <c r="N300" s="4" t="s">
        <v>3</v>
      </c>
      <c r="O300" s="4">
        <v>2</v>
      </c>
      <c r="P300" s="4"/>
      <c r="Q300" s="4"/>
      <c r="R300" s="4"/>
      <c r="S300" s="4"/>
      <c r="T300" s="4"/>
      <c r="U300" s="4"/>
      <c r="V300" s="4"/>
      <c r="W300" s="4">
        <v>560056.27</v>
      </c>
      <c r="X300" s="4">
        <v>1</v>
      </c>
      <c r="Y300" s="4">
        <v>560056.27</v>
      </c>
      <c r="Z300" s="4"/>
      <c r="AA300" s="4"/>
      <c r="AB300" s="4"/>
    </row>
    <row r="302" spans="1:206" x14ac:dyDescent="0.2">
      <c r="A302" s="1">
        <v>4</v>
      </c>
      <c r="B302" s="1">
        <v>1</v>
      </c>
      <c r="C302" s="1"/>
      <c r="D302" s="1">
        <f>ROW(A364)</f>
        <v>364</v>
      </c>
      <c r="E302" s="1"/>
      <c r="F302" s="1" t="s">
        <v>557</v>
      </c>
      <c r="G302" s="1" t="s">
        <v>558</v>
      </c>
      <c r="H302" s="1" t="s">
        <v>3</v>
      </c>
      <c r="I302" s="1">
        <v>0</v>
      </c>
      <c r="J302" s="1"/>
      <c r="K302" s="1">
        <v>0</v>
      </c>
      <c r="L302" s="1"/>
      <c r="M302" s="1" t="s">
        <v>3</v>
      </c>
      <c r="N302" s="1"/>
      <c r="O302" s="1"/>
      <c r="P302" s="1"/>
      <c r="Q302" s="1"/>
      <c r="R302" s="1"/>
      <c r="S302" s="1">
        <v>0</v>
      </c>
      <c r="T302" s="1"/>
      <c r="U302" s="1" t="s">
        <v>3</v>
      </c>
      <c r="V302" s="1">
        <v>0</v>
      </c>
      <c r="W302" s="1"/>
      <c r="X302" s="1"/>
      <c r="Y302" s="1"/>
      <c r="Z302" s="1"/>
      <c r="AA302" s="1"/>
      <c r="AB302" s="1" t="s">
        <v>3</v>
      </c>
      <c r="AC302" s="1" t="s">
        <v>3</v>
      </c>
      <c r="AD302" s="1" t="s">
        <v>3</v>
      </c>
      <c r="AE302" s="1" t="s">
        <v>3</v>
      </c>
      <c r="AF302" s="1" t="s">
        <v>3</v>
      </c>
      <c r="AG302" s="1" t="s">
        <v>3</v>
      </c>
      <c r="AH302" s="1"/>
      <c r="AI302" s="1"/>
      <c r="AJ302" s="1"/>
      <c r="AK302" s="1"/>
      <c r="AL302" s="1"/>
      <c r="AM302" s="1"/>
      <c r="AN302" s="1"/>
      <c r="AO302" s="1"/>
      <c r="AP302" s="1" t="s">
        <v>3</v>
      </c>
      <c r="AQ302" s="1" t="s">
        <v>3</v>
      </c>
      <c r="AR302" s="1" t="s">
        <v>3</v>
      </c>
      <c r="AS302" s="1"/>
      <c r="AT302" s="1"/>
      <c r="AU302" s="1"/>
      <c r="AV302" s="1"/>
      <c r="AW302" s="1"/>
      <c r="AX302" s="1"/>
      <c r="AY302" s="1"/>
      <c r="AZ302" s="1" t="s">
        <v>3</v>
      </c>
      <c r="BA302" s="1"/>
      <c r="BB302" s="1" t="s">
        <v>3</v>
      </c>
      <c r="BC302" s="1" t="s">
        <v>3</v>
      </c>
      <c r="BD302" s="1" t="s">
        <v>3</v>
      </c>
      <c r="BE302" s="1" t="s">
        <v>3</v>
      </c>
      <c r="BF302" s="1" t="s">
        <v>3</v>
      </c>
      <c r="BG302" s="1" t="s">
        <v>3</v>
      </c>
      <c r="BH302" s="1" t="s">
        <v>3</v>
      </c>
      <c r="BI302" s="1" t="s">
        <v>3</v>
      </c>
      <c r="BJ302" s="1" t="s">
        <v>3</v>
      </c>
      <c r="BK302" s="1" t="s">
        <v>3</v>
      </c>
      <c r="BL302" s="1" t="s">
        <v>3</v>
      </c>
      <c r="BM302" s="1" t="s">
        <v>3</v>
      </c>
      <c r="BN302" s="1" t="s">
        <v>3</v>
      </c>
      <c r="BO302" s="1" t="s">
        <v>3</v>
      </c>
      <c r="BP302" s="1" t="s">
        <v>3</v>
      </c>
      <c r="BQ302" s="1"/>
      <c r="BR302" s="1"/>
      <c r="BS302" s="1"/>
      <c r="BT302" s="1"/>
      <c r="BU302" s="1"/>
      <c r="BV302" s="1"/>
      <c r="BW302" s="1"/>
      <c r="BX302" s="1">
        <v>0</v>
      </c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>
        <v>0</v>
      </c>
    </row>
    <row r="304" spans="1:206" x14ac:dyDescent="0.2">
      <c r="A304" s="2">
        <v>52</v>
      </c>
      <c r="B304" s="2">
        <f t="shared" ref="B304:G304" si="241">B364</f>
        <v>1</v>
      </c>
      <c r="C304" s="2">
        <f t="shared" si="241"/>
        <v>4</v>
      </c>
      <c r="D304" s="2">
        <f t="shared" si="241"/>
        <v>302</v>
      </c>
      <c r="E304" s="2">
        <f t="shared" si="241"/>
        <v>0</v>
      </c>
      <c r="F304" s="2" t="str">
        <f t="shared" si="241"/>
        <v>Новый раздел</v>
      </c>
      <c r="G304" s="2" t="str">
        <f t="shared" si="241"/>
        <v>Строительство 4КЛ-0,4 кВ до поз.8</v>
      </c>
      <c r="H304" s="2"/>
      <c r="I304" s="2"/>
      <c r="J304" s="2"/>
      <c r="K304" s="2"/>
      <c r="L304" s="2"/>
      <c r="M304" s="2"/>
      <c r="N304" s="2"/>
      <c r="O304" s="2">
        <f t="shared" ref="O304:AT304" si="242">O364</f>
        <v>617947.81000000006</v>
      </c>
      <c r="P304" s="2">
        <f t="shared" si="242"/>
        <v>543549.28</v>
      </c>
      <c r="Q304" s="2">
        <f t="shared" si="242"/>
        <v>8291.99</v>
      </c>
      <c r="R304" s="2">
        <f t="shared" si="242"/>
        <v>512.41</v>
      </c>
      <c r="S304" s="2">
        <f t="shared" si="242"/>
        <v>66106.539999999994</v>
      </c>
      <c r="T304" s="2">
        <f t="shared" si="242"/>
        <v>0</v>
      </c>
      <c r="U304" s="2">
        <f t="shared" si="242"/>
        <v>206.406499</v>
      </c>
      <c r="V304" s="2">
        <f t="shared" si="242"/>
        <v>1.1852212</v>
      </c>
      <c r="W304" s="2">
        <f t="shared" si="242"/>
        <v>0</v>
      </c>
      <c r="X304" s="2">
        <f t="shared" si="242"/>
        <v>62328.07</v>
      </c>
      <c r="Y304" s="2">
        <f t="shared" si="242"/>
        <v>33235.230000000003</v>
      </c>
      <c r="Z304" s="2">
        <f t="shared" si="242"/>
        <v>0</v>
      </c>
      <c r="AA304" s="2">
        <f t="shared" si="242"/>
        <v>0</v>
      </c>
      <c r="AB304" s="2">
        <f t="shared" si="242"/>
        <v>617947.81000000006</v>
      </c>
      <c r="AC304" s="2">
        <f t="shared" si="242"/>
        <v>543549.28</v>
      </c>
      <c r="AD304" s="2">
        <f t="shared" si="242"/>
        <v>8291.99</v>
      </c>
      <c r="AE304" s="2">
        <f t="shared" si="242"/>
        <v>512.41</v>
      </c>
      <c r="AF304" s="2">
        <f t="shared" si="242"/>
        <v>66106.539999999994</v>
      </c>
      <c r="AG304" s="2">
        <f t="shared" si="242"/>
        <v>0</v>
      </c>
      <c r="AH304" s="2">
        <f t="shared" si="242"/>
        <v>206.406499</v>
      </c>
      <c r="AI304" s="2">
        <f t="shared" si="242"/>
        <v>1.1852212</v>
      </c>
      <c r="AJ304" s="2">
        <f t="shared" si="242"/>
        <v>0</v>
      </c>
      <c r="AK304" s="2">
        <f t="shared" si="242"/>
        <v>62328.07</v>
      </c>
      <c r="AL304" s="2">
        <f t="shared" si="242"/>
        <v>33235.230000000003</v>
      </c>
      <c r="AM304" s="2">
        <f t="shared" si="242"/>
        <v>0</v>
      </c>
      <c r="AN304" s="2">
        <f t="shared" si="242"/>
        <v>0</v>
      </c>
      <c r="AO304" s="2">
        <f t="shared" si="242"/>
        <v>0</v>
      </c>
      <c r="AP304" s="2">
        <f t="shared" si="242"/>
        <v>0</v>
      </c>
      <c r="AQ304" s="2">
        <f t="shared" si="242"/>
        <v>0</v>
      </c>
      <c r="AR304" s="2">
        <f t="shared" si="242"/>
        <v>713511.11</v>
      </c>
      <c r="AS304" s="2">
        <f t="shared" si="242"/>
        <v>579134.25</v>
      </c>
      <c r="AT304" s="2">
        <f t="shared" si="242"/>
        <v>112929.44</v>
      </c>
      <c r="AU304" s="2">
        <f t="shared" ref="AU304:BZ304" si="243">AU364</f>
        <v>21447.42</v>
      </c>
      <c r="AV304" s="2">
        <f t="shared" si="243"/>
        <v>543549.28</v>
      </c>
      <c r="AW304" s="2">
        <f t="shared" si="243"/>
        <v>543549.28</v>
      </c>
      <c r="AX304" s="2">
        <f t="shared" si="243"/>
        <v>0</v>
      </c>
      <c r="AY304" s="2">
        <f t="shared" si="243"/>
        <v>543549.28</v>
      </c>
      <c r="AZ304" s="2">
        <f t="shared" si="243"/>
        <v>0</v>
      </c>
      <c r="BA304" s="2">
        <f t="shared" si="243"/>
        <v>0</v>
      </c>
      <c r="BB304" s="2">
        <f t="shared" si="243"/>
        <v>0</v>
      </c>
      <c r="BC304" s="2">
        <f t="shared" si="243"/>
        <v>0</v>
      </c>
      <c r="BD304" s="2">
        <f t="shared" si="243"/>
        <v>0</v>
      </c>
      <c r="BE304" s="2">
        <f t="shared" si="243"/>
        <v>0</v>
      </c>
      <c r="BF304" s="2">
        <f t="shared" si="243"/>
        <v>0</v>
      </c>
      <c r="BG304" s="2">
        <f t="shared" si="243"/>
        <v>0</v>
      </c>
      <c r="BH304" s="2">
        <f t="shared" si="243"/>
        <v>0</v>
      </c>
      <c r="BI304" s="2">
        <f t="shared" si="243"/>
        <v>0</v>
      </c>
      <c r="BJ304" s="2">
        <f t="shared" si="243"/>
        <v>0</v>
      </c>
      <c r="BK304" s="2">
        <f t="shared" si="243"/>
        <v>0</v>
      </c>
      <c r="BL304" s="2">
        <f t="shared" si="243"/>
        <v>0</v>
      </c>
      <c r="BM304" s="2">
        <f t="shared" si="243"/>
        <v>0</v>
      </c>
      <c r="BN304" s="2">
        <f t="shared" si="243"/>
        <v>0</v>
      </c>
      <c r="BO304" s="2">
        <f t="shared" si="243"/>
        <v>0</v>
      </c>
      <c r="BP304" s="2">
        <f t="shared" si="243"/>
        <v>0</v>
      </c>
      <c r="BQ304" s="2">
        <f t="shared" si="243"/>
        <v>0</v>
      </c>
      <c r="BR304" s="2">
        <f t="shared" si="243"/>
        <v>0</v>
      </c>
      <c r="BS304" s="2">
        <f t="shared" si="243"/>
        <v>0</v>
      </c>
      <c r="BT304" s="2">
        <f t="shared" si="243"/>
        <v>0</v>
      </c>
      <c r="BU304" s="2">
        <f t="shared" si="243"/>
        <v>0</v>
      </c>
      <c r="BV304" s="2">
        <f t="shared" si="243"/>
        <v>0</v>
      </c>
      <c r="BW304" s="2">
        <f t="shared" si="243"/>
        <v>0</v>
      </c>
      <c r="BX304" s="2">
        <f t="shared" si="243"/>
        <v>0</v>
      </c>
      <c r="BY304" s="2">
        <f t="shared" si="243"/>
        <v>0</v>
      </c>
      <c r="BZ304" s="2">
        <f t="shared" si="243"/>
        <v>0</v>
      </c>
      <c r="CA304" s="2">
        <f t="shared" ref="CA304:DF304" si="244">CA364</f>
        <v>713511.11</v>
      </c>
      <c r="CB304" s="2">
        <f t="shared" si="244"/>
        <v>579134.25</v>
      </c>
      <c r="CC304" s="2">
        <f t="shared" si="244"/>
        <v>112929.44</v>
      </c>
      <c r="CD304" s="2">
        <f t="shared" si="244"/>
        <v>21447.42</v>
      </c>
      <c r="CE304" s="2">
        <f t="shared" si="244"/>
        <v>543549.28</v>
      </c>
      <c r="CF304" s="2">
        <f t="shared" si="244"/>
        <v>543549.28</v>
      </c>
      <c r="CG304" s="2">
        <f t="shared" si="244"/>
        <v>0</v>
      </c>
      <c r="CH304" s="2">
        <f t="shared" si="244"/>
        <v>543549.28</v>
      </c>
      <c r="CI304" s="2">
        <f t="shared" si="244"/>
        <v>0</v>
      </c>
      <c r="CJ304" s="2">
        <f t="shared" si="244"/>
        <v>0</v>
      </c>
      <c r="CK304" s="2">
        <f t="shared" si="244"/>
        <v>0</v>
      </c>
      <c r="CL304" s="2">
        <f t="shared" si="244"/>
        <v>0</v>
      </c>
      <c r="CM304" s="2">
        <f t="shared" si="244"/>
        <v>0</v>
      </c>
      <c r="CN304" s="2">
        <f t="shared" si="244"/>
        <v>0</v>
      </c>
      <c r="CO304" s="2">
        <f t="shared" si="244"/>
        <v>0</v>
      </c>
      <c r="CP304" s="2">
        <f t="shared" si="244"/>
        <v>0</v>
      </c>
      <c r="CQ304" s="2">
        <f t="shared" si="244"/>
        <v>0</v>
      </c>
      <c r="CR304" s="2">
        <f t="shared" si="244"/>
        <v>0</v>
      </c>
      <c r="CS304" s="2">
        <f t="shared" si="244"/>
        <v>0</v>
      </c>
      <c r="CT304" s="2">
        <f t="shared" si="244"/>
        <v>0</v>
      </c>
      <c r="CU304" s="2">
        <f t="shared" si="244"/>
        <v>0</v>
      </c>
      <c r="CV304" s="2">
        <f t="shared" si="244"/>
        <v>0</v>
      </c>
      <c r="CW304" s="2">
        <f t="shared" si="244"/>
        <v>0</v>
      </c>
      <c r="CX304" s="2">
        <f t="shared" si="244"/>
        <v>0</v>
      </c>
      <c r="CY304" s="2">
        <f t="shared" si="244"/>
        <v>0</v>
      </c>
      <c r="CZ304" s="2">
        <f t="shared" si="244"/>
        <v>0</v>
      </c>
      <c r="DA304" s="2">
        <f t="shared" si="244"/>
        <v>0</v>
      </c>
      <c r="DB304" s="2">
        <f t="shared" si="244"/>
        <v>0</v>
      </c>
      <c r="DC304" s="2">
        <f t="shared" si="244"/>
        <v>0</v>
      </c>
      <c r="DD304" s="2">
        <f t="shared" si="244"/>
        <v>0</v>
      </c>
      <c r="DE304" s="2">
        <f t="shared" si="244"/>
        <v>0</v>
      </c>
      <c r="DF304" s="2">
        <f t="shared" si="244"/>
        <v>0</v>
      </c>
      <c r="DG304" s="3">
        <f t="shared" ref="DG304:EL304" si="245">DG364</f>
        <v>0</v>
      </c>
      <c r="DH304" s="3">
        <f t="shared" si="245"/>
        <v>0</v>
      </c>
      <c r="DI304" s="3">
        <f t="shared" si="245"/>
        <v>0</v>
      </c>
      <c r="DJ304" s="3">
        <f t="shared" si="245"/>
        <v>0</v>
      </c>
      <c r="DK304" s="3">
        <f t="shared" si="245"/>
        <v>0</v>
      </c>
      <c r="DL304" s="3">
        <f t="shared" si="245"/>
        <v>0</v>
      </c>
      <c r="DM304" s="3">
        <f t="shared" si="245"/>
        <v>0</v>
      </c>
      <c r="DN304" s="3">
        <f t="shared" si="245"/>
        <v>0</v>
      </c>
      <c r="DO304" s="3">
        <f t="shared" si="245"/>
        <v>0</v>
      </c>
      <c r="DP304" s="3">
        <f t="shared" si="245"/>
        <v>0</v>
      </c>
      <c r="DQ304" s="3">
        <f t="shared" si="245"/>
        <v>0</v>
      </c>
      <c r="DR304" s="3">
        <f t="shared" si="245"/>
        <v>0</v>
      </c>
      <c r="DS304" s="3">
        <f t="shared" si="245"/>
        <v>0</v>
      </c>
      <c r="DT304" s="3">
        <f t="shared" si="245"/>
        <v>0</v>
      </c>
      <c r="DU304" s="3">
        <f t="shared" si="245"/>
        <v>0</v>
      </c>
      <c r="DV304" s="3">
        <f t="shared" si="245"/>
        <v>0</v>
      </c>
      <c r="DW304" s="3">
        <f t="shared" si="245"/>
        <v>0</v>
      </c>
      <c r="DX304" s="3">
        <f t="shared" si="245"/>
        <v>0</v>
      </c>
      <c r="DY304" s="3">
        <f t="shared" si="245"/>
        <v>0</v>
      </c>
      <c r="DZ304" s="3">
        <f t="shared" si="245"/>
        <v>0</v>
      </c>
      <c r="EA304" s="3">
        <f t="shared" si="245"/>
        <v>0</v>
      </c>
      <c r="EB304" s="3">
        <f t="shared" si="245"/>
        <v>0</v>
      </c>
      <c r="EC304" s="3">
        <f t="shared" si="245"/>
        <v>0</v>
      </c>
      <c r="ED304" s="3">
        <f t="shared" si="245"/>
        <v>0</v>
      </c>
      <c r="EE304" s="3">
        <f t="shared" si="245"/>
        <v>0</v>
      </c>
      <c r="EF304" s="3">
        <f t="shared" si="245"/>
        <v>0</v>
      </c>
      <c r="EG304" s="3">
        <f t="shared" si="245"/>
        <v>0</v>
      </c>
      <c r="EH304" s="3">
        <f t="shared" si="245"/>
        <v>0</v>
      </c>
      <c r="EI304" s="3">
        <f t="shared" si="245"/>
        <v>0</v>
      </c>
      <c r="EJ304" s="3">
        <f t="shared" si="245"/>
        <v>0</v>
      </c>
      <c r="EK304" s="3">
        <f t="shared" si="245"/>
        <v>0</v>
      </c>
      <c r="EL304" s="3">
        <f t="shared" si="245"/>
        <v>0</v>
      </c>
      <c r="EM304" s="3">
        <f t="shared" ref="EM304:FR304" si="246">EM364</f>
        <v>0</v>
      </c>
      <c r="EN304" s="3">
        <f t="shared" si="246"/>
        <v>0</v>
      </c>
      <c r="EO304" s="3">
        <f t="shared" si="246"/>
        <v>0</v>
      </c>
      <c r="EP304" s="3">
        <f t="shared" si="246"/>
        <v>0</v>
      </c>
      <c r="EQ304" s="3">
        <f t="shared" si="246"/>
        <v>0</v>
      </c>
      <c r="ER304" s="3">
        <f t="shared" si="246"/>
        <v>0</v>
      </c>
      <c r="ES304" s="3">
        <f t="shared" si="246"/>
        <v>0</v>
      </c>
      <c r="ET304" s="3">
        <f t="shared" si="246"/>
        <v>0</v>
      </c>
      <c r="EU304" s="3">
        <f t="shared" si="246"/>
        <v>0</v>
      </c>
      <c r="EV304" s="3">
        <f t="shared" si="246"/>
        <v>0</v>
      </c>
      <c r="EW304" s="3">
        <f t="shared" si="246"/>
        <v>0</v>
      </c>
      <c r="EX304" s="3">
        <f t="shared" si="246"/>
        <v>0</v>
      </c>
      <c r="EY304" s="3">
        <f t="shared" si="246"/>
        <v>0</v>
      </c>
      <c r="EZ304" s="3">
        <f t="shared" si="246"/>
        <v>0</v>
      </c>
      <c r="FA304" s="3">
        <f t="shared" si="246"/>
        <v>0</v>
      </c>
      <c r="FB304" s="3">
        <f t="shared" si="246"/>
        <v>0</v>
      </c>
      <c r="FC304" s="3">
        <f t="shared" si="246"/>
        <v>0</v>
      </c>
      <c r="FD304" s="3">
        <f t="shared" si="246"/>
        <v>0</v>
      </c>
      <c r="FE304" s="3">
        <f t="shared" si="246"/>
        <v>0</v>
      </c>
      <c r="FF304" s="3">
        <f t="shared" si="246"/>
        <v>0</v>
      </c>
      <c r="FG304" s="3">
        <f t="shared" si="246"/>
        <v>0</v>
      </c>
      <c r="FH304" s="3">
        <f t="shared" si="246"/>
        <v>0</v>
      </c>
      <c r="FI304" s="3">
        <f t="shared" si="246"/>
        <v>0</v>
      </c>
      <c r="FJ304" s="3">
        <f t="shared" si="246"/>
        <v>0</v>
      </c>
      <c r="FK304" s="3">
        <f t="shared" si="246"/>
        <v>0</v>
      </c>
      <c r="FL304" s="3">
        <f t="shared" si="246"/>
        <v>0</v>
      </c>
      <c r="FM304" s="3">
        <f t="shared" si="246"/>
        <v>0</v>
      </c>
      <c r="FN304" s="3">
        <f t="shared" si="246"/>
        <v>0</v>
      </c>
      <c r="FO304" s="3">
        <f t="shared" si="246"/>
        <v>0</v>
      </c>
      <c r="FP304" s="3">
        <f t="shared" si="246"/>
        <v>0</v>
      </c>
      <c r="FQ304" s="3">
        <f t="shared" si="246"/>
        <v>0</v>
      </c>
      <c r="FR304" s="3">
        <f t="shared" si="246"/>
        <v>0</v>
      </c>
      <c r="FS304" s="3">
        <f t="shared" ref="FS304:GX304" si="247">FS364</f>
        <v>0</v>
      </c>
      <c r="FT304" s="3">
        <f t="shared" si="247"/>
        <v>0</v>
      </c>
      <c r="FU304" s="3">
        <f t="shared" si="247"/>
        <v>0</v>
      </c>
      <c r="FV304" s="3">
        <f t="shared" si="247"/>
        <v>0</v>
      </c>
      <c r="FW304" s="3">
        <f t="shared" si="247"/>
        <v>0</v>
      </c>
      <c r="FX304" s="3">
        <f t="shared" si="247"/>
        <v>0</v>
      </c>
      <c r="FY304" s="3">
        <f t="shared" si="247"/>
        <v>0</v>
      </c>
      <c r="FZ304" s="3">
        <f t="shared" si="247"/>
        <v>0</v>
      </c>
      <c r="GA304" s="3">
        <f t="shared" si="247"/>
        <v>0</v>
      </c>
      <c r="GB304" s="3">
        <f t="shared" si="247"/>
        <v>0</v>
      </c>
      <c r="GC304" s="3">
        <f t="shared" si="247"/>
        <v>0</v>
      </c>
      <c r="GD304" s="3">
        <f t="shared" si="247"/>
        <v>0</v>
      </c>
      <c r="GE304" s="3">
        <f t="shared" si="247"/>
        <v>0</v>
      </c>
      <c r="GF304" s="3">
        <f t="shared" si="247"/>
        <v>0</v>
      </c>
      <c r="GG304" s="3">
        <f t="shared" si="247"/>
        <v>0</v>
      </c>
      <c r="GH304" s="3">
        <f t="shared" si="247"/>
        <v>0</v>
      </c>
      <c r="GI304" s="3">
        <f t="shared" si="247"/>
        <v>0</v>
      </c>
      <c r="GJ304" s="3">
        <f t="shared" si="247"/>
        <v>0</v>
      </c>
      <c r="GK304" s="3">
        <f t="shared" si="247"/>
        <v>0</v>
      </c>
      <c r="GL304" s="3">
        <f t="shared" si="247"/>
        <v>0</v>
      </c>
      <c r="GM304" s="3">
        <f t="shared" si="247"/>
        <v>0</v>
      </c>
      <c r="GN304" s="3">
        <f t="shared" si="247"/>
        <v>0</v>
      </c>
      <c r="GO304" s="3">
        <f t="shared" si="247"/>
        <v>0</v>
      </c>
      <c r="GP304" s="3">
        <f t="shared" si="247"/>
        <v>0</v>
      </c>
      <c r="GQ304" s="3">
        <f t="shared" si="247"/>
        <v>0</v>
      </c>
      <c r="GR304" s="3">
        <f t="shared" si="247"/>
        <v>0</v>
      </c>
      <c r="GS304" s="3">
        <f t="shared" si="247"/>
        <v>0</v>
      </c>
      <c r="GT304" s="3">
        <f t="shared" si="247"/>
        <v>0</v>
      </c>
      <c r="GU304" s="3">
        <f t="shared" si="247"/>
        <v>0</v>
      </c>
      <c r="GV304" s="3">
        <f t="shared" si="247"/>
        <v>0</v>
      </c>
      <c r="GW304" s="3">
        <f t="shared" si="247"/>
        <v>0</v>
      </c>
      <c r="GX304" s="3">
        <f t="shared" si="247"/>
        <v>0</v>
      </c>
    </row>
    <row r="306" spans="1:245" x14ac:dyDescent="0.2">
      <c r="A306">
        <v>17</v>
      </c>
      <c r="B306">
        <v>1</v>
      </c>
      <c r="C306">
        <f>ROW(SmtRes!A253)</f>
        <v>253</v>
      </c>
      <c r="D306">
        <f>ROW(EtalonRes!A253)</f>
        <v>253</v>
      </c>
      <c r="E306" t="s">
        <v>559</v>
      </c>
      <c r="F306" t="s">
        <v>15</v>
      </c>
      <c r="G306" t="s">
        <v>16</v>
      </c>
      <c r="H306" t="s">
        <v>17</v>
      </c>
      <c r="I306">
        <f>ROUND(1.71/100,9)</f>
        <v>1.7100000000000001E-2</v>
      </c>
      <c r="J306">
        <v>0</v>
      </c>
      <c r="K306">
        <f>ROUND(1.71/100,9)</f>
        <v>1.7100000000000001E-2</v>
      </c>
      <c r="O306">
        <f t="shared" ref="O306:O337" si="248">ROUND(CP306,2)</f>
        <v>685.93</v>
      </c>
      <c r="P306">
        <f t="shared" ref="P306:P337" si="249">ROUND(CQ306*I306,2)</f>
        <v>0</v>
      </c>
      <c r="Q306">
        <f t="shared" ref="Q306:Q337" si="250">ROUND(CR306*I306,2)</f>
        <v>0</v>
      </c>
      <c r="R306">
        <f t="shared" ref="R306:R337" si="251">ROUND(CS306*I306,2)</f>
        <v>0</v>
      </c>
      <c r="S306">
        <f t="shared" ref="S306:S337" si="252">ROUND(CT306*I306,2)</f>
        <v>685.93</v>
      </c>
      <c r="T306">
        <f t="shared" ref="T306:T337" si="253">ROUND(CU306*I306,2)</f>
        <v>0</v>
      </c>
      <c r="U306">
        <f t="shared" ref="U306:U337" si="254">CV306*I306</f>
        <v>2.6334</v>
      </c>
      <c r="V306">
        <f t="shared" ref="V306:V337" si="255">CW306*I306</f>
        <v>0</v>
      </c>
      <c r="W306">
        <f t="shared" ref="W306:W337" si="256">ROUND(CX306*I306,2)</f>
        <v>0</v>
      </c>
      <c r="X306">
        <f t="shared" ref="X306:X337" si="257">ROUND(CY306,2)</f>
        <v>610.48</v>
      </c>
      <c r="Y306">
        <f t="shared" ref="Y306:Y337" si="258">ROUND(CZ306,2)</f>
        <v>274.37</v>
      </c>
      <c r="AA306">
        <v>93041055</v>
      </c>
      <c r="AB306">
        <f t="shared" ref="AB306:AB337" si="259">ROUND((AC306+AD306+AF306),2)</f>
        <v>1122.6600000000001</v>
      </c>
      <c r="AC306">
        <f t="shared" ref="AC306:AC337" si="260">ROUND((ES306),2)</f>
        <v>0</v>
      </c>
      <c r="AD306">
        <f t="shared" ref="AD306:AD337" si="261">ROUND((((ET306)-(EU306))+AE306),2)</f>
        <v>0</v>
      </c>
      <c r="AE306">
        <f t="shared" ref="AE306:AE337" si="262">ROUND((EU306),2)</f>
        <v>0</v>
      </c>
      <c r="AF306">
        <f t="shared" ref="AF306:AF337" si="263">ROUND((EV306),2)</f>
        <v>1122.6600000000001</v>
      </c>
      <c r="AG306">
        <f t="shared" ref="AG306:AG337" si="264">ROUND((AP306),2)</f>
        <v>0</v>
      </c>
      <c r="AH306">
        <f t="shared" ref="AH306:AH337" si="265">(EW306)</f>
        <v>154</v>
      </c>
      <c r="AI306">
        <f t="shared" ref="AI306:AI337" si="266">(EX306)</f>
        <v>0</v>
      </c>
      <c r="AJ306">
        <f t="shared" ref="AJ306:AJ337" si="267">(AS306)</f>
        <v>0</v>
      </c>
      <c r="AK306">
        <v>1122.6600000000001</v>
      </c>
      <c r="AL306">
        <v>0</v>
      </c>
      <c r="AM306">
        <v>0</v>
      </c>
      <c r="AN306">
        <v>0</v>
      </c>
      <c r="AO306">
        <v>1122.6600000000001</v>
      </c>
      <c r="AP306">
        <v>0</v>
      </c>
      <c r="AQ306">
        <v>154</v>
      </c>
      <c r="AR306">
        <v>0</v>
      </c>
      <c r="AS306">
        <v>0</v>
      </c>
      <c r="AT306">
        <v>89</v>
      </c>
      <c r="AU306">
        <v>40</v>
      </c>
      <c r="AV306">
        <v>1</v>
      </c>
      <c r="AW306">
        <v>1</v>
      </c>
      <c r="AZ306">
        <v>1</v>
      </c>
      <c r="BA306">
        <v>35.729999999999997</v>
      </c>
      <c r="BB306">
        <v>1</v>
      </c>
      <c r="BC306">
        <v>1</v>
      </c>
      <c r="BD306" t="s">
        <v>3</v>
      </c>
      <c r="BE306" t="s">
        <v>3</v>
      </c>
      <c r="BF306" t="s">
        <v>3</v>
      </c>
      <c r="BG306" t="s">
        <v>3</v>
      </c>
      <c r="BH306">
        <v>0</v>
      </c>
      <c r="BI306">
        <v>1</v>
      </c>
      <c r="BJ306" t="s">
        <v>18</v>
      </c>
      <c r="BM306">
        <v>1003</v>
      </c>
      <c r="BN306">
        <v>0</v>
      </c>
      <c r="BO306" t="s">
        <v>15</v>
      </c>
      <c r="BP306">
        <v>1</v>
      </c>
      <c r="BQ306">
        <v>2</v>
      </c>
      <c r="BR306">
        <v>0</v>
      </c>
      <c r="BS306">
        <v>35.729999999999997</v>
      </c>
      <c r="BT306">
        <v>1</v>
      </c>
      <c r="BU306">
        <v>1</v>
      </c>
      <c r="BV306">
        <v>1</v>
      </c>
      <c r="BW306">
        <v>1</v>
      </c>
      <c r="BX306">
        <v>1</v>
      </c>
      <c r="BY306" t="s">
        <v>3</v>
      </c>
      <c r="BZ306">
        <v>89</v>
      </c>
      <c r="CA306">
        <v>40</v>
      </c>
      <c r="CB306" t="s">
        <v>3</v>
      </c>
      <c r="CE306">
        <v>0</v>
      </c>
      <c r="CF306">
        <v>0</v>
      </c>
      <c r="CG306">
        <v>0</v>
      </c>
      <c r="CM306">
        <v>0</v>
      </c>
      <c r="CN306" t="s">
        <v>3</v>
      </c>
      <c r="CO306">
        <v>0</v>
      </c>
      <c r="CP306">
        <f t="shared" ref="CP306:CP337" si="268">(P306+Q306+S306)</f>
        <v>685.93</v>
      </c>
      <c r="CQ306">
        <f t="shared" ref="CQ306:CQ337" si="269">AC306*BC306</f>
        <v>0</v>
      </c>
      <c r="CR306">
        <f t="shared" ref="CR306:CR337" si="270">(((ET306)*BB306-(EU306)*BS306)+AE306*BS306)</f>
        <v>0</v>
      </c>
      <c r="CS306">
        <f t="shared" ref="CS306:CS337" si="271">AE306*BS306</f>
        <v>0</v>
      </c>
      <c r="CT306">
        <f t="shared" ref="CT306:CT337" si="272">AF306*BA306</f>
        <v>40112.641799999998</v>
      </c>
      <c r="CU306">
        <f t="shared" ref="CU306:CU337" si="273">AG306</f>
        <v>0</v>
      </c>
      <c r="CV306">
        <f t="shared" ref="CV306:CV337" si="274">AH306</f>
        <v>154</v>
      </c>
      <c r="CW306">
        <f t="shared" ref="CW306:CW337" si="275">AI306</f>
        <v>0</v>
      </c>
      <c r="CX306">
        <f t="shared" ref="CX306:CX337" si="276">AJ306</f>
        <v>0</v>
      </c>
      <c r="CY306">
        <f t="shared" ref="CY306:CY337" si="277">(((S306+R306)*AT306)/100)</f>
        <v>610.47769999999991</v>
      </c>
      <c r="CZ306">
        <f t="shared" ref="CZ306:CZ337" si="278">(((S306+R306)*AU306)/100)</f>
        <v>274.37199999999996</v>
      </c>
      <c r="DC306" t="s">
        <v>3</v>
      </c>
      <c r="DD306" t="s">
        <v>3</v>
      </c>
      <c r="DE306" t="s">
        <v>3</v>
      </c>
      <c r="DF306" t="s">
        <v>3</v>
      </c>
      <c r="DG306" t="s">
        <v>3</v>
      </c>
      <c r="DH306" t="s">
        <v>3</v>
      </c>
      <c r="DI306" t="s">
        <v>3</v>
      </c>
      <c r="DJ306" t="s">
        <v>3</v>
      </c>
      <c r="DK306" t="s">
        <v>3</v>
      </c>
      <c r="DL306" t="s">
        <v>3</v>
      </c>
      <c r="DM306" t="s">
        <v>3</v>
      </c>
      <c r="DN306">
        <v>0</v>
      </c>
      <c r="DO306">
        <v>0</v>
      </c>
      <c r="DP306">
        <v>1</v>
      </c>
      <c r="DQ306">
        <v>1</v>
      </c>
      <c r="DU306">
        <v>1013</v>
      </c>
      <c r="DV306" t="s">
        <v>17</v>
      </c>
      <c r="DW306" t="s">
        <v>17</v>
      </c>
      <c r="DX306">
        <v>1</v>
      </c>
      <c r="DZ306" t="s">
        <v>3</v>
      </c>
      <c r="EA306" t="s">
        <v>3</v>
      </c>
      <c r="EB306" t="s">
        <v>3</v>
      </c>
      <c r="EC306" t="s">
        <v>3</v>
      </c>
      <c r="EE306">
        <v>92107563</v>
      </c>
      <c r="EF306">
        <v>2</v>
      </c>
      <c r="EG306" t="s">
        <v>19</v>
      </c>
      <c r="EH306">
        <v>1</v>
      </c>
      <c r="EI306" t="s">
        <v>20</v>
      </c>
      <c r="EJ306">
        <v>1</v>
      </c>
      <c r="EK306">
        <v>1003</v>
      </c>
      <c r="EL306" t="s">
        <v>21</v>
      </c>
      <c r="EM306" t="s">
        <v>22</v>
      </c>
      <c r="EO306" t="s">
        <v>3</v>
      </c>
      <c r="EQ306">
        <v>0</v>
      </c>
      <c r="ER306">
        <v>1122.6600000000001</v>
      </c>
      <c r="ES306">
        <v>0</v>
      </c>
      <c r="ET306">
        <v>0</v>
      </c>
      <c r="EU306">
        <v>0</v>
      </c>
      <c r="EV306">
        <v>1122.6600000000001</v>
      </c>
      <c r="EW306">
        <v>154</v>
      </c>
      <c r="EX306">
        <v>0</v>
      </c>
      <c r="EY306">
        <v>0</v>
      </c>
      <c r="FQ306">
        <v>0</v>
      </c>
      <c r="FR306">
        <f t="shared" ref="FR306:FR337" si="279">ROUND(IF(BI306=3,GM306,0),2)</f>
        <v>0</v>
      </c>
      <c r="FS306">
        <v>0</v>
      </c>
      <c r="FX306">
        <v>89</v>
      </c>
      <c r="FY306">
        <v>40</v>
      </c>
      <c r="GA306" t="s">
        <v>3</v>
      </c>
      <c r="GD306">
        <v>1</v>
      </c>
      <c r="GF306">
        <v>1907499899</v>
      </c>
      <c r="GG306">
        <v>2</v>
      </c>
      <c r="GH306">
        <v>1</v>
      </c>
      <c r="GI306">
        <v>2</v>
      </c>
      <c r="GJ306">
        <v>0</v>
      </c>
      <c r="GK306">
        <v>0</v>
      </c>
      <c r="GL306">
        <f t="shared" ref="GL306:GL337" si="280">ROUND(IF(AND(BH306=3,BI306=3,FS306&lt;&gt;0),P306,0),2)</f>
        <v>0</v>
      </c>
      <c r="GM306">
        <f t="shared" ref="GM306:GM337" si="281">ROUND(O306+X306+Y306,2)+GX306</f>
        <v>1570.78</v>
      </c>
      <c r="GN306">
        <f t="shared" ref="GN306:GN337" si="282">IF(OR(BI306=0,BI306=1),GM306-GX306,0)</f>
        <v>1570.78</v>
      </c>
      <c r="GO306">
        <f t="shared" ref="GO306:GO337" si="283">IF(BI306=2,GM306-GX306,0)</f>
        <v>0</v>
      </c>
      <c r="GP306">
        <f t="shared" ref="GP306:GP337" si="284">IF(BI306=4,GM306-GX306,0)</f>
        <v>0</v>
      </c>
      <c r="GR306">
        <v>0</v>
      </c>
      <c r="GS306">
        <v>3</v>
      </c>
      <c r="GT306">
        <v>0</v>
      </c>
      <c r="GU306" t="s">
        <v>3</v>
      </c>
      <c r="GV306">
        <f t="shared" ref="GV306:GV337" si="285">ROUND((GT306),2)</f>
        <v>0</v>
      </c>
      <c r="GW306">
        <v>1</v>
      </c>
      <c r="GX306">
        <f t="shared" ref="GX306:GX337" si="286">ROUND(HC306*I306,2)</f>
        <v>0</v>
      </c>
      <c r="HA306">
        <v>0</v>
      </c>
      <c r="HB306">
        <v>0</v>
      </c>
      <c r="HC306">
        <f t="shared" ref="HC306:HC337" si="287">GV306*GW306</f>
        <v>0</v>
      </c>
      <c r="HE306" t="s">
        <v>3</v>
      </c>
      <c r="HF306" t="s">
        <v>3</v>
      </c>
      <c r="HM306" t="s">
        <v>3</v>
      </c>
      <c r="HN306" t="s">
        <v>23</v>
      </c>
      <c r="HO306" t="s">
        <v>24</v>
      </c>
      <c r="HP306" t="s">
        <v>21</v>
      </c>
      <c r="HQ306" t="s">
        <v>21</v>
      </c>
      <c r="IK306">
        <v>0</v>
      </c>
    </row>
    <row r="307" spans="1:245" x14ac:dyDescent="0.2">
      <c r="A307">
        <v>17</v>
      </c>
      <c r="B307">
        <v>1</v>
      </c>
      <c r="C307">
        <f>ROW(SmtRes!A256)</f>
        <v>256</v>
      </c>
      <c r="D307">
        <f>ROW(EtalonRes!A256)</f>
        <v>256</v>
      </c>
      <c r="E307" t="s">
        <v>560</v>
      </c>
      <c r="F307" t="s">
        <v>26</v>
      </c>
      <c r="G307" t="s">
        <v>27</v>
      </c>
      <c r="H307" t="s">
        <v>28</v>
      </c>
      <c r="I307">
        <f>ROUND(15.39/1000,9)</f>
        <v>1.5389999999999999E-2</v>
      </c>
      <c r="J307">
        <v>0</v>
      </c>
      <c r="K307">
        <f>ROUND(15.39/1000,9)</f>
        <v>1.5389999999999999E-2</v>
      </c>
      <c r="O307">
        <f t="shared" si="248"/>
        <v>359.47</v>
      </c>
      <c r="P307">
        <f t="shared" si="249"/>
        <v>0</v>
      </c>
      <c r="Q307">
        <f t="shared" si="250"/>
        <v>331.7</v>
      </c>
      <c r="R307">
        <f t="shared" si="251"/>
        <v>112.45</v>
      </c>
      <c r="S307">
        <f t="shared" si="252"/>
        <v>27.77</v>
      </c>
      <c r="T307">
        <f t="shared" si="253"/>
        <v>0</v>
      </c>
      <c r="U307">
        <f t="shared" si="254"/>
        <v>9.387899999999999E-2</v>
      </c>
      <c r="V307">
        <f t="shared" si="255"/>
        <v>0.26009099999999996</v>
      </c>
      <c r="W307">
        <f t="shared" si="256"/>
        <v>0</v>
      </c>
      <c r="X307">
        <f t="shared" si="257"/>
        <v>129</v>
      </c>
      <c r="Y307">
        <f t="shared" si="258"/>
        <v>64.5</v>
      </c>
      <c r="AA307">
        <v>93041055</v>
      </c>
      <c r="AB307">
        <f t="shared" si="259"/>
        <v>2151.1799999999998</v>
      </c>
      <c r="AC307">
        <f t="shared" si="260"/>
        <v>0</v>
      </c>
      <c r="AD307">
        <f t="shared" si="261"/>
        <v>2100.67</v>
      </c>
      <c r="AE307">
        <f t="shared" si="262"/>
        <v>204.49</v>
      </c>
      <c r="AF307">
        <f t="shared" si="263"/>
        <v>50.51</v>
      </c>
      <c r="AG307">
        <f t="shared" si="264"/>
        <v>0</v>
      </c>
      <c r="AH307">
        <f t="shared" si="265"/>
        <v>6.1</v>
      </c>
      <c r="AI307">
        <f t="shared" si="266"/>
        <v>16.899999999999999</v>
      </c>
      <c r="AJ307">
        <f t="shared" si="267"/>
        <v>0</v>
      </c>
      <c r="AK307">
        <v>2151.1799999999998</v>
      </c>
      <c r="AL307">
        <v>0</v>
      </c>
      <c r="AM307">
        <v>2100.67</v>
      </c>
      <c r="AN307">
        <v>204.49</v>
      </c>
      <c r="AO307">
        <v>50.51</v>
      </c>
      <c r="AP307">
        <v>0</v>
      </c>
      <c r="AQ307">
        <v>6.1</v>
      </c>
      <c r="AR307">
        <v>16.899999999999999</v>
      </c>
      <c r="AS307">
        <v>0</v>
      </c>
      <c r="AT307">
        <v>92</v>
      </c>
      <c r="AU307">
        <v>46</v>
      </c>
      <c r="AV307">
        <v>1</v>
      </c>
      <c r="AW307">
        <v>1</v>
      </c>
      <c r="AZ307">
        <v>1</v>
      </c>
      <c r="BA307">
        <v>35.729999999999997</v>
      </c>
      <c r="BB307">
        <v>10.26</v>
      </c>
      <c r="BC307">
        <v>1</v>
      </c>
      <c r="BD307" t="s">
        <v>3</v>
      </c>
      <c r="BE307" t="s">
        <v>3</v>
      </c>
      <c r="BF307" t="s">
        <v>3</v>
      </c>
      <c r="BG307" t="s">
        <v>3</v>
      </c>
      <c r="BH307">
        <v>0</v>
      </c>
      <c r="BI307">
        <v>1</v>
      </c>
      <c r="BJ307" t="s">
        <v>29</v>
      </c>
      <c r="BM307">
        <v>1001</v>
      </c>
      <c r="BN307">
        <v>0</v>
      </c>
      <c r="BO307" t="s">
        <v>26</v>
      </c>
      <c r="BP307">
        <v>1</v>
      </c>
      <c r="BQ307">
        <v>2</v>
      </c>
      <c r="BR307">
        <v>0</v>
      </c>
      <c r="BS307">
        <v>35.729999999999997</v>
      </c>
      <c r="BT307">
        <v>1</v>
      </c>
      <c r="BU307">
        <v>1</v>
      </c>
      <c r="BV307">
        <v>1</v>
      </c>
      <c r="BW307">
        <v>1</v>
      </c>
      <c r="BX307">
        <v>1</v>
      </c>
      <c r="BY307" t="s">
        <v>3</v>
      </c>
      <c r="BZ307">
        <v>92</v>
      </c>
      <c r="CA307">
        <v>46</v>
      </c>
      <c r="CB307" t="s">
        <v>3</v>
      </c>
      <c r="CE307">
        <v>0</v>
      </c>
      <c r="CF307">
        <v>0</v>
      </c>
      <c r="CG307">
        <v>0</v>
      </c>
      <c r="CM307">
        <v>0</v>
      </c>
      <c r="CN307" t="s">
        <v>3</v>
      </c>
      <c r="CO307">
        <v>0</v>
      </c>
      <c r="CP307">
        <f t="shared" si="268"/>
        <v>359.46999999999997</v>
      </c>
      <c r="CQ307">
        <f t="shared" si="269"/>
        <v>0</v>
      </c>
      <c r="CR307">
        <f t="shared" si="270"/>
        <v>21552.874200000002</v>
      </c>
      <c r="CS307">
        <f t="shared" si="271"/>
        <v>7306.4276999999993</v>
      </c>
      <c r="CT307">
        <f t="shared" si="272"/>
        <v>1804.7222999999997</v>
      </c>
      <c r="CU307">
        <f t="shared" si="273"/>
        <v>0</v>
      </c>
      <c r="CV307">
        <f t="shared" si="274"/>
        <v>6.1</v>
      </c>
      <c r="CW307">
        <f t="shared" si="275"/>
        <v>16.899999999999999</v>
      </c>
      <c r="CX307">
        <f t="shared" si="276"/>
        <v>0</v>
      </c>
      <c r="CY307">
        <f t="shared" si="277"/>
        <v>129.00239999999999</v>
      </c>
      <c r="CZ307">
        <f t="shared" si="278"/>
        <v>64.501199999999997</v>
      </c>
      <c r="DC307" t="s">
        <v>3</v>
      </c>
      <c r="DD307" t="s">
        <v>3</v>
      </c>
      <c r="DE307" t="s">
        <v>3</v>
      </c>
      <c r="DF307" t="s">
        <v>3</v>
      </c>
      <c r="DG307" t="s">
        <v>3</v>
      </c>
      <c r="DH307" t="s">
        <v>3</v>
      </c>
      <c r="DI307" t="s">
        <v>3</v>
      </c>
      <c r="DJ307" t="s">
        <v>3</v>
      </c>
      <c r="DK307" t="s">
        <v>3</v>
      </c>
      <c r="DL307" t="s">
        <v>3</v>
      </c>
      <c r="DM307" t="s">
        <v>3</v>
      </c>
      <c r="DN307">
        <v>0</v>
      </c>
      <c r="DO307">
        <v>0</v>
      </c>
      <c r="DP307">
        <v>1</v>
      </c>
      <c r="DQ307">
        <v>1</v>
      </c>
      <c r="DU307">
        <v>1007</v>
      </c>
      <c r="DV307" t="s">
        <v>28</v>
      </c>
      <c r="DW307" t="s">
        <v>28</v>
      </c>
      <c r="DX307">
        <v>1000</v>
      </c>
      <c r="DZ307" t="s">
        <v>3</v>
      </c>
      <c r="EA307" t="s">
        <v>3</v>
      </c>
      <c r="EB307" t="s">
        <v>3</v>
      </c>
      <c r="EC307" t="s">
        <v>3</v>
      </c>
      <c r="EE307">
        <v>92107561</v>
      </c>
      <c r="EF307">
        <v>2</v>
      </c>
      <c r="EG307" t="s">
        <v>19</v>
      </c>
      <c r="EH307">
        <v>1</v>
      </c>
      <c r="EI307" t="s">
        <v>20</v>
      </c>
      <c r="EJ307">
        <v>1</v>
      </c>
      <c r="EK307">
        <v>1001</v>
      </c>
      <c r="EL307" t="s">
        <v>30</v>
      </c>
      <c r="EM307" t="s">
        <v>22</v>
      </c>
      <c r="EO307" t="s">
        <v>3</v>
      </c>
      <c r="EQ307">
        <v>0</v>
      </c>
      <c r="ER307">
        <v>2151.1799999999998</v>
      </c>
      <c r="ES307">
        <v>0</v>
      </c>
      <c r="ET307">
        <v>2100.67</v>
      </c>
      <c r="EU307">
        <v>204.49</v>
      </c>
      <c r="EV307">
        <v>50.51</v>
      </c>
      <c r="EW307">
        <v>6.1</v>
      </c>
      <c r="EX307">
        <v>16.899999999999999</v>
      </c>
      <c r="EY307">
        <v>0</v>
      </c>
      <c r="FQ307">
        <v>0</v>
      </c>
      <c r="FR307">
        <f t="shared" si="279"/>
        <v>0</v>
      </c>
      <c r="FS307">
        <v>0</v>
      </c>
      <c r="FX307">
        <v>92</v>
      </c>
      <c r="FY307">
        <v>46</v>
      </c>
      <c r="GA307" t="s">
        <v>3</v>
      </c>
      <c r="GD307">
        <v>1</v>
      </c>
      <c r="GF307">
        <v>819487455</v>
      </c>
      <c r="GG307">
        <v>2</v>
      </c>
      <c r="GH307">
        <v>1</v>
      </c>
      <c r="GI307">
        <v>2</v>
      </c>
      <c r="GJ307">
        <v>0</v>
      </c>
      <c r="GK307">
        <v>0</v>
      </c>
      <c r="GL307">
        <f t="shared" si="280"/>
        <v>0</v>
      </c>
      <c r="GM307">
        <f t="shared" si="281"/>
        <v>552.97</v>
      </c>
      <c r="GN307">
        <f t="shared" si="282"/>
        <v>552.97</v>
      </c>
      <c r="GO307">
        <f t="shared" si="283"/>
        <v>0</v>
      </c>
      <c r="GP307">
        <f t="shared" si="284"/>
        <v>0</v>
      </c>
      <c r="GR307">
        <v>0</v>
      </c>
      <c r="GS307">
        <v>3</v>
      </c>
      <c r="GT307">
        <v>0</v>
      </c>
      <c r="GU307" t="s">
        <v>3</v>
      </c>
      <c r="GV307">
        <f t="shared" si="285"/>
        <v>0</v>
      </c>
      <c r="GW307">
        <v>1</v>
      </c>
      <c r="GX307">
        <f t="shared" si="286"/>
        <v>0</v>
      </c>
      <c r="HA307">
        <v>0</v>
      </c>
      <c r="HB307">
        <v>0</v>
      </c>
      <c r="HC307">
        <f t="shared" si="287"/>
        <v>0</v>
      </c>
      <c r="HE307" t="s">
        <v>3</v>
      </c>
      <c r="HF307" t="s">
        <v>3</v>
      </c>
      <c r="HM307" t="s">
        <v>3</v>
      </c>
      <c r="HN307" t="s">
        <v>31</v>
      </c>
      <c r="HO307" t="s">
        <v>32</v>
      </c>
      <c r="HP307" t="s">
        <v>30</v>
      </c>
      <c r="HQ307" t="s">
        <v>30</v>
      </c>
      <c r="IK307">
        <v>0</v>
      </c>
    </row>
    <row r="308" spans="1:245" x14ac:dyDescent="0.2">
      <c r="A308">
        <v>17</v>
      </c>
      <c r="B308">
        <v>1</v>
      </c>
      <c r="C308">
        <f>ROW(SmtRes!A257)</f>
        <v>257</v>
      </c>
      <c r="D308">
        <f>ROW(EtalonRes!A257)</f>
        <v>257</v>
      </c>
      <c r="E308" t="s">
        <v>561</v>
      </c>
      <c r="F308" t="s">
        <v>34</v>
      </c>
      <c r="G308" t="s">
        <v>35</v>
      </c>
      <c r="H308" t="s">
        <v>17</v>
      </c>
      <c r="I308">
        <f>ROUND(1.71/100,9)</f>
        <v>1.7100000000000001E-2</v>
      </c>
      <c r="J308">
        <v>0</v>
      </c>
      <c r="K308">
        <f>ROUND(1.71/100,9)</f>
        <v>1.7100000000000001E-2</v>
      </c>
      <c r="O308">
        <f t="shared" si="248"/>
        <v>416.31</v>
      </c>
      <c r="P308">
        <f t="shared" si="249"/>
        <v>0</v>
      </c>
      <c r="Q308">
        <f t="shared" si="250"/>
        <v>0</v>
      </c>
      <c r="R308">
        <f t="shared" si="251"/>
        <v>0</v>
      </c>
      <c r="S308">
        <f t="shared" si="252"/>
        <v>416.31</v>
      </c>
      <c r="T308">
        <f t="shared" si="253"/>
        <v>0</v>
      </c>
      <c r="U308">
        <f t="shared" si="254"/>
        <v>1.66212</v>
      </c>
      <c r="V308">
        <f t="shared" si="255"/>
        <v>0</v>
      </c>
      <c r="W308">
        <f t="shared" si="256"/>
        <v>0</v>
      </c>
      <c r="X308">
        <f t="shared" si="257"/>
        <v>370.52</v>
      </c>
      <c r="Y308">
        <f t="shared" si="258"/>
        <v>166.52</v>
      </c>
      <c r="AA308">
        <v>93041055</v>
      </c>
      <c r="AB308">
        <f t="shared" si="259"/>
        <v>681.37</v>
      </c>
      <c r="AC308">
        <f t="shared" si="260"/>
        <v>0</v>
      </c>
      <c r="AD308">
        <f t="shared" si="261"/>
        <v>0</v>
      </c>
      <c r="AE308">
        <f t="shared" si="262"/>
        <v>0</v>
      </c>
      <c r="AF308">
        <f t="shared" si="263"/>
        <v>681.37</v>
      </c>
      <c r="AG308">
        <f t="shared" si="264"/>
        <v>0</v>
      </c>
      <c r="AH308">
        <f t="shared" si="265"/>
        <v>97.2</v>
      </c>
      <c r="AI308">
        <f t="shared" si="266"/>
        <v>0</v>
      </c>
      <c r="AJ308">
        <f t="shared" si="267"/>
        <v>0</v>
      </c>
      <c r="AK308">
        <v>681.37</v>
      </c>
      <c r="AL308">
        <v>0</v>
      </c>
      <c r="AM308">
        <v>0</v>
      </c>
      <c r="AN308">
        <v>0</v>
      </c>
      <c r="AO308">
        <v>681.37</v>
      </c>
      <c r="AP308">
        <v>0</v>
      </c>
      <c r="AQ308">
        <v>97.2</v>
      </c>
      <c r="AR308">
        <v>0</v>
      </c>
      <c r="AS308">
        <v>0</v>
      </c>
      <c r="AT308">
        <v>89</v>
      </c>
      <c r="AU308">
        <v>40</v>
      </c>
      <c r="AV308">
        <v>1</v>
      </c>
      <c r="AW308">
        <v>1</v>
      </c>
      <c r="AZ308">
        <v>1</v>
      </c>
      <c r="BA308">
        <v>35.729999999999997</v>
      </c>
      <c r="BB308">
        <v>1</v>
      </c>
      <c r="BC308">
        <v>1</v>
      </c>
      <c r="BD308" t="s">
        <v>3</v>
      </c>
      <c r="BE308" t="s">
        <v>3</v>
      </c>
      <c r="BF308" t="s">
        <v>3</v>
      </c>
      <c r="BG308" t="s">
        <v>3</v>
      </c>
      <c r="BH308">
        <v>0</v>
      </c>
      <c r="BI308">
        <v>1</v>
      </c>
      <c r="BJ308" t="s">
        <v>36</v>
      </c>
      <c r="BM308">
        <v>1003</v>
      </c>
      <c r="BN308">
        <v>0</v>
      </c>
      <c r="BO308" t="s">
        <v>34</v>
      </c>
      <c r="BP308">
        <v>1</v>
      </c>
      <c r="BQ308">
        <v>2</v>
      </c>
      <c r="BR308">
        <v>0</v>
      </c>
      <c r="BS308">
        <v>35.729999999999997</v>
      </c>
      <c r="BT308">
        <v>1</v>
      </c>
      <c r="BU308">
        <v>1</v>
      </c>
      <c r="BV308">
        <v>1</v>
      </c>
      <c r="BW308">
        <v>1</v>
      </c>
      <c r="BX308">
        <v>1</v>
      </c>
      <c r="BY308" t="s">
        <v>3</v>
      </c>
      <c r="BZ308">
        <v>89</v>
      </c>
      <c r="CA308">
        <v>40</v>
      </c>
      <c r="CB308" t="s">
        <v>3</v>
      </c>
      <c r="CE308">
        <v>0</v>
      </c>
      <c r="CF308">
        <v>0</v>
      </c>
      <c r="CG308">
        <v>0</v>
      </c>
      <c r="CM308">
        <v>0</v>
      </c>
      <c r="CN308" t="s">
        <v>3</v>
      </c>
      <c r="CO308">
        <v>0</v>
      </c>
      <c r="CP308">
        <f t="shared" si="268"/>
        <v>416.31</v>
      </c>
      <c r="CQ308">
        <f t="shared" si="269"/>
        <v>0</v>
      </c>
      <c r="CR308">
        <f t="shared" si="270"/>
        <v>0</v>
      </c>
      <c r="CS308">
        <f t="shared" si="271"/>
        <v>0</v>
      </c>
      <c r="CT308">
        <f t="shared" si="272"/>
        <v>24345.3501</v>
      </c>
      <c r="CU308">
        <f t="shared" si="273"/>
        <v>0</v>
      </c>
      <c r="CV308">
        <f t="shared" si="274"/>
        <v>97.2</v>
      </c>
      <c r="CW308">
        <f t="shared" si="275"/>
        <v>0</v>
      </c>
      <c r="CX308">
        <f t="shared" si="276"/>
        <v>0</v>
      </c>
      <c r="CY308">
        <f t="shared" si="277"/>
        <v>370.51590000000004</v>
      </c>
      <c r="CZ308">
        <f t="shared" si="278"/>
        <v>166.524</v>
      </c>
      <c r="DC308" t="s">
        <v>3</v>
      </c>
      <c r="DD308" t="s">
        <v>3</v>
      </c>
      <c r="DE308" t="s">
        <v>3</v>
      </c>
      <c r="DF308" t="s">
        <v>3</v>
      </c>
      <c r="DG308" t="s">
        <v>3</v>
      </c>
      <c r="DH308" t="s">
        <v>3</v>
      </c>
      <c r="DI308" t="s">
        <v>3</v>
      </c>
      <c r="DJ308" t="s">
        <v>3</v>
      </c>
      <c r="DK308" t="s">
        <v>3</v>
      </c>
      <c r="DL308" t="s">
        <v>3</v>
      </c>
      <c r="DM308" t="s">
        <v>3</v>
      </c>
      <c r="DN308">
        <v>0</v>
      </c>
      <c r="DO308">
        <v>0</v>
      </c>
      <c r="DP308">
        <v>1</v>
      </c>
      <c r="DQ308">
        <v>1</v>
      </c>
      <c r="DU308">
        <v>1013</v>
      </c>
      <c r="DV308" t="s">
        <v>17</v>
      </c>
      <c r="DW308" t="s">
        <v>17</v>
      </c>
      <c r="DX308">
        <v>1</v>
      </c>
      <c r="DZ308" t="s">
        <v>3</v>
      </c>
      <c r="EA308" t="s">
        <v>3</v>
      </c>
      <c r="EB308" t="s">
        <v>3</v>
      </c>
      <c r="EC308" t="s">
        <v>3</v>
      </c>
      <c r="EE308">
        <v>92107563</v>
      </c>
      <c r="EF308">
        <v>2</v>
      </c>
      <c r="EG308" t="s">
        <v>19</v>
      </c>
      <c r="EH308">
        <v>1</v>
      </c>
      <c r="EI308" t="s">
        <v>20</v>
      </c>
      <c r="EJ308">
        <v>1</v>
      </c>
      <c r="EK308">
        <v>1003</v>
      </c>
      <c r="EL308" t="s">
        <v>21</v>
      </c>
      <c r="EM308" t="s">
        <v>22</v>
      </c>
      <c r="EO308" t="s">
        <v>3</v>
      </c>
      <c r="EQ308">
        <v>0</v>
      </c>
      <c r="ER308">
        <v>681.37</v>
      </c>
      <c r="ES308">
        <v>0</v>
      </c>
      <c r="ET308">
        <v>0</v>
      </c>
      <c r="EU308">
        <v>0</v>
      </c>
      <c r="EV308">
        <v>681.37</v>
      </c>
      <c r="EW308">
        <v>97.2</v>
      </c>
      <c r="EX308">
        <v>0</v>
      </c>
      <c r="EY308">
        <v>0</v>
      </c>
      <c r="FQ308">
        <v>0</v>
      </c>
      <c r="FR308">
        <f t="shared" si="279"/>
        <v>0</v>
      </c>
      <c r="FS308">
        <v>0</v>
      </c>
      <c r="FX308">
        <v>89</v>
      </c>
      <c r="FY308">
        <v>40</v>
      </c>
      <c r="GA308" t="s">
        <v>3</v>
      </c>
      <c r="GD308">
        <v>1</v>
      </c>
      <c r="GF308">
        <v>-570049592</v>
      </c>
      <c r="GG308">
        <v>2</v>
      </c>
      <c r="GH308">
        <v>1</v>
      </c>
      <c r="GI308">
        <v>2</v>
      </c>
      <c r="GJ308">
        <v>0</v>
      </c>
      <c r="GK308">
        <v>0</v>
      </c>
      <c r="GL308">
        <f t="shared" si="280"/>
        <v>0</v>
      </c>
      <c r="GM308">
        <f t="shared" si="281"/>
        <v>953.35</v>
      </c>
      <c r="GN308">
        <f t="shared" si="282"/>
        <v>953.35</v>
      </c>
      <c r="GO308">
        <f t="shared" si="283"/>
        <v>0</v>
      </c>
      <c r="GP308">
        <f t="shared" si="284"/>
        <v>0</v>
      </c>
      <c r="GR308">
        <v>0</v>
      </c>
      <c r="GS308">
        <v>3</v>
      </c>
      <c r="GT308">
        <v>0</v>
      </c>
      <c r="GU308" t="s">
        <v>3</v>
      </c>
      <c r="GV308">
        <f t="shared" si="285"/>
        <v>0</v>
      </c>
      <c r="GW308">
        <v>1</v>
      </c>
      <c r="GX308">
        <f t="shared" si="286"/>
        <v>0</v>
      </c>
      <c r="HA308">
        <v>0</v>
      </c>
      <c r="HB308">
        <v>0</v>
      </c>
      <c r="HC308">
        <f t="shared" si="287"/>
        <v>0</v>
      </c>
      <c r="HE308" t="s">
        <v>3</v>
      </c>
      <c r="HF308" t="s">
        <v>3</v>
      </c>
      <c r="HM308" t="s">
        <v>3</v>
      </c>
      <c r="HN308" t="s">
        <v>23</v>
      </c>
      <c r="HO308" t="s">
        <v>24</v>
      </c>
      <c r="HP308" t="s">
        <v>21</v>
      </c>
      <c r="HQ308" t="s">
        <v>21</v>
      </c>
      <c r="IK308">
        <v>0</v>
      </c>
    </row>
    <row r="309" spans="1:245" x14ac:dyDescent="0.2">
      <c r="A309">
        <v>17</v>
      </c>
      <c r="B309">
        <v>1</v>
      </c>
      <c r="C309">
        <f>ROW(SmtRes!A259)</f>
        <v>259</v>
      </c>
      <c r="D309">
        <f>ROW(EtalonRes!A259)</f>
        <v>259</v>
      </c>
      <c r="E309" t="s">
        <v>562</v>
      </c>
      <c r="F309" t="s">
        <v>38</v>
      </c>
      <c r="G309" t="s">
        <v>39</v>
      </c>
      <c r="H309" t="s">
        <v>28</v>
      </c>
      <c r="I309">
        <f>ROUND(15.39/1000,9)</f>
        <v>1.5389999999999999E-2</v>
      </c>
      <c r="J309">
        <v>0</v>
      </c>
      <c r="K309">
        <f>ROUND(15.39/1000,9)</f>
        <v>1.5389999999999999E-2</v>
      </c>
      <c r="O309">
        <f t="shared" si="248"/>
        <v>116.56</v>
      </c>
      <c r="P309">
        <f t="shared" si="249"/>
        <v>0</v>
      </c>
      <c r="Q309">
        <f t="shared" si="250"/>
        <v>116.56</v>
      </c>
      <c r="R309">
        <f t="shared" si="251"/>
        <v>27.81</v>
      </c>
      <c r="S309">
        <f t="shared" si="252"/>
        <v>0</v>
      </c>
      <c r="T309">
        <f t="shared" si="253"/>
        <v>0</v>
      </c>
      <c r="U309">
        <f t="shared" si="254"/>
        <v>0</v>
      </c>
      <c r="V309">
        <f t="shared" si="255"/>
        <v>6.433019999999999E-2</v>
      </c>
      <c r="W309">
        <f t="shared" si="256"/>
        <v>0</v>
      </c>
      <c r="X309">
        <f t="shared" si="257"/>
        <v>25.59</v>
      </c>
      <c r="Y309">
        <f t="shared" si="258"/>
        <v>12.79</v>
      </c>
      <c r="AA309">
        <v>93041055</v>
      </c>
      <c r="AB309">
        <f t="shared" si="259"/>
        <v>452.99</v>
      </c>
      <c r="AC309">
        <f t="shared" si="260"/>
        <v>0</v>
      </c>
      <c r="AD309">
        <f t="shared" si="261"/>
        <v>452.99</v>
      </c>
      <c r="AE309">
        <f t="shared" si="262"/>
        <v>50.58</v>
      </c>
      <c r="AF309">
        <f t="shared" si="263"/>
        <v>0</v>
      </c>
      <c r="AG309">
        <f t="shared" si="264"/>
        <v>0</v>
      </c>
      <c r="AH309">
        <f t="shared" si="265"/>
        <v>0</v>
      </c>
      <c r="AI309">
        <f t="shared" si="266"/>
        <v>4.18</v>
      </c>
      <c r="AJ309">
        <f t="shared" si="267"/>
        <v>0</v>
      </c>
      <c r="AK309">
        <v>452.99</v>
      </c>
      <c r="AL309">
        <v>0</v>
      </c>
      <c r="AM309">
        <v>452.99</v>
      </c>
      <c r="AN309">
        <v>50.58</v>
      </c>
      <c r="AO309">
        <v>0</v>
      </c>
      <c r="AP309">
        <v>0</v>
      </c>
      <c r="AQ309">
        <v>0</v>
      </c>
      <c r="AR309">
        <v>4.18</v>
      </c>
      <c r="AS309">
        <v>0</v>
      </c>
      <c r="AT309">
        <v>92</v>
      </c>
      <c r="AU309">
        <v>46</v>
      </c>
      <c r="AV309">
        <v>1</v>
      </c>
      <c r="AW309">
        <v>1</v>
      </c>
      <c r="AZ309">
        <v>1</v>
      </c>
      <c r="BA309">
        <v>35.729999999999997</v>
      </c>
      <c r="BB309">
        <v>16.72</v>
      </c>
      <c r="BC309">
        <v>1</v>
      </c>
      <c r="BD309" t="s">
        <v>3</v>
      </c>
      <c r="BE309" t="s">
        <v>3</v>
      </c>
      <c r="BF309" t="s">
        <v>3</v>
      </c>
      <c r="BG309" t="s">
        <v>3</v>
      </c>
      <c r="BH309">
        <v>0</v>
      </c>
      <c r="BI309">
        <v>1</v>
      </c>
      <c r="BJ309" t="s">
        <v>40</v>
      </c>
      <c r="BM309">
        <v>1001</v>
      </c>
      <c r="BN309">
        <v>0</v>
      </c>
      <c r="BO309" t="s">
        <v>38</v>
      </c>
      <c r="BP309">
        <v>1</v>
      </c>
      <c r="BQ309">
        <v>2</v>
      </c>
      <c r="BR309">
        <v>0</v>
      </c>
      <c r="BS309">
        <v>35.729999999999997</v>
      </c>
      <c r="BT309">
        <v>1</v>
      </c>
      <c r="BU309">
        <v>1</v>
      </c>
      <c r="BV309">
        <v>1</v>
      </c>
      <c r="BW309">
        <v>1</v>
      </c>
      <c r="BX309">
        <v>1</v>
      </c>
      <c r="BY309" t="s">
        <v>3</v>
      </c>
      <c r="BZ309">
        <v>92</v>
      </c>
      <c r="CA309">
        <v>46</v>
      </c>
      <c r="CB309" t="s">
        <v>3</v>
      </c>
      <c r="CE309">
        <v>0</v>
      </c>
      <c r="CF309">
        <v>0</v>
      </c>
      <c r="CG309">
        <v>0</v>
      </c>
      <c r="CM309">
        <v>0</v>
      </c>
      <c r="CN309" t="s">
        <v>3</v>
      </c>
      <c r="CO309">
        <v>0</v>
      </c>
      <c r="CP309">
        <f t="shared" si="268"/>
        <v>116.56</v>
      </c>
      <c r="CQ309">
        <f t="shared" si="269"/>
        <v>0</v>
      </c>
      <c r="CR309">
        <f t="shared" si="270"/>
        <v>7573.9928</v>
      </c>
      <c r="CS309">
        <f t="shared" si="271"/>
        <v>1807.2233999999999</v>
      </c>
      <c r="CT309">
        <f t="shared" si="272"/>
        <v>0</v>
      </c>
      <c r="CU309">
        <f t="shared" si="273"/>
        <v>0</v>
      </c>
      <c r="CV309">
        <f t="shared" si="274"/>
        <v>0</v>
      </c>
      <c r="CW309">
        <f t="shared" si="275"/>
        <v>4.18</v>
      </c>
      <c r="CX309">
        <f t="shared" si="276"/>
        <v>0</v>
      </c>
      <c r="CY309">
        <f t="shared" si="277"/>
        <v>25.5852</v>
      </c>
      <c r="CZ309">
        <f t="shared" si="278"/>
        <v>12.7926</v>
      </c>
      <c r="DC309" t="s">
        <v>3</v>
      </c>
      <c r="DD309" t="s">
        <v>3</v>
      </c>
      <c r="DE309" t="s">
        <v>3</v>
      </c>
      <c r="DF309" t="s">
        <v>3</v>
      </c>
      <c r="DG309" t="s">
        <v>3</v>
      </c>
      <c r="DH309" t="s">
        <v>3</v>
      </c>
      <c r="DI309" t="s">
        <v>3</v>
      </c>
      <c r="DJ309" t="s">
        <v>3</v>
      </c>
      <c r="DK309" t="s">
        <v>3</v>
      </c>
      <c r="DL309" t="s">
        <v>3</v>
      </c>
      <c r="DM309" t="s">
        <v>3</v>
      </c>
      <c r="DN309">
        <v>0</v>
      </c>
      <c r="DO309">
        <v>0</v>
      </c>
      <c r="DP309">
        <v>1</v>
      </c>
      <c r="DQ309">
        <v>1</v>
      </c>
      <c r="DU309">
        <v>1007</v>
      </c>
      <c r="DV309" t="s">
        <v>28</v>
      </c>
      <c r="DW309" t="s">
        <v>28</v>
      </c>
      <c r="DX309">
        <v>1000</v>
      </c>
      <c r="DZ309" t="s">
        <v>3</v>
      </c>
      <c r="EA309" t="s">
        <v>3</v>
      </c>
      <c r="EB309" t="s">
        <v>3</v>
      </c>
      <c r="EC309" t="s">
        <v>3</v>
      </c>
      <c r="EE309">
        <v>92107561</v>
      </c>
      <c r="EF309">
        <v>2</v>
      </c>
      <c r="EG309" t="s">
        <v>19</v>
      </c>
      <c r="EH309">
        <v>1</v>
      </c>
      <c r="EI309" t="s">
        <v>20</v>
      </c>
      <c r="EJ309">
        <v>1</v>
      </c>
      <c r="EK309">
        <v>1001</v>
      </c>
      <c r="EL309" t="s">
        <v>30</v>
      </c>
      <c r="EM309" t="s">
        <v>22</v>
      </c>
      <c r="EO309" t="s">
        <v>3</v>
      </c>
      <c r="EQ309">
        <v>0</v>
      </c>
      <c r="ER309">
        <v>452.99</v>
      </c>
      <c r="ES309">
        <v>0</v>
      </c>
      <c r="ET309">
        <v>452.99</v>
      </c>
      <c r="EU309">
        <v>50.58</v>
      </c>
      <c r="EV309">
        <v>0</v>
      </c>
      <c r="EW309">
        <v>0</v>
      </c>
      <c r="EX309">
        <v>4.18</v>
      </c>
      <c r="EY309">
        <v>0</v>
      </c>
      <c r="FQ309">
        <v>0</v>
      </c>
      <c r="FR309">
        <f t="shared" si="279"/>
        <v>0</v>
      </c>
      <c r="FS309">
        <v>0</v>
      </c>
      <c r="FX309">
        <v>92</v>
      </c>
      <c r="FY309">
        <v>46</v>
      </c>
      <c r="GA309" t="s">
        <v>3</v>
      </c>
      <c r="GD309">
        <v>1</v>
      </c>
      <c r="GF309">
        <v>1729236046</v>
      </c>
      <c r="GG309">
        <v>2</v>
      </c>
      <c r="GH309">
        <v>1</v>
      </c>
      <c r="GI309">
        <v>2</v>
      </c>
      <c r="GJ309">
        <v>0</v>
      </c>
      <c r="GK309">
        <v>0</v>
      </c>
      <c r="GL309">
        <f t="shared" si="280"/>
        <v>0</v>
      </c>
      <c r="GM309">
        <f t="shared" si="281"/>
        <v>154.94</v>
      </c>
      <c r="GN309">
        <f t="shared" si="282"/>
        <v>154.94</v>
      </c>
      <c r="GO309">
        <f t="shared" si="283"/>
        <v>0</v>
      </c>
      <c r="GP309">
        <f t="shared" si="284"/>
        <v>0</v>
      </c>
      <c r="GR309">
        <v>0</v>
      </c>
      <c r="GS309">
        <v>3</v>
      </c>
      <c r="GT309">
        <v>0</v>
      </c>
      <c r="GU309" t="s">
        <v>3</v>
      </c>
      <c r="GV309">
        <f t="shared" si="285"/>
        <v>0</v>
      </c>
      <c r="GW309">
        <v>1</v>
      </c>
      <c r="GX309">
        <f t="shared" si="286"/>
        <v>0</v>
      </c>
      <c r="HA309">
        <v>0</v>
      </c>
      <c r="HB309">
        <v>0</v>
      </c>
      <c r="HC309">
        <f t="shared" si="287"/>
        <v>0</v>
      </c>
      <c r="HE309" t="s">
        <v>3</v>
      </c>
      <c r="HF309" t="s">
        <v>3</v>
      </c>
      <c r="HM309" t="s">
        <v>3</v>
      </c>
      <c r="HN309" t="s">
        <v>31</v>
      </c>
      <c r="HO309" t="s">
        <v>32</v>
      </c>
      <c r="HP309" t="s">
        <v>30</v>
      </c>
      <c r="HQ309" t="s">
        <v>30</v>
      </c>
      <c r="IK309">
        <v>0</v>
      </c>
    </row>
    <row r="310" spans="1:245" x14ac:dyDescent="0.2">
      <c r="A310">
        <v>17</v>
      </c>
      <c r="B310">
        <v>1</v>
      </c>
      <c r="C310">
        <f>ROW(SmtRes!A262)</f>
        <v>262</v>
      </c>
      <c r="D310">
        <f>ROW(EtalonRes!A262)</f>
        <v>262</v>
      </c>
      <c r="E310" t="s">
        <v>563</v>
      </c>
      <c r="F310" t="s">
        <v>109</v>
      </c>
      <c r="G310" t="s">
        <v>110</v>
      </c>
      <c r="H310" t="s">
        <v>111</v>
      </c>
      <c r="I310">
        <f>ROUND(83/100,9)</f>
        <v>0.83</v>
      </c>
      <c r="J310">
        <v>0</v>
      </c>
      <c r="K310">
        <f>ROUND(83/100,9)</f>
        <v>0.83</v>
      </c>
      <c r="O310">
        <f t="shared" si="248"/>
        <v>5736.32</v>
      </c>
      <c r="P310">
        <f t="shared" si="249"/>
        <v>28.26</v>
      </c>
      <c r="Q310">
        <f t="shared" si="250"/>
        <v>4294.96</v>
      </c>
      <c r="R310">
        <f t="shared" si="251"/>
        <v>0</v>
      </c>
      <c r="S310">
        <f t="shared" si="252"/>
        <v>1413.1</v>
      </c>
      <c r="T310">
        <f t="shared" si="253"/>
        <v>0</v>
      </c>
      <c r="U310">
        <f t="shared" si="254"/>
        <v>4.399</v>
      </c>
      <c r="V310">
        <f t="shared" si="255"/>
        <v>0</v>
      </c>
      <c r="W310">
        <f t="shared" si="256"/>
        <v>0</v>
      </c>
      <c r="X310">
        <f t="shared" si="257"/>
        <v>1370.71</v>
      </c>
      <c r="Y310">
        <f t="shared" si="258"/>
        <v>720.68</v>
      </c>
      <c r="AA310">
        <v>93041055</v>
      </c>
      <c r="AB310">
        <f t="shared" si="259"/>
        <v>406.46</v>
      </c>
      <c r="AC310">
        <f t="shared" si="260"/>
        <v>0.95</v>
      </c>
      <c r="AD310">
        <f t="shared" si="261"/>
        <v>357.86</v>
      </c>
      <c r="AE310">
        <f t="shared" si="262"/>
        <v>0</v>
      </c>
      <c r="AF310">
        <f t="shared" si="263"/>
        <v>47.65</v>
      </c>
      <c r="AG310">
        <f t="shared" si="264"/>
        <v>0</v>
      </c>
      <c r="AH310">
        <f t="shared" si="265"/>
        <v>5.3</v>
      </c>
      <c r="AI310">
        <f t="shared" si="266"/>
        <v>0</v>
      </c>
      <c r="AJ310">
        <f t="shared" si="267"/>
        <v>0</v>
      </c>
      <c r="AK310">
        <v>406.46</v>
      </c>
      <c r="AL310">
        <v>0.95</v>
      </c>
      <c r="AM310">
        <v>357.86</v>
      </c>
      <c r="AN310">
        <v>0</v>
      </c>
      <c r="AO310">
        <v>47.65</v>
      </c>
      <c r="AP310">
        <v>0</v>
      </c>
      <c r="AQ310">
        <v>5.3</v>
      </c>
      <c r="AR310">
        <v>0</v>
      </c>
      <c r="AS310">
        <v>0</v>
      </c>
      <c r="AT310">
        <v>97</v>
      </c>
      <c r="AU310">
        <v>51</v>
      </c>
      <c r="AV310">
        <v>1</v>
      </c>
      <c r="AW310">
        <v>1</v>
      </c>
      <c r="AZ310">
        <v>1</v>
      </c>
      <c r="BA310">
        <v>35.729999999999997</v>
      </c>
      <c r="BB310">
        <v>14.46</v>
      </c>
      <c r="BC310">
        <v>35.840000000000003</v>
      </c>
      <c r="BD310" t="s">
        <v>3</v>
      </c>
      <c r="BE310" t="s">
        <v>3</v>
      </c>
      <c r="BF310" t="s">
        <v>3</v>
      </c>
      <c r="BG310" t="s">
        <v>3</v>
      </c>
      <c r="BH310">
        <v>0</v>
      </c>
      <c r="BI310">
        <v>2</v>
      </c>
      <c r="BJ310" t="s">
        <v>112</v>
      </c>
      <c r="BM310">
        <v>108001</v>
      </c>
      <c r="BN310">
        <v>0</v>
      </c>
      <c r="BO310" t="s">
        <v>109</v>
      </c>
      <c r="BP310">
        <v>1</v>
      </c>
      <c r="BQ310">
        <v>3</v>
      </c>
      <c r="BR310">
        <v>0</v>
      </c>
      <c r="BS310">
        <v>35.729999999999997</v>
      </c>
      <c r="BT310">
        <v>1</v>
      </c>
      <c r="BU310">
        <v>1</v>
      </c>
      <c r="BV310">
        <v>1</v>
      </c>
      <c r="BW310">
        <v>1</v>
      </c>
      <c r="BX310">
        <v>1</v>
      </c>
      <c r="BY310" t="s">
        <v>3</v>
      </c>
      <c r="BZ310">
        <v>97</v>
      </c>
      <c r="CA310">
        <v>51</v>
      </c>
      <c r="CB310" t="s">
        <v>3</v>
      </c>
      <c r="CE310">
        <v>0</v>
      </c>
      <c r="CF310">
        <v>0</v>
      </c>
      <c r="CG310">
        <v>0</v>
      </c>
      <c r="CM310">
        <v>0</v>
      </c>
      <c r="CN310" t="s">
        <v>3</v>
      </c>
      <c r="CO310">
        <v>0</v>
      </c>
      <c r="CP310">
        <f t="shared" si="268"/>
        <v>5736.32</v>
      </c>
      <c r="CQ310">
        <f t="shared" si="269"/>
        <v>34.048000000000002</v>
      </c>
      <c r="CR310">
        <f t="shared" si="270"/>
        <v>5174.6556</v>
      </c>
      <c r="CS310">
        <f t="shared" si="271"/>
        <v>0</v>
      </c>
      <c r="CT310">
        <f t="shared" si="272"/>
        <v>1702.5344999999998</v>
      </c>
      <c r="CU310">
        <f t="shared" si="273"/>
        <v>0</v>
      </c>
      <c r="CV310">
        <f t="shared" si="274"/>
        <v>5.3</v>
      </c>
      <c r="CW310">
        <f t="shared" si="275"/>
        <v>0</v>
      </c>
      <c r="CX310">
        <f t="shared" si="276"/>
        <v>0</v>
      </c>
      <c r="CY310">
        <f t="shared" si="277"/>
        <v>1370.7069999999999</v>
      </c>
      <c r="CZ310">
        <f t="shared" si="278"/>
        <v>720.68099999999993</v>
      </c>
      <c r="DC310" t="s">
        <v>3</v>
      </c>
      <c r="DD310" t="s">
        <v>3</v>
      </c>
      <c r="DE310" t="s">
        <v>3</v>
      </c>
      <c r="DF310" t="s">
        <v>3</v>
      </c>
      <c r="DG310" t="s">
        <v>3</v>
      </c>
      <c r="DH310" t="s">
        <v>3</v>
      </c>
      <c r="DI310" t="s">
        <v>3</v>
      </c>
      <c r="DJ310" t="s">
        <v>3</v>
      </c>
      <c r="DK310" t="s">
        <v>3</v>
      </c>
      <c r="DL310" t="s">
        <v>3</v>
      </c>
      <c r="DM310" t="s">
        <v>3</v>
      </c>
      <c r="DN310">
        <v>0</v>
      </c>
      <c r="DO310">
        <v>0</v>
      </c>
      <c r="DP310">
        <v>1</v>
      </c>
      <c r="DQ310">
        <v>1</v>
      </c>
      <c r="DU310">
        <v>1013</v>
      </c>
      <c r="DV310" t="s">
        <v>111</v>
      </c>
      <c r="DW310" t="s">
        <v>111</v>
      </c>
      <c r="DX310">
        <v>1</v>
      </c>
      <c r="DZ310" t="s">
        <v>3</v>
      </c>
      <c r="EA310" t="s">
        <v>3</v>
      </c>
      <c r="EB310" t="s">
        <v>3</v>
      </c>
      <c r="EC310" t="s">
        <v>3</v>
      </c>
      <c r="EE310">
        <v>92107470</v>
      </c>
      <c r="EF310">
        <v>3</v>
      </c>
      <c r="EG310" t="s">
        <v>113</v>
      </c>
      <c r="EH310">
        <v>0</v>
      </c>
      <c r="EI310" t="s">
        <v>3</v>
      </c>
      <c r="EJ310">
        <v>2</v>
      </c>
      <c r="EK310">
        <v>108001</v>
      </c>
      <c r="EL310" t="s">
        <v>114</v>
      </c>
      <c r="EM310" t="s">
        <v>115</v>
      </c>
      <c r="EO310" t="s">
        <v>3</v>
      </c>
      <c r="EQ310">
        <v>0</v>
      </c>
      <c r="ER310">
        <v>406.46</v>
      </c>
      <c r="ES310">
        <v>0.95</v>
      </c>
      <c r="ET310">
        <v>357.86</v>
      </c>
      <c r="EU310">
        <v>0</v>
      </c>
      <c r="EV310">
        <v>47.65</v>
      </c>
      <c r="EW310">
        <v>5.3</v>
      </c>
      <c r="EX310">
        <v>0</v>
      </c>
      <c r="EY310">
        <v>0</v>
      </c>
      <c r="FQ310">
        <v>0</v>
      </c>
      <c r="FR310">
        <f t="shared" si="279"/>
        <v>0</v>
      </c>
      <c r="FS310">
        <v>0</v>
      </c>
      <c r="FX310">
        <v>97</v>
      </c>
      <c r="FY310">
        <v>51</v>
      </c>
      <c r="GA310" t="s">
        <v>3</v>
      </c>
      <c r="GD310">
        <v>1</v>
      </c>
      <c r="GF310">
        <v>1457168555</v>
      </c>
      <c r="GG310">
        <v>2</v>
      </c>
      <c r="GH310">
        <v>1</v>
      </c>
      <c r="GI310">
        <v>2</v>
      </c>
      <c r="GJ310">
        <v>0</v>
      </c>
      <c r="GK310">
        <v>0</v>
      </c>
      <c r="GL310">
        <f t="shared" si="280"/>
        <v>0</v>
      </c>
      <c r="GM310">
        <f t="shared" si="281"/>
        <v>7827.71</v>
      </c>
      <c r="GN310">
        <f t="shared" si="282"/>
        <v>0</v>
      </c>
      <c r="GO310">
        <f t="shared" si="283"/>
        <v>7827.71</v>
      </c>
      <c r="GP310">
        <f t="shared" si="284"/>
        <v>0</v>
      </c>
      <c r="GR310">
        <v>0</v>
      </c>
      <c r="GS310">
        <v>3</v>
      </c>
      <c r="GT310">
        <v>0</v>
      </c>
      <c r="GU310" t="s">
        <v>3</v>
      </c>
      <c r="GV310">
        <f t="shared" si="285"/>
        <v>0</v>
      </c>
      <c r="GW310">
        <v>1</v>
      </c>
      <c r="GX310">
        <f t="shared" si="286"/>
        <v>0</v>
      </c>
      <c r="HA310">
        <v>0</v>
      </c>
      <c r="HB310">
        <v>0</v>
      </c>
      <c r="HC310">
        <f t="shared" si="287"/>
        <v>0</v>
      </c>
      <c r="HE310" t="s">
        <v>3</v>
      </c>
      <c r="HF310" t="s">
        <v>3</v>
      </c>
      <c r="HM310" t="s">
        <v>3</v>
      </c>
      <c r="HN310" t="s">
        <v>116</v>
      </c>
      <c r="HO310" t="s">
        <v>117</v>
      </c>
      <c r="HP310" t="s">
        <v>114</v>
      </c>
      <c r="HQ310" t="s">
        <v>114</v>
      </c>
      <c r="IK310">
        <v>0</v>
      </c>
    </row>
    <row r="311" spans="1:245" x14ac:dyDescent="0.2">
      <c r="A311">
        <v>17</v>
      </c>
      <c r="B311">
        <v>1</v>
      </c>
      <c r="C311">
        <f>ROW(SmtRes!A265)</f>
        <v>265</v>
      </c>
      <c r="D311">
        <f>ROW(EtalonRes!A265)</f>
        <v>265</v>
      </c>
      <c r="E311" t="s">
        <v>564</v>
      </c>
      <c r="F311" t="s">
        <v>119</v>
      </c>
      <c r="G311" t="s">
        <v>120</v>
      </c>
      <c r="H311" t="s">
        <v>111</v>
      </c>
      <c r="I311">
        <f>ROUND(249/100,9)</f>
        <v>2.4900000000000002</v>
      </c>
      <c r="J311">
        <v>0</v>
      </c>
      <c r="K311">
        <f>ROUND(249/100,9)</f>
        <v>2.4900000000000002</v>
      </c>
      <c r="O311">
        <f t="shared" si="248"/>
        <v>1887.76</v>
      </c>
      <c r="P311">
        <f t="shared" si="249"/>
        <v>31.85</v>
      </c>
      <c r="Q311">
        <f t="shared" si="250"/>
        <v>264.27999999999997</v>
      </c>
      <c r="R311">
        <f t="shared" si="251"/>
        <v>0</v>
      </c>
      <c r="S311">
        <f t="shared" si="252"/>
        <v>1591.63</v>
      </c>
      <c r="T311">
        <f t="shared" si="253"/>
        <v>0</v>
      </c>
      <c r="U311">
        <f t="shared" si="254"/>
        <v>4.9551000000000007</v>
      </c>
      <c r="V311">
        <f t="shared" si="255"/>
        <v>0</v>
      </c>
      <c r="W311">
        <f t="shared" si="256"/>
        <v>0</v>
      </c>
      <c r="X311">
        <f t="shared" si="257"/>
        <v>1543.88</v>
      </c>
      <c r="Y311">
        <f t="shared" si="258"/>
        <v>811.73</v>
      </c>
      <c r="AA311">
        <v>93041055</v>
      </c>
      <c r="AB311">
        <f t="shared" si="259"/>
        <v>25.59</v>
      </c>
      <c r="AC311">
        <f t="shared" si="260"/>
        <v>0.36</v>
      </c>
      <c r="AD311">
        <f t="shared" si="261"/>
        <v>7.34</v>
      </c>
      <c r="AE311">
        <f t="shared" si="262"/>
        <v>0</v>
      </c>
      <c r="AF311">
        <f t="shared" si="263"/>
        <v>17.89</v>
      </c>
      <c r="AG311">
        <f t="shared" si="264"/>
        <v>0</v>
      </c>
      <c r="AH311">
        <f t="shared" si="265"/>
        <v>1.99</v>
      </c>
      <c r="AI311">
        <f t="shared" si="266"/>
        <v>0</v>
      </c>
      <c r="AJ311">
        <f t="shared" si="267"/>
        <v>0</v>
      </c>
      <c r="AK311">
        <v>25.59</v>
      </c>
      <c r="AL311">
        <v>0.36</v>
      </c>
      <c r="AM311">
        <v>7.34</v>
      </c>
      <c r="AN311">
        <v>0</v>
      </c>
      <c r="AO311">
        <v>17.89</v>
      </c>
      <c r="AP311">
        <v>0</v>
      </c>
      <c r="AQ311">
        <v>1.99</v>
      </c>
      <c r="AR311">
        <v>0</v>
      </c>
      <c r="AS311">
        <v>0</v>
      </c>
      <c r="AT311">
        <v>97</v>
      </c>
      <c r="AU311">
        <v>51</v>
      </c>
      <c r="AV311">
        <v>1</v>
      </c>
      <c r="AW311">
        <v>1</v>
      </c>
      <c r="AZ311">
        <v>1</v>
      </c>
      <c r="BA311">
        <v>35.729999999999997</v>
      </c>
      <c r="BB311">
        <v>14.46</v>
      </c>
      <c r="BC311">
        <v>35.53</v>
      </c>
      <c r="BD311" t="s">
        <v>3</v>
      </c>
      <c r="BE311" t="s">
        <v>3</v>
      </c>
      <c r="BF311" t="s">
        <v>3</v>
      </c>
      <c r="BG311" t="s">
        <v>3</v>
      </c>
      <c r="BH311">
        <v>0</v>
      </c>
      <c r="BI311">
        <v>2</v>
      </c>
      <c r="BJ311" t="s">
        <v>121</v>
      </c>
      <c r="BM311">
        <v>108001</v>
      </c>
      <c r="BN311">
        <v>0</v>
      </c>
      <c r="BO311" t="s">
        <v>119</v>
      </c>
      <c r="BP311">
        <v>1</v>
      </c>
      <c r="BQ311">
        <v>3</v>
      </c>
      <c r="BR311">
        <v>0</v>
      </c>
      <c r="BS311">
        <v>35.729999999999997</v>
      </c>
      <c r="BT311">
        <v>1</v>
      </c>
      <c r="BU311">
        <v>1</v>
      </c>
      <c r="BV311">
        <v>1</v>
      </c>
      <c r="BW311">
        <v>1</v>
      </c>
      <c r="BX311">
        <v>1</v>
      </c>
      <c r="BY311" t="s">
        <v>3</v>
      </c>
      <c r="BZ311">
        <v>97</v>
      </c>
      <c r="CA311">
        <v>51</v>
      </c>
      <c r="CB311" t="s">
        <v>3</v>
      </c>
      <c r="CE311">
        <v>0</v>
      </c>
      <c r="CF311">
        <v>0</v>
      </c>
      <c r="CG311">
        <v>0</v>
      </c>
      <c r="CM311">
        <v>0</v>
      </c>
      <c r="CN311" t="s">
        <v>3</v>
      </c>
      <c r="CO311">
        <v>0</v>
      </c>
      <c r="CP311">
        <f t="shared" si="268"/>
        <v>1887.7600000000002</v>
      </c>
      <c r="CQ311">
        <f t="shared" si="269"/>
        <v>12.790799999999999</v>
      </c>
      <c r="CR311">
        <f t="shared" si="270"/>
        <v>106.13640000000001</v>
      </c>
      <c r="CS311">
        <f t="shared" si="271"/>
        <v>0</v>
      </c>
      <c r="CT311">
        <f t="shared" si="272"/>
        <v>639.2097</v>
      </c>
      <c r="CU311">
        <f t="shared" si="273"/>
        <v>0</v>
      </c>
      <c r="CV311">
        <f t="shared" si="274"/>
        <v>1.99</v>
      </c>
      <c r="CW311">
        <f t="shared" si="275"/>
        <v>0</v>
      </c>
      <c r="CX311">
        <f t="shared" si="276"/>
        <v>0</v>
      </c>
      <c r="CY311">
        <f t="shared" si="277"/>
        <v>1543.8811000000001</v>
      </c>
      <c r="CZ311">
        <f t="shared" si="278"/>
        <v>811.73130000000003</v>
      </c>
      <c r="DC311" t="s">
        <v>3</v>
      </c>
      <c r="DD311" t="s">
        <v>3</v>
      </c>
      <c r="DE311" t="s">
        <v>3</v>
      </c>
      <c r="DF311" t="s">
        <v>3</v>
      </c>
      <c r="DG311" t="s">
        <v>3</v>
      </c>
      <c r="DH311" t="s">
        <v>3</v>
      </c>
      <c r="DI311" t="s">
        <v>3</v>
      </c>
      <c r="DJ311" t="s">
        <v>3</v>
      </c>
      <c r="DK311" t="s">
        <v>3</v>
      </c>
      <c r="DL311" t="s">
        <v>3</v>
      </c>
      <c r="DM311" t="s">
        <v>3</v>
      </c>
      <c r="DN311">
        <v>0</v>
      </c>
      <c r="DO311">
        <v>0</v>
      </c>
      <c r="DP311">
        <v>1</v>
      </c>
      <c r="DQ311">
        <v>1</v>
      </c>
      <c r="DU311">
        <v>1013</v>
      </c>
      <c r="DV311" t="s">
        <v>111</v>
      </c>
      <c r="DW311" t="s">
        <v>111</v>
      </c>
      <c r="DX311">
        <v>1</v>
      </c>
      <c r="DZ311" t="s">
        <v>3</v>
      </c>
      <c r="EA311" t="s">
        <v>3</v>
      </c>
      <c r="EB311" t="s">
        <v>3</v>
      </c>
      <c r="EC311" t="s">
        <v>3</v>
      </c>
      <c r="EE311">
        <v>92107470</v>
      </c>
      <c r="EF311">
        <v>3</v>
      </c>
      <c r="EG311" t="s">
        <v>113</v>
      </c>
      <c r="EH311">
        <v>0</v>
      </c>
      <c r="EI311" t="s">
        <v>3</v>
      </c>
      <c r="EJ311">
        <v>2</v>
      </c>
      <c r="EK311">
        <v>108001</v>
      </c>
      <c r="EL311" t="s">
        <v>114</v>
      </c>
      <c r="EM311" t="s">
        <v>115</v>
      </c>
      <c r="EO311" t="s">
        <v>3</v>
      </c>
      <c r="EQ311">
        <v>0</v>
      </c>
      <c r="ER311">
        <v>25.59</v>
      </c>
      <c r="ES311">
        <v>0.36</v>
      </c>
      <c r="ET311">
        <v>7.34</v>
      </c>
      <c r="EU311">
        <v>0</v>
      </c>
      <c r="EV311">
        <v>17.89</v>
      </c>
      <c r="EW311">
        <v>1.99</v>
      </c>
      <c r="EX311">
        <v>0</v>
      </c>
      <c r="EY311">
        <v>0</v>
      </c>
      <c r="FQ311">
        <v>0</v>
      </c>
      <c r="FR311">
        <f t="shared" si="279"/>
        <v>0</v>
      </c>
      <c r="FS311">
        <v>0</v>
      </c>
      <c r="FX311">
        <v>97</v>
      </c>
      <c r="FY311">
        <v>51</v>
      </c>
      <c r="GA311" t="s">
        <v>3</v>
      </c>
      <c r="GD311">
        <v>1</v>
      </c>
      <c r="GF311">
        <v>670693792</v>
      </c>
      <c r="GG311">
        <v>2</v>
      </c>
      <c r="GH311">
        <v>1</v>
      </c>
      <c r="GI311">
        <v>2</v>
      </c>
      <c r="GJ311">
        <v>0</v>
      </c>
      <c r="GK311">
        <v>0</v>
      </c>
      <c r="GL311">
        <f t="shared" si="280"/>
        <v>0</v>
      </c>
      <c r="GM311">
        <f t="shared" si="281"/>
        <v>4243.37</v>
      </c>
      <c r="GN311">
        <f t="shared" si="282"/>
        <v>0</v>
      </c>
      <c r="GO311">
        <f t="shared" si="283"/>
        <v>4243.37</v>
      </c>
      <c r="GP311">
        <f t="shared" si="284"/>
        <v>0</v>
      </c>
      <c r="GR311">
        <v>0</v>
      </c>
      <c r="GS311">
        <v>3</v>
      </c>
      <c r="GT311">
        <v>0</v>
      </c>
      <c r="GU311" t="s">
        <v>3</v>
      </c>
      <c r="GV311">
        <f t="shared" si="285"/>
        <v>0</v>
      </c>
      <c r="GW311">
        <v>1</v>
      </c>
      <c r="GX311">
        <f t="shared" si="286"/>
        <v>0</v>
      </c>
      <c r="HA311">
        <v>0</v>
      </c>
      <c r="HB311">
        <v>0</v>
      </c>
      <c r="HC311">
        <f t="shared" si="287"/>
        <v>0</v>
      </c>
      <c r="HE311" t="s">
        <v>3</v>
      </c>
      <c r="HF311" t="s">
        <v>3</v>
      </c>
      <c r="HM311" t="s">
        <v>3</v>
      </c>
      <c r="HN311" t="s">
        <v>116</v>
      </c>
      <c r="HO311" t="s">
        <v>117</v>
      </c>
      <c r="HP311" t="s">
        <v>114</v>
      </c>
      <c r="HQ311" t="s">
        <v>114</v>
      </c>
      <c r="IK311">
        <v>0</v>
      </c>
    </row>
    <row r="312" spans="1:245" x14ac:dyDescent="0.2">
      <c r="A312">
        <v>17</v>
      </c>
      <c r="B312">
        <v>1</v>
      </c>
      <c r="C312">
        <f>ROW(SmtRes!A269)</f>
        <v>269</v>
      </c>
      <c r="D312">
        <f>ROW(EtalonRes!A269)</f>
        <v>269</v>
      </c>
      <c r="E312" t="s">
        <v>565</v>
      </c>
      <c r="F312" t="s">
        <v>123</v>
      </c>
      <c r="G312" t="s">
        <v>124</v>
      </c>
      <c r="H312" t="s">
        <v>125</v>
      </c>
      <c r="I312">
        <v>0.33900000000000002</v>
      </c>
      <c r="J312">
        <v>0</v>
      </c>
      <c r="K312">
        <v>0.33900000000000002</v>
      </c>
      <c r="O312">
        <f t="shared" si="248"/>
        <v>130017.17</v>
      </c>
      <c r="P312">
        <f t="shared" si="249"/>
        <v>117290.6</v>
      </c>
      <c r="Q312">
        <f t="shared" si="250"/>
        <v>0</v>
      </c>
      <c r="R312">
        <f t="shared" si="251"/>
        <v>0</v>
      </c>
      <c r="S312">
        <f t="shared" si="252"/>
        <v>12726.57</v>
      </c>
      <c r="T312">
        <f t="shared" si="253"/>
        <v>0</v>
      </c>
      <c r="U312">
        <f t="shared" si="254"/>
        <v>45.087000000000003</v>
      </c>
      <c r="V312">
        <f t="shared" si="255"/>
        <v>0</v>
      </c>
      <c r="W312">
        <f t="shared" si="256"/>
        <v>0</v>
      </c>
      <c r="X312">
        <f t="shared" si="257"/>
        <v>12472.04</v>
      </c>
      <c r="Y312">
        <f t="shared" si="258"/>
        <v>7381.41</v>
      </c>
      <c r="AA312">
        <v>93041055</v>
      </c>
      <c r="AB312">
        <f t="shared" si="259"/>
        <v>33416.46</v>
      </c>
      <c r="AC312">
        <f t="shared" si="260"/>
        <v>32365.759999999998</v>
      </c>
      <c r="AD312">
        <f t="shared" si="261"/>
        <v>0</v>
      </c>
      <c r="AE312">
        <f t="shared" si="262"/>
        <v>0</v>
      </c>
      <c r="AF312">
        <f t="shared" si="263"/>
        <v>1050.7</v>
      </c>
      <c r="AG312">
        <f t="shared" si="264"/>
        <v>0</v>
      </c>
      <c r="AH312">
        <f t="shared" si="265"/>
        <v>133</v>
      </c>
      <c r="AI312">
        <f t="shared" si="266"/>
        <v>0</v>
      </c>
      <c r="AJ312">
        <f t="shared" si="267"/>
        <v>0</v>
      </c>
      <c r="AK312">
        <v>33416.46</v>
      </c>
      <c r="AL312">
        <v>32365.759999999998</v>
      </c>
      <c r="AM312">
        <v>0</v>
      </c>
      <c r="AN312">
        <v>0</v>
      </c>
      <c r="AO312">
        <v>1050.7</v>
      </c>
      <c r="AP312">
        <v>0</v>
      </c>
      <c r="AQ312">
        <v>133</v>
      </c>
      <c r="AR312">
        <v>0</v>
      </c>
      <c r="AS312">
        <v>0</v>
      </c>
      <c r="AT312">
        <v>98</v>
      </c>
      <c r="AU312">
        <v>58</v>
      </c>
      <c r="AV312">
        <v>1</v>
      </c>
      <c r="AW312">
        <v>1</v>
      </c>
      <c r="AZ312">
        <v>1</v>
      </c>
      <c r="BA312">
        <v>35.729999999999997</v>
      </c>
      <c r="BB312">
        <v>1</v>
      </c>
      <c r="BC312">
        <v>10.69</v>
      </c>
      <c r="BD312" t="s">
        <v>3</v>
      </c>
      <c r="BE312" t="s">
        <v>3</v>
      </c>
      <c r="BF312" t="s">
        <v>3</v>
      </c>
      <c r="BG312" t="s">
        <v>3</v>
      </c>
      <c r="BH312">
        <v>0</v>
      </c>
      <c r="BI312">
        <v>1</v>
      </c>
      <c r="BJ312" t="s">
        <v>126</v>
      </c>
      <c r="BM312">
        <v>34001</v>
      </c>
      <c r="BN312">
        <v>0</v>
      </c>
      <c r="BO312" t="s">
        <v>123</v>
      </c>
      <c r="BP312">
        <v>1</v>
      </c>
      <c r="BQ312">
        <v>2</v>
      </c>
      <c r="BR312">
        <v>0</v>
      </c>
      <c r="BS312">
        <v>35.729999999999997</v>
      </c>
      <c r="BT312">
        <v>1</v>
      </c>
      <c r="BU312">
        <v>1</v>
      </c>
      <c r="BV312">
        <v>1</v>
      </c>
      <c r="BW312">
        <v>1</v>
      </c>
      <c r="BX312">
        <v>1</v>
      </c>
      <c r="BY312" t="s">
        <v>3</v>
      </c>
      <c r="BZ312">
        <v>98</v>
      </c>
      <c r="CA312">
        <v>58</v>
      </c>
      <c r="CB312" t="s">
        <v>3</v>
      </c>
      <c r="CE312">
        <v>0</v>
      </c>
      <c r="CF312">
        <v>0</v>
      </c>
      <c r="CG312">
        <v>0</v>
      </c>
      <c r="CM312">
        <v>0</v>
      </c>
      <c r="CN312" t="s">
        <v>3</v>
      </c>
      <c r="CO312">
        <v>0</v>
      </c>
      <c r="CP312">
        <f t="shared" si="268"/>
        <v>130017.17000000001</v>
      </c>
      <c r="CQ312">
        <f t="shared" si="269"/>
        <v>345989.97439999995</v>
      </c>
      <c r="CR312">
        <f t="shared" si="270"/>
        <v>0</v>
      </c>
      <c r="CS312">
        <f t="shared" si="271"/>
        <v>0</v>
      </c>
      <c r="CT312">
        <f t="shared" si="272"/>
        <v>37541.510999999999</v>
      </c>
      <c r="CU312">
        <f t="shared" si="273"/>
        <v>0</v>
      </c>
      <c r="CV312">
        <f t="shared" si="274"/>
        <v>133</v>
      </c>
      <c r="CW312">
        <f t="shared" si="275"/>
        <v>0</v>
      </c>
      <c r="CX312">
        <f t="shared" si="276"/>
        <v>0</v>
      </c>
      <c r="CY312">
        <f t="shared" si="277"/>
        <v>12472.038599999998</v>
      </c>
      <c r="CZ312">
        <f t="shared" si="278"/>
        <v>7381.4105999999992</v>
      </c>
      <c r="DC312" t="s">
        <v>3</v>
      </c>
      <c r="DD312" t="s">
        <v>3</v>
      </c>
      <c r="DE312" t="s">
        <v>3</v>
      </c>
      <c r="DF312" t="s">
        <v>3</v>
      </c>
      <c r="DG312" t="s">
        <v>3</v>
      </c>
      <c r="DH312" t="s">
        <v>3</v>
      </c>
      <c r="DI312" t="s">
        <v>3</v>
      </c>
      <c r="DJ312" t="s">
        <v>3</v>
      </c>
      <c r="DK312" t="s">
        <v>3</v>
      </c>
      <c r="DL312" t="s">
        <v>3</v>
      </c>
      <c r="DM312" t="s">
        <v>3</v>
      </c>
      <c r="DN312">
        <v>0</v>
      </c>
      <c r="DO312">
        <v>0</v>
      </c>
      <c r="DP312">
        <v>1</v>
      </c>
      <c r="DQ312">
        <v>1</v>
      </c>
      <c r="DU312">
        <v>1013</v>
      </c>
      <c r="DV312" t="s">
        <v>125</v>
      </c>
      <c r="DW312" t="s">
        <v>125</v>
      </c>
      <c r="DX312">
        <v>1</v>
      </c>
      <c r="DZ312" t="s">
        <v>3</v>
      </c>
      <c r="EA312" t="s">
        <v>3</v>
      </c>
      <c r="EB312" t="s">
        <v>3</v>
      </c>
      <c r="EC312" t="s">
        <v>3</v>
      </c>
      <c r="EE312">
        <v>92107642</v>
      </c>
      <c r="EF312">
        <v>2</v>
      </c>
      <c r="EG312" t="s">
        <v>19</v>
      </c>
      <c r="EH312">
        <v>28</v>
      </c>
      <c r="EI312" t="s">
        <v>46</v>
      </c>
      <c r="EJ312">
        <v>1</v>
      </c>
      <c r="EK312">
        <v>34001</v>
      </c>
      <c r="EL312" t="s">
        <v>47</v>
      </c>
      <c r="EM312" t="s">
        <v>48</v>
      </c>
      <c r="EO312" t="s">
        <v>3</v>
      </c>
      <c r="EQ312">
        <v>0</v>
      </c>
      <c r="ER312">
        <v>33416.46</v>
      </c>
      <c r="ES312">
        <v>32365.759999999998</v>
      </c>
      <c r="ET312">
        <v>0</v>
      </c>
      <c r="EU312">
        <v>0</v>
      </c>
      <c r="EV312">
        <v>1050.7</v>
      </c>
      <c r="EW312">
        <v>133</v>
      </c>
      <c r="EX312">
        <v>0</v>
      </c>
      <c r="EY312">
        <v>0</v>
      </c>
      <c r="FQ312">
        <v>0</v>
      </c>
      <c r="FR312">
        <f t="shared" si="279"/>
        <v>0</v>
      </c>
      <c r="FS312">
        <v>0</v>
      </c>
      <c r="FX312">
        <v>98</v>
      </c>
      <c r="FY312">
        <v>58</v>
      </c>
      <c r="GA312" t="s">
        <v>3</v>
      </c>
      <c r="GD312">
        <v>1</v>
      </c>
      <c r="GF312">
        <v>-1978359648</v>
      </c>
      <c r="GG312">
        <v>2</v>
      </c>
      <c r="GH312">
        <v>1</v>
      </c>
      <c r="GI312">
        <v>2</v>
      </c>
      <c r="GJ312">
        <v>0</v>
      </c>
      <c r="GK312">
        <v>0</v>
      </c>
      <c r="GL312">
        <f t="shared" si="280"/>
        <v>0</v>
      </c>
      <c r="GM312">
        <f t="shared" si="281"/>
        <v>149870.62</v>
      </c>
      <c r="GN312">
        <f t="shared" si="282"/>
        <v>149870.62</v>
      </c>
      <c r="GO312">
        <f t="shared" si="283"/>
        <v>0</v>
      </c>
      <c r="GP312">
        <f t="shared" si="284"/>
        <v>0</v>
      </c>
      <c r="GR312">
        <v>0</v>
      </c>
      <c r="GS312">
        <v>3</v>
      </c>
      <c r="GT312">
        <v>0</v>
      </c>
      <c r="GU312" t="s">
        <v>3</v>
      </c>
      <c r="GV312">
        <f t="shared" si="285"/>
        <v>0</v>
      </c>
      <c r="GW312">
        <v>1</v>
      </c>
      <c r="GX312">
        <f t="shared" si="286"/>
        <v>0</v>
      </c>
      <c r="HA312">
        <v>0</v>
      </c>
      <c r="HB312">
        <v>0</v>
      </c>
      <c r="HC312">
        <f t="shared" si="287"/>
        <v>0</v>
      </c>
      <c r="HE312" t="s">
        <v>3</v>
      </c>
      <c r="HF312" t="s">
        <v>3</v>
      </c>
      <c r="HM312" t="s">
        <v>3</v>
      </c>
      <c r="HN312" t="s">
        <v>49</v>
      </c>
      <c r="HO312" t="s">
        <v>50</v>
      </c>
      <c r="HP312" t="s">
        <v>51</v>
      </c>
      <c r="HQ312" t="s">
        <v>51</v>
      </c>
      <c r="IK312">
        <v>0</v>
      </c>
    </row>
    <row r="313" spans="1:245" x14ac:dyDescent="0.2">
      <c r="A313">
        <v>18</v>
      </c>
      <c r="B313">
        <v>1</v>
      </c>
      <c r="C313">
        <v>269</v>
      </c>
      <c r="E313" t="s">
        <v>566</v>
      </c>
      <c r="F313" t="s">
        <v>128</v>
      </c>
      <c r="G313" t="s">
        <v>129</v>
      </c>
      <c r="H313" t="s">
        <v>64</v>
      </c>
      <c r="I313">
        <f>I312*J313</f>
        <v>-339</v>
      </c>
      <c r="J313">
        <v>-999.99999999999989</v>
      </c>
      <c r="K313">
        <v>-1000</v>
      </c>
      <c r="O313">
        <f t="shared" si="248"/>
        <v>-117052.29</v>
      </c>
      <c r="P313">
        <f t="shared" si="249"/>
        <v>-117052.29</v>
      </c>
      <c r="Q313">
        <f t="shared" si="250"/>
        <v>0</v>
      </c>
      <c r="R313">
        <f t="shared" si="251"/>
        <v>0</v>
      </c>
      <c r="S313">
        <f t="shared" si="252"/>
        <v>0</v>
      </c>
      <c r="T313">
        <f t="shared" si="253"/>
        <v>0</v>
      </c>
      <c r="U313">
        <f t="shared" si="254"/>
        <v>0</v>
      </c>
      <c r="V313">
        <f t="shared" si="255"/>
        <v>0</v>
      </c>
      <c r="W313">
        <f t="shared" si="256"/>
        <v>0</v>
      </c>
      <c r="X313">
        <f t="shared" si="257"/>
        <v>0</v>
      </c>
      <c r="Y313">
        <f t="shared" si="258"/>
        <v>0</v>
      </c>
      <c r="AA313">
        <v>93041055</v>
      </c>
      <c r="AB313">
        <f t="shared" si="259"/>
        <v>32.299999999999997</v>
      </c>
      <c r="AC313">
        <f t="shared" si="260"/>
        <v>32.299999999999997</v>
      </c>
      <c r="AD313">
        <f t="shared" si="261"/>
        <v>0</v>
      </c>
      <c r="AE313">
        <f t="shared" si="262"/>
        <v>0</v>
      </c>
      <c r="AF313">
        <f t="shared" si="263"/>
        <v>0</v>
      </c>
      <c r="AG313">
        <f t="shared" si="264"/>
        <v>0</v>
      </c>
      <c r="AH313">
        <f t="shared" si="265"/>
        <v>0</v>
      </c>
      <c r="AI313">
        <f t="shared" si="266"/>
        <v>0</v>
      </c>
      <c r="AJ313">
        <f t="shared" si="267"/>
        <v>0</v>
      </c>
      <c r="AK313">
        <v>32.299999999999997</v>
      </c>
      <c r="AL313">
        <v>32.299999999999997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98</v>
      </c>
      <c r="AU313">
        <v>58</v>
      </c>
      <c r="AV313">
        <v>1</v>
      </c>
      <c r="AW313">
        <v>1</v>
      </c>
      <c r="AZ313">
        <v>1</v>
      </c>
      <c r="BA313">
        <v>1</v>
      </c>
      <c r="BB313">
        <v>1</v>
      </c>
      <c r="BC313">
        <v>10.69</v>
      </c>
      <c r="BD313" t="s">
        <v>3</v>
      </c>
      <c r="BE313" t="s">
        <v>3</v>
      </c>
      <c r="BF313" t="s">
        <v>3</v>
      </c>
      <c r="BG313" t="s">
        <v>3</v>
      </c>
      <c r="BH313">
        <v>3</v>
      </c>
      <c r="BI313">
        <v>1</v>
      </c>
      <c r="BJ313" t="s">
        <v>130</v>
      </c>
      <c r="BM313">
        <v>34001</v>
      </c>
      <c r="BN313">
        <v>0</v>
      </c>
      <c r="BO313" t="s">
        <v>128</v>
      </c>
      <c r="BP313">
        <v>1</v>
      </c>
      <c r="BQ313">
        <v>2</v>
      </c>
      <c r="BR313">
        <v>1</v>
      </c>
      <c r="BS313">
        <v>1</v>
      </c>
      <c r="BT313">
        <v>1</v>
      </c>
      <c r="BU313">
        <v>1</v>
      </c>
      <c r="BV313">
        <v>1</v>
      </c>
      <c r="BW313">
        <v>1</v>
      </c>
      <c r="BX313">
        <v>1</v>
      </c>
      <c r="BY313" t="s">
        <v>3</v>
      </c>
      <c r="BZ313">
        <v>98</v>
      </c>
      <c r="CA313">
        <v>58</v>
      </c>
      <c r="CB313" t="s">
        <v>3</v>
      </c>
      <c r="CE313">
        <v>0</v>
      </c>
      <c r="CF313">
        <v>0</v>
      </c>
      <c r="CG313">
        <v>0</v>
      </c>
      <c r="CM313">
        <v>0</v>
      </c>
      <c r="CN313" t="s">
        <v>3</v>
      </c>
      <c r="CO313">
        <v>0</v>
      </c>
      <c r="CP313">
        <f t="shared" si="268"/>
        <v>-117052.29</v>
      </c>
      <c r="CQ313">
        <f t="shared" si="269"/>
        <v>345.28699999999998</v>
      </c>
      <c r="CR313">
        <f t="shared" si="270"/>
        <v>0</v>
      </c>
      <c r="CS313">
        <f t="shared" si="271"/>
        <v>0</v>
      </c>
      <c r="CT313">
        <f t="shared" si="272"/>
        <v>0</v>
      </c>
      <c r="CU313">
        <f t="shared" si="273"/>
        <v>0</v>
      </c>
      <c r="CV313">
        <f t="shared" si="274"/>
        <v>0</v>
      </c>
      <c r="CW313">
        <f t="shared" si="275"/>
        <v>0</v>
      </c>
      <c r="CX313">
        <f t="shared" si="276"/>
        <v>0</v>
      </c>
      <c r="CY313">
        <f t="shared" si="277"/>
        <v>0</v>
      </c>
      <c r="CZ313">
        <f t="shared" si="278"/>
        <v>0</v>
      </c>
      <c r="DC313" t="s">
        <v>3</v>
      </c>
      <c r="DD313" t="s">
        <v>3</v>
      </c>
      <c r="DE313" t="s">
        <v>3</v>
      </c>
      <c r="DF313" t="s">
        <v>3</v>
      </c>
      <c r="DG313" t="s">
        <v>3</v>
      </c>
      <c r="DH313" t="s">
        <v>3</v>
      </c>
      <c r="DI313" t="s">
        <v>3</v>
      </c>
      <c r="DJ313" t="s">
        <v>3</v>
      </c>
      <c r="DK313" t="s">
        <v>3</v>
      </c>
      <c r="DL313" t="s">
        <v>3</v>
      </c>
      <c r="DM313" t="s">
        <v>3</v>
      </c>
      <c r="DN313">
        <v>0</v>
      </c>
      <c r="DO313">
        <v>0</v>
      </c>
      <c r="DP313">
        <v>1</v>
      </c>
      <c r="DQ313">
        <v>1</v>
      </c>
      <c r="DU313">
        <v>1003</v>
      </c>
      <c r="DV313" t="s">
        <v>64</v>
      </c>
      <c r="DW313" t="s">
        <v>64</v>
      </c>
      <c r="DX313">
        <v>1</v>
      </c>
      <c r="DZ313" t="s">
        <v>3</v>
      </c>
      <c r="EA313" t="s">
        <v>3</v>
      </c>
      <c r="EB313" t="s">
        <v>3</v>
      </c>
      <c r="EC313" t="s">
        <v>3</v>
      </c>
      <c r="EE313">
        <v>92107642</v>
      </c>
      <c r="EF313">
        <v>2</v>
      </c>
      <c r="EG313" t="s">
        <v>19</v>
      </c>
      <c r="EH313">
        <v>28</v>
      </c>
      <c r="EI313" t="s">
        <v>46</v>
      </c>
      <c r="EJ313">
        <v>1</v>
      </c>
      <c r="EK313">
        <v>34001</v>
      </c>
      <c r="EL313" t="s">
        <v>47</v>
      </c>
      <c r="EM313" t="s">
        <v>48</v>
      </c>
      <c r="EO313" t="s">
        <v>3</v>
      </c>
      <c r="EQ313">
        <v>32768</v>
      </c>
      <c r="ER313">
        <v>32.299999999999997</v>
      </c>
      <c r="ES313">
        <v>32.299999999999997</v>
      </c>
      <c r="ET313">
        <v>0</v>
      </c>
      <c r="EU313">
        <v>0</v>
      </c>
      <c r="EV313">
        <v>0</v>
      </c>
      <c r="EW313">
        <v>0</v>
      </c>
      <c r="EX313">
        <v>0</v>
      </c>
      <c r="FQ313">
        <v>0</v>
      </c>
      <c r="FR313">
        <f t="shared" si="279"/>
        <v>0</v>
      </c>
      <c r="FS313">
        <v>0</v>
      </c>
      <c r="FX313">
        <v>98</v>
      </c>
      <c r="FY313">
        <v>58</v>
      </c>
      <c r="GA313" t="s">
        <v>3</v>
      </c>
      <c r="GD313">
        <v>1</v>
      </c>
      <c r="GF313">
        <v>989096894</v>
      </c>
      <c r="GG313">
        <v>2</v>
      </c>
      <c r="GH313">
        <v>1</v>
      </c>
      <c r="GI313">
        <v>2</v>
      </c>
      <c r="GJ313">
        <v>0</v>
      </c>
      <c r="GK313">
        <v>0</v>
      </c>
      <c r="GL313">
        <f t="shared" si="280"/>
        <v>0</v>
      </c>
      <c r="GM313">
        <f t="shared" si="281"/>
        <v>-117052.29</v>
      </c>
      <c r="GN313">
        <f t="shared" si="282"/>
        <v>-117052.29</v>
      </c>
      <c r="GO313">
        <f t="shared" si="283"/>
        <v>0</v>
      </c>
      <c r="GP313">
        <f t="shared" si="284"/>
        <v>0</v>
      </c>
      <c r="GR313">
        <v>0</v>
      </c>
      <c r="GS313">
        <v>3</v>
      </c>
      <c r="GT313">
        <v>0</v>
      </c>
      <c r="GU313" t="s">
        <v>3</v>
      </c>
      <c r="GV313">
        <f t="shared" si="285"/>
        <v>0</v>
      </c>
      <c r="GW313">
        <v>1</v>
      </c>
      <c r="GX313">
        <f t="shared" si="286"/>
        <v>0</v>
      </c>
      <c r="HA313">
        <v>0</v>
      </c>
      <c r="HB313">
        <v>0</v>
      </c>
      <c r="HC313">
        <f t="shared" si="287"/>
        <v>0</v>
      </c>
      <c r="HE313" t="s">
        <v>3</v>
      </c>
      <c r="HF313" t="s">
        <v>3</v>
      </c>
      <c r="HM313" t="s">
        <v>3</v>
      </c>
      <c r="HN313" t="s">
        <v>49</v>
      </c>
      <c r="HO313" t="s">
        <v>50</v>
      </c>
      <c r="HP313" t="s">
        <v>51</v>
      </c>
      <c r="HQ313" t="s">
        <v>51</v>
      </c>
      <c r="IK313">
        <v>0</v>
      </c>
    </row>
    <row r="314" spans="1:245" x14ac:dyDescent="0.2">
      <c r="A314">
        <v>18</v>
      </c>
      <c r="B314">
        <v>1</v>
      </c>
      <c r="C314">
        <v>267</v>
      </c>
      <c r="E314" t="s">
        <v>567</v>
      </c>
      <c r="F314" t="s">
        <v>427</v>
      </c>
      <c r="G314" t="s">
        <v>428</v>
      </c>
      <c r="H314" t="s">
        <v>178</v>
      </c>
      <c r="I314">
        <f>I312*J314</f>
        <v>-2.7099999999999997E-4</v>
      </c>
      <c r="J314">
        <v>-7.994100294985249E-4</v>
      </c>
      <c r="K314">
        <v>-8.0000000000000004E-4</v>
      </c>
      <c r="O314">
        <f t="shared" si="248"/>
        <v>-16.46</v>
      </c>
      <c r="P314">
        <f t="shared" si="249"/>
        <v>-16.46</v>
      </c>
      <c r="Q314">
        <f t="shared" si="250"/>
        <v>0</v>
      </c>
      <c r="R314">
        <f t="shared" si="251"/>
        <v>0</v>
      </c>
      <c r="S314">
        <f t="shared" si="252"/>
        <v>0</v>
      </c>
      <c r="T314">
        <f t="shared" si="253"/>
        <v>0</v>
      </c>
      <c r="U314">
        <f t="shared" si="254"/>
        <v>0</v>
      </c>
      <c r="V314">
        <f t="shared" si="255"/>
        <v>0</v>
      </c>
      <c r="W314">
        <f t="shared" si="256"/>
        <v>0</v>
      </c>
      <c r="X314">
        <f t="shared" si="257"/>
        <v>0</v>
      </c>
      <c r="Y314">
        <f t="shared" si="258"/>
        <v>0</v>
      </c>
      <c r="AA314">
        <v>93041055</v>
      </c>
      <c r="AB314">
        <f t="shared" si="259"/>
        <v>4917.3999999999996</v>
      </c>
      <c r="AC314">
        <f t="shared" si="260"/>
        <v>4917.3999999999996</v>
      </c>
      <c r="AD314">
        <f t="shared" si="261"/>
        <v>0</v>
      </c>
      <c r="AE314">
        <f t="shared" si="262"/>
        <v>0</v>
      </c>
      <c r="AF314">
        <f t="shared" si="263"/>
        <v>0</v>
      </c>
      <c r="AG314">
        <f t="shared" si="264"/>
        <v>0</v>
      </c>
      <c r="AH314">
        <f t="shared" si="265"/>
        <v>0</v>
      </c>
      <c r="AI314">
        <f t="shared" si="266"/>
        <v>0</v>
      </c>
      <c r="AJ314">
        <f t="shared" si="267"/>
        <v>0</v>
      </c>
      <c r="AK314">
        <v>4917.3999999999996</v>
      </c>
      <c r="AL314">
        <v>4917.3999999999996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98</v>
      </c>
      <c r="AU314">
        <v>58</v>
      </c>
      <c r="AV314">
        <v>1</v>
      </c>
      <c r="AW314">
        <v>1</v>
      </c>
      <c r="AZ314">
        <v>1</v>
      </c>
      <c r="BA314">
        <v>1</v>
      </c>
      <c r="BB314">
        <v>1</v>
      </c>
      <c r="BC314">
        <v>12.35</v>
      </c>
      <c r="BD314" t="s">
        <v>3</v>
      </c>
      <c r="BE314" t="s">
        <v>3</v>
      </c>
      <c r="BF314" t="s">
        <v>3</v>
      </c>
      <c r="BG314" t="s">
        <v>3</v>
      </c>
      <c r="BH314">
        <v>3</v>
      </c>
      <c r="BI314">
        <v>1</v>
      </c>
      <c r="BJ314" t="s">
        <v>429</v>
      </c>
      <c r="BM314">
        <v>34001</v>
      </c>
      <c r="BN314">
        <v>0</v>
      </c>
      <c r="BO314" t="s">
        <v>427</v>
      </c>
      <c r="BP314">
        <v>1</v>
      </c>
      <c r="BQ314">
        <v>2</v>
      </c>
      <c r="BR314">
        <v>1</v>
      </c>
      <c r="BS314">
        <v>1</v>
      </c>
      <c r="BT314">
        <v>1</v>
      </c>
      <c r="BU314">
        <v>1</v>
      </c>
      <c r="BV314">
        <v>1</v>
      </c>
      <c r="BW314">
        <v>1</v>
      </c>
      <c r="BX314">
        <v>1</v>
      </c>
      <c r="BY314" t="s">
        <v>3</v>
      </c>
      <c r="BZ314">
        <v>98</v>
      </c>
      <c r="CA314">
        <v>58</v>
      </c>
      <c r="CB314" t="s">
        <v>3</v>
      </c>
      <c r="CE314">
        <v>0</v>
      </c>
      <c r="CF314">
        <v>0</v>
      </c>
      <c r="CG314">
        <v>0</v>
      </c>
      <c r="CM314">
        <v>0</v>
      </c>
      <c r="CN314" t="s">
        <v>3</v>
      </c>
      <c r="CO314">
        <v>0</v>
      </c>
      <c r="CP314">
        <f t="shared" si="268"/>
        <v>-16.46</v>
      </c>
      <c r="CQ314">
        <f t="shared" si="269"/>
        <v>60729.889999999992</v>
      </c>
      <c r="CR314">
        <f t="shared" si="270"/>
        <v>0</v>
      </c>
      <c r="CS314">
        <f t="shared" si="271"/>
        <v>0</v>
      </c>
      <c r="CT314">
        <f t="shared" si="272"/>
        <v>0</v>
      </c>
      <c r="CU314">
        <f t="shared" si="273"/>
        <v>0</v>
      </c>
      <c r="CV314">
        <f t="shared" si="274"/>
        <v>0</v>
      </c>
      <c r="CW314">
        <f t="shared" si="275"/>
        <v>0</v>
      </c>
      <c r="CX314">
        <f t="shared" si="276"/>
        <v>0</v>
      </c>
      <c r="CY314">
        <f t="shared" si="277"/>
        <v>0</v>
      </c>
      <c r="CZ314">
        <f t="shared" si="278"/>
        <v>0</v>
      </c>
      <c r="DC314" t="s">
        <v>3</v>
      </c>
      <c r="DD314" t="s">
        <v>3</v>
      </c>
      <c r="DE314" t="s">
        <v>3</v>
      </c>
      <c r="DF314" t="s">
        <v>3</v>
      </c>
      <c r="DG314" t="s">
        <v>3</v>
      </c>
      <c r="DH314" t="s">
        <v>3</v>
      </c>
      <c r="DI314" t="s">
        <v>3</v>
      </c>
      <c r="DJ314" t="s">
        <v>3</v>
      </c>
      <c r="DK314" t="s">
        <v>3</v>
      </c>
      <c r="DL314" t="s">
        <v>3</v>
      </c>
      <c r="DM314" t="s">
        <v>3</v>
      </c>
      <c r="DN314">
        <v>0</v>
      </c>
      <c r="DO314">
        <v>0</v>
      </c>
      <c r="DP314">
        <v>1</v>
      </c>
      <c r="DQ314">
        <v>1</v>
      </c>
      <c r="DU314">
        <v>1009</v>
      </c>
      <c r="DV314" t="s">
        <v>178</v>
      </c>
      <c r="DW314" t="s">
        <v>178</v>
      </c>
      <c r="DX314">
        <v>1000</v>
      </c>
      <c r="DZ314" t="s">
        <v>3</v>
      </c>
      <c r="EA314" t="s">
        <v>3</v>
      </c>
      <c r="EB314" t="s">
        <v>3</v>
      </c>
      <c r="EC314" t="s">
        <v>3</v>
      </c>
      <c r="EE314">
        <v>92107642</v>
      </c>
      <c r="EF314">
        <v>2</v>
      </c>
      <c r="EG314" t="s">
        <v>19</v>
      </c>
      <c r="EH314">
        <v>28</v>
      </c>
      <c r="EI314" t="s">
        <v>46</v>
      </c>
      <c r="EJ314">
        <v>1</v>
      </c>
      <c r="EK314">
        <v>34001</v>
      </c>
      <c r="EL314" t="s">
        <v>47</v>
      </c>
      <c r="EM314" t="s">
        <v>48</v>
      </c>
      <c r="EO314" t="s">
        <v>3</v>
      </c>
      <c r="EQ314">
        <v>32768</v>
      </c>
      <c r="ER314">
        <v>4917.3999999999996</v>
      </c>
      <c r="ES314">
        <v>4917.3999999999996</v>
      </c>
      <c r="ET314">
        <v>0</v>
      </c>
      <c r="EU314">
        <v>0</v>
      </c>
      <c r="EV314">
        <v>0</v>
      </c>
      <c r="EW314">
        <v>0</v>
      </c>
      <c r="EX314">
        <v>0</v>
      </c>
      <c r="FQ314">
        <v>0</v>
      </c>
      <c r="FR314">
        <f t="shared" si="279"/>
        <v>0</v>
      </c>
      <c r="FS314">
        <v>0</v>
      </c>
      <c r="FX314">
        <v>98</v>
      </c>
      <c r="FY314">
        <v>58</v>
      </c>
      <c r="GA314" t="s">
        <v>3</v>
      </c>
      <c r="GD314">
        <v>1</v>
      </c>
      <c r="GF314">
        <v>1351376136</v>
      </c>
      <c r="GG314">
        <v>2</v>
      </c>
      <c r="GH314">
        <v>1</v>
      </c>
      <c r="GI314">
        <v>2</v>
      </c>
      <c r="GJ314">
        <v>0</v>
      </c>
      <c r="GK314">
        <v>0</v>
      </c>
      <c r="GL314">
        <f t="shared" si="280"/>
        <v>0</v>
      </c>
      <c r="GM314">
        <f t="shared" si="281"/>
        <v>-16.46</v>
      </c>
      <c r="GN314">
        <f t="shared" si="282"/>
        <v>-16.46</v>
      </c>
      <c r="GO314">
        <f t="shared" si="283"/>
        <v>0</v>
      </c>
      <c r="GP314">
        <f t="shared" si="284"/>
        <v>0</v>
      </c>
      <c r="GR314">
        <v>0</v>
      </c>
      <c r="GS314">
        <v>3</v>
      </c>
      <c r="GT314">
        <v>0</v>
      </c>
      <c r="GU314" t="s">
        <v>3</v>
      </c>
      <c r="GV314">
        <f t="shared" si="285"/>
        <v>0</v>
      </c>
      <c r="GW314">
        <v>1</v>
      </c>
      <c r="GX314">
        <f t="shared" si="286"/>
        <v>0</v>
      </c>
      <c r="HA314">
        <v>0</v>
      </c>
      <c r="HB314">
        <v>0</v>
      </c>
      <c r="HC314">
        <f t="shared" si="287"/>
        <v>0</v>
      </c>
      <c r="HE314" t="s">
        <v>3</v>
      </c>
      <c r="HF314" t="s">
        <v>3</v>
      </c>
      <c r="HM314" t="s">
        <v>3</v>
      </c>
      <c r="HN314" t="s">
        <v>49</v>
      </c>
      <c r="HO314" t="s">
        <v>50</v>
      </c>
      <c r="HP314" t="s">
        <v>51</v>
      </c>
      <c r="HQ314" t="s">
        <v>51</v>
      </c>
      <c r="IK314">
        <v>0</v>
      </c>
    </row>
    <row r="315" spans="1:245" x14ac:dyDescent="0.2">
      <c r="A315">
        <v>18</v>
      </c>
      <c r="B315">
        <v>1</v>
      </c>
      <c r="C315">
        <v>268</v>
      </c>
      <c r="E315" t="s">
        <v>568</v>
      </c>
      <c r="F315" t="s">
        <v>431</v>
      </c>
      <c r="G315" t="s">
        <v>432</v>
      </c>
      <c r="H315" t="s">
        <v>69</v>
      </c>
      <c r="I315">
        <f>I312*J315</f>
        <v>-2.7119999999999998E-2</v>
      </c>
      <c r="J315">
        <v>-7.9999999999999988E-2</v>
      </c>
      <c r="K315">
        <v>-0.08</v>
      </c>
      <c r="O315">
        <f t="shared" si="248"/>
        <v>-170.18</v>
      </c>
      <c r="P315">
        <f t="shared" si="249"/>
        <v>-170.18</v>
      </c>
      <c r="Q315">
        <f t="shared" si="250"/>
        <v>0</v>
      </c>
      <c r="R315">
        <f t="shared" si="251"/>
        <v>0</v>
      </c>
      <c r="S315">
        <f t="shared" si="252"/>
        <v>0</v>
      </c>
      <c r="T315">
        <f t="shared" si="253"/>
        <v>0</v>
      </c>
      <c r="U315">
        <f t="shared" si="254"/>
        <v>0</v>
      </c>
      <c r="V315">
        <f t="shared" si="255"/>
        <v>0</v>
      </c>
      <c r="W315">
        <f t="shared" si="256"/>
        <v>0</v>
      </c>
      <c r="X315">
        <f t="shared" si="257"/>
        <v>0</v>
      </c>
      <c r="Y315">
        <f t="shared" si="258"/>
        <v>0</v>
      </c>
      <c r="AA315">
        <v>93041055</v>
      </c>
      <c r="AB315">
        <f t="shared" si="259"/>
        <v>772.77</v>
      </c>
      <c r="AC315">
        <f t="shared" si="260"/>
        <v>772.77</v>
      </c>
      <c r="AD315">
        <f t="shared" si="261"/>
        <v>0</v>
      </c>
      <c r="AE315">
        <f t="shared" si="262"/>
        <v>0</v>
      </c>
      <c r="AF315">
        <f t="shared" si="263"/>
        <v>0</v>
      </c>
      <c r="AG315">
        <f t="shared" si="264"/>
        <v>0</v>
      </c>
      <c r="AH315">
        <f t="shared" si="265"/>
        <v>0</v>
      </c>
      <c r="AI315">
        <f t="shared" si="266"/>
        <v>0</v>
      </c>
      <c r="AJ315">
        <f t="shared" si="267"/>
        <v>0</v>
      </c>
      <c r="AK315">
        <v>772.77</v>
      </c>
      <c r="AL315">
        <v>772.77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98</v>
      </c>
      <c r="AU315">
        <v>58</v>
      </c>
      <c r="AV315">
        <v>1</v>
      </c>
      <c r="AW315">
        <v>1</v>
      </c>
      <c r="AZ315">
        <v>1</v>
      </c>
      <c r="BA315">
        <v>1</v>
      </c>
      <c r="BB315">
        <v>1</v>
      </c>
      <c r="BC315">
        <v>8.1199999999999992</v>
      </c>
      <c r="BD315" t="s">
        <v>3</v>
      </c>
      <c r="BE315" t="s">
        <v>3</v>
      </c>
      <c r="BF315" t="s">
        <v>3</v>
      </c>
      <c r="BG315" t="s">
        <v>3</v>
      </c>
      <c r="BH315">
        <v>3</v>
      </c>
      <c r="BI315">
        <v>1</v>
      </c>
      <c r="BJ315" t="s">
        <v>433</v>
      </c>
      <c r="BM315">
        <v>34001</v>
      </c>
      <c r="BN315">
        <v>0</v>
      </c>
      <c r="BO315" t="s">
        <v>431</v>
      </c>
      <c r="BP315">
        <v>1</v>
      </c>
      <c r="BQ315">
        <v>2</v>
      </c>
      <c r="BR315">
        <v>1</v>
      </c>
      <c r="BS315">
        <v>1</v>
      </c>
      <c r="BT315">
        <v>1</v>
      </c>
      <c r="BU315">
        <v>1</v>
      </c>
      <c r="BV315">
        <v>1</v>
      </c>
      <c r="BW315">
        <v>1</v>
      </c>
      <c r="BX315">
        <v>1</v>
      </c>
      <c r="BY315" t="s">
        <v>3</v>
      </c>
      <c r="BZ315">
        <v>98</v>
      </c>
      <c r="CA315">
        <v>58</v>
      </c>
      <c r="CB315" t="s">
        <v>3</v>
      </c>
      <c r="CE315">
        <v>0</v>
      </c>
      <c r="CF315">
        <v>0</v>
      </c>
      <c r="CG315">
        <v>0</v>
      </c>
      <c r="CM315">
        <v>0</v>
      </c>
      <c r="CN315" t="s">
        <v>3</v>
      </c>
      <c r="CO315">
        <v>0</v>
      </c>
      <c r="CP315">
        <f t="shared" si="268"/>
        <v>-170.18</v>
      </c>
      <c r="CQ315">
        <f t="shared" si="269"/>
        <v>6274.8923999999988</v>
      </c>
      <c r="CR315">
        <f t="shared" si="270"/>
        <v>0</v>
      </c>
      <c r="CS315">
        <f t="shared" si="271"/>
        <v>0</v>
      </c>
      <c r="CT315">
        <f t="shared" si="272"/>
        <v>0</v>
      </c>
      <c r="CU315">
        <f t="shared" si="273"/>
        <v>0</v>
      </c>
      <c r="CV315">
        <f t="shared" si="274"/>
        <v>0</v>
      </c>
      <c r="CW315">
        <f t="shared" si="275"/>
        <v>0</v>
      </c>
      <c r="CX315">
        <f t="shared" si="276"/>
        <v>0</v>
      </c>
      <c r="CY315">
        <f t="shared" si="277"/>
        <v>0</v>
      </c>
      <c r="CZ315">
        <f t="shared" si="278"/>
        <v>0</v>
      </c>
      <c r="DC315" t="s">
        <v>3</v>
      </c>
      <c r="DD315" t="s">
        <v>3</v>
      </c>
      <c r="DE315" t="s">
        <v>3</v>
      </c>
      <c r="DF315" t="s">
        <v>3</v>
      </c>
      <c r="DG315" t="s">
        <v>3</v>
      </c>
      <c r="DH315" t="s">
        <v>3</v>
      </c>
      <c r="DI315" t="s">
        <v>3</v>
      </c>
      <c r="DJ315" t="s">
        <v>3</v>
      </c>
      <c r="DK315" t="s">
        <v>3</v>
      </c>
      <c r="DL315" t="s">
        <v>3</v>
      </c>
      <c r="DM315" t="s">
        <v>3</v>
      </c>
      <c r="DN315">
        <v>0</v>
      </c>
      <c r="DO315">
        <v>0</v>
      </c>
      <c r="DP315">
        <v>1</v>
      </c>
      <c r="DQ315">
        <v>1</v>
      </c>
      <c r="DU315">
        <v>1007</v>
      </c>
      <c r="DV315" t="s">
        <v>69</v>
      </c>
      <c r="DW315" t="s">
        <v>69</v>
      </c>
      <c r="DX315">
        <v>1</v>
      </c>
      <c r="DZ315" t="s">
        <v>3</v>
      </c>
      <c r="EA315" t="s">
        <v>3</v>
      </c>
      <c r="EB315" t="s">
        <v>3</v>
      </c>
      <c r="EC315" t="s">
        <v>3</v>
      </c>
      <c r="EE315">
        <v>92107642</v>
      </c>
      <c r="EF315">
        <v>2</v>
      </c>
      <c r="EG315" t="s">
        <v>19</v>
      </c>
      <c r="EH315">
        <v>28</v>
      </c>
      <c r="EI315" t="s">
        <v>46</v>
      </c>
      <c r="EJ315">
        <v>1</v>
      </c>
      <c r="EK315">
        <v>34001</v>
      </c>
      <c r="EL315" t="s">
        <v>47</v>
      </c>
      <c r="EM315" t="s">
        <v>48</v>
      </c>
      <c r="EO315" t="s">
        <v>3</v>
      </c>
      <c r="EQ315">
        <v>32768</v>
      </c>
      <c r="ER315">
        <v>772.77</v>
      </c>
      <c r="ES315">
        <v>772.77</v>
      </c>
      <c r="ET315">
        <v>0</v>
      </c>
      <c r="EU315">
        <v>0</v>
      </c>
      <c r="EV315">
        <v>0</v>
      </c>
      <c r="EW315">
        <v>0</v>
      </c>
      <c r="EX315">
        <v>0</v>
      </c>
      <c r="FQ315">
        <v>0</v>
      </c>
      <c r="FR315">
        <f t="shared" si="279"/>
        <v>0</v>
      </c>
      <c r="FS315">
        <v>0</v>
      </c>
      <c r="FX315">
        <v>98</v>
      </c>
      <c r="FY315">
        <v>58</v>
      </c>
      <c r="GA315" t="s">
        <v>3</v>
      </c>
      <c r="GD315">
        <v>1</v>
      </c>
      <c r="GF315">
        <v>705501162</v>
      </c>
      <c r="GG315">
        <v>2</v>
      </c>
      <c r="GH315">
        <v>1</v>
      </c>
      <c r="GI315">
        <v>2</v>
      </c>
      <c r="GJ315">
        <v>0</v>
      </c>
      <c r="GK315">
        <v>0</v>
      </c>
      <c r="GL315">
        <f t="shared" si="280"/>
        <v>0</v>
      </c>
      <c r="GM315">
        <f t="shared" si="281"/>
        <v>-170.18</v>
      </c>
      <c r="GN315">
        <f t="shared" si="282"/>
        <v>-170.18</v>
      </c>
      <c r="GO315">
        <f t="shared" si="283"/>
        <v>0</v>
      </c>
      <c r="GP315">
        <f t="shared" si="284"/>
        <v>0</v>
      </c>
      <c r="GR315">
        <v>0</v>
      </c>
      <c r="GS315">
        <v>3</v>
      </c>
      <c r="GT315">
        <v>0</v>
      </c>
      <c r="GU315" t="s">
        <v>3</v>
      </c>
      <c r="GV315">
        <f t="shared" si="285"/>
        <v>0</v>
      </c>
      <c r="GW315">
        <v>1</v>
      </c>
      <c r="GX315">
        <f t="shared" si="286"/>
        <v>0</v>
      </c>
      <c r="HA315">
        <v>0</v>
      </c>
      <c r="HB315">
        <v>0</v>
      </c>
      <c r="HC315">
        <f t="shared" si="287"/>
        <v>0</v>
      </c>
      <c r="HE315" t="s">
        <v>3</v>
      </c>
      <c r="HF315" t="s">
        <v>3</v>
      </c>
      <c r="HM315" t="s">
        <v>3</v>
      </c>
      <c r="HN315" t="s">
        <v>49</v>
      </c>
      <c r="HO315" t="s">
        <v>50</v>
      </c>
      <c r="HP315" t="s">
        <v>51</v>
      </c>
      <c r="HQ315" t="s">
        <v>51</v>
      </c>
      <c r="IK315">
        <v>0</v>
      </c>
    </row>
    <row r="316" spans="1:245" x14ac:dyDescent="0.2">
      <c r="A316">
        <v>17</v>
      </c>
      <c r="B316">
        <v>1</v>
      </c>
      <c r="C316">
        <f>ROW(SmtRes!A278)</f>
        <v>278</v>
      </c>
      <c r="D316">
        <f>ROW(EtalonRes!A278)</f>
        <v>278</v>
      </c>
      <c r="E316" t="s">
        <v>569</v>
      </c>
      <c r="F316" t="s">
        <v>435</v>
      </c>
      <c r="G316" t="s">
        <v>436</v>
      </c>
      <c r="H316" t="s">
        <v>348</v>
      </c>
      <c r="I316">
        <f>ROUND(3/100,9)</f>
        <v>0.03</v>
      </c>
      <c r="J316">
        <v>0</v>
      </c>
      <c r="K316">
        <f>ROUND(3/100,9)</f>
        <v>0.03</v>
      </c>
      <c r="O316">
        <f t="shared" si="248"/>
        <v>267.08</v>
      </c>
      <c r="P316">
        <f t="shared" si="249"/>
        <v>34.200000000000003</v>
      </c>
      <c r="Q316">
        <f t="shared" si="250"/>
        <v>11.28</v>
      </c>
      <c r="R316">
        <f t="shared" si="251"/>
        <v>1.3</v>
      </c>
      <c r="S316">
        <f t="shared" si="252"/>
        <v>221.6</v>
      </c>
      <c r="T316">
        <f t="shared" si="253"/>
        <v>0</v>
      </c>
      <c r="U316">
        <f t="shared" si="254"/>
        <v>0.7056</v>
      </c>
      <c r="V316">
        <f t="shared" si="255"/>
        <v>3.0000000000000001E-3</v>
      </c>
      <c r="W316">
        <f t="shared" si="256"/>
        <v>0</v>
      </c>
      <c r="X316">
        <f t="shared" si="257"/>
        <v>216.21</v>
      </c>
      <c r="Y316">
        <f t="shared" si="258"/>
        <v>113.68</v>
      </c>
      <c r="AA316">
        <v>93041055</v>
      </c>
      <c r="AB316">
        <f t="shared" si="259"/>
        <v>371.2</v>
      </c>
      <c r="AC316">
        <f t="shared" si="260"/>
        <v>128.37</v>
      </c>
      <c r="AD316">
        <f t="shared" si="261"/>
        <v>36.090000000000003</v>
      </c>
      <c r="AE316">
        <f t="shared" si="262"/>
        <v>1.21</v>
      </c>
      <c r="AF316">
        <f t="shared" si="263"/>
        <v>206.74</v>
      </c>
      <c r="AG316">
        <f t="shared" si="264"/>
        <v>0</v>
      </c>
      <c r="AH316">
        <f t="shared" si="265"/>
        <v>23.52</v>
      </c>
      <c r="AI316">
        <f t="shared" si="266"/>
        <v>0.1</v>
      </c>
      <c r="AJ316">
        <f t="shared" si="267"/>
        <v>0</v>
      </c>
      <c r="AK316">
        <v>371.2</v>
      </c>
      <c r="AL316">
        <v>128.37</v>
      </c>
      <c r="AM316">
        <v>36.090000000000003</v>
      </c>
      <c r="AN316">
        <v>1.21</v>
      </c>
      <c r="AO316">
        <v>206.74</v>
      </c>
      <c r="AP316">
        <v>0</v>
      </c>
      <c r="AQ316">
        <v>23.52</v>
      </c>
      <c r="AR316">
        <v>0.1</v>
      </c>
      <c r="AS316">
        <v>0</v>
      </c>
      <c r="AT316">
        <v>97</v>
      </c>
      <c r="AU316">
        <v>51</v>
      </c>
      <c r="AV316">
        <v>1</v>
      </c>
      <c r="AW316">
        <v>1</v>
      </c>
      <c r="AZ316">
        <v>1</v>
      </c>
      <c r="BA316">
        <v>35.729999999999997</v>
      </c>
      <c r="BB316">
        <v>10.42</v>
      </c>
      <c r="BC316">
        <v>8.8800000000000008</v>
      </c>
      <c r="BD316" t="s">
        <v>3</v>
      </c>
      <c r="BE316" t="s">
        <v>3</v>
      </c>
      <c r="BF316" t="s">
        <v>3</v>
      </c>
      <c r="BG316" t="s">
        <v>3</v>
      </c>
      <c r="BH316">
        <v>0</v>
      </c>
      <c r="BI316">
        <v>2</v>
      </c>
      <c r="BJ316" t="s">
        <v>437</v>
      </c>
      <c r="BM316">
        <v>108001</v>
      </c>
      <c r="BN316">
        <v>0</v>
      </c>
      <c r="BO316" t="s">
        <v>435</v>
      </c>
      <c r="BP316">
        <v>1</v>
      </c>
      <c r="BQ316">
        <v>3</v>
      </c>
      <c r="BR316">
        <v>0</v>
      </c>
      <c r="BS316">
        <v>35.729999999999997</v>
      </c>
      <c r="BT316">
        <v>1</v>
      </c>
      <c r="BU316">
        <v>1</v>
      </c>
      <c r="BV316">
        <v>1</v>
      </c>
      <c r="BW316">
        <v>1</v>
      </c>
      <c r="BX316">
        <v>1</v>
      </c>
      <c r="BY316" t="s">
        <v>3</v>
      </c>
      <c r="BZ316">
        <v>97</v>
      </c>
      <c r="CA316">
        <v>51</v>
      </c>
      <c r="CB316" t="s">
        <v>3</v>
      </c>
      <c r="CE316">
        <v>0</v>
      </c>
      <c r="CF316">
        <v>0</v>
      </c>
      <c r="CG316">
        <v>0</v>
      </c>
      <c r="CM316">
        <v>0</v>
      </c>
      <c r="CN316" t="s">
        <v>3</v>
      </c>
      <c r="CO316">
        <v>0</v>
      </c>
      <c r="CP316">
        <f t="shared" si="268"/>
        <v>267.08</v>
      </c>
      <c r="CQ316">
        <f t="shared" si="269"/>
        <v>1139.9256</v>
      </c>
      <c r="CR316">
        <f t="shared" si="270"/>
        <v>376.05780000000004</v>
      </c>
      <c r="CS316">
        <f t="shared" si="271"/>
        <v>43.233299999999993</v>
      </c>
      <c r="CT316">
        <f t="shared" si="272"/>
        <v>7386.8202000000001</v>
      </c>
      <c r="CU316">
        <f t="shared" si="273"/>
        <v>0</v>
      </c>
      <c r="CV316">
        <f t="shared" si="274"/>
        <v>23.52</v>
      </c>
      <c r="CW316">
        <f t="shared" si="275"/>
        <v>0.1</v>
      </c>
      <c r="CX316">
        <f t="shared" si="276"/>
        <v>0</v>
      </c>
      <c r="CY316">
        <f t="shared" si="277"/>
        <v>216.21299999999999</v>
      </c>
      <c r="CZ316">
        <f t="shared" si="278"/>
        <v>113.679</v>
      </c>
      <c r="DC316" t="s">
        <v>3</v>
      </c>
      <c r="DD316" t="s">
        <v>3</v>
      </c>
      <c r="DE316" t="s">
        <v>3</v>
      </c>
      <c r="DF316" t="s">
        <v>3</v>
      </c>
      <c r="DG316" t="s">
        <v>3</v>
      </c>
      <c r="DH316" t="s">
        <v>3</v>
      </c>
      <c r="DI316" t="s">
        <v>3</v>
      </c>
      <c r="DJ316" t="s">
        <v>3</v>
      </c>
      <c r="DK316" t="s">
        <v>3</v>
      </c>
      <c r="DL316" t="s">
        <v>3</v>
      </c>
      <c r="DM316" t="s">
        <v>3</v>
      </c>
      <c r="DN316">
        <v>0</v>
      </c>
      <c r="DO316">
        <v>0</v>
      </c>
      <c r="DP316">
        <v>1</v>
      </c>
      <c r="DQ316">
        <v>1</v>
      </c>
      <c r="DU316">
        <v>1003</v>
      </c>
      <c r="DV316" t="s">
        <v>348</v>
      </c>
      <c r="DW316" t="s">
        <v>348</v>
      </c>
      <c r="DX316">
        <v>100</v>
      </c>
      <c r="DZ316" t="s">
        <v>3</v>
      </c>
      <c r="EA316" t="s">
        <v>3</v>
      </c>
      <c r="EB316" t="s">
        <v>3</v>
      </c>
      <c r="EC316" t="s">
        <v>3</v>
      </c>
      <c r="EE316">
        <v>92107470</v>
      </c>
      <c r="EF316">
        <v>3</v>
      </c>
      <c r="EG316" t="s">
        <v>113</v>
      </c>
      <c r="EH316">
        <v>0</v>
      </c>
      <c r="EI316" t="s">
        <v>3</v>
      </c>
      <c r="EJ316">
        <v>2</v>
      </c>
      <c r="EK316">
        <v>108001</v>
      </c>
      <c r="EL316" t="s">
        <v>114</v>
      </c>
      <c r="EM316" t="s">
        <v>115</v>
      </c>
      <c r="EO316" t="s">
        <v>3</v>
      </c>
      <c r="EQ316">
        <v>0</v>
      </c>
      <c r="ER316">
        <v>371.2</v>
      </c>
      <c r="ES316">
        <v>128.37</v>
      </c>
      <c r="ET316">
        <v>36.090000000000003</v>
      </c>
      <c r="EU316">
        <v>1.21</v>
      </c>
      <c r="EV316">
        <v>206.74</v>
      </c>
      <c r="EW316">
        <v>23.52</v>
      </c>
      <c r="EX316">
        <v>0.1</v>
      </c>
      <c r="EY316">
        <v>0</v>
      </c>
      <c r="FQ316">
        <v>0</v>
      </c>
      <c r="FR316">
        <f t="shared" si="279"/>
        <v>0</v>
      </c>
      <c r="FS316">
        <v>0</v>
      </c>
      <c r="FX316">
        <v>97</v>
      </c>
      <c r="FY316">
        <v>51</v>
      </c>
      <c r="GA316" t="s">
        <v>3</v>
      </c>
      <c r="GD316">
        <v>1</v>
      </c>
      <c r="GF316">
        <v>-905993166</v>
      </c>
      <c r="GG316">
        <v>2</v>
      </c>
      <c r="GH316">
        <v>1</v>
      </c>
      <c r="GI316">
        <v>2</v>
      </c>
      <c r="GJ316">
        <v>0</v>
      </c>
      <c r="GK316">
        <v>0</v>
      </c>
      <c r="GL316">
        <f t="shared" si="280"/>
        <v>0</v>
      </c>
      <c r="GM316">
        <f t="shared" si="281"/>
        <v>596.97</v>
      </c>
      <c r="GN316">
        <f t="shared" si="282"/>
        <v>0</v>
      </c>
      <c r="GO316">
        <f t="shared" si="283"/>
        <v>596.97</v>
      </c>
      <c r="GP316">
        <f t="shared" si="284"/>
        <v>0</v>
      </c>
      <c r="GR316">
        <v>0</v>
      </c>
      <c r="GS316">
        <v>3</v>
      </c>
      <c r="GT316">
        <v>0</v>
      </c>
      <c r="GU316" t="s">
        <v>3</v>
      </c>
      <c r="GV316">
        <f t="shared" si="285"/>
        <v>0</v>
      </c>
      <c r="GW316">
        <v>1</v>
      </c>
      <c r="GX316">
        <f t="shared" si="286"/>
        <v>0</v>
      </c>
      <c r="HA316">
        <v>0</v>
      </c>
      <c r="HB316">
        <v>0</v>
      </c>
      <c r="HC316">
        <f t="shared" si="287"/>
        <v>0</v>
      </c>
      <c r="HE316" t="s">
        <v>3</v>
      </c>
      <c r="HF316" t="s">
        <v>3</v>
      </c>
      <c r="HM316" t="s">
        <v>3</v>
      </c>
      <c r="HN316" t="s">
        <v>116</v>
      </c>
      <c r="HO316" t="s">
        <v>117</v>
      </c>
      <c r="HP316" t="s">
        <v>114</v>
      </c>
      <c r="HQ316" t="s">
        <v>114</v>
      </c>
      <c r="IK316">
        <v>0</v>
      </c>
    </row>
    <row r="317" spans="1:245" x14ac:dyDescent="0.2">
      <c r="A317">
        <v>18</v>
      </c>
      <c r="B317">
        <v>1</v>
      </c>
      <c r="C317">
        <v>275</v>
      </c>
      <c r="E317" t="s">
        <v>570</v>
      </c>
      <c r="F317" t="s">
        <v>338</v>
      </c>
      <c r="G317" t="s">
        <v>339</v>
      </c>
      <c r="H317" t="s">
        <v>55</v>
      </c>
      <c r="I317">
        <f>I316*J317</f>
        <v>-0.20519999999999999</v>
      </c>
      <c r="J317">
        <v>-6.84</v>
      </c>
      <c r="K317">
        <v>-6.84</v>
      </c>
      <c r="O317">
        <f t="shared" si="248"/>
        <v>-25</v>
      </c>
      <c r="P317">
        <f t="shared" si="249"/>
        <v>-25</v>
      </c>
      <c r="Q317">
        <f t="shared" si="250"/>
        <v>0</v>
      </c>
      <c r="R317">
        <f t="shared" si="251"/>
        <v>0</v>
      </c>
      <c r="S317">
        <f t="shared" si="252"/>
        <v>0</v>
      </c>
      <c r="T317">
        <f t="shared" si="253"/>
        <v>0</v>
      </c>
      <c r="U317">
        <f t="shared" si="254"/>
        <v>0</v>
      </c>
      <c r="V317">
        <f t="shared" si="255"/>
        <v>0</v>
      </c>
      <c r="W317">
        <f t="shared" si="256"/>
        <v>0</v>
      </c>
      <c r="X317">
        <f t="shared" si="257"/>
        <v>0</v>
      </c>
      <c r="Y317">
        <f t="shared" si="258"/>
        <v>0</v>
      </c>
      <c r="AA317">
        <v>93041055</v>
      </c>
      <c r="AB317">
        <f t="shared" si="259"/>
        <v>12.65</v>
      </c>
      <c r="AC317">
        <f t="shared" si="260"/>
        <v>12.65</v>
      </c>
      <c r="AD317">
        <f t="shared" si="261"/>
        <v>0</v>
      </c>
      <c r="AE317">
        <f t="shared" si="262"/>
        <v>0</v>
      </c>
      <c r="AF317">
        <f t="shared" si="263"/>
        <v>0</v>
      </c>
      <c r="AG317">
        <f t="shared" si="264"/>
        <v>0</v>
      </c>
      <c r="AH317">
        <f t="shared" si="265"/>
        <v>0</v>
      </c>
      <c r="AI317">
        <f t="shared" si="266"/>
        <v>0</v>
      </c>
      <c r="AJ317">
        <f t="shared" si="267"/>
        <v>0</v>
      </c>
      <c r="AK317">
        <v>12.65</v>
      </c>
      <c r="AL317">
        <v>12.65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97</v>
      </c>
      <c r="AU317">
        <v>51</v>
      </c>
      <c r="AV317">
        <v>1</v>
      </c>
      <c r="AW317">
        <v>1</v>
      </c>
      <c r="AZ317">
        <v>1</v>
      </c>
      <c r="BA317">
        <v>1</v>
      </c>
      <c r="BB317">
        <v>1</v>
      </c>
      <c r="BC317">
        <v>9.6300000000000008</v>
      </c>
      <c r="BD317" t="s">
        <v>3</v>
      </c>
      <c r="BE317" t="s">
        <v>3</v>
      </c>
      <c r="BF317" t="s">
        <v>3</v>
      </c>
      <c r="BG317" t="s">
        <v>3</v>
      </c>
      <c r="BH317">
        <v>3</v>
      </c>
      <c r="BI317">
        <v>2</v>
      </c>
      <c r="BJ317" t="s">
        <v>340</v>
      </c>
      <c r="BM317">
        <v>108001</v>
      </c>
      <c r="BN317">
        <v>0</v>
      </c>
      <c r="BO317" t="s">
        <v>338</v>
      </c>
      <c r="BP317">
        <v>1</v>
      </c>
      <c r="BQ317">
        <v>3</v>
      </c>
      <c r="BR317">
        <v>1</v>
      </c>
      <c r="BS317">
        <v>1</v>
      </c>
      <c r="BT317">
        <v>1</v>
      </c>
      <c r="BU317">
        <v>1</v>
      </c>
      <c r="BV317">
        <v>1</v>
      </c>
      <c r="BW317">
        <v>1</v>
      </c>
      <c r="BX317">
        <v>1</v>
      </c>
      <c r="BY317" t="s">
        <v>3</v>
      </c>
      <c r="BZ317">
        <v>97</v>
      </c>
      <c r="CA317">
        <v>51</v>
      </c>
      <c r="CB317" t="s">
        <v>3</v>
      </c>
      <c r="CE317">
        <v>0</v>
      </c>
      <c r="CF317">
        <v>0</v>
      </c>
      <c r="CG317">
        <v>0</v>
      </c>
      <c r="CM317">
        <v>0</v>
      </c>
      <c r="CN317" t="s">
        <v>3</v>
      </c>
      <c r="CO317">
        <v>0</v>
      </c>
      <c r="CP317">
        <f t="shared" si="268"/>
        <v>-25</v>
      </c>
      <c r="CQ317">
        <f t="shared" si="269"/>
        <v>121.81950000000002</v>
      </c>
      <c r="CR317">
        <f t="shared" si="270"/>
        <v>0</v>
      </c>
      <c r="CS317">
        <f t="shared" si="271"/>
        <v>0</v>
      </c>
      <c r="CT317">
        <f t="shared" si="272"/>
        <v>0</v>
      </c>
      <c r="CU317">
        <f t="shared" si="273"/>
        <v>0</v>
      </c>
      <c r="CV317">
        <f t="shared" si="274"/>
        <v>0</v>
      </c>
      <c r="CW317">
        <f t="shared" si="275"/>
        <v>0</v>
      </c>
      <c r="CX317">
        <f t="shared" si="276"/>
        <v>0</v>
      </c>
      <c r="CY317">
        <f t="shared" si="277"/>
        <v>0</v>
      </c>
      <c r="CZ317">
        <f t="shared" si="278"/>
        <v>0</v>
      </c>
      <c r="DC317" t="s">
        <v>3</v>
      </c>
      <c r="DD317" t="s">
        <v>3</v>
      </c>
      <c r="DE317" t="s">
        <v>3</v>
      </c>
      <c r="DF317" t="s">
        <v>3</v>
      </c>
      <c r="DG317" t="s">
        <v>3</v>
      </c>
      <c r="DH317" t="s">
        <v>3</v>
      </c>
      <c r="DI317" t="s">
        <v>3</v>
      </c>
      <c r="DJ317" t="s">
        <v>3</v>
      </c>
      <c r="DK317" t="s">
        <v>3</v>
      </c>
      <c r="DL317" t="s">
        <v>3</v>
      </c>
      <c r="DM317" t="s">
        <v>3</v>
      </c>
      <c r="DN317">
        <v>0</v>
      </c>
      <c r="DO317">
        <v>0</v>
      </c>
      <c r="DP317">
        <v>1</v>
      </c>
      <c r="DQ317">
        <v>1</v>
      </c>
      <c r="DU317">
        <v>1009</v>
      </c>
      <c r="DV317" t="s">
        <v>55</v>
      </c>
      <c r="DW317" t="s">
        <v>55</v>
      </c>
      <c r="DX317">
        <v>1</v>
      </c>
      <c r="DZ317" t="s">
        <v>3</v>
      </c>
      <c r="EA317" t="s">
        <v>3</v>
      </c>
      <c r="EB317" t="s">
        <v>3</v>
      </c>
      <c r="EC317" t="s">
        <v>3</v>
      </c>
      <c r="EE317">
        <v>92107470</v>
      </c>
      <c r="EF317">
        <v>3</v>
      </c>
      <c r="EG317" t="s">
        <v>113</v>
      </c>
      <c r="EH317">
        <v>0</v>
      </c>
      <c r="EI317" t="s">
        <v>3</v>
      </c>
      <c r="EJ317">
        <v>2</v>
      </c>
      <c r="EK317">
        <v>108001</v>
      </c>
      <c r="EL317" t="s">
        <v>114</v>
      </c>
      <c r="EM317" t="s">
        <v>115</v>
      </c>
      <c r="EO317" t="s">
        <v>3</v>
      </c>
      <c r="EQ317">
        <v>32768</v>
      </c>
      <c r="ER317">
        <v>12.65</v>
      </c>
      <c r="ES317">
        <v>12.65</v>
      </c>
      <c r="ET317">
        <v>0</v>
      </c>
      <c r="EU317">
        <v>0</v>
      </c>
      <c r="EV317">
        <v>0</v>
      </c>
      <c r="EW317">
        <v>0</v>
      </c>
      <c r="EX317">
        <v>0</v>
      </c>
      <c r="FQ317">
        <v>0</v>
      </c>
      <c r="FR317">
        <f t="shared" si="279"/>
        <v>0</v>
      </c>
      <c r="FS317">
        <v>0</v>
      </c>
      <c r="FX317">
        <v>97</v>
      </c>
      <c r="FY317">
        <v>51</v>
      </c>
      <c r="GA317" t="s">
        <v>3</v>
      </c>
      <c r="GD317">
        <v>1</v>
      </c>
      <c r="GF317">
        <v>-347328291</v>
      </c>
      <c r="GG317">
        <v>2</v>
      </c>
      <c r="GH317">
        <v>1</v>
      </c>
      <c r="GI317">
        <v>2</v>
      </c>
      <c r="GJ317">
        <v>0</v>
      </c>
      <c r="GK317">
        <v>0</v>
      </c>
      <c r="GL317">
        <f t="shared" si="280"/>
        <v>0</v>
      </c>
      <c r="GM317">
        <f t="shared" si="281"/>
        <v>-25</v>
      </c>
      <c r="GN317">
        <f t="shared" si="282"/>
        <v>0</v>
      </c>
      <c r="GO317">
        <f t="shared" si="283"/>
        <v>-25</v>
      </c>
      <c r="GP317">
        <f t="shared" si="284"/>
        <v>0</v>
      </c>
      <c r="GR317">
        <v>0</v>
      </c>
      <c r="GS317">
        <v>3</v>
      </c>
      <c r="GT317">
        <v>0</v>
      </c>
      <c r="GU317" t="s">
        <v>3</v>
      </c>
      <c r="GV317">
        <f t="shared" si="285"/>
        <v>0</v>
      </c>
      <c r="GW317">
        <v>1</v>
      </c>
      <c r="GX317">
        <f t="shared" si="286"/>
        <v>0</v>
      </c>
      <c r="HA317">
        <v>0</v>
      </c>
      <c r="HB317">
        <v>0</v>
      </c>
      <c r="HC317">
        <f t="shared" si="287"/>
        <v>0</v>
      </c>
      <c r="HE317" t="s">
        <v>3</v>
      </c>
      <c r="HF317" t="s">
        <v>3</v>
      </c>
      <c r="HM317" t="s">
        <v>3</v>
      </c>
      <c r="HN317" t="s">
        <v>116</v>
      </c>
      <c r="HO317" t="s">
        <v>117</v>
      </c>
      <c r="HP317" t="s">
        <v>114</v>
      </c>
      <c r="HQ317" t="s">
        <v>114</v>
      </c>
      <c r="IK317">
        <v>0</v>
      </c>
    </row>
    <row r="318" spans="1:245" x14ac:dyDescent="0.2">
      <c r="A318">
        <v>18</v>
      </c>
      <c r="B318">
        <v>1</v>
      </c>
      <c r="C318">
        <v>276</v>
      </c>
      <c r="E318" t="s">
        <v>571</v>
      </c>
      <c r="F318" t="s">
        <v>440</v>
      </c>
      <c r="G318" t="s">
        <v>441</v>
      </c>
      <c r="H318" t="s">
        <v>156</v>
      </c>
      <c r="I318">
        <f>I316*J318</f>
        <v>-1.2E-2</v>
      </c>
      <c r="J318">
        <v>-0.4</v>
      </c>
      <c r="K318">
        <v>-0.4</v>
      </c>
      <c r="O318">
        <f t="shared" si="248"/>
        <v>-4.3600000000000003</v>
      </c>
      <c r="P318">
        <f t="shared" si="249"/>
        <v>-4.3600000000000003</v>
      </c>
      <c r="Q318">
        <f t="shared" si="250"/>
        <v>0</v>
      </c>
      <c r="R318">
        <f t="shared" si="251"/>
        <v>0</v>
      </c>
      <c r="S318">
        <f t="shared" si="252"/>
        <v>0</v>
      </c>
      <c r="T318">
        <f t="shared" si="253"/>
        <v>0</v>
      </c>
      <c r="U318">
        <f t="shared" si="254"/>
        <v>0</v>
      </c>
      <c r="V318">
        <f t="shared" si="255"/>
        <v>0</v>
      </c>
      <c r="W318">
        <f t="shared" si="256"/>
        <v>0</v>
      </c>
      <c r="X318">
        <f t="shared" si="257"/>
        <v>0</v>
      </c>
      <c r="Y318">
        <f t="shared" si="258"/>
        <v>0</v>
      </c>
      <c r="AA318">
        <v>93041055</v>
      </c>
      <c r="AB318">
        <f t="shared" si="259"/>
        <v>87.29</v>
      </c>
      <c r="AC318">
        <f t="shared" si="260"/>
        <v>87.29</v>
      </c>
      <c r="AD318">
        <f t="shared" si="261"/>
        <v>0</v>
      </c>
      <c r="AE318">
        <f t="shared" si="262"/>
        <v>0</v>
      </c>
      <c r="AF318">
        <f t="shared" si="263"/>
        <v>0</v>
      </c>
      <c r="AG318">
        <f t="shared" si="264"/>
        <v>0</v>
      </c>
      <c r="AH318">
        <f t="shared" si="265"/>
        <v>0</v>
      </c>
      <c r="AI318">
        <f t="shared" si="266"/>
        <v>0</v>
      </c>
      <c r="AJ318">
        <f t="shared" si="267"/>
        <v>0</v>
      </c>
      <c r="AK318">
        <v>87.29</v>
      </c>
      <c r="AL318">
        <v>87.29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97</v>
      </c>
      <c r="AU318">
        <v>51</v>
      </c>
      <c r="AV318">
        <v>1</v>
      </c>
      <c r="AW318">
        <v>1</v>
      </c>
      <c r="AZ318">
        <v>1</v>
      </c>
      <c r="BA318">
        <v>1</v>
      </c>
      <c r="BB318">
        <v>1</v>
      </c>
      <c r="BC318">
        <v>4.16</v>
      </c>
      <c r="BD318" t="s">
        <v>3</v>
      </c>
      <c r="BE318" t="s">
        <v>3</v>
      </c>
      <c r="BF318" t="s">
        <v>3</v>
      </c>
      <c r="BG318" t="s">
        <v>3</v>
      </c>
      <c r="BH318">
        <v>3</v>
      </c>
      <c r="BI318">
        <v>2</v>
      </c>
      <c r="BJ318" t="s">
        <v>442</v>
      </c>
      <c r="BM318">
        <v>108001</v>
      </c>
      <c r="BN318">
        <v>0</v>
      </c>
      <c r="BO318" t="s">
        <v>440</v>
      </c>
      <c r="BP318">
        <v>1</v>
      </c>
      <c r="BQ318">
        <v>3</v>
      </c>
      <c r="BR318">
        <v>1</v>
      </c>
      <c r="BS318">
        <v>1</v>
      </c>
      <c r="BT318">
        <v>1</v>
      </c>
      <c r="BU318">
        <v>1</v>
      </c>
      <c r="BV318">
        <v>1</v>
      </c>
      <c r="BW318">
        <v>1</v>
      </c>
      <c r="BX318">
        <v>1</v>
      </c>
      <c r="BY318" t="s">
        <v>3</v>
      </c>
      <c r="BZ318">
        <v>97</v>
      </c>
      <c r="CA318">
        <v>51</v>
      </c>
      <c r="CB318" t="s">
        <v>3</v>
      </c>
      <c r="CE318">
        <v>0</v>
      </c>
      <c r="CF318">
        <v>0</v>
      </c>
      <c r="CG318">
        <v>0</v>
      </c>
      <c r="CM318">
        <v>0</v>
      </c>
      <c r="CN318" t="s">
        <v>3</v>
      </c>
      <c r="CO318">
        <v>0</v>
      </c>
      <c r="CP318">
        <f t="shared" si="268"/>
        <v>-4.3600000000000003</v>
      </c>
      <c r="CQ318">
        <f t="shared" si="269"/>
        <v>363.12640000000005</v>
      </c>
      <c r="CR318">
        <f t="shared" si="270"/>
        <v>0</v>
      </c>
      <c r="CS318">
        <f t="shared" si="271"/>
        <v>0</v>
      </c>
      <c r="CT318">
        <f t="shared" si="272"/>
        <v>0</v>
      </c>
      <c r="CU318">
        <f t="shared" si="273"/>
        <v>0</v>
      </c>
      <c r="CV318">
        <f t="shared" si="274"/>
        <v>0</v>
      </c>
      <c r="CW318">
        <f t="shared" si="275"/>
        <v>0</v>
      </c>
      <c r="CX318">
        <f t="shared" si="276"/>
        <v>0</v>
      </c>
      <c r="CY318">
        <f t="shared" si="277"/>
        <v>0</v>
      </c>
      <c r="CZ318">
        <f t="shared" si="278"/>
        <v>0</v>
      </c>
      <c r="DC318" t="s">
        <v>3</v>
      </c>
      <c r="DD318" t="s">
        <v>3</v>
      </c>
      <c r="DE318" t="s">
        <v>3</v>
      </c>
      <c r="DF318" t="s">
        <v>3</v>
      </c>
      <c r="DG318" t="s">
        <v>3</v>
      </c>
      <c r="DH318" t="s">
        <v>3</v>
      </c>
      <c r="DI318" t="s">
        <v>3</v>
      </c>
      <c r="DJ318" t="s">
        <v>3</v>
      </c>
      <c r="DK318" t="s">
        <v>3</v>
      </c>
      <c r="DL318" t="s">
        <v>3</v>
      </c>
      <c r="DM318" t="s">
        <v>3</v>
      </c>
      <c r="DN318">
        <v>0</v>
      </c>
      <c r="DO318">
        <v>0</v>
      </c>
      <c r="DP318">
        <v>1</v>
      </c>
      <c r="DQ318">
        <v>1</v>
      </c>
      <c r="DU318">
        <v>1010</v>
      </c>
      <c r="DV318" t="s">
        <v>156</v>
      </c>
      <c r="DW318" t="s">
        <v>156</v>
      </c>
      <c r="DX318">
        <v>100</v>
      </c>
      <c r="DZ318" t="s">
        <v>3</v>
      </c>
      <c r="EA318" t="s">
        <v>3</v>
      </c>
      <c r="EB318" t="s">
        <v>3</v>
      </c>
      <c r="EC318" t="s">
        <v>3</v>
      </c>
      <c r="EE318">
        <v>92107470</v>
      </c>
      <c r="EF318">
        <v>3</v>
      </c>
      <c r="EG318" t="s">
        <v>113</v>
      </c>
      <c r="EH318">
        <v>0</v>
      </c>
      <c r="EI318" t="s">
        <v>3</v>
      </c>
      <c r="EJ318">
        <v>2</v>
      </c>
      <c r="EK318">
        <v>108001</v>
      </c>
      <c r="EL318" t="s">
        <v>114</v>
      </c>
      <c r="EM318" t="s">
        <v>115</v>
      </c>
      <c r="EO318" t="s">
        <v>3</v>
      </c>
      <c r="EQ318">
        <v>32768</v>
      </c>
      <c r="ER318">
        <v>87.29</v>
      </c>
      <c r="ES318">
        <v>87.29</v>
      </c>
      <c r="ET318">
        <v>0</v>
      </c>
      <c r="EU318">
        <v>0</v>
      </c>
      <c r="EV318">
        <v>0</v>
      </c>
      <c r="EW318">
        <v>0</v>
      </c>
      <c r="EX318">
        <v>0</v>
      </c>
      <c r="FQ318">
        <v>0</v>
      </c>
      <c r="FR318">
        <f t="shared" si="279"/>
        <v>0</v>
      </c>
      <c r="FS318">
        <v>0</v>
      </c>
      <c r="FX318">
        <v>97</v>
      </c>
      <c r="FY318">
        <v>51</v>
      </c>
      <c r="GA318" t="s">
        <v>3</v>
      </c>
      <c r="GD318">
        <v>1</v>
      </c>
      <c r="GF318">
        <v>2122249271</v>
      </c>
      <c r="GG318">
        <v>2</v>
      </c>
      <c r="GH318">
        <v>1</v>
      </c>
      <c r="GI318">
        <v>2</v>
      </c>
      <c r="GJ318">
        <v>0</v>
      </c>
      <c r="GK318">
        <v>0</v>
      </c>
      <c r="GL318">
        <f t="shared" si="280"/>
        <v>0</v>
      </c>
      <c r="GM318">
        <f t="shared" si="281"/>
        <v>-4.3600000000000003</v>
      </c>
      <c r="GN318">
        <f t="shared" si="282"/>
        <v>0</v>
      </c>
      <c r="GO318">
        <f t="shared" si="283"/>
        <v>-4.3600000000000003</v>
      </c>
      <c r="GP318">
        <f t="shared" si="284"/>
        <v>0</v>
      </c>
      <c r="GR318">
        <v>0</v>
      </c>
      <c r="GS318">
        <v>3</v>
      </c>
      <c r="GT318">
        <v>0</v>
      </c>
      <c r="GU318" t="s">
        <v>3</v>
      </c>
      <c r="GV318">
        <f t="shared" si="285"/>
        <v>0</v>
      </c>
      <c r="GW318">
        <v>1</v>
      </c>
      <c r="GX318">
        <f t="shared" si="286"/>
        <v>0</v>
      </c>
      <c r="HA318">
        <v>0</v>
      </c>
      <c r="HB318">
        <v>0</v>
      </c>
      <c r="HC318">
        <f t="shared" si="287"/>
        <v>0</v>
      </c>
      <c r="HE318" t="s">
        <v>3</v>
      </c>
      <c r="HF318" t="s">
        <v>3</v>
      </c>
      <c r="HM318" t="s">
        <v>3</v>
      </c>
      <c r="HN318" t="s">
        <v>116</v>
      </c>
      <c r="HO318" t="s">
        <v>117</v>
      </c>
      <c r="HP318" t="s">
        <v>114</v>
      </c>
      <c r="HQ318" t="s">
        <v>114</v>
      </c>
      <c r="IK318">
        <v>0</v>
      </c>
    </row>
    <row r="319" spans="1:245" x14ac:dyDescent="0.2">
      <c r="A319">
        <v>18</v>
      </c>
      <c r="B319">
        <v>1</v>
      </c>
      <c r="C319">
        <v>277</v>
      </c>
      <c r="E319" t="s">
        <v>572</v>
      </c>
      <c r="F319" t="s">
        <v>444</v>
      </c>
      <c r="G319" t="s">
        <v>445</v>
      </c>
      <c r="H319" t="s">
        <v>79</v>
      </c>
      <c r="I319">
        <f>I316*J319</f>
        <v>-1.2</v>
      </c>
      <c r="J319">
        <v>-40</v>
      </c>
      <c r="K319">
        <v>-40</v>
      </c>
      <c r="O319">
        <f t="shared" si="248"/>
        <v>-0.41</v>
      </c>
      <c r="P319">
        <f t="shared" si="249"/>
        <v>-0.41</v>
      </c>
      <c r="Q319">
        <f t="shared" si="250"/>
        <v>0</v>
      </c>
      <c r="R319">
        <f t="shared" si="251"/>
        <v>0</v>
      </c>
      <c r="S319">
        <f t="shared" si="252"/>
        <v>0</v>
      </c>
      <c r="T319">
        <f t="shared" si="253"/>
        <v>0</v>
      </c>
      <c r="U319">
        <f t="shared" si="254"/>
        <v>0</v>
      </c>
      <c r="V319">
        <f t="shared" si="255"/>
        <v>0</v>
      </c>
      <c r="W319">
        <f t="shared" si="256"/>
        <v>0</v>
      </c>
      <c r="X319">
        <f t="shared" si="257"/>
        <v>0</v>
      </c>
      <c r="Y319">
        <f t="shared" si="258"/>
        <v>0</v>
      </c>
      <c r="AA319">
        <v>93041055</v>
      </c>
      <c r="AB319">
        <f t="shared" si="259"/>
        <v>7.0000000000000007E-2</v>
      </c>
      <c r="AC319">
        <f t="shared" si="260"/>
        <v>7.0000000000000007E-2</v>
      </c>
      <c r="AD319">
        <f t="shared" si="261"/>
        <v>0</v>
      </c>
      <c r="AE319">
        <f t="shared" si="262"/>
        <v>0</v>
      </c>
      <c r="AF319">
        <f t="shared" si="263"/>
        <v>0</v>
      </c>
      <c r="AG319">
        <f t="shared" si="264"/>
        <v>0</v>
      </c>
      <c r="AH319">
        <f t="shared" si="265"/>
        <v>0</v>
      </c>
      <c r="AI319">
        <f t="shared" si="266"/>
        <v>0</v>
      </c>
      <c r="AJ319">
        <f t="shared" si="267"/>
        <v>0</v>
      </c>
      <c r="AK319">
        <v>7.0000000000000007E-2</v>
      </c>
      <c r="AL319">
        <v>7.0000000000000007E-2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97</v>
      </c>
      <c r="AU319">
        <v>51</v>
      </c>
      <c r="AV319">
        <v>1</v>
      </c>
      <c r="AW319">
        <v>1</v>
      </c>
      <c r="AZ319">
        <v>1</v>
      </c>
      <c r="BA319">
        <v>1</v>
      </c>
      <c r="BB319">
        <v>1</v>
      </c>
      <c r="BC319">
        <v>4.8600000000000003</v>
      </c>
      <c r="BD319" t="s">
        <v>3</v>
      </c>
      <c r="BE319" t="s">
        <v>3</v>
      </c>
      <c r="BF319" t="s">
        <v>3</v>
      </c>
      <c r="BG319" t="s">
        <v>3</v>
      </c>
      <c r="BH319">
        <v>3</v>
      </c>
      <c r="BI319">
        <v>2</v>
      </c>
      <c r="BJ319" t="s">
        <v>446</v>
      </c>
      <c r="BM319">
        <v>108001</v>
      </c>
      <c r="BN319">
        <v>0</v>
      </c>
      <c r="BO319" t="s">
        <v>444</v>
      </c>
      <c r="BP319">
        <v>1</v>
      </c>
      <c r="BQ319">
        <v>3</v>
      </c>
      <c r="BR319">
        <v>1</v>
      </c>
      <c r="BS319">
        <v>1</v>
      </c>
      <c r="BT319">
        <v>1</v>
      </c>
      <c r="BU319">
        <v>1</v>
      </c>
      <c r="BV319">
        <v>1</v>
      </c>
      <c r="BW319">
        <v>1</v>
      </c>
      <c r="BX319">
        <v>1</v>
      </c>
      <c r="BY319" t="s">
        <v>3</v>
      </c>
      <c r="BZ319">
        <v>97</v>
      </c>
      <c r="CA319">
        <v>51</v>
      </c>
      <c r="CB319" t="s">
        <v>3</v>
      </c>
      <c r="CE319">
        <v>0</v>
      </c>
      <c r="CF319">
        <v>0</v>
      </c>
      <c r="CG319">
        <v>0</v>
      </c>
      <c r="CM319">
        <v>0</v>
      </c>
      <c r="CN319" t="s">
        <v>3</v>
      </c>
      <c r="CO319">
        <v>0</v>
      </c>
      <c r="CP319">
        <f t="shared" si="268"/>
        <v>-0.41</v>
      </c>
      <c r="CQ319">
        <f t="shared" si="269"/>
        <v>0.34020000000000006</v>
      </c>
      <c r="CR319">
        <f t="shared" si="270"/>
        <v>0</v>
      </c>
      <c r="CS319">
        <f t="shared" si="271"/>
        <v>0</v>
      </c>
      <c r="CT319">
        <f t="shared" si="272"/>
        <v>0</v>
      </c>
      <c r="CU319">
        <f t="shared" si="273"/>
        <v>0</v>
      </c>
      <c r="CV319">
        <f t="shared" si="274"/>
        <v>0</v>
      </c>
      <c r="CW319">
        <f t="shared" si="275"/>
        <v>0</v>
      </c>
      <c r="CX319">
        <f t="shared" si="276"/>
        <v>0</v>
      </c>
      <c r="CY319">
        <f t="shared" si="277"/>
        <v>0</v>
      </c>
      <c r="CZ319">
        <f t="shared" si="278"/>
        <v>0</v>
      </c>
      <c r="DC319" t="s">
        <v>3</v>
      </c>
      <c r="DD319" t="s">
        <v>3</v>
      </c>
      <c r="DE319" t="s">
        <v>3</v>
      </c>
      <c r="DF319" t="s">
        <v>3</v>
      </c>
      <c r="DG319" t="s">
        <v>3</v>
      </c>
      <c r="DH319" t="s">
        <v>3</v>
      </c>
      <c r="DI319" t="s">
        <v>3</v>
      </c>
      <c r="DJ319" t="s">
        <v>3</v>
      </c>
      <c r="DK319" t="s">
        <v>3</v>
      </c>
      <c r="DL319" t="s">
        <v>3</v>
      </c>
      <c r="DM319" t="s">
        <v>3</v>
      </c>
      <c r="DN319">
        <v>0</v>
      </c>
      <c r="DO319">
        <v>0</v>
      </c>
      <c r="DP319">
        <v>1</v>
      </c>
      <c r="DQ319">
        <v>1</v>
      </c>
      <c r="DU319">
        <v>1010</v>
      </c>
      <c r="DV319" t="s">
        <v>79</v>
      </c>
      <c r="DW319" t="s">
        <v>79</v>
      </c>
      <c r="DX319">
        <v>1</v>
      </c>
      <c r="DZ319" t="s">
        <v>3</v>
      </c>
      <c r="EA319" t="s">
        <v>3</v>
      </c>
      <c r="EB319" t="s">
        <v>3</v>
      </c>
      <c r="EC319" t="s">
        <v>3</v>
      </c>
      <c r="EE319">
        <v>92107470</v>
      </c>
      <c r="EF319">
        <v>3</v>
      </c>
      <c r="EG319" t="s">
        <v>113</v>
      </c>
      <c r="EH319">
        <v>0</v>
      </c>
      <c r="EI319" t="s">
        <v>3</v>
      </c>
      <c r="EJ319">
        <v>2</v>
      </c>
      <c r="EK319">
        <v>108001</v>
      </c>
      <c r="EL319" t="s">
        <v>114</v>
      </c>
      <c r="EM319" t="s">
        <v>115</v>
      </c>
      <c r="EO319" t="s">
        <v>3</v>
      </c>
      <c r="EQ319">
        <v>32768</v>
      </c>
      <c r="ER319">
        <v>7.0000000000000007E-2</v>
      </c>
      <c r="ES319">
        <v>7.0000000000000007E-2</v>
      </c>
      <c r="ET319">
        <v>0</v>
      </c>
      <c r="EU319">
        <v>0</v>
      </c>
      <c r="EV319">
        <v>0</v>
      </c>
      <c r="EW319">
        <v>0</v>
      </c>
      <c r="EX319">
        <v>0</v>
      </c>
      <c r="FQ319">
        <v>0</v>
      </c>
      <c r="FR319">
        <f t="shared" si="279"/>
        <v>0</v>
      </c>
      <c r="FS319">
        <v>0</v>
      </c>
      <c r="FX319">
        <v>97</v>
      </c>
      <c r="FY319">
        <v>51</v>
      </c>
      <c r="GA319" t="s">
        <v>3</v>
      </c>
      <c r="GD319">
        <v>1</v>
      </c>
      <c r="GF319">
        <v>-141146855</v>
      </c>
      <c r="GG319">
        <v>2</v>
      </c>
      <c r="GH319">
        <v>1</v>
      </c>
      <c r="GI319">
        <v>2</v>
      </c>
      <c r="GJ319">
        <v>0</v>
      </c>
      <c r="GK319">
        <v>0</v>
      </c>
      <c r="GL319">
        <f t="shared" si="280"/>
        <v>0</v>
      </c>
      <c r="GM319">
        <f t="shared" si="281"/>
        <v>-0.41</v>
      </c>
      <c r="GN319">
        <f t="shared" si="282"/>
        <v>0</v>
      </c>
      <c r="GO319">
        <f t="shared" si="283"/>
        <v>-0.41</v>
      </c>
      <c r="GP319">
        <f t="shared" si="284"/>
        <v>0</v>
      </c>
      <c r="GR319">
        <v>0</v>
      </c>
      <c r="GS319">
        <v>3</v>
      </c>
      <c r="GT319">
        <v>0</v>
      </c>
      <c r="GU319" t="s">
        <v>3</v>
      </c>
      <c r="GV319">
        <f t="shared" si="285"/>
        <v>0</v>
      </c>
      <c r="GW319">
        <v>1</v>
      </c>
      <c r="GX319">
        <f t="shared" si="286"/>
        <v>0</v>
      </c>
      <c r="HA319">
        <v>0</v>
      </c>
      <c r="HB319">
        <v>0</v>
      </c>
      <c r="HC319">
        <f t="shared" si="287"/>
        <v>0</v>
      </c>
      <c r="HE319" t="s">
        <v>3</v>
      </c>
      <c r="HF319" t="s">
        <v>3</v>
      </c>
      <c r="HM319" t="s">
        <v>3</v>
      </c>
      <c r="HN319" t="s">
        <v>116</v>
      </c>
      <c r="HO319" t="s">
        <v>117</v>
      </c>
      <c r="HP319" t="s">
        <v>114</v>
      </c>
      <c r="HQ319" t="s">
        <v>114</v>
      </c>
      <c r="IK319">
        <v>0</v>
      </c>
    </row>
    <row r="320" spans="1:245" x14ac:dyDescent="0.2">
      <c r="A320">
        <v>17</v>
      </c>
      <c r="B320">
        <v>1</v>
      </c>
      <c r="C320">
        <f>ROW(SmtRes!A288)</f>
        <v>288</v>
      </c>
      <c r="D320">
        <f>ROW(EtalonRes!A288)</f>
        <v>288</v>
      </c>
      <c r="E320" t="s">
        <v>573</v>
      </c>
      <c r="F320" t="s">
        <v>448</v>
      </c>
      <c r="G320" t="s">
        <v>449</v>
      </c>
      <c r="H320" t="s">
        <v>111</v>
      </c>
      <c r="I320">
        <f>ROUND(339/100,9)</f>
        <v>3.39</v>
      </c>
      <c r="J320">
        <v>0</v>
      </c>
      <c r="K320">
        <f>ROUND(339/100,9)</f>
        <v>3.39</v>
      </c>
      <c r="O320">
        <f t="shared" si="248"/>
        <v>30496.18</v>
      </c>
      <c r="P320">
        <f t="shared" si="249"/>
        <v>2704.08</v>
      </c>
      <c r="Q320">
        <f t="shared" si="250"/>
        <v>2703.54</v>
      </c>
      <c r="R320">
        <f t="shared" si="251"/>
        <v>293.12</v>
      </c>
      <c r="S320">
        <f t="shared" si="252"/>
        <v>25088.560000000001</v>
      </c>
      <c r="T320">
        <f t="shared" si="253"/>
        <v>0</v>
      </c>
      <c r="U320">
        <f t="shared" si="254"/>
        <v>78.105599999999995</v>
      </c>
      <c r="V320">
        <f t="shared" si="255"/>
        <v>0.67800000000000005</v>
      </c>
      <c r="W320">
        <f t="shared" si="256"/>
        <v>0</v>
      </c>
      <c r="X320">
        <f t="shared" si="257"/>
        <v>24620.23</v>
      </c>
      <c r="Y320">
        <f t="shared" si="258"/>
        <v>12944.66</v>
      </c>
      <c r="AA320">
        <v>93041055</v>
      </c>
      <c r="AB320">
        <f t="shared" si="259"/>
        <v>339.16</v>
      </c>
      <c r="AC320">
        <f t="shared" si="260"/>
        <v>41.61</v>
      </c>
      <c r="AD320">
        <f t="shared" si="261"/>
        <v>90.42</v>
      </c>
      <c r="AE320">
        <f t="shared" si="262"/>
        <v>2.42</v>
      </c>
      <c r="AF320">
        <f t="shared" si="263"/>
        <v>207.13</v>
      </c>
      <c r="AG320">
        <f t="shared" si="264"/>
        <v>0</v>
      </c>
      <c r="AH320">
        <f t="shared" si="265"/>
        <v>23.04</v>
      </c>
      <c r="AI320">
        <f t="shared" si="266"/>
        <v>0.2</v>
      </c>
      <c r="AJ320">
        <f t="shared" si="267"/>
        <v>0</v>
      </c>
      <c r="AK320">
        <v>339.16</v>
      </c>
      <c r="AL320">
        <v>41.61</v>
      </c>
      <c r="AM320">
        <v>90.42</v>
      </c>
      <c r="AN320">
        <v>2.42</v>
      </c>
      <c r="AO320">
        <v>207.13</v>
      </c>
      <c r="AP320">
        <v>0</v>
      </c>
      <c r="AQ320">
        <v>23.04</v>
      </c>
      <c r="AR320">
        <v>0.2</v>
      </c>
      <c r="AS320">
        <v>0</v>
      </c>
      <c r="AT320">
        <v>97</v>
      </c>
      <c r="AU320">
        <v>51</v>
      </c>
      <c r="AV320">
        <v>1</v>
      </c>
      <c r="AW320">
        <v>1</v>
      </c>
      <c r="AZ320">
        <v>1</v>
      </c>
      <c r="BA320">
        <v>35.729999999999997</v>
      </c>
      <c r="BB320">
        <v>8.82</v>
      </c>
      <c r="BC320">
        <v>19.170000000000002</v>
      </c>
      <c r="BD320" t="s">
        <v>3</v>
      </c>
      <c r="BE320" t="s">
        <v>3</v>
      </c>
      <c r="BF320" t="s">
        <v>3</v>
      </c>
      <c r="BG320" t="s">
        <v>3</v>
      </c>
      <c r="BH320">
        <v>0</v>
      </c>
      <c r="BI320">
        <v>2</v>
      </c>
      <c r="BJ320" t="s">
        <v>450</v>
      </c>
      <c r="BM320">
        <v>108001</v>
      </c>
      <c r="BN320">
        <v>0</v>
      </c>
      <c r="BO320" t="s">
        <v>448</v>
      </c>
      <c r="BP320">
        <v>1</v>
      </c>
      <c r="BQ320">
        <v>3</v>
      </c>
      <c r="BR320">
        <v>0</v>
      </c>
      <c r="BS320">
        <v>35.729999999999997</v>
      </c>
      <c r="BT320">
        <v>1</v>
      </c>
      <c r="BU320">
        <v>1</v>
      </c>
      <c r="BV320">
        <v>1</v>
      </c>
      <c r="BW320">
        <v>1</v>
      </c>
      <c r="BX320">
        <v>1</v>
      </c>
      <c r="BY320" t="s">
        <v>3</v>
      </c>
      <c r="BZ320">
        <v>97</v>
      </c>
      <c r="CA320">
        <v>51</v>
      </c>
      <c r="CB320" t="s">
        <v>3</v>
      </c>
      <c r="CE320">
        <v>0</v>
      </c>
      <c r="CF320">
        <v>0</v>
      </c>
      <c r="CG320">
        <v>0</v>
      </c>
      <c r="CM320">
        <v>0</v>
      </c>
      <c r="CN320" t="s">
        <v>3</v>
      </c>
      <c r="CO320">
        <v>0</v>
      </c>
      <c r="CP320">
        <f t="shared" si="268"/>
        <v>30496.18</v>
      </c>
      <c r="CQ320">
        <f t="shared" si="269"/>
        <v>797.66370000000006</v>
      </c>
      <c r="CR320">
        <f t="shared" si="270"/>
        <v>797.50440000000003</v>
      </c>
      <c r="CS320">
        <f t="shared" si="271"/>
        <v>86.466599999999985</v>
      </c>
      <c r="CT320">
        <f t="shared" si="272"/>
        <v>7400.754899999999</v>
      </c>
      <c r="CU320">
        <f t="shared" si="273"/>
        <v>0</v>
      </c>
      <c r="CV320">
        <f t="shared" si="274"/>
        <v>23.04</v>
      </c>
      <c r="CW320">
        <f t="shared" si="275"/>
        <v>0.2</v>
      </c>
      <c r="CX320">
        <f t="shared" si="276"/>
        <v>0</v>
      </c>
      <c r="CY320">
        <f t="shared" si="277"/>
        <v>24620.229599999999</v>
      </c>
      <c r="CZ320">
        <f t="shared" si="278"/>
        <v>12944.656799999999</v>
      </c>
      <c r="DC320" t="s">
        <v>3</v>
      </c>
      <c r="DD320" t="s">
        <v>3</v>
      </c>
      <c r="DE320" t="s">
        <v>3</v>
      </c>
      <c r="DF320" t="s">
        <v>3</v>
      </c>
      <c r="DG320" t="s">
        <v>3</v>
      </c>
      <c r="DH320" t="s">
        <v>3</v>
      </c>
      <c r="DI320" t="s">
        <v>3</v>
      </c>
      <c r="DJ320" t="s">
        <v>3</v>
      </c>
      <c r="DK320" t="s">
        <v>3</v>
      </c>
      <c r="DL320" t="s">
        <v>3</v>
      </c>
      <c r="DM320" t="s">
        <v>3</v>
      </c>
      <c r="DN320">
        <v>0</v>
      </c>
      <c r="DO320">
        <v>0</v>
      </c>
      <c r="DP320">
        <v>1</v>
      </c>
      <c r="DQ320">
        <v>1</v>
      </c>
      <c r="DU320">
        <v>1013</v>
      </c>
      <c r="DV320" t="s">
        <v>111</v>
      </c>
      <c r="DW320" t="s">
        <v>111</v>
      </c>
      <c r="DX320">
        <v>1</v>
      </c>
      <c r="DZ320" t="s">
        <v>3</v>
      </c>
      <c r="EA320" t="s">
        <v>3</v>
      </c>
      <c r="EB320" t="s">
        <v>3</v>
      </c>
      <c r="EC320" t="s">
        <v>3</v>
      </c>
      <c r="EE320">
        <v>92107470</v>
      </c>
      <c r="EF320">
        <v>3</v>
      </c>
      <c r="EG320" t="s">
        <v>113</v>
      </c>
      <c r="EH320">
        <v>0</v>
      </c>
      <c r="EI320" t="s">
        <v>3</v>
      </c>
      <c r="EJ320">
        <v>2</v>
      </c>
      <c r="EK320">
        <v>108001</v>
      </c>
      <c r="EL320" t="s">
        <v>114</v>
      </c>
      <c r="EM320" t="s">
        <v>115</v>
      </c>
      <c r="EO320" t="s">
        <v>3</v>
      </c>
      <c r="EQ320">
        <v>0</v>
      </c>
      <c r="ER320">
        <v>339.16</v>
      </c>
      <c r="ES320">
        <v>41.61</v>
      </c>
      <c r="ET320">
        <v>90.42</v>
      </c>
      <c r="EU320">
        <v>2.42</v>
      </c>
      <c r="EV320">
        <v>207.13</v>
      </c>
      <c r="EW320">
        <v>23.04</v>
      </c>
      <c r="EX320">
        <v>0.2</v>
      </c>
      <c r="EY320">
        <v>0</v>
      </c>
      <c r="FQ320">
        <v>0</v>
      </c>
      <c r="FR320">
        <f t="shared" si="279"/>
        <v>0</v>
      </c>
      <c r="FS320">
        <v>0</v>
      </c>
      <c r="FX320">
        <v>97</v>
      </c>
      <c r="FY320">
        <v>51</v>
      </c>
      <c r="GA320" t="s">
        <v>3</v>
      </c>
      <c r="GD320">
        <v>1</v>
      </c>
      <c r="GF320">
        <v>177380879</v>
      </c>
      <c r="GG320">
        <v>2</v>
      </c>
      <c r="GH320">
        <v>1</v>
      </c>
      <c r="GI320">
        <v>2</v>
      </c>
      <c r="GJ320">
        <v>0</v>
      </c>
      <c r="GK320">
        <v>0</v>
      </c>
      <c r="GL320">
        <f t="shared" si="280"/>
        <v>0</v>
      </c>
      <c r="GM320">
        <f t="shared" si="281"/>
        <v>68061.070000000007</v>
      </c>
      <c r="GN320">
        <f t="shared" si="282"/>
        <v>0</v>
      </c>
      <c r="GO320">
        <f t="shared" si="283"/>
        <v>68061.070000000007</v>
      </c>
      <c r="GP320">
        <f t="shared" si="284"/>
        <v>0</v>
      </c>
      <c r="GR320">
        <v>0</v>
      </c>
      <c r="GS320">
        <v>3</v>
      </c>
      <c r="GT320">
        <v>0</v>
      </c>
      <c r="GU320" t="s">
        <v>3</v>
      </c>
      <c r="GV320">
        <f t="shared" si="285"/>
        <v>0</v>
      </c>
      <c r="GW320">
        <v>1</v>
      </c>
      <c r="GX320">
        <f t="shared" si="286"/>
        <v>0</v>
      </c>
      <c r="HA320">
        <v>0</v>
      </c>
      <c r="HB320">
        <v>0</v>
      </c>
      <c r="HC320">
        <f t="shared" si="287"/>
        <v>0</v>
      </c>
      <c r="HE320" t="s">
        <v>3</v>
      </c>
      <c r="HF320" t="s">
        <v>3</v>
      </c>
      <c r="HM320" t="s">
        <v>3</v>
      </c>
      <c r="HN320" t="s">
        <v>116</v>
      </c>
      <c r="HO320" t="s">
        <v>117</v>
      </c>
      <c r="HP320" t="s">
        <v>114</v>
      </c>
      <c r="HQ320" t="s">
        <v>114</v>
      </c>
      <c r="IK320">
        <v>0</v>
      </c>
    </row>
    <row r="321" spans="1:245" x14ac:dyDescent="0.2">
      <c r="A321">
        <v>18</v>
      </c>
      <c r="B321">
        <v>1</v>
      </c>
      <c r="C321">
        <v>285</v>
      </c>
      <c r="E321" t="s">
        <v>574</v>
      </c>
      <c r="F321" t="s">
        <v>452</v>
      </c>
      <c r="G321" t="s">
        <v>453</v>
      </c>
      <c r="H321" t="s">
        <v>348</v>
      </c>
      <c r="I321">
        <f>I320*J321</f>
        <v>-3.2543999999999997E-2</v>
      </c>
      <c r="J321">
        <v>-9.5999999999999992E-3</v>
      </c>
      <c r="K321">
        <v>-9.5999999999999992E-3</v>
      </c>
      <c r="O321">
        <f t="shared" si="248"/>
        <v>-24.97</v>
      </c>
      <c r="P321">
        <f t="shared" si="249"/>
        <v>-24.97</v>
      </c>
      <c r="Q321">
        <f t="shared" si="250"/>
        <v>0</v>
      </c>
      <c r="R321">
        <f t="shared" si="251"/>
        <v>0</v>
      </c>
      <c r="S321">
        <f t="shared" si="252"/>
        <v>0</v>
      </c>
      <c r="T321">
        <f t="shared" si="253"/>
        <v>0</v>
      </c>
      <c r="U321">
        <f t="shared" si="254"/>
        <v>0</v>
      </c>
      <c r="V321">
        <f t="shared" si="255"/>
        <v>0</v>
      </c>
      <c r="W321">
        <f t="shared" si="256"/>
        <v>0</v>
      </c>
      <c r="X321">
        <f t="shared" si="257"/>
        <v>0</v>
      </c>
      <c r="Y321">
        <f t="shared" si="258"/>
        <v>0</v>
      </c>
      <c r="AA321">
        <v>93041055</v>
      </c>
      <c r="AB321">
        <f t="shared" si="259"/>
        <v>121.8</v>
      </c>
      <c r="AC321">
        <f t="shared" si="260"/>
        <v>121.8</v>
      </c>
      <c r="AD321">
        <f t="shared" si="261"/>
        <v>0</v>
      </c>
      <c r="AE321">
        <f t="shared" si="262"/>
        <v>0</v>
      </c>
      <c r="AF321">
        <f t="shared" si="263"/>
        <v>0</v>
      </c>
      <c r="AG321">
        <f t="shared" si="264"/>
        <v>0</v>
      </c>
      <c r="AH321">
        <f t="shared" si="265"/>
        <v>0</v>
      </c>
      <c r="AI321">
        <f t="shared" si="266"/>
        <v>0</v>
      </c>
      <c r="AJ321">
        <f t="shared" si="267"/>
        <v>0</v>
      </c>
      <c r="AK321">
        <v>121.8</v>
      </c>
      <c r="AL321">
        <v>121.8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97</v>
      </c>
      <c r="AU321">
        <v>51</v>
      </c>
      <c r="AV321">
        <v>1</v>
      </c>
      <c r="AW321">
        <v>1</v>
      </c>
      <c r="AZ321">
        <v>1</v>
      </c>
      <c r="BA321">
        <v>1</v>
      </c>
      <c r="BB321">
        <v>1</v>
      </c>
      <c r="BC321">
        <v>6.3</v>
      </c>
      <c r="BD321" t="s">
        <v>3</v>
      </c>
      <c r="BE321" t="s">
        <v>3</v>
      </c>
      <c r="BF321" t="s">
        <v>3</v>
      </c>
      <c r="BG321" t="s">
        <v>3</v>
      </c>
      <c r="BH321">
        <v>3</v>
      </c>
      <c r="BI321">
        <v>2</v>
      </c>
      <c r="BJ321" t="s">
        <v>454</v>
      </c>
      <c r="BM321">
        <v>108001</v>
      </c>
      <c r="BN321">
        <v>0</v>
      </c>
      <c r="BO321" t="s">
        <v>452</v>
      </c>
      <c r="BP321">
        <v>1</v>
      </c>
      <c r="BQ321">
        <v>3</v>
      </c>
      <c r="BR321">
        <v>1</v>
      </c>
      <c r="BS321">
        <v>1</v>
      </c>
      <c r="BT321">
        <v>1</v>
      </c>
      <c r="BU321">
        <v>1</v>
      </c>
      <c r="BV321">
        <v>1</v>
      </c>
      <c r="BW321">
        <v>1</v>
      </c>
      <c r="BX321">
        <v>1</v>
      </c>
      <c r="BY321" t="s">
        <v>3</v>
      </c>
      <c r="BZ321">
        <v>97</v>
      </c>
      <c r="CA321">
        <v>51</v>
      </c>
      <c r="CB321" t="s">
        <v>3</v>
      </c>
      <c r="CE321">
        <v>0</v>
      </c>
      <c r="CF321">
        <v>0</v>
      </c>
      <c r="CG321">
        <v>0</v>
      </c>
      <c r="CM321">
        <v>0</v>
      </c>
      <c r="CN321" t="s">
        <v>3</v>
      </c>
      <c r="CO321">
        <v>0</v>
      </c>
      <c r="CP321">
        <f t="shared" si="268"/>
        <v>-24.97</v>
      </c>
      <c r="CQ321">
        <f t="shared" si="269"/>
        <v>767.33999999999992</v>
      </c>
      <c r="CR321">
        <f t="shared" si="270"/>
        <v>0</v>
      </c>
      <c r="CS321">
        <f t="shared" si="271"/>
        <v>0</v>
      </c>
      <c r="CT321">
        <f t="shared" si="272"/>
        <v>0</v>
      </c>
      <c r="CU321">
        <f t="shared" si="273"/>
        <v>0</v>
      </c>
      <c r="CV321">
        <f t="shared" si="274"/>
        <v>0</v>
      </c>
      <c r="CW321">
        <f t="shared" si="275"/>
        <v>0</v>
      </c>
      <c r="CX321">
        <f t="shared" si="276"/>
        <v>0</v>
      </c>
      <c r="CY321">
        <f t="shared" si="277"/>
        <v>0</v>
      </c>
      <c r="CZ321">
        <f t="shared" si="278"/>
        <v>0</v>
      </c>
      <c r="DC321" t="s">
        <v>3</v>
      </c>
      <c r="DD321" t="s">
        <v>3</v>
      </c>
      <c r="DE321" t="s">
        <v>3</v>
      </c>
      <c r="DF321" t="s">
        <v>3</v>
      </c>
      <c r="DG321" t="s">
        <v>3</v>
      </c>
      <c r="DH321" t="s">
        <v>3</v>
      </c>
      <c r="DI321" t="s">
        <v>3</v>
      </c>
      <c r="DJ321" t="s">
        <v>3</v>
      </c>
      <c r="DK321" t="s">
        <v>3</v>
      </c>
      <c r="DL321" t="s">
        <v>3</v>
      </c>
      <c r="DM321" t="s">
        <v>3</v>
      </c>
      <c r="DN321">
        <v>0</v>
      </c>
      <c r="DO321">
        <v>0</v>
      </c>
      <c r="DP321">
        <v>1</v>
      </c>
      <c r="DQ321">
        <v>1</v>
      </c>
      <c r="DU321">
        <v>1003</v>
      </c>
      <c r="DV321" t="s">
        <v>348</v>
      </c>
      <c r="DW321" t="s">
        <v>348</v>
      </c>
      <c r="DX321">
        <v>100</v>
      </c>
      <c r="DZ321" t="s">
        <v>3</v>
      </c>
      <c r="EA321" t="s">
        <v>3</v>
      </c>
      <c r="EB321" t="s">
        <v>3</v>
      </c>
      <c r="EC321" t="s">
        <v>3</v>
      </c>
      <c r="EE321">
        <v>92107470</v>
      </c>
      <c r="EF321">
        <v>3</v>
      </c>
      <c r="EG321" t="s">
        <v>113</v>
      </c>
      <c r="EH321">
        <v>0</v>
      </c>
      <c r="EI321" t="s">
        <v>3</v>
      </c>
      <c r="EJ321">
        <v>2</v>
      </c>
      <c r="EK321">
        <v>108001</v>
      </c>
      <c r="EL321" t="s">
        <v>114</v>
      </c>
      <c r="EM321" t="s">
        <v>115</v>
      </c>
      <c r="EO321" t="s">
        <v>3</v>
      </c>
      <c r="EQ321">
        <v>32768</v>
      </c>
      <c r="ER321">
        <v>121.8</v>
      </c>
      <c r="ES321">
        <v>121.8</v>
      </c>
      <c r="ET321">
        <v>0</v>
      </c>
      <c r="EU321">
        <v>0</v>
      </c>
      <c r="EV321">
        <v>0</v>
      </c>
      <c r="EW321">
        <v>0</v>
      </c>
      <c r="EX321">
        <v>0</v>
      </c>
      <c r="FQ321">
        <v>0</v>
      </c>
      <c r="FR321">
        <f t="shared" si="279"/>
        <v>0</v>
      </c>
      <c r="FS321">
        <v>0</v>
      </c>
      <c r="FX321">
        <v>97</v>
      </c>
      <c r="FY321">
        <v>51</v>
      </c>
      <c r="GA321" t="s">
        <v>3</v>
      </c>
      <c r="GD321">
        <v>1</v>
      </c>
      <c r="GF321">
        <v>-737867663</v>
      </c>
      <c r="GG321">
        <v>2</v>
      </c>
      <c r="GH321">
        <v>1</v>
      </c>
      <c r="GI321">
        <v>2</v>
      </c>
      <c r="GJ321">
        <v>0</v>
      </c>
      <c r="GK321">
        <v>0</v>
      </c>
      <c r="GL321">
        <f t="shared" si="280"/>
        <v>0</v>
      </c>
      <c r="GM321">
        <f t="shared" si="281"/>
        <v>-24.97</v>
      </c>
      <c r="GN321">
        <f t="shared" si="282"/>
        <v>0</v>
      </c>
      <c r="GO321">
        <f t="shared" si="283"/>
        <v>-24.97</v>
      </c>
      <c r="GP321">
        <f t="shared" si="284"/>
        <v>0</v>
      </c>
      <c r="GR321">
        <v>0</v>
      </c>
      <c r="GS321">
        <v>3</v>
      </c>
      <c r="GT321">
        <v>0</v>
      </c>
      <c r="GU321" t="s">
        <v>3</v>
      </c>
      <c r="GV321">
        <f t="shared" si="285"/>
        <v>0</v>
      </c>
      <c r="GW321">
        <v>1</v>
      </c>
      <c r="GX321">
        <f t="shared" si="286"/>
        <v>0</v>
      </c>
      <c r="HA321">
        <v>0</v>
      </c>
      <c r="HB321">
        <v>0</v>
      </c>
      <c r="HC321">
        <f t="shared" si="287"/>
        <v>0</v>
      </c>
      <c r="HE321" t="s">
        <v>3</v>
      </c>
      <c r="HF321" t="s">
        <v>3</v>
      </c>
      <c r="HM321" t="s">
        <v>3</v>
      </c>
      <c r="HN321" t="s">
        <v>116</v>
      </c>
      <c r="HO321" t="s">
        <v>117</v>
      </c>
      <c r="HP321" t="s">
        <v>114</v>
      </c>
      <c r="HQ321" t="s">
        <v>114</v>
      </c>
      <c r="IK321">
        <v>0</v>
      </c>
    </row>
    <row r="322" spans="1:245" x14ac:dyDescent="0.2">
      <c r="A322">
        <v>18</v>
      </c>
      <c r="B322">
        <v>1</v>
      </c>
      <c r="C322">
        <v>286</v>
      </c>
      <c r="E322" t="s">
        <v>575</v>
      </c>
      <c r="F322" t="s">
        <v>342</v>
      </c>
      <c r="G322" t="s">
        <v>343</v>
      </c>
      <c r="H322" t="s">
        <v>178</v>
      </c>
      <c r="I322">
        <f>I320*J322</f>
        <v>-2.03E-4</v>
      </c>
      <c r="J322">
        <v>-5.9882005899705014E-5</v>
      </c>
      <c r="K322">
        <v>-6.0000000000000002E-5</v>
      </c>
      <c r="O322">
        <f t="shared" si="248"/>
        <v>-15.74</v>
      </c>
      <c r="P322">
        <f t="shared" si="249"/>
        <v>-15.74</v>
      </c>
      <c r="Q322">
        <f t="shared" si="250"/>
        <v>0</v>
      </c>
      <c r="R322">
        <f t="shared" si="251"/>
        <v>0</v>
      </c>
      <c r="S322">
        <f t="shared" si="252"/>
        <v>0</v>
      </c>
      <c r="T322">
        <f t="shared" si="253"/>
        <v>0</v>
      </c>
      <c r="U322">
        <f t="shared" si="254"/>
        <v>0</v>
      </c>
      <c r="V322">
        <f t="shared" si="255"/>
        <v>0</v>
      </c>
      <c r="W322">
        <f t="shared" si="256"/>
        <v>0</v>
      </c>
      <c r="X322">
        <f t="shared" si="257"/>
        <v>0</v>
      </c>
      <c r="Y322">
        <f t="shared" si="258"/>
        <v>0</v>
      </c>
      <c r="AA322">
        <v>93041055</v>
      </c>
      <c r="AB322">
        <f t="shared" si="259"/>
        <v>9528</v>
      </c>
      <c r="AC322">
        <f t="shared" si="260"/>
        <v>9528</v>
      </c>
      <c r="AD322">
        <f t="shared" si="261"/>
        <v>0</v>
      </c>
      <c r="AE322">
        <f t="shared" si="262"/>
        <v>0</v>
      </c>
      <c r="AF322">
        <f t="shared" si="263"/>
        <v>0</v>
      </c>
      <c r="AG322">
        <f t="shared" si="264"/>
        <v>0</v>
      </c>
      <c r="AH322">
        <f t="shared" si="265"/>
        <v>0</v>
      </c>
      <c r="AI322">
        <f t="shared" si="266"/>
        <v>0</v>
      </c>
      <c r="AJ322">
        <f t="shared" si="267"/>
        <v>0</v>
      </c>
      <c r="AK322">
        <v>9528</v>
      </c>
      <c r="AL322">
        <v>9528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97</v>
      </c>
      <c r="AU322">
        <v>51</v>
      </c>
      <c r="AV322">
        <v>1</v>
      </c>
      <c r="AW322">
        <v>1</v>
      </c>
      <c r="AZ322">
        <v>1</v>
      </c>
      <c r="BA322">
        <v>1</v>
      </c>
      <c r="BB322">
        <v>1</v>
      </c>
      <c r="BC322">
        <v>8.14</v>
      </c>
      <c r="BD322" t="s">
        <v>3</v>
      </c>
      <c r="BE322" t="s">
        <v>3</v>
      </c>
      <c r="BF322" t="s">
        <v>3</v>
      </c>
      <c r="BG322" t="s">
        <v>3</v>
      </c>
      <c r="BH322">
        <v>3</v>
      </c>
      <c r="BI322">
        <v>2</v>
      </c>
      <c r="BJ322" t="s">
        <v>344</v>
      </c>
      <c r="BM322">
        <v>108001</v>
      </c>
      <c r="BN322">
        <v>0</v>
      </c>
      <c r="BO322" t="s">
        <v>342</v>
      </c>
      <c r="BP322">
        <v>1</v>
      </c>
      <c r="BQ322">
        <v>3</v>
      </c>
      <c r="BR322">
        <v>1</v>
      </c>
      <c r="BS322">
        <v>1</v>
      </c>
      <c r="BT322">
        <v>1</v>
      </c>
      <c r="BU322">
        <v>1</v>
      </c>
      <c r="BV322">
        <v>1</v>
      </c>
      <c r="BW322">
        <v>1</v>
      </c>
      <c r="BX322">
        <v>1</v>
      </c>
      <c r="BY322" t="s">
        <v>3</v>
      </c>
      <c r="BZ322">
        <v>97</v>
      </c>
      <c r="CA322">
        <v>51</v>
      </c>
      <c r="CB322" t="s">
        <v>3</v>
      </c>
      <c r="CE322">
        <v>0</v>
      </c>
      <c r="CF322">
        <v>0</v>
      </c>
      <c r="CG322">
        <v>0</v>
      </c>
      <c r="CM322">
        <v>0</v>
      </c>
      <c r="CN322" t="s">
        <v>3</v>
      </c>
      <c r="CO322">
        <v>0</v>
      </c>
      <c r="CP322">
        <f t="shared" si="268"/>
        <v>-15.74</v>
      </c>
      <c r="CQ322">
        <f t="shared" si="269"/>
        <v>77557.919999999998</v>
      </c>
      <c r="CR322">
        <f t="shared" si="270"/>
        <v>0</v>
      </c>
      <c r="CS322">
        <f t="shared" si="271"/>
        <v>0</v>
      </c>
      <c r="CT322">
        <f t="shared" si="272"/>
        <v>0</v>
      </c>
      <c r="CU322">
        <f t="shared" si="273"/>
        <v>0</v>
      </c>
      <c r="CV322">
        <f t="shared" si="274"/>
        <v>0</v>
      </c>
      <c r="CW322">
        <f t="shared" si="275"/>
        <v>0</v>
      </c>
      <c r="CX322">
        <f t="shared" si="276"/>
        <v>0</v>
      </c>
      <c r="CY322">
        <f t="shared" si="277"/>
        <v>0</v>
      </c>
      <c r="CZ322">
        <f t="shared" si="278"/>
        <v>0</v>
      </c>
      <c r="DC322" t="s">
        <v>3</v>
      </c>
      <c r="DD322" t="s">
        <v>3</v>
      </c>
      <c r="DE322" t="s">
        <v>3</v>
      </c>
      <c r="DF322" t="s">
        <v>3</v>
      </c>
      <c r="DG322" t="s">
        <v>3</v>
      </c>
      <c r="DH322" t="s">
        <v>3</v>
      </c>
      <c r="DI322" t="s">
        <v>3</v>
      </c>
      <c r="DJ322" t="s">
        <v>3</v>
      </c>
      <c r="DK322" t="s">
        <v>3</v>
      </c>
      <c r="DL322" t="s">
        <v>3</v>
      </c>
      <c r="DM322" t="s">
        <v>3</v>
      </c>
      <c r="DN322">
        <v>0</v>
      </c>
      <c r="DO322">
        <v>0</v>
      </c>
      <c r="DP322">
        <v>1</v>
      </c>
      <c r="DQ322">
        <v>1</v>
      </c>
      <c r="DU322">
        <v>1009</v>
      </c>
      <c r="DV322" t="s">
        <v>178</v>
      </c>
      <c r="DW322" t="s">
        <v>178</v>
      </c>
      <c r="DX322">
        <v>1000</v>
      </c>
      <c r="DZ322" t="s">
        <v>3</v>
      </c>
      <c r="EA322" t="s">
        <v>3</v>
      </c>
      <c r="EB322" t="s">
        <v>3</v>
      </c>
      <c r="EC322" t="s">
        <v>3</v>
      </c>
      <c r="EE322">
        <v>92107470</v>
      </c>
      <c r="EF322">
        <v>3</v>
      </c>
      <c r="EG322" t="s">
        <v>113</v>
      </c>
      <c r="EH322">
        <v>0</v>
      </c>
      <c r="EI322" t="s">
        <v>3</v>
      </c>
      <c r="EJ322">
        <v>2</v>
      </c>
      <c r="EK322">
        <v>108001</v>
      </c>
      <c r="EL322" t="s">
        <v>114</v>
      </c>
      <c r="EM322" t="s">
        <v>115</v>
      </c>
      <c r="EO322" t="s">
        <v>3</v>
      </c>
      <c r="EQ322">
        <v>32768</v>
      </c>
      <c r="ER322">
        <v>9528</v>
      </c>
      <c r="ES322">
        <v>9528</v>
      </c>
      <c r="ET322">
        <v>0</v>
      </c>
      <c r="EU322">
        <v>0</v>
      </c>
      <c r="EV322">
        <v>0</v>
      </c>
      <c r="EW322">
        <v>0</v>
      </c>
      <c r="EX322">
        <v>0</v>
      </c>
      <c r="FQ322">
        <v>0</v>
      </c>
      <c r="FR322">
        <f t="shared" si="279"/>
        <v>0</v>
      </c>
      <c r="FS322">
        <v>0</v>
      </c>
      <c r="FX322">
        <v>97</v>
      </c>
      <c r="FY322">
        <v>51</v>
      </c>
      <c r="GA322" t="s">
        <v>3</v>
      </c>
      <c r="GD322">
        <v>1</v>
      </c>
      <c r="GF322">
        <v>-1286039561</v>
      </c>
      <c r="GG322">
        <v>2</v>
      </c>
      <c r="GH322">
        <v>1</v>
      </c>
      <c r="GI322">
        <v>2</v>
      </c>
      <c r="GJ322">
        <v>0</v>
      </c>
      <c r="GK322">
        <v>0</v>
      </c>
      <c r="GL322">
        <f t="shared" si="280"/>
        <v>0</v>
      </c>
      <c r="GM322">
        <f t="shared" si="281"/>
        <v>-15.74</v>
      </c>
      <c r="GN322">
        <f t="shared" si="282"/>
        <v>0</v>
      </c>
      <c r="GO322">
        <f t="shared" si="283"/>
        <v>-15.74</v>
      </c>
      <c r="GP322">
        <f t="shared" si="284"/>
        <v>0</v>
      </c>
      <c r="GR322">
        <v>0</v>
      </c>
      <c r="GS322">
        <v>3</v>
      </c>
      <c r="GT322">
        <v>0</v>
      </c>
      <c r="GU322" t="s">
        <v>3</v>
      </c>
      <c r="GV322">
        <f t="shared" si="285"/>
        <v>0</v>
      </c>
      <c r="GW322">
        <v>1</v>
      </c>
      <c r="GX322">
        <f t="shared" si="286"/>
        <v>0</v>
      </c>
      <c r="HA322">
        <v>0</v>
      </c>
      <c r="HB322">
        <v>0</v>
      </c>
      <c r="HC322">
        <f t="shared" si="287"/>
        <v>0</v>
      </c>
      <c r="HE322" t="s">
        <v>3</v>
      </c>
      <c r="HF322" t="s">
        <v>3</v>
      </c>
      <c r="HM322" t="s">
        <v>3</v>
      </c>
      <c r="HN322" t="s">
        <v>116</v>
      </c>
      <c r="HO322" t="s">
        <v>117</v>
      </c>
      <c r="HP322" t="s">
        <v>114</v>
      </c>
      <c r="HQ322" t="s">
        <v>114</v>
      </c>
      <c r="IK322">
        <v>0</v>
      </c>
    </row>
    <row r="323" spans="1:245" x14ac:dyDescent="0.2">
      <c r="A323">
        <v>18</v>
      </c>
      <c r="B323">
        <v>1</v>
      </c>
      <c r="C323">
        <v>287</v>
      </c>
      <c r="E323" t="s">
        <v>576</v>
      </c>
      <c r="F323" t="s">
        <v>457</v>
      </c>
      <c r="G323" t="s">
        <v>458</v>
      </c>
      <c r="H323" t="s">
        <v>55</v>
      </c>
      <c r="I323">
        <f>I320*J323</f>
        <v>-1.6950000000000001</v>
      </c>
      <c r="J323">
        <v>-0.5</v>
      </c>
      <c r="K323">
        <v>-0.5</v>
      </c>
      <c r="O323">
        <f t="shared" si="248"/>
        <v>-2161.77</v>
      </c>
      <c r="P323">
        <f t="shared" si="249"/>
        <v>-2161.77</v>
      </c>
      <c r="Q323">
        <f t="shared" si="250"/>
        <v>0</v>
      </c>
      <c r="R323">
        <f t="shared" si="251"/>
        <v>0</v>
      </c>
      <c r="S323">
        <f t="shared" si="252"/>
        <v>0</v>
      </c>
      <c r="T323">
        <f t="shared" si="253"/>
        <v>0</v>
      </c>
      <c r="U323">
        <f t="shared" si="254"/>
        <v>0</v>
      </c>
      <c r="V323">
        <f t="shared" si="255"/>
        <v>0</v>
      </c>
      <c r="W323">
        <f t="shared" si="256"/>
        <v>0</v>
      </c>
      <c r="X323">
        <f t="shared" si="257"/>
        <v>0</v>
      </c>
      <c r="Y323">
        <f t="shared" si="258"/>
        <v>0</v>
      </c>
      <c r="AA323">
        <v>93041055</v>
      </c>
      <c r="AB323">
        <f t="shared" si="259"/>
        <v>71.45</v>
      </c>
      <c r="AC323">
        <f t="shared" si="260"/>
        <v>71.45</v>
      </c>
      <c r="AD323">
        <f t="shared" si="261"/>
        <v>0</v>
      </c>
      <c r="AE323">
        <f t="shared" si="262"/>
        <v>0</v>
      </c>
      <c r="AF323">
        <f t="shared" si="263"/>
        <v>0</v>
      </c>
      <c r="AG323">
        <f t="shared" si="264"/>
        <v>0</v>
      </c>
      <c r="AH323">
        <f t="shared" si="265"/>
        <v>0</v>
      </c>
      <c r="AI323">
        <f t="shared" si="266"/>
        <v>0</v>
      </c>
      <c r="AJ323">
        <f t="shared" si="267"/>
        <v>0</v>
      </c>
      <c r="AK323">
        <v>71.45</v>
      </c>
      <c r="AL323">
        <v>71.45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97</v>
      </c>
      <c r="AU323">
        <v>51</v>
      </c>
      <c r="AV323">
        <v>1</v>
      </c>
      <c r="AW323">
        <v>1</v>
      </c>
      <c r="AZ323">
        <v>1</v>
      </c>
      <c r="BA323">
        <v>1</v>
      </c>
      <c r="BB323">
        <v>1</v>
      </c>
      <c r="BC323">
        <v>17.850000000000001</v>
      </c>
      <c r="BD323" t="s">
        <v>3</v>
      </c>
      <c r="BE323" t="s">
        <v>3</v>
      </c>
      <c r="BF323" t="s">
        <v>3</v>
      </c>
      <c r="BG323" t="s">
        <v>3</v>
      </c>
      <c r="BH323">
        <v>3</v>
      </c>
      <c r="BI323">
        <v>2</v>
      </c>
      <c r="BJ323" t="s">
        <v>459</v>
      </c>
      <c r="BM323">
        <v>108001</v>
      </c>
      <c r="BN323">
        <v>0</v>
      </c>
      <c r="BO323" t="s">
        <v>457</v>
      </c>
      <c r="BP323">
        <v>1</v>
      </c>
      <c r="BQ323">
        <v>3</v>
      </c>
      <c r="BR323">
        <v>1</v>
      </c>
      <c r="BS323">
        <v>1</v>
      </c>
      <c r="BT323">
        <v>1</v>
      </c>
      <c r="BU323">
        <v>1</v>
      </c>
      <c r="BV323">
        <v>1</v>
      </c>
      <c r="BW323">
        <v>1</v>
      </c>
      <c r="BX323">
        <v>1</v>
      </c>
      <c r="BY323" t="s">
        <v>3</v>
      </c>
      <c r="BZ323">
        <v>97</v>
      </c>
      <c r="CA323">
        <v>51</v>
      </c>
      <c r="CB323" t="s">
        <v>3</v>
      </c>
      <c r="CE323">
        <v>0</v>
      </c>
      <c r="CF323">
        <v>0</v>
      </c>
      <c r="CG323">
        <v>0</v>
      </c>
      <c r="CM323">
        <v>0</v>
      </c>
      <c r="CN323" t="s">
        <v>3</v>
      </c>
      <c r="CO323">
        <v>0</v>
      </c>
      <c r="CP323">
        <f t="shared" si="268"/>
        <v>-2161.77</v>
      </c>
      <c r="CQ323">
        <f t="shared" si="269"/>
        <v>1275.3825000000002</v>
      </c>
      <c r="CR323">
        <f t="shared" si="270"/>
        <v>0</v>
      </c>
      <c r="CS323">
        <f t="shared" si="271"/>
        <v>0</v>
      </c>
      <c r="CT323">
        <f t="shared" si="272"/>
        <v>0</v>
      </c>
      <c r="CU323">
        <f t="shared" si="273"/>
        <v>0</v>
      </c>
      <c r="CV323">
        <f t="shared" si="274"/>
        <v>0</v>
      </c>
      <c r="CW323">
        <f t="shared" si="275"/>
        <v>0</v>
      </c>
      <c r="CX323">
        <f t="shared" si="276"/>
        <v>0</v>
      </c>
      <c r="CY323">
        <f t="shared" si="277"/>
        <v>0</v>
      </c>
      <c r="CZ323">
        <f t="shared" si="278"/>
        <v>0</v>
      </c>
      <c r="DC323" t="s">
        <v>3</v>
      </c>
      <c r="DD323" t="s">
        <v>3</v>
      </c>
      <c r="DE323" t="s">
        <v>3</v>
      </c>
      <c r="DF323" t="s">
        <v>3</v>
      </c>
      <c r="DG323" t="s">
        <v>3</v>
      </c>
      <c r="DH323" t="s">
        <v>3</v>
      </c>
      <c r="DI323" t="s">
        <v>3</v>
      </c>
      <c r="DJ323" t="s">
        <v>3</v>
      </c>
      <c r="DK323" t="s">
        <v>3</v>
      </c>
      <c r="DL323" t="s">
        <v>3</v>
      </c>
      <c r="DM323" t="s">
        <v>3</v>
      </c>
      <c r="DN323">
        <v>0</v>
      </c>
      <c r="DO323">
        <v>0</v>
      </c>
      <c r="DP323">
        <v>1</v>
      </c>
      <c r="DQ323">
        <v>1</v>
      </c>
      <c r="DU323">
        <v>1009</v>
      </c>
      <c r="DV323" t="s">
        <v>55</v>
      </c>
      <c r="DW323" t="s">
        <v>55</v>
      </c>
      <c r="DX323">
        <v>1</v>
      </c>
      <c r="DZ323" t="s">
        <v>3</v>
      </c>
      <c r="EA323" t="s">
        <v>3</v>
      </c>
      <c r="EB323" t="s">
        <v>3</v>
      </c>
      <c r="EC323" t="s">
        <v>3</v>
      </c>
      <c r="EE323">
        <v>92107470</v>
      </c>
      <c r="EF323">
        <v>3</v>
      </c>
      <c r="EG323" t="s">
        <v>113</v>
      </c>
      <c r="EH323">
        <v>0</v>
      </c>
      <c r="EI323" t="s">
        <v>3</v>
      </c>
      <c r="EJ323">
        <v>2</v>
      </c>
      <c r="EK323">
        <v>108001</v>
      </c>
      <c r="EL323" t="s">
        <v>114</v>
      </c>
      <c r="EM323" t="s">
        <v>115</v>
      </c>
      <c r="EO323" t="s">
        <v>3</v>
      </c>
      <c r="EQ323">
        <v>32768</v>
      </c>
      <c r="ER323">
        <v>71.45</v>
      </c>
      <c r="ES323">
        <v>71.45</v>
      </c>
      <c r="ET323">
        <v>0</v>
      </c>
      <c r="EU323">
        <v>0</v>
      </c>
      <c r="EV323">
        <v>0</v>
      </c>
      <c r="EW323">
        <v>0</v>
      </c>
      <c r="EX323">
        <v>0</v>
      </c>
      <c r="FQ323">
        <v>0</v>
      </c>
      <c r="FR323">
        <f t="shared" si="279"/>
        <v>0</v>
      </c>
      <c r="FS323">
        <v>0</v>
      </c>
      <c r="FX323">
        <v>97</v>
      </c>
      <c r="FY323">
        <v>51</v>
      </c>
      <c r="GA323" t="s">
        <v>3</v>
      </c>
      <c r="GD323">
        <v>1</v>
      </c>
      <c r="GF323">
        <v>904967830</v>
      </c>
      <c r="GG323">
        <v>2</v>
      </c>
      <c r="GH323">
        <v>1</v>
      </c>
      <c r="GI323">
        <v>2</v>
      </c>
      <c r="GJ323">
        <v>0</v>
      </c>
      <c r="GK323">
        <v>0</v>
      </c>
      <c r="GL323">
        <f t="shared" si="280"/>
        <v>0</v>
      </c>
      <c r="GM323">
        <f t="shared" si="281"/>
        <v>-2161.77</v>
      </c>
      <c r="GN323">
        <f t="shared" si="282"/>
        <v>0</v>
      </c>
      <c r="GO323">
        <f t="shared" si="283"/>
        <v>-2161.77</v>
      </c>
      <c r="GP323">
        <f t="shared" si="284"/>
        <v>0</v>
      </c>
      <c r="GR323">
        <v>0</v>
      </c>
      <c r="GS323">
        <v>3</v>
      </c>
      <c r="GT323">
        <v>0</v>
      </c>
      <c r="GU323" t="s">
        <v>3</v>
      </c>
      <c r="GV323">
        <f t="shared" si="285"/>
        <v>0</v>
      </c>
      <c r="GW323">
        <v>1</v>
      </c>
      <c r="GX323">
        <f t="shared" si="286"/>
        <v>0</v>
      </c>
      <c r="HA323">
        <v>0</v>
      </c>
      <c r="HB323">
        <v>0</v>
      </c>
      <c r="HC323">
        <f t="shared" si="287"/>
        <v>0</v>
      </c>
      <c r="HE323" t="s">
        <v>3</v>
      </c>
      <c r="HF323" t="s">
        <v>3</v>
      </c>
      <c r="HM323" t="s">
        <v>3</v>
      </c>
      <c r="HN323" t="s">
        <v>116</v>
      </c>
      <c r="HO323" t="s">
        <v>117</v>
      </c>
      <c r="HP323" t="s">
        <v>114</v>
      </c>
      <c r="HQ323" t="s">
        <v>114</v>
      </c>
      <c r="IK323">
        <v>0</v>
      </c>
    </row>
    <row r="324" spans="1:245" x14ac:dyDescent="0.2">
      <c r="A324">
        <v>17</v>
      </c>
      <c r="B324">
        <v>1</v>
      </c>
      <c r="C324">
        <f>ROW(SmtRes!A298)</f>
        <v>298</v>
      </c>
      <c r="D324">
        <f>ROW(EtalonRes!A298)</f>
        <v>298</v>
      </c>
      <c r="E324" t="s">
        <v>577</v>
      </c>
      <c r="F324" t="s">
        <v>461</v>
      </c>
      <c r="G324" t="s">
        <v>462</v>
      </c>
      <c r="H324" t="s">
        <v>111</v>
      </c>
      <c r="I324">
        <f>ROUND(80/100,9)</f>
        <v>0.8</v>
      </c>
      <c r="J324">
        <v>0</v>
      </c>
      <c r="K324">
        <f>ROUND(80/100,9)</f>
        <v>0.8</v>
      </c>
      <c r="O324">
        <f t="shared" si="248"/>
        <v>3788.19</v>
      </c>
      <c r="P324">
        <f t="shared" si="249"/>
        <v>625.47</v>
      </c>
      <c r="Q324">
        <f t="shared" si="250"/>
        <v>531.28</v>
      </c>
      <c r="R324">
        <f t="shared" si="251"/>
        <v>69.17</v>
      </c>
      <c r="S324">
        <f t="shared" si="252"/>
        <v>2631.44</v>
      </c>
      <c r="T324">
        <f t="shared" si="253"/>
        <v>0</v>
      </c>
      <c r="U324">
        <f t="shared" si="254"/>
        <v>8.1920000000000002</v>
      </c>
      <c r="V324">
        <f t="shared" si="255"/>
        <v>0.16000000000000003</v>
      </c>
      <c r="W324">
        <f t="shared" si="256"/>
        <v>0</v>
      </c>
      <c r="X324">
        <f t="shared" si="257"/>
        <v>2619.59</v>
      </c>
      <c r="Y324">
        <f t="shared" si="258"/>
        <v>1377.31</v>
      </c>
      <c r="AA324">
        <v>93041055</v>
      </c>
      <c r="AB324">
        <f t="shared" si="259"/>
        <v>207.19</v>
      </c>
      <c r="AC324">
        <f t="shared" si="260"/>
        <v>49.83</v>
      </c>
      <c r="AD324">
        <f t="shared" si="261"/>
        <v>65.3</v>
      </c>
      <c r="AE324">
        <f t="shared" si="262"/>
        <v>2.42</v>
      </c>
      <c r="AF324">
        <f t="shared" si="263"/>
        <v>92.06</v>
      </c>
      <c r="AG324">
        <f t="shared" si="264"/>
        <v>0</v>
      </c>
      <c r="AH324">
        <f t="shared" si="265"/>
        <v>10.24</v>
      </c>
      <c r="AI324">
        <f t="shared" si="266"/>
        <v>0.2</v>
      </c>
      <c r="AJ324">
        <f t="shared" si="267"/>
        <v>0</v>
      </c>
      <c r="AK324">
        <v>207.19</v>
      </c>
      <c r="AL324">
        <v>49.83</v>
      </c>
      <c r="AM324">
        <v>65.3</v>
      </c>
      <c r="AN324">
        <v>2.42</v>
      </c>
      <c r="AO324">
        <v>92.06</v>
      </c>
      <c r="AP324">
        <v>0</v>
      </c>
      <c r="AQ324">
        <v>10.24</v>
      </c>
      <c r="AR324">
        <v>0.2</v>
      </c>
      <c r="AS324">
        <v>0</v>
      </c>
      <c r="AT324">
        <v>97</v>
      </c>
      <c r="AU324">
        <v>51</v>
      </c>
      <c r="AV324">
        <v>1</v>
      </c>
      <c r="AW324">
        <v>1</v>
      </c>
      <c r="AZ324">
        <v>1</v>
      </c>
      <c r="BA324">
        <v>35.729999999999997</v>
      </c>
      <c r="BB324">
        <v>10.17</v>
      </c>
      <c r="BC324">
        <v>15.69</v>
      </c>
      <c r="BD324" t="s">
        <v>3</v>
      </c>
      <c r="BE324" t="s">
        <v>3</v>
      </c>
      <c r="BF324" t="s">
        <v>3</v>
      </c>
      <c r="BG324" t="s">
        <v>3</v>
      </c>
      <c r="BH324">
        <v>0</v>
      </c>
      <c r="BI324">
        <v>2</v>
      </c>
      <c r="BJ324" t="s">
        <v>463</v>
      </c>
      <c r="BM324">
        <v>108001</v>
      </c>
      <c r="BN324">
        <v>0</v>
      </c>
      <c r="BO324" t="s">
        <v>461</v>
      </c>
      <c r="BP324">
        <v>1</v>
      </c>
      <c r="BQ324">
        <v>3</v>
      </c>
      <c r="BR324">
        <v>0</v>
      </c>
      <c r="BS324">
        <v>35.729999999999997</v>
      </c>
      <c r="BT324">
        <v>1</v>
      </c>
      <c r="BU324">
        <v>1</v>
      </c>
      <c r="BV324">
        <v>1</v>
      </c>
      <c r="BW324">
        <v>1</v>
      </c>
      <c r="BX324">
        <v>1</v>
      </c>
      <c r="BY324" t="s">
        <v>3</v>
      </c>
      <c r="BZ324">
        <v>97</v>
      </c>
      <c r="CA324">
        <v>51</v>
      </c>
      <c r="CB324" t="s">
        <v>3</v>
      </c>
      <c r="CE324">
        <v>0</v>
      </c>
      <c r="CF324">
        <v>0</v>
      </c>
      <c r="CG324">
        <v>0</v>
      </c>
      <c r="CM324">
        <v>0</v>
      </c>
      <c r="CN324" t="s">
        <v>3</v>
      </c>
      <c r="CO324">
        <v>0</v>
      </c>
      <c r="CP324">
        <f t="shared" si="268"/>
        <v>3788.19</v>
      </c>
      <c r="CQ324">
        <f t="shared" si="269"/>
        <v>781.83269999999993</v>
      </c>
      <c r="CR324">
        <f t="shared" si="270"/>
        <v>664.101</v>
      </c>
      <c r="CS324">
        <f t="shared" si="271"/>
        <v>86.466599999999985</v>
      </c>
      <c r="CT324">
        <f t="shared" si="272"/>
        <v>3289.3037999999997</v>
      </c>
      <c r="CU324">
        <f t="shared" si="273"/>
        <v>0</v>
      </c>
      <c r="CV324">
        <f t="shared" si="274"/>
        <v>10.24</v>
      </c>
      <c r="CW324">
        <f t="shared" si="275"/>
        <v>0.2</v>
      </c>
      <c r="CX324">
        <f t="shared" si="276"/>
        <v>0</v>
      </c>
      <c r="CY324">
        <f t="shared" si="277"/>
        <v>2619.5916999999999</v>
      </c>
      <c r="CZ324">
        <f t="shared" si="278"/>
        <v>1377.3111000000001</v>
      </c>
      <c r="DC324" t="s">
        <v>3</v>
      </c>
      <c r="DD324" t="s">
        <v>3</v>
      </c>
      <c r="DE324" t="s">
        <v>3</v>
      </c>
      <c r="DF324" t="s">
        <v>3</v>
      </c>
      <c r="DG324" t="s">
        <v>3</v>
      </c>
      <c r="DH324" t="s">
        <v>3</v>
      </c>
      <c r="DI324" t="s">
        <v>3</v>
      </c>
      <c r="DJ324" t="s">
        <v>3</v>
      </c>
      <c r="DK324" t="s">
        <v>3</v>
      </c>
      <c r="DL324" t="s">
        <v>3</v>
      </c>
      <c r="DM324" t="s">
        <v>3</v>
      </c>
      <c r="DN324">
        <v>0</v>
      </c>
      <c r="DO324">
        <v>0</v>
      </c>
      <c r="DP324">
        <v>1</v>
      </c>
      <c r="DQ324">
        <v>1</v>
      </c>
      <c r="DU324">
        <v>1013</v>
      </c>
      <c r="DV324" t="s">
        <v>111</v>
      </c>
      <c r="DW324" t="s">
        <v>111</v>
      </c>
      <c r="DX324">
        <v>1</v>
      </c>
      <c r="DZ324" t="s">
        <v>3</v>
      </c>
      <c r="EA324" t="s">
        <v>3</v>
      </c>
      <c r="EB324" t="s">
        <v>3</v>
      </c>
      <c r="EC324" t="s">
        <v>3</v>
      </c>
      <c r="EE324">
        <v>92107470</v>
      </c>
      <c r="EF324">
        <v>3</v>
      </c>
      <c r="EG324" t="s">
        <v>113</v>
      </c>
      <c r="EH324">
        <v>0</v>
      </c>
      <c r="EI324" t="s">
        <v>3</v>
      </c>
      <c r="EJ324">
        <v>2</v>
      </c>
      <c r="EK324">
        <v>108001</v>
      </c>
      <c r="EL324" t="s">
        <v>114</v>
      </c>
      <c r="EM324" t="s">
        <v>115</v>
      </c>
      <c r="EO324" t="s">
        <v>3</v>
      </c>
      <c r="EQ324">
        <v>0</v>
      </c>
      <c r="ER324">
        <v>207.19</v>
      </c>
      <c r="ES324">
        <v>49.83</v>
      </c>
      <c r="ET324">
        <v>65.3</v>
      </c>
      <c r="EU324">
        <v>2.42</v>
      </c>
      <c r="EV324">
        <v>92.06</v>
      </c>
      <c r="EW324">
        <v>10.24</v>
      </c>
      <c r="EX324">
        <v>0.2</v>
      </c>
      <c r="EY324">
        <v>0</v>
      </c>
      <c r="FQ324">
        <v>0</v>
      </c>
      <c r="FR324">
        <f t="shared" si="279"/>
        <v>0</v>
      </c>
      <c r="FS324">
        <v>0</v>
      </c>
      <c r="FX324">
        <v>97</v>
      </c>
      <c r="FY324">
        <v>51</v>
      </c>
      <c r="GA324" t="s">
        <v>3</v>
      </c>
      <c r="GD324">
        <v>1</v>
      </c>
      <c r="GF324">
        <v>-1724216060</v>
      </c>
      <c r="GG324">
        <v>2</v>
      </c>
      <c r="GH324">
        <v>1</v>
      </c>
      <c r="GI324">
        <v>2</v>
      </c>
      <c r="GJ324">
        <v>0</v>
      </c>
      <c r="GK324">
        <v>0</v>
      </c>
      <c r="GL324">
        <f t="shared" si="280"/>
        <v>0</v>
      </c>
      <c r="GM324">
        <f t="shared" si="281"/>
        <v>7785.09</v>
      </c>
      <c r="GN324">
        <f t="shared" si="282"/>
        <v>0</v>
      </c>
      <c r="GO324">
        <f t="shared" si="283"/>
        <v>7785.09</v>
      </c>
      <c r="GP324">
        <f t="shared" si="284"/>
        <v>0</v>
      </c>
      <c r="GR324">
        <v>0</v>
      </c>
      <c r="GS324">
        <v>3</v>
      </c>
      <c r="GT324">
        <v>0</v>
      </c>
      <c r="GU324" t="s">
        <v>3</v>
      </c>
      <c r="GV324">
        <f t="shared" si="285"/>
        <v>0</v>
      </c>
      <c r="GW324">
        <v>1</v>
      </c>
      <c r="GX324">
        <f t="shared" si="286"/>
        <v>0</v>
      </c>
      <c r="HA324">
        <v>0</v>
      </c>
      <c r="HB324">
        <v>0</v>
      </c>
      <c r="HC324">
        <f t="shared" si="287"/>
        <v>0</v>
      </c>
      <c r="HE324" t="s">
        <v>3</v>
      </c>
      <c r="HF324" t="s">
        <v>3</v>
      </c>
      <c r="HM324" t="s">
        <v>3</v>
      </c>
      <c r="HN324" t="s">
        <v>116</v>
      </c>
      <c r="HO324" t="s">
        <v>117</v>
      </c>
      <c r="HP324" t="s">
        <v>114</v>
      </c>
      <c r="HQ324" t="s">
        <v>114</v>
      </c>
      <c r="IK324">
        <v>0</v>
      </c>
    </row>
    <row r="325" spans="1:245" x14ac:dyDescent="0.2">
      <c r="A325">
        <v>18</v>
      </c>
      <c r="B325">
        <v>1</v>
      </c>
      <c r="C325">
        <v>295</v>
      </c>
      <c r="E325" t="s">
        <v>578</v>
      </c>
      <c r="F325" t="s">
        <v>452</v>
      </c>
      <c r="G325" t="s">
        <v>453</v>
      </c>
      <c r="H325" t="s">
        <v>348</v>
      </c>
      <c r="I325">
        <f>I324*J325</f>
        <v>-7.6800000000000007E-2</v>
      </c>
      <c r="J325">
        <v>-9.6000000000000002E-2</v>
      </c>
      <c r="K325">
        <v>-9.6000000000000002E-2</v>
      </c>
      <c r="O325">
        <f t="shared" si="248"/>
        <v>-58.93</v>
      </c>
      <c r="P325">
        <f t="shared" si="249"/>
        <v>-58.93</v>
      </c>
      <c r="Q325">
        <f t="shared" si="250"/>
        <v>0</v>
      </c>
      <c r="R325">
        <f t="shared" si="251"/>
        <v>0</v>
      </c>
      <c r="S325">
        <f t="shared" si="252"/>
        <v>0</v>
      </c>
      <c r="T325">
        <f t="shared" si="253"/>
        <v>0</v>
      </c>
      <c r="U325">
        <f t="shared" si="254"/>
        <v>0</v>
      </c>
      <c r="V325">
        <f t="shared" si="255"/>
        <v>0</v>
      </c>
      <c r="W325">
        <f t="shared" si="256"/>
        <v>0</v>
      </c>
      <c r="X325">
        <f t="shared" si="257"/>
        <v>0</v>
      </c>
      <c r="Y325">
        <f t="shared" si="258"/>
        <v>0</v>
      </c>
      <c r="AA325">
        <v>93041055</v>
      </c>
      <c r="AB325">
        <f t="shared" si="259"/>
        <v>121.8</v>
      </c>
      <c r="AC325">
        <f t="shared" si="260"/>
        <v>121.8</v>
      </c>
      <c r="AD325">
        <f t="shared" si="261"/>
        <v>0</v>
      </c>
      <c r="AE325">
        <f t="shared" si="262"/>
        <v>0</v>
      </c>
      <c r="AF325">
        <f t="shared" si="263"/>
        <v>0</v>
      </c>
      <c r="AG325">
        <f t="shared" si="264"/>
        <v>0</v>
      </c>
      <c r="AH325">
        <f t="shared" si="265"/>
        <v>0</v>
      </c>
      <c r="AI325">
        <f t="shared" si="266"/>
        <v>0</v>
      </c>
      <c r="AJ325">
        <f t="shared" si="267"/>
        <v>0</v>
      </c>
      <c r="AK325">
        <v>121.8</v>
      </c>
      <c r="AL325">
        <v>121.8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97</v>
      </c>
      <c r="AU325">
        <v>51</v>
      </c>
      <c r="AV325">
        <v>1</v>
      </c>
      <c r="AW325">
        <v>1</v>
      </c>
      <c r="AZ325">
        <v>1</v>
      </c>
      <c r="BA325">
        <v>1</v>
      </c>
      <c r="BB325">
        <v>1</v>
      </c>
      <c r="BC325">
        <v>6.3</v>
      </c>
      <c r="BD325" t="s">
        <v>3</v>
      </c>
      <c r="BE325" t="s">
        <v>3</v>
      </c>
      <c r="BF325" t="s">
        <v>3</v>
      </c>
      <c r="BG325" t="s">
        <v>3</v>
      </c>
      <c r="BH325">
        <v>3</v>
      </c>
      <c r="BI325">
        <v>2</v>
      </c>
      <c r="BJ325" t="s">
        <v>454</v>
      </c>
      <c r="BM325">
        <v>108001</v>
      </c>
      <c r="BN325">
        <v>0</v>
      </c>
      <c r="BO325" t="s">
        <v>452</v>
      </c>
      <c r="BP325">
        <v>1</v>
      </c>
      <c r="BQ325">
        <v>3</v>
      </c>
      <c r="BR325">
        <v>1</v>
      </c>
      <c r="BS325">
        <v>1</v>
      </c>
      <c r="BT325">
        <v>1</v>
      </c>
      <c r="BU325">
        <v>1</v>
      </c>
      <c r="BV325">
        <v>1</v>
      </c>
      <c r="BW325">
        <v>1</v>
      </c>
      <c r="BX325">
        <v>1</v>
      </c>
      <c r="BY325" t="s">
        <v>3</v>
      </c>
      <c r="BZ325">
        <v>97</v>
      </c>
      <c r="CA325">
        <v>51</v>
      </c>
      <c r="CB325" t="s">
        <v>3</v>
      </c>
      <c r="CE325">
        <v>0</v>
      </c>
      <c r="CF325">
        <v>0</v>
      </c>
      <c r="CG325">
        <v>0</v>
      </c>
      <c r="CM325">
        <v>0</v>
      </c>
      <c r="CN325" t="s">
        <v>3</v>
      </c>
      <c r="CO325">
        <v>0</v>
      </c>
      <c r="CP325">
        <f t="shared" si="268"/>
        <v>-58.93</v>
      </c>
      <c r="CQ325">
        <f t="shared" si="269"/>
        <v>767.33999999999992</v>
      </c>
      <c r="CR325">
        <f t="shared" si="270"/>
        <v>0</v>
      </c>
      <c r="CS325">
        <f t="shared" si="271"/>
        <v>0</v>
      </c>
      <c r="CT325">
        <f t="shared" si="272"/>
        <v>0</v>
      </c>
      <c r="CU325">
        <f t="shared" si="273"/>
        <v>0</v>
      </c>
      <c r="CV325">
        <f t="shared" si="274"/>
        <v>0</v>
      </c>
      <c r="CW325">
        <f t="shared" si="275"/>
        <v>0</v>
      </c>
      <c r="CX325">
        <f t="shared" si="276"/>
        <v>0</v>
      </c>
      <c r="CY325">
        <f t="shared" si="277"/>
        <v>0</v>
      </c>
      <c r="CZ325">
        <f t="shared" si="278"/>
        <v>0</v>
      </c>
      <c r="DC325" t="s">
        <v>3</v>
      </c>
      <c r="DD325" t="s">
        <v>3</v>
      </c>
      <c r="DE325" t="s">
        <v>3</v>
      </c>
      <c r="DF325" t="s">
        <v>3</v>
      </c>
      <c r="DG325" t="s">
        <v>3</v>
      </c>
      <c r="DH325" t="s">
        <v>3</v>
      </c>
      <c r="DI325" t="s">
        <v>3</v>
      </c>
      <c r="DJ325" t="s">
        <v>3</v>
      </c>
      <c r="DK325" t="s">
        <v>3</v>
      </c>
      <c r="DL325" t="s">
        <v>3</v>
      </c>
      <c r="DM325" t="s">
        <v>3</v>
      </c>
      <c r="DN325">
        <v>0</v>
      </c>
      <c r="DO325">
        <v>0</v>
      </c>
      <c r="DP325">
        <v>1</v>
      </c>
      <c r="DQ325">
        <v>1</v>
      </c>
      <c r="DU325">
        <v>1003</v>
      </c>
      <c r="DV325" t="s">
        <v>348</v>
      </c>
      <c r="DW325" t="s">
        <v>348</v>
      </c>
      <c r="DX325">
        <v>100</v>
      </c>
      <c r="DZ325" t="s">
        <v>3</v>
      </c>
      <c r="EA325" t="s">
        <v>3</v>
      </c>
      <c r="EB325" t="s">
        <v>3</v>
      </c>
      <c r="EC325" t="s">
        <v>3</v>
      </c>
      <c r="EE325">
        <v>92107470</v>
      </c>
      <c r="EF325">
        <v>3</v>
      </c>
      <c r="EG325" t="s">
        <v>113</v>
      </c>
      <c r="EH325">
        <v>0</v>
      </c>
      <c r="EI325" t="s">
        <v>3</v>
      </c>
      <c r="EJ325">
        <v>2</v>
      </c>
      <c r="EK325">
        <v>108001</v>
      </c>
      <c r="EL325" t="s">
        <v>114</v>
      </c>
      <c r="EM325" t="s">
        <v>115</v>
      </c>
      <c r="EO325" t="s">
        <v>3</v>
      </c>
      <c r="EQ325">
        <v>32768</v>
      </c>
      <c r="ER325">
        <v>121.8</v>
      </c>
      <c r="ES325">
        <v>121.8</v>
      </c>
      <c r="ET325">
        <v>0</v>
      </c>
      <c r="EU325">
        <v>0</v>
      </c>
      <c r="EV325">
        <v>0</v>
      </c>
      <c r="EW325">
        <v>0</v>
      </c>
      <c r="EX325">
        <v>0</v>
      </c>
      <c r="FQ325">
        <v>0</v>
      </c>
      <c r="FR325">
        <f t="shared" si="279"/>
        <v>0</v>
      </c>
      <c r="FS325">
        <v>0</v>
      </c>
      <c r="FX325">
        <v>97</v>
      </c>
      <c r="FY325">
        <v>51</v>
      </c>
      <c r="GA325" t="s">
        <v>3</v>
      </c>
      <c r="GD325">
        <v>1</v>
      </c>
      <c r="GF325">
        <v>-737867663</v>
      </c>
      <c r="GG325">
        <v>2</v>
      </c>
      <c r="GH325">
        <v>1</v>
      </c>
      <c r="GI325">
        <v>2</v>
      </c>
      <c r="GJ325">
        <v>0</v>
      </c>
      <c r="GK325">
        <v>0</v>
      </c>
      <c r="GL325">
        <f t="shared" si="280"/>
        <v>0</v>
      </c>
      <c r="GM325">
        <f t="shared" si="281"/>
        <v>-58.93</v>
      </c>
      <c r="GN325">
        <f t="shared" si="282"/>
        <v>0</v>
      </c>
      <c r="GO325">
        <f t="shared" si="283"/>
        <v>-58.93</v>
      </c>
      <c r="GP325">
        <f t="shared" si="284"/>
        <v>0</v>
      </c>
      <c r="GR325">
        <v>0</v>
      </c>
      <c r="GS325">
        <v>3</v>
      </c>
      <c r="GT325">
        <v>0</v>
      </c>
      <c r="GU325" t="s">
        <v>3</v>
      </c>
      <c r="GV325">
        <f t="shared" si="285"/>
        <v>0</v>
      </c>
      <c r="GW325">
        <v>1</v>
      </c>
      <c r="GX325">
        <f t="shared" si="286"/>
        <v>0</v>
      </c>
      <c r="HA325">
        <v>0</v>
      </c>
      <c r="HB325">
        <v>0</v>
      </c>
      <c r="HC325">
        <f t="shared" si="287"/>
        <v>0</v>
      </c>
      <c r="HE325" t="s">
        <v>3</v>
      </c>
      <c r="HF325" t="s">
        <v>3</v>
      </c>
      <c r="HM325" t="s">
        <v>3</v>
      </c>
      <c r="HN325" t="s">
        <v>116</v>
      </c>
      <c r="HO325" t="s">
        <v>117</v>
      </c>
      <c r="HP325" t="s">
        <v>114</v>
      </c>
      <c r="HQ325" t="s">
        <v>114</v>
      </c>
      <c r="IK325">
        <v>0</v>
      </c>
    </row>
    <row r="326" spans="1:245" x14ac:dyDescent="0.2">
      <c r="A326">
        <v>18</v>
      </c>
      <c r="B326">
        <v>1</v>
      </c>
      <c r="C326">
        <v>296</v>
      </c>
      <c r="E326" t="s">
        <v>579</v>
      </c>
      <c r="F326" t="s">
        <v>342</v>
      </c>
      <c r="G326" t="s">
        <v>343</v>
      </c>
      <c r="H326" t="s">
        <v>178</v>
      </c>
      <c r="I326">
        <f>I324*J326</f>
        <v>-4.8000000000000001E-5</v>
      </c>
      <c r="J326">
        <v>-6.0000000000000002E-5</v>
      </c>
      <c r="K326">
        <v>-6.0000000000000002E-5</v>
      </c>
      <c r="O326">
        <f t="shared" si="248"/>
        <v>-3.72</v>
      </c>
      <c r="P326">
        <f t="shared" si="249"/>
        <v>-3.72</v>
      </c>
      <c r="Q326">
        <f t="shared" si="250"/>
        <v>0</v>
      </c>
      <c r="R326">
        <f t="shared" si="251"/>
        <v>0</v>
      </c>
      <c r="S326">
        <f t="shared" si="252"/>
        <v>0</v>
      </c>
      <c r="T326">
        <f t="shared" si="253"/>
        <v>0</v>
      </c>
      <c r="U326">
        <f t="shared" si="254"/>
        <v>0</v>
      </c>
      <c r="V326">
        <f t="shared" si="255"/>
        <v>0</v>
      </c>
      <c r="W326">
        <f t="shared" si="256"/>
        <v>0</v>
      </c>
      <c r="X326">
        <f t="shared" si="257"/>
        <v>0</v>
      </c>
      <c r="Y326">
        <f t="shared" si="258"/>
        <v>0</v>
      </c>
      <c r="AA326">
        <v>93041055</v>
      </c>
      <c r="AB326">
        <f t="shared" si="259"/>
        <v>9528</v>
      </c>
      <c r="AC326">
        <f t="shared" si="260"/>
        <v>9528</v>
      </c>
      <c r="AD326">
        <f t="shared" si="261"/>
        <v>0</v>
      </c>
      <c r="AE326">
        <f t="shared" si="262"/>
        <v>0</v>
      </c>
      <c r="AF326">
        <f t="shared" si="263"/>
        <v>0</v>
      </c>
      <c r="AG326">
        <f t="shared" si="264"/>
        <v>0</v>
      </c>
      <c r="AH326">
        <f t="shared" si="265"/>
        <v>0</v>
      </c>
      <c r="AI326">
        <f t="shared" si="266"/>
        <v>0</v>
      </c>
      <c r="AJ326">
        <f t="shared" si="267"/>
        <v>0</v>
      </c>
      <c r="AK326">
        <v>9528</v>
      </c>
      <c r="AL326">
        <v>9528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97</v>
      </c>
      <c r="AU326">
        <v>51</v>
      </c>
      <c r="AV326">
        <v>1</v>
      </c>
      <c r="AW326">
        <v>1</v>
      </c>
      <c r="AZ326">
        <v>1</v>
      </c>
      <c r="BA326">
        <v>1</v>
      </c>
      <c r="BB326">
        <v>1</v>
      </c>
      <c r="BC326">
        <v>8.14</v>
      </c>
      <c r="BD326" t="s">
        <v>3</v>
      </c>
      <c r="BE326" t="s">
        <v>3</v>
      </c>
      <c r="BF326" t="s">
        <v>3</v>
      </c>
      <c r="BG326" t="s">
        <v>3</v>
      </c>
      <c r="BH326">
        <v>3</v>
      </c>
      <c r="BI326">
        <v>2</v>
      </c>
      <c r="BJ326" t="s">
        <v>344</v>
      </c>
      <c r="BM326">
        <v>108001</v>
      </c>
      <c r="BN326">
        <v>0</v>
      </c>
      <c r="BO326" t="s">
        <v>342</v>
      </c>
      <c r="BP326">
        <v>1</v>
      </c>
      <c r="BQ326">
        <v>3</v>
      </c>
      <c r="BR326">
        <v>1</v>
      </c>
      <c r="BS326">
        <v>1</v>
      </c>
      <c r="BT326">
        <v>1</v>
      </c>
      <c r="BU326">
        <v>1</v>
      </c>
      <c r="BV326">
        <v>1</v>
      </c>
      <c r="BW326">
        <v>1</v>
      </c>
      <c r="BX326">
        <v>1</v>
      </c>
      <c r="BY326" t="s">
        <v>3</v>
      </c>
      <c r="BZ326">
        <v>97</v>
      </c>
      <c r="CA326">
        <v>51</v>
      </c>
      <c r="CB326" t="s">
        <v>3</v>
      </c>
      <c r="CE326">
        <v>0</v>
      </c>
      <c r="CF326">
        <v>0</v>
      </c>
      <c r="CG326">
        <v>0</v>
      </c>
      <c r="CM326">
        <v>0</v>
      </c>
      <c r="CN326" t="s">
        <v>3</v>
      </c>
      <c r="CO326">
        <v>0</v>
      </c>
      <c r="CP326">
        <f t="shared" si="268"/>
        <v>-3.72</v>
      </c>
      <c r="CQ326">
        <f t="shared" si="269"/>
        <v>77557.919999999998</v>
      </c>
      <c r="CR326">
        <f t="shared" si="270"/>
        <v>0</v>
      </c>
      <c r="CS326">
        <f t="shared" si="271"/>
        <v>0</v>
      </c>
      <c r="CT326">
        <f t="shared" si="272"/>
        <v>0</v>
      </c>
      <c r="CU326">
        <f t="shared" si="273"/>
        <v>0</v>
      </c>
      <c r="CV326">
        <f t="shared" si="274"/>
        <v>0</v>
      </c>
      <c r="CW326">
        <f t="shared" si="275"/>
        <v>0</v>
      </c>
      <c r="CX326">
        <f t="shared" si="276"/>
        <v>0</v>
      </c>
      <c r="CY326">
        <f t="shared" si="277"/>
        <v>0</v>
      </c>
      <c r="CZ326">
        <f t="shared" si="278"/>
        <v>0</v>
      </c>
      <c r="DC326" t="s">
        <v>3</v>
      </c>
      <c r="DD326" t="s">
        <v>3</v>
      </c>
      <c r="DE326" t="s">
        <v>3</v>
      </c>
      <c r="DF326" t="s">
        <v>3</v>
      </c>
      <c r="DG326" t="s">
        <v>3</v>
      </c>
      <c r="DH326" t="s">
        <v>3</v>
      </c>
      <c r="DI326" t="s">
        <v>3</v>
      </c>
      <c r="DJ326" t="s">
        <v>3</v>
      </c>
      <c r="DK326" t="s">
        <v>3</v>
      </c>
      <c r="DL326" t="s">
        <v>3</v>
      </c>
      <c r="DM326" t="s">
        <v>3</v>
      </c>
      <c r="DN326">
        <v>0</v>
      </c>
      <c r="DO326">
        <v>0</v>
      </c>
      <c r="DP326">
        <v>1</v>
      </c>
      <c r="DQ326">
        <v>1</v>
      </c>
      <c r="DU326">
        <v>1009</v>
      </c>
      <c r="DV326" t="s">
        <v>178</v>
      </c>
      <c r="DW326" t="s">
        <v>178</v>
      </c>
      <c r="DX326">
        <v>1000</v>
      </c>
      <c r="DZ326" t="s">
        <v>3</v>
      </c>
      <c r="EA326" t="s">
        <v>3</v>
      </c>
      <c r="EB326" t="s">
        <v>3</v>
      </c>
      <c r="EC326" t="s">
        <v>3</v>
      </c>
      <c r="EE326">
        <v>92107470</v>
      </c>
      <c r="EF326">
        <v>3</v>
      </c>
      <c r="EG326" t="s">
        <v>113</v>
      </c>
      <c r="EH326">
        <v>0</v>
      </c>
      <c r="EI326" t="s">
        <v>3</v>
      </c>
      <c r="EJ326">
        <v>2</v>
      </c>
      <c r="EK326">
        <v>108001</v>
      </c>
      <c r="EL326" t="s">
        <v>114</v>
      </c>
      <c r="EM326" t="s">
        <v>115</v>
      </c>
      <c r="EO326" t="s">
        <v>3</v>
      </c>
      <c r="EQ326">
        <v>32768</v>
      </c>
      <c r="ER326">
        <v>9528</v>
      </c>
      <c r="ES326">
        <v>9528</v>
      </c>
      <c r="ET326">
        <v>0</v>
      </c>
      <c r="EU326">
        <v>0</v>
      </c>
      <c r="EV326">
        <v>0</v>
      </c>
      <c r="EW326">
        <v>0</v>
      </c>
      <c r="EX326">
        <v>0</v>
      </c>
      <c r="FQ326">
        <v>0</v>
      </c>
      <c r="FR326">
        <f t="shared" si="279"/>
        <v>0</v>
      </c>
      <c r="FS326">
        <v>0</v>
      </c>
      <c r="FX326">
        <v>97</v>
      </c>
      <c r="FY326">
        <v>51</v>
      </c>
      <c r="GA326" t="s">
        <v>3</v>
      </c>
      <c r="GD326">
        <v>1</v>
      </c>
      <c r="GF326">
        <v>-1286039561</v>
      </c>
      <c r="GG326">
        <v>2</v>
      </c>
      <c r="GH326">
        <v>1</v>
      </c>
      <c r="GI326">
        <v>2</v>
      </c>
      <c r="GJ326">
        <v>0</v>
      </c>
      <c r="GK326">
        <v>0</v>
      </c>
      <c r="GL326">
        <f t="shared" si="280"/>
        <v>0</v>
      </c>
      <c r="GM326">
        <f t="shared" si="281"/>
        <v>-3.72</v>
      </c>
      <c r="GN326">
        <f t="shared" si="282"/>
        <v>0</v>
      </c>
      <c r="GO326">
        <f t="shared" si="283"/>
        <v>-3.72</v>
      </c>
      <c r="GP326">
        <f t="shared" si="284"/>
        <v>0</v>
      </c>
      <c r="GR326">
        <v>0</v>
      </c>
      <c r="GS326">
        <v>3</v>
      </c>
      <c r="GT326">
        <v>0</v>
      </c>
      <c r="GU326" t="s">
        <v>3</v>
      </c>
      <c r="GV326">
        <f t="shared" si="285"/>
        <v>0</v>
      </c>
      <c r="GW326">
        <v>1</v>
      </c>
      <c r="GX326">
        <f t="shared" si="286"/>
        <v>0</v>
      </c>
      <c r="HA326">
        <v>0</v>
      </c>
      <c r="HB326">
        <v>0</v>
      </c>
      <c r="HC326">
        <f t="shared" si="287"/>
        <v>0</v>
      </c>
      <c r="HE326" t="s">
        <v>3</v>
      </c>
      <c r="HF326" t="s">
        <v>3</v>
      </c>
      <c r="HM326" t="s">
        <v>3</v>
      </c>
      <c r="HN326" t="s">
        <v>116</v>
      </c>
      <c r="HO326" t="s">
        <v>117</v>
      </c>
      <c r="HP326" t="s">
        <v>114</v>
      </c>
      <c r="HQ326" t="s">
        <v>114</v>
      </c>
      <c r="IK326">
        <v>0</v>
      </c>
    </row>
    <row r="327" spans="1:245" x14ac:dyDescent="0.2">
      <c r="A327">
        <v>18</v>
      </c>
      <c r="B327">
        <v>1</v>
      </c>
      <c r="C327">
        <v>297</v>
      </c>
      <c r="E327" t="s">
        <v>580</v>
      </c>
      <c r="F327" t="s">
        <v>457</v>
      </c>
      <c r="G327" t="s">
        <v>458</v>
      </c>
      <c r="H327" t="s">
        <v>55</v>
      </c>
      <c r="I327">
        <f>I324*J327</f>
        <v>-0.4</v>
      </c>
      <c r="J327">
        <v>-0.5</v>
      </c>
      <c r="K327">
        <v>-0.5</v>
      </c>
      <c r="O327">
        <f t="shared" si="248"/>
        <v>-510.15</v>
      </c>
      <c r="P327">
        <f t="shared" si="249"/>
        <v>-510.15</v>
      </c>
      <c r="Q327">
        <f t="shared" si="250"/>
        <v>0</v>
      </c>
      <c r="R327">
        <f t="shared" si="251"/>
        <v>0</v>
      </c>
      <c r="S327">
        <f t="shared" si="252"/>
        <v>0</v>
      </c>
      <c r="T327">
        <f t="shared" si="253"/>
        <v>0</v>
      </c>
      <c r="U327">
        <f t="shared" si="254"/>
        <v>0</v>
      </c>
      <c r="V327">
        <f t="shared" si="255"/>
        <v>0</v>
      </c>
      <c r="W327">
        <f t="shared" si="256"/>
        <v>0</v>
      </c>
      <c r="X327">
        <f t="shared" si="257"/>
        <v>0</v>
      </c>
      <c r="Y327">
        <f t="shared" si="258"/>
        <v>0</v>
      </c>
      <c r="AA327">
        <v>93041055</v>
      </c>
      <c r="AB327">
        <f t="shared" si="259"/>
        <v>71.45</v>
      </c>
      <c r="AC327">
        <f t="shared" si="260"/>
        <v>71.45</v>
      </c>
      <c r="AD327">
        <f t="shared" si="261"/>
        <v>0</v>
      </c>
      <c r="AE327">
        <f t="shared" si="262"/>
        <v>0</v>
      </c>
      <c r="AF327">
        <f t="shared" si="263"/>
        <v>0</v>
      </c>
      <c r="AG327">
        <f t="shared" si="264"/>
        <v>0</v>
      </c>
      <c r="AH327">
        <f t="shared" si="265"/>
        <v>0</v>
      </c>
      <c r="AI327">
        <f t="shared" si="266"/>
        <v>0</v>
      </c>
      <c r="AJ327">
        <f t="shared" si="267"/>
        <v>0</v>
      </c>
      <c r="AK327">
        <v>71.45</v>
      </c>
      <c r="AL327">
        <v>71.45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97</v>
      </c>
      <c r="AU327">
        <v>51</v>
      </c>
      <c r="AV327">
        <v>1</v>
      </c>
      <c r="AW327">
        <v>1</v>
      </c>
      <c r="AZ327">
        <v>1</v>
      </c>
      <c r="BA327">
        <v>1</v>
      </c>
      <c r="BB327">
        <v>1</v>
      </c>
      <c r="BC327">
        <v>17.850000000000001</v>
      </c>
      <c r="BD327" t="s">
        <v>3</v>
      </c>
      <c r="BE327" t="s">
        <v>3</v>
      </c>
      <c r="BF327" t="s">
        <v>3</v>
      </c>
      <c r="BG327" t="s">
        <v>3</v>
      </c>
      <c r="BH327">
        <v>3</v>
      </c>
      <c r="BI327">
        <v>2</v>
      </c>
      <c r="BJ327" t="s">
        <v>459</v>
      </c>
      <c r="BM327">
        <v>108001</v>
      </c>
      <c r="BN327">
        <v>0</v>
      </c>
      <c r="BO327" t="s">
        <v>457</v>
      </c>
      <c r="BP327">
        <v>1</v>
      </c>
      <c r="BQ327">
        <v>3</v>
      </c>
      <c r="BR327">
        <v>1</v>
      </c>
      <c r="BS327">
        <v>1</v>
      </c>
      <c r="BT327">
        <v>1</v>
      </c>
      <c r="BU327">
        <v>1</v>
      </c>
      <c r="BV327">
        <v>1</v>
      </c>
      <c r="BW327">
        <v>1</v>
      </c>
      <c r="BX327">
        <v>1</v>
      </c>
      <c r="BY327" t="s">
        <v>3</v>
      </c>
      <c r="BZ327">
        <v>97</v>
      </c>
      <c r="CA327">
        <v>51</v>
      </c>
      <c r="CB327" t="s">
        <v>3</v>
      </c>
      <c r="CE327">
        <v>0</v>
      </c>
      <c r="CF327">
        <v>0</v>
      </c>
      <c r="CG327">
        <v>0</v>
      </c>
      <c r="CM327">
        <v>0</v>
      </c>
      <c r="CN327" t="s">
        <v>3</v>
      </c>
      <c r="CO327">
        <v>0</v>
      </c>
      <c r="CP327">
        <f t="shared" si="268"/>
        <v>-510.15</v>
      </c>
      <c r="CQ327">
        <f t="shared" si="269"/>
        <v>1275.3825000000002</v>
      </c>
      <c r="CR327">
        <f t="shared" si="270"/>
        <v>0</v>
      </c>
      <c r="CS327">
        <f t="shared" si="271"/>
        <v>0</v>
      </c>
      <c r="CT327">
        <f t="shared" si="272"/>
        <v>0</v>
      </c>
      <c r="CU327">
        <f t="shared" si="273"/>
        <v>0</v>
      </c>
      <c r="CV327">
        <f t="shared" si="274"/>
        <v>0</v>
      </c>
      <c r="CW327">
        <f t="shared" si="275"/>
        <v>0</v>
      </c>
      <c r="CX327">
        <f t="shared" si="276"/>
        <v>0</v>
      </c>
      <c r="CY327">
        <f t="shared" si="277"/>
        <v>0</v>
      </c>
      <c r="CZ327">
        <f t="shared" si="278"/>
        <v>0</v>
      </c>
      <c r="DC327" t="s">
        <v>3</v>
      </c>
      <c r="DD327" t="s">
        <v>3</v>
      </c>
      <c r="DE327" t="s">
        <v>3</v>
      </c>
      <c r="DF327" t="s">
        <v>3</v>
      </c>
      <c r="DG327" t="s">
        <v>3</v>
      </c>
      <c r="DH327" t="s">
        <v>3</v>
      </c>
      <c r="DI327" t="s">
        <v>3</v>
      </c>
      <c r="DJ327" t="s">
        <v>3</v>
      </c>
      <c r="DK327" t="s">
        <v>3</v>
      </c>
      <c r="DL327" t="s">
        <v>3</v>
      </c>
      <c r="DM327" t="s">
        <v>3</v>
      </c>
      <c r="DN327">
        <v>0</v>
      </c>
      <c r="DO327">
        <v>0</v>
      </c>
      <c r="DP327">
        <v>1</v>
      </c>
      <c r="DQ327">
        <v>1</v>
      </c>
      <c r="DU327">
        <v>1009</v>
      </c>
      <c r="DV327" t="s">
        <v>55</v>
      </c>
      <c r="DW327" t="s">
        <v>55</v>
      </c>
      <c r="DX327">
        <v>1</v>
      </c>
      <c r="DZ327" t="s">
        <v>3</v>
      </c>
      <c r="EA327" t="s">
        <v>3</v>
      </c>
      <c r="EB327" t="s">
        <v>3</v>
      </c>
      <c r="EC327" t="s">
        <v>3</v>
      </c>
      <c r="EE327">
        <v>92107470</v>
      </c>
      <c r="EF327">
        <v>3</v>
      </c>
      <c r="EG327" t="s">
        <v>113</v>
      </c>
      <c r="EH327">
        <v>0</v>
      </c>
      <c r="EI327" t="s">
        <v>3</v>
      </c>
      <c r="EJ327">
        <v>2</v>
      </c>
      <c r="EK327">
        <v>108001</v>
      </c>
      <c r="EL327" t="s">
        <v>114</v>
      </c>
      <c r="EM327" t="s">
        <v>115</v>
      </c>
      <c r="EO327" t="s">
        <v>3</v>
      </c>
      <c r="EQ327">
        <v>32768</v>
      </c>
      <c r="ER327">
        <v>71.45</v>
      </c>
      <c r="ES327">
        <v>71.45</v>
      </c>
      <c r="ET327">
        <v>0</v>
      </c>
      <c r="EU327">
        <v>0</v>
      </c>
      <c r="EV327">
        <v>0</v>
      </c>
      <c r="EW327">
        <v>0</v>
      </c>
      <c r="EX327">
        <v>0</v>
      </c>
      <c r="FQ327">
        <v>0</v>
      </c>
      <c r="FR327">
        <f t="shared" si="279"/>
        <v>0</v>
      </c>
      <c r="FS327">
        <v>0</v>
      </c>
      <c r="FX327">
        <v>97</v>
      </c>
      <c r="FY327">
        <v>51</v>
      </c>
      <c r="GA327" t="s">
        <v>3</v>
      </c>
      <c r="GD327">
        <v>1</v>
      </c>
      <c r="GF327">
        <v>904967830</v>
      </c>
      <c r="GG327">
        <v>2</v>
      </c>
      <c r="GH327">
        <v>1</v>
      </c>
      <c r="GI327">
        <v>2</v>
      </c>
      <c r="GJ327">
        <v>0</v>
      </c>
      <c r="GK327">
        <v>0</v>
      </c>
      <c r="GL327">
        <f t="shared" si="280"/>
        <v>0</v>
      </c>
      <c r="GM327">
        <f t="shared" si="281"/>
        <v>-510.15</v>
      </c>
      <c r="GN327">
        <f t="shared" si="282"/>
        <v>0</v>
      </c>
      <c r="GO327">
        <f t="shared" si="283"/>
        <v>-510.15</v>
      </c>
      <c r="GP327">
        <f t="shared" si="284"/>
        <v>0</v>
      </c>
      <c r="GR327">
        <v>0</v>
      </c>
      <c r="GS327">
        <v>3</v>
      </c>
      <c r="GT327">
        <v>0</v>
      </c>
      <c r="GU327" t="s">
        <v>3</v>
      </c>
      <c r="GV327">
        <f t="shared" si="285"/>
        <v>0</v>
      </c>
      <c r="GW327">
        <v>1</v>
      </c>
      <c r="GX327">
        <f t="shared" si="286"/>
        <v>0</v>
      </c>
      <c r="HA327">
        <v>0</v>
      </c>
      <c r="HB327">
        <v>0</v>
      </c>
      <c r="HC327">
        <f t="shared" si="287"/>
        <v>0</v>
      </c>
      <c r="HE327" t="s">
        <v>3</v>
      </c>
      <c r="HF327" t="s">
        <v>3</v>
      </c>
      <c r="HM327" t="s">
        <v>3</v>
      </c>
      <c r="HN327" t="s">
        <v>116</v>
      </c>
      <c r="HO327" t="s">
        <v>117</v>
      </c>
      <c r="HP327" t="s">
        <v>114</v>
      </c>
      <c r="HQ327" t="s">
        <v>114</v>
      </c>
      <c r="IK327">
        <v>0</v>
      </c>
    </row>
    <row r="328" spans="1:245" x14ac:dyDescent="0.2">
      <c r="A328">
        <v>17</v>
      </c>
      <c r="B328">
        <v>1</v>
      </c>
      <c r="C328">
        <f>ROW(SmtRes!A309)</f>
        <v>309</v>
      </c>
      <c r="D328">
        <f>ROW(EtalonRes!A309)</f>
        <v>309</v>
      </c>
      <c r="E328" t="s">
        <v>581</v>
      </c>
      <c r="F328" t="s">
        <v>468</v>
      </c>
      <c r="G328" t="s">
        <v>469</v>
      </c>
      <c r="H328" t="s">
        <v>111</v>
      </c>
      <c r="I328">
        <f>ROUND(2/100,9)</f>
        <v>0.02</v>
      </c>
      <c r="J328">
        <v>0</v>
      </c>
      <c r="K328">
        <f>ROUND(2/100,9)</f>
        <v>0.02</v>
      </c>
      <c r="O328">
        <f t="shared" si="248"/>
        <v>156.29</v>
      </c>
      <c r="P328">
        <f t="shared" si="249"/>
        <v>10.75</v>
      </c>
      <c r="Q328">
        <f t="shared" si="250"/>
        <v>15.51</v>
      </c>
      <c r="R328">
        <f t="shared" si="251"/>
        <v>1.73</v>
      </c>
      <c r="S328">
        <f t="shared" si="252"/>
        <v>130.03</v>
      </c>
      <c r="T328">
        <f t="shared" si="253"/>
        <v>0</v>
      </c>
      <c r="U328">
        <f t="shared" si="254"/>
        <v>0.40479999999999999</v>
      </c>
      <c r="V328">
        <f t="shared" si="255"/>
        <v>4.0000000000000001E-3</v>
      </c>
      <c r="W328">
        <f t="shared" si="256"/>
        <v>0</v>
      </c>
      <c r="X328">
        <f t="shared" si="257"/>
        <v>127.81</v>
      </c>
      <c r="Y328">
        <f t="shared" si="258"/>
        <v>67.2</v>
      </c>
      <c r="AA328">
        <v>93041055</v>
      </c>
      <c r="AB328">
        <f t="shared" si="259"/>
        <v>301.02999999999997</v>
      </c>
      <c r="AC328">
        <f t="shared" si="260"/>
        <v>32.71</v>
      </c>
      <c r="AD328">
        <f t="shared" si="261"/>
        <v>86.36</v>
      </c>
      <c r="AE328">
        <f t="shared" si="262"/>
        <v>2.42</v>
      </c>
      <c r="AF328">
        <f t="shared" si="263"/>
        <v>181.96</v>
      </c>
      <c r="AG328">
        <f t="shared" si="264"/>
        <v>0</v>
      </c>
      <c r="AH328">
        <f t="shared" si="265"/>
        <v>20.239999999999998</v>
      </c>
      <c r="AI328">
        <f t="shared" si="266"/>
        <v>0.2</v>
      </c>
      <c r="AJ328">
        <f t="shared" si="267"/>
        <v>0</v>
      </c>
      <c r="AK328">
        <v>301.02999999999997</v>
      </c>
      <c r="AL328">
        <v>32.71</v>
      </c>
      <c r="AM328">
        <v>86.36</v>
      </c>
      <c r="AN328">
        <v>2.42</v>
      </c>
      <c r="AO328">
        <v>181.96</v>
      </c>
      <c r="AP328">
        <v>0</v>
      </c>
      <c r="AQ328">
        <v>20.239999999999998</v>
      </c>
      <c r="AR328">
        <v>0.2</v>
      </c>
      <c r="AS328">
        <v>0</v>
      </c>
      <c r="AT328">
        <v>97</v>
      </c>
      <c r="AU328">
        <v>51</v>
      </c>
      <c r="AV328">
        <v>1</v>
      </c>
      <c r="AW328">
        <v>1</v>
      </c>
      <c r="AZ328">
        <v>1</v>
      </c>
      <c r="BA328">
        <v>35.729999999999997</v>
      </c>
      <c r="BB328">
        <v>8.98</v>
      </c>
      <c r="BC328">
        <v>16.43</v>
      </c>
      <c r="BD328" t="s">
        <v>3</v>
      </c>
      <c r="BE328" t="s">
        <v>3</v>
      </c>
      <c r="BF328" t="s">
        <v>3</v>
      </c>
      <c r="BG328" t="s">
        <v>3</v>
      </c>
      <c r="BH328">
        <v>0</v>
      </c>
      <c r="BI328">
        <v>2</v>
      </c>
      <c r="BJ328" t="s">
        <v>470</v>
      </c>
      <c r="BM328">
        <v>108001</v>
      </c>
      <c r="BN328">
        <v>0</v>
      </c>
      <c r="BO328" t="s">
        <v>468</v>
      </c>
      <c r="BP328">
        <v>1</v>
      </c>
      <c r="BQ328">
        <v>3</v>
      </c>
      <c r="BR328">
        <v>0</v>
      </c>
      <c r="BS328">
        <v>35.729999999999997</v>
      </c>
      <c r="BT328">
        <v>1</v>
      </c>
      <c r="BU328">
        <v>1</v>
      </c>
      <c r="BV328">
        <v>1</v>
      </c>
      <c r="BW328">
        <v>1</v>
      </c>
      <c r="BX328">
        <v>1</v>
      </c>
      <c r="BY328" t="s">
        <v>3</v>
      </c>
      <c r="BZ328">
        <v>97</v>
      </c>
      <c r="CA328">
        <v>51</v>
      </c>
      <c r="CB328" t="s">
        <v>3</v>
      </c>
      <c r="CE328">
        <v>0</v>
      </c>
      <c r="CF328">
        <v>0</v>
      </c>
      <c r="CG328">
        <v>0</v>
      </c>
      <c r="CM328">
        <v>0</v>
      </c>
      <c r="CN328" t="s">
        <v>3</v>
      </c>
      <c r="CO328">
        <v>0</v>
      </c>
      <c r="CP328">
        <f t="shared" si="268"/>
        <v>156.29</v>
      </c>
      <c r="CQ328">
        <f t="shared" si="269"/>
        <v>537.42529999999999</v>
      </c>
      <c r="CR328">
        <f t="shared" si="270"/>
        <v>775.51280000000008</v>
      </c>
      <c r="CS328">
        <f t="shared" si="271"/>
        <v>86.466599999999985</v>
      </c>
      <c r="CT328">
        <f t="shared" si="272"/>
        <v>6501.4308000000001</v>
      </c>
      <c r="CU328">
        <f t="shared" si="273"/>
        <v>0</v>
      </c>
      <c r="CV328">
        <f t="shared" si="274"/>
        <v>20.239999999999998</v>
      </c>
      <c r="CW328">
        <f t="shared" si="275"/>
        <v>0.2</v>
      </c>
      <c r="CX328">
        <f t="shared" si="276"/>
        <v>0</v>
      </c>
      <c r="CY328">
        <f t="shared" si="277"/>
        <v>127.80719999999999</v>
      </c>
      <c r="CZ328">
        <f t="shared" si="278"/>
        <v>67.197599999999994</v>
      </c>
      <c r="DC328" t="s">
        <v>3</v>
      </c>
      <c r="DD328" t="s">
        <v>3</v>
      </c>
      <c r="DE328" t="s">
        <v>3</v>
      </c>
      <c r="DF328" t="s">
        <v>3</v>
      </c>
      <c r="DG328" t="s">
        <v>3</v>
      </c>
      <c r="DH328" t="s">
        <v>3</v>
      </c>
      <c r="DI328" t="s">
        <v>3</v>
      </c>
      <c r="DJ328" t="s">
        <v>3</v>
      </c>
      <c r="DK328" t="s">
        <v>3</v>
      </c>
      <c r="DL328" t="s">
        <v>3</v>
      </c>
      <c r="DM328" t="s">
        <v>3</v>
      </c>
      <c r="DN328">
        <v>0</v>
      </c>
      <c r="DO328">
        <v>0</v>
      </c>
      <c r="DP328">
        <v>1</v>
      </c>
      <c r="DQ328">
        <v>1</v>
      </c>
      <c r="DU328">
        <v>1013</v>
      </c>
      <c r="DV328" t="s">
        <v>111</v>
      </c>
      <c r="DW328" t="s">
        <v>111</v>
      </c>
      <c r="DX328">
        <v>1</v>
      </c>
      <c r="DZ328" t="s">
        <v>3</v>
      </c>
      <c r="EA328" t="s">
        <v>3</v>
      </c>
      <c r="EB328" t="s">
        <v>3</v>
      </c>
      <c r="EC328" t="s">
        <v>3</v>
      </c>
      <c r="EE328">
        <v>92107470</v>
      </c>
      <c r="EF328">
        <v>3</v>
      </c>
      <c r="EG328" t="s">
        <v>113</v>
      </c>
      <c r="EH328">
        <v>0</v>
      </c>
      <c r="EI328" t="s">
        <v>3</v>
      </c>
      <c r="EJ328">
        <v>2</v>
      </c>
      <c r="EK328">
        <v>108001</v>
      </c>
      <c r="EL328" t="s">
        <v>114</v>
      </c>
      <c r="EM328" t="s">
        <v>115</v>
      </c>
      <c r="EO328" t="s">
        <v>3</v>
      </c>
      <c r="EQ328">
        <v>0</v>
      </c>
      <c r="ER328">
        <v>301.02999999999997</v>
      </c>
      <c r="ES328">
        <v>32.71</v>
      </c>
      <c r="ET328">
        <v>86.36</v>
      </c>
      <c r="EU328">
        <v>2.42</v>
      </c>
      <c r="EV328">
        <v>181.96</v>
      </c>
      <c r="EW328">
        <v>20.239999999999998</v>
      </c>
      <c r="EX328">
        <v>0.2</v>
      </c>
      <c r="EY328">
        <v>0</v>
      </c>
      <c r="FQ328">
        <v>0</v>
      </c>
      <c r="FR328">
        <f t="shared" si="279"/>
        <v>0</v>
      </c>
      <c r="FS328">
        <v>0</v>
      </c>
      <c r="FX328">
        <v>97</v>
      </c>
      <c r="FY328">
        <v>51</v>
      </c>
      <c r="GA328" t="s">
        <v>3</v>
      </c>
      <c r="GD328">
        <v>1</v>
      </c>
      <c r="GF328">
        <v>2045989861</v>
      </c>
      <c r="GG328">
        <v>2</v>
      </c>
      <c r="GH328">
        <v>1</v>
      </c>
      <c r="GI328">
        <v>2</v>
      </c>
      <c r="GJ328">
        <v>0</v>
      </c>
      <c r="GK328">
        <v>0</v>
      </c>
      <c r="GL328">
        <f t="shared" si="280"/>
        <v>0</v>
      </c>
      <c r="GM328">
        <f t="shared" si="281"/>
        <v>351.3</v>
      </c>
      <c r="GN328">
        <f t="shared" si="282"/>
        <v>0</v>
      </c>
      <c r="GO328">
        <f t="shared" si="283"/>
        <v>351.3</v>
      </c>
      <c r="GP328">
        <f t="shared" si="284"/>
        <v>0</v>
      </c>
      <c r="GR328">
        <v>0</v>
      </c>
      <c r="GS328">
        <v>3</v>
      </c>
      <c r="GT328">
        <v>0</v>
      </c>
      <c r="GU328" t="s">
        <v>3</v>
      </c>
      <c r="GV328">
        <f t="shared" si="285"/>
        <v>0</v>
      </c>
      <c r="GW328">
        <v>1</v>
      </c>
      <c r="GX328">
        <f t="shared" si="286"/>
        <v>0</v>
      </c>
      <c r="HA328">
        <v>0</v>
      </c>
      <c r="HB328">
        <v>0</v>
      </c>
      <c r="HC328">
        <f t="shared" si="287"/>
        <v>0</v>
      </c>
      <c r="HE328" t="s">
        <v>3</v>
      </c>
      <c r="HF328" t="s">
        <v>3</v>
      </c>
      <c r="HM328" t="s">
        <v>3</v>
      </c>
      <c r="HN328" t="s">
        <v>116</v>
      </c>
      <c r="HO328" t="s">
        <v>117</v>
      </c>
      <c r="HP328" t="s">
        <v>114</v>
      </c>
      <c r="HQ328" t="s">
        <v>114</v>
      </c>
      <c r="IK328">
        <v>0</v>
      </c>
    </row>
    <row r="329" spans="1:245" x14ac:dyDescent="0.2">
      <c r="A329">
        <v>18</v>
      </c>
      <c r="B329">
        <v>1</v>
      </c>
      <c r="C329">
        <v>305</v>
      </c>
      <c r="E329" t="s">
        <v>582</v>
      </c>
      <c r="F329" t="s">
        <v>472</v>
      </c>
      <c r="G329" t="s">
        <v>473</v>
      </c>
      <c r="H329" t="s">
        <v>178</v>
      </c>
      <c r="I329">
        <f>I328*J329</f>
        <v>-2.2000000000000001E-6</v>
      </c>
      <c r="J329">
        <v>-1.1E-4</v>
      </c>
      <c r="K329">
        <v>-1.1E-4</v>
      </c>
      <c r="O329">
        <f t="shared" si="248"/>
        <v>-0.28000000000000003</v>
      </c>
      <c r="P329">
        <f t="shared" si="249"/>
        <v>-0.28000000000000003</v>
      </c>
      <c r="Q329">
        <f t="shared" si="250"/>
        <v>0</v>
      </c>
      <c r="R329">
        <f t="shared" si="251"/>
        <v>0</v>
      </c>
      <c r="S329">
        <f t="shared" si="252"/>
        <v>0</v>
      </c>
      <c r="T329">
        <f t="shared" si="253"/>
        <v>0</v>
      </c>
      <c r="U329">
        <f t="shared" si="254"/>
        <v>0</v>
      </c>
      <c r="V329">
        <f t="shared" si="255"/>
        <v>0</v>
      </c>
      <c r="W329">
        <f t="shared" si="256"/>
        <v>0</v>
      </c>
      <c r="X329">
        <f t="shared" si="257"/>
        <v>0</v>
      </c>
      <c r="Y329">
        <f t="shared" si="258"/>
        <v>0</v>
      </c>
      <c r="AA329">
        <v>93041055</v>
      </c>
      <c r="AB329">
        <f t="shared" si="259"/>
        <v>12430</v>
      </c>
      <c r="AC329">
        <f t="shared" si="260"/>
        <v>12430</v>
      </c>
      <c r="AD329">
        <f t="shared" si="261"/>
        <v>0</v>
      </c>
      <c r="AE329">
        <f t="shared" si="262"/>
        <v>0</v>
      </c>
      <c r="AF329">
        <f t="shared" si="263"/>
        <v>0</v>
      </c>
      <c r="AG329">
        <f t="shared" si="264"/>
        <v>0</v>
      </c>
      <c r="AH329">
        <f t="shared" si="265"/>
        <v>0</v>
      </c>
      <c r="AI329">
        <f t="shared" si="266"/>
        <v>0</v>
      </c>
      <c r="AJ329">
        <f t="shared" si="267"/>
        <v>0</v>
      </c>
      <c r="AK329">
        <v>12430</v>
      </c>
      <c r="AL329">
        <v>12430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97</v>
      </c>
      <c r="AU329">
        <v>51</v>
      </c>
      <c r="AV329">
        <v>1</v>
      </c>
      <c r="AW329">
        <v>1</v>
      </c>
      <c r="AZ329">
        <v>1</v>
      </c>
      <c r="BA329">
        <v>1</v>
      </c>
      <c r="BB329">
        <v>1</v>
      </c>
      <c r="BC329">
        <v>10.06</v>
      </c>
      <c r="BD329" t="s">
        <v>3</v>
      </c>
      <c r="BE329" t="s">
        <v>3</v>
      </c>
      <c r="BF329" t="s">
        <v>3</v>
      </c>
      <c r="BG329" t="s">
        <v>3</v>
      </c>
      <c r="BH329">
        <v>3</v>
      </c>
      <c r="BI329">
        <v>2</v>
      </c>
      <c r="BJ329" t="s">
        <v>474</v>
      </c>
      <c r="BM329">
        <v>108001</v>
      </c>
      <c r="BN329">
        <v>0</v>
      </c>
      <c r="BO329" t="s">
        <v>472</v>
      </c>
      <c r="BP329">
        <v>1</v>
      </c>
      <c r="BQ329">
        <v>3</v>
      </c>
      <c r="BR329">
        <v>1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3</v>
      </c>
      <c r="BZ329">
        <v>97</v>
      </c>
      <c r="CA329">
        <v>51</v>
      </c>
      <c r="CB329" t="s">
        <v>3</v>
      </c>
      <c r="CE329">
        <v>0</v>
      </c>
      <c r="CF329">
        <v>0</v>
      </c>
      <c r="CG329">
        <v>0</v>
      </c>
      <c r="CM329">
        <v>0</v>
      </c>
      <c r="CN329" t="s">
        <v>3</v>
      </c>
      <c r="CO329">
        <v>0</v>
      </c>
      <c r="CP329">
        <f t="shared" si="268"/>
        <v>-0.28000000000000003</v>
      </c>
      <c r="CQ329">
        <f t="shared" si="269"/>
        <v>125045.8</v>
      </c>
      <c r="CR329">
        <f t="shared" si="270"/>
        <v>0</v>
      </c>
      <c r="CS329">
        <f t="shared" si="271"/>
        <v>0</v>
      </c>
      <c r="CT329">
        <f t="shared" si="272"/>
        <v>0</v>
      </c>
      <c r="CU329">
        <f t="shared" si="273"/>
        <v>0</v>
      </c>
      <c r="CV329">
        <f t="shared" si="274"/>
        <v>0</v>
      </c>
      <c r="CW329">
        <f t="shared" si="275"/>
        <v>0</v>
      </c>
      <c r="CX329">
        <f t="shared" si="276"/>
        <v>0</v>
      </c>
      <c r="CY329">
        <f t="shared" si="277"/>
        <v>0</v>
      </c>
      <c r="CZ329">
        <f t="shared" si="278"/>
        <v>0</v>
      </c>
      <c r="DC329" t="s">
        <v>3</v>
      </c>
      <c r="DD329" t="s">
        <v>3</v>
      </c>
      <c r="DE329" t="s">
        <v>3</v>
      </c>
      <c r="DF329" t="s">
        <v>3</v>
      </c>
      <c r="DG329" t="s">
        <v>3</v>
      </c>
      <c r="DH329" t="s">
        <v>3</v>
      </c>
      <c r="DI329" t="s">
        <v>3</v>
      </c>
      <c r="DJ329" t="s">
        <v>3</v>
      </c>
      <c r="DK329" t="s">
        <v>3</v>
      </c>
      <c r="DL329" t="s">
        <v>3</v>
      </c>
      <c r="DM329" t="s">
        <v>3</v>
      </c>
      <c r="DN329">
        <v>0</v>
      </c>
      <c r="DO329">
        <v>0</v>
      </c>
      <c r="DP329">
        <v>1</v>
      </c>
      <c r="DQ329">
        <v>1</v>
      </c>
      <c r="DU329">
        <v>1009</v>
      </c>
      <c r="DV329" t="s">
        <v>178</v>
      </c>
      <c r="DW329" t="s">
        <v>178</v>
      </c>
      <c r="DX329">
        <v>1000</v>
      </c>
      <c r="DZ329" t="s">
        <v>3</v>
      </c>
      <c r="EA329" t="s">
        <v>3</v>
      </c>
      <c r="EB329" t="s">
        <v>3</v>
      </c>
      <c r="EC329" t="s">
        <v>3</v>
      </c>
      <c r="EE329">
        <v>92107470</v>
      </c>
      <c r="EF329">
        <v>3</v>
      </c>
      <c r="EG329" t="s">
        <v>113</v>
      </c>
      <c r="EH329">
        <v>0</v>
      </c>
      <c r="EI329" t="s">
        <v>3</v>
      </c>
      <c r="EJ329">
        <v>2</v>
      </c>
      <c r="EK329">
        <v>108001</v>
      </c>
      <c r="EL329" t="s">
        <v>114</v>
      </c>
      <c r="EM329" t="s">
        <v>115</v>
      </c>
      <c r="EO329" t="s">
        <v>3</v>
      </c>
      <c r="EQ329">
        <v>32768</v>
      </c>
      <c r="ER329">
        <v>12430</v>
      </c>
      <c r="ES329">
        <v>12430</v>
      </c>
      <c r="ET329">
        <v>0</v>
      </c>
      <c r="EU329">
        <v>0</v>
      </c>
      <c r="EV329">
        <v>0</v>
      </c>
      <c r="EW329">
        <v>0</v>
      </c>
      <c r="EX329">
        <v>0</v>
      </c>
      <c r="FQ329">
        <v>0</v>
      </c>
      <c r="FR329">
        <f t="shared" si="279"/>
        <v>0</v>
      </c>
      <c r="FS329">
        <v>0</v>
      </c>
      <c r="FX329">
        <v>97</v>
      </c>
      <c r="FY329">
        <v>51</v>
      </c>
      <c r="GA329" t="s">
        <v>3</v>
      </c>
      <c r="GD329">
        <v>1</v>
      </c>
      <c r="GF329">
        <v>-835935626</v>
      </c>
      <c r="GG329">
        <v>2</v>
      </c>
      <c r="GH329">
        <v>1</v>
      </c>
      <c r="GI329">
        <v>2</v>
      </c>
      <c r="GJ329">
        <v>0</v>
      </c>
      <c r="GK329">
        <v>0</v>
      </c>
      <c r="GL329">
        <f t="shared" si="280"/>
        <v>0</v>
      </c>
      <c r="GM329">
        <f t="shared" si="281"/>
        <v>-0.28000000000000003</v>
      </c>
      <c r="GN329">
        <f t="shared" si="282"/>
        <v>0</v>
      </c>
      <c r="GO329">
        <f t="shared" si="283"/>
        <v>-0.28000000000000003</v>
      </c>
      <c r="GP329">
        <f t="shared" si="284"/>
        <v>0</v>
      </c>
      <c r="GR329">
        <v>0</v>
      </c>
      <c r="GS329">
        <v>3</v>
      </c>
      <c r="GT329">
        <v>0</v>
      </c>
      <c r="GU329" t="s">
        <v>3</v>
      </c>
      <c r="GV329">
        <f t="shared" si="285"/>
        <v>0</v>
      </c>
      <c r="GW329">
        <v>1</v>
      </c>
      <c r="GX329">
        <f t="shared" si="286"/>
        <v>0</v>
      </c>
      <c r="HA329">
        <v>0</v>
      </c>
      <c r="HB329">
        <v>0</v>
      </c>
      <c r="HC329">
        <f t="shared" si="287"/>
        <v>0</v>
      </c>
      <c r="HE329" t="s">
        <v>3</v>
      </c>
      <c r="HF329" t="s">
        <v>3</v>
      </c>
      <c r="HM329" t="s">
        <v>3</v>
      </c>
      <c r="HN329" t="s">
        <v>116</v>
      </c>
      <c r="HO329" t="s">
        <v>117</v>
      </c>
      <c r="HP329" t="s">
        <v>114</v>
      </c>
      <c r="HQ329" t="s">
        <v>114</v>
      </c>
      <c r="IK329">
        <v>0</v>
      </c>
    </row>
    <row r="330" spans="1:245" x14ac:dyDescent="0.2">
      <c r="A330">
        <v>18</v>
      </c>
      <c r="B330">
        <v>1</v>
      </c>
      <c r="C330">
        <v>306</v>
      </c>
      <c r="E330" t="s">
        <v>583</v>
      </c>
      <c r="F330" t="s">
        <v>452</v>
      </c>
      <c r="G330" t="s">
        <v>453</v>
      </c>
      <c r="H330" t="s">
        <v>348</v>
      </c>
      <c r="I330">
        <f>I328*J330</f>
        <v>-4.8999999999999998E-4</v>
      </c>
      <c r="J330">
        <v>-2.4499999999999997E-2</v>
      </c>
      <c r="K330">
        <v>-2.4500000000000001E-2</v>
      </c>
      <c r="O330">
        <f t="shared" si="248"/>
        <v>-0.38</v>
      </c>
      <c r="P330">
        <f t="shared" si="249"/>
        <v>-0.38</v>
      </c>
      <c r="Q330">
        <f t="shared" si="250"/>
        <v>0</v>
      </c>
      <c r="R330">
        <f t="shared" si="251"/>
        <v>0</v>
      </c>
      <c r="S330">
        <f t="shared" si="252"/>
        <v>0</v>
      </c>
      <c r="T330">
        <f t="shared" si="253"/>
        <v>0</v>
      </c>
      <c r="U330">
        <f t="shared" si="254"/>
        <v>0</v>
      </c>
      <c r="V330">
        <f t="shared" si="255"/>
        <v>0</v>
      </c>
      <c r="W330">
        <f t="shared" si="256"/>
        <v>0</v>
      </c>
      <c r="X330">
        <f t="shared" si="257"/>
        <v>0</v>
      </c>
      <c r="Y330">
        <f t="shared" si="258"/>
        <v>0</v>
      </c>
      <c r="AA330">
        <v>93041055</v>
      </c>
      <c r="AB330">
        <f t="shared" si="259"/>
        <v>121.8</v>
      </c>
      <c r="AC330">
        <f t="shared" si="260"/>
        <v>121.8</v>
      </c>
      <c r="AD330">
        <f t="shared" si="261"/>
        <v>0</v>
      </c>
      <c r="AE330">
        <f t="shared" si="262"/>
        <v>0</v>
      </c>
      <c r="AF330">
        <f t="shared" si="263"/>
        <v>0</v>
      </c>
      <c r="AG330">
        <f t="shared" si="264"/>
        <v>0</v>
      </c>
      <c r="AH330">
        <f t="shared" si="265"/>
        <v>0</v>
      </c>
      <c r="AI330">
        <f t="shared" si="266"/>
        <v>0</v>
      </c>
      <c r="AJ330">
        <f t="shared" si="267"/>
        <v>0</v>
      </c>
      <c r="AK330">
        <v>121.8</v>
      </c>
      <c r="AL330">
        <v>121.8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97</v>
      </c>
      <c r="AU330">
        <v>51</v>
      </c>
      <c r="AV330">
        <v>1</v>
      </c>
      <c r="AW330">
        <v>1</v>
      </c>
      <c r="AZ330">
        <v>1</v>
      </c>
      <c r="BA330">
        <v>1</v>
      </c>
      <c r="BB330">
        <v>1</v>
      </c>
      <c r="BC330">
        <v>6.3</v>
      </c>
      <c r="BD330" t="s">
        <v>3</v>
      </c>
      <c r="BE330" t="s">
        <v>3</v>
      </c>
      <c r="BF330" t="s">
        <v>3</v>
      </c>
      <c r="BG330" t="s">
        <v>3</v>
      </c>
      <c r="BH330">
        <v>3</v>
      </c>
      <c r="BI330">
        <v>2</v>
      </c>
      <c r="BJ330" t="s">
        <v>454</v>
      </c>
      <c r="BM330">
        <v>108001</v>
      </c>
      <c r="BN330">
        <v>0</v>
      </c>
      <c r="BO330" t="s">
        <v>452</v>
      </c>
      <c r="BP330">
        <v>1</v>
      </c>
      <c r="BQ330">
        <v>3</v>
      </c>
      <c r="BR330">
        <v>1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 t="s">
        <v>3</v>
      </c>
      <c r="BZ330">
        <v>97</v>
      </c>
      <c r="CA330">
        <v>51</v>
      </c>
      <c r="CB330" t="s">
        <v>3</v>
      </c>
      <c r="CE330">
        <v>0</v>
      </c>
      <c r="CF330">
        <v>0</v>
      </c>
      <c r="CG330">
        <v>0</v>
      </c>
      <c r="CM330">
        <v>0</v>
      </c>
      <c r="CN330" t="s">
        <v>3</v>
      </c>
      <c r="CO330">
        <v>0</v>
      </c>
      <c r="CP330">
        <f t="shared" si="268"/>
        <v>-0.38</v>
      </c>
      <c r="CQ330">
        <f t="shared" si="269"/>
        <v>767.33999999999992</v>
      </c>
      <c r="CR330">
        <f t="shared" si="270"/>
        <v>0</v>
      </c>
      <c r="CS330">
        <f t="shared" si="271"/>
        <v>0</v>
      </c>
      <c r="CT330">
        <f t="shared" si="272"/>
        <v>0</v>
      </c>
      <c r="CU330">
        <f t="shared" si="273"/>
        <v>0</v>
      </c>
      <c r="CV330">
        <f t="shared" si="274"/>
        <v>0</v>
      </c>
      <c r="CW330">
        <f t="shared" si="275"/>
        <v>0</v>
      </c>
      <c r="CX330">
        <f t="shared" si="276"/>
        <v>0</v>
      </c>
      <c r="CY330">
        <f t="shared" si="277"/>
        <v>0</v>
      </c>
      <c r="CZ330">
        <f t="shared" si="278"/>
        <v>0</v>
      </c>
      <c r="DC330" t="s">
        <v>3</v>
      </c>
      <c r="DD330" t="s">
        <v>3</v>
      </c>
      <c r="DE330" t="s">
        <v>3</v>
      </c>
      <c r="DF330" t="s">
        <v>3</v>
      </c>
      <c r="DG330" t="s">
        <v>3</v>
      </c>
      <c r="DH330" t="s">
        <v>3</v>
      </c>
      <c r="DI330" t="s">
        <v>3</v>
      </c>
      <c r="DJ330" t="s">
        <v>3</v>
      </c>
      <c r="DK330" t="s">
        <v>3</v>
      </c>
      <c r="DL330" t="s">
        <v>3</v>
      </c>
      <c r="DM330" t="s">
        <v>3</v>
      </c>
      <c r="DN330">
        <v>0</v>
      </c>
      <c r="DO330">
        <v>0</v>
      </c>
      <c r="DP330">
        <v>1</v>
      </c>
      <c r="DQ330">
        <v>1</v>
      </c>
      <c r="DU330">
        <v>1003</v>
      </c>
      <c r="DV330" t="s">
        <v>348</v>
      </c>
      <c r="DW330" t="s">
        <v>348</v>
      </c>
      <c r="DX330">
        <v>100</v>
      </c>
      <c r="DZ330" t="s">
        <v>3</v>
      </c>
      <c r="EA330" t="s">
        <v>3</v>
      </c>
      <c r="EB330" t="s">
        <v>3</v>
      </c>
      <c r="EC330" t="s">
        <v>3</v>
      </c>
      <c r="EE330">
        <v>92107470</v>
      </c>
      <c r="EF330">
        <v>3</v>
      </c>
      <c r="EG330" t="s">
        <v>113</v>
      </c>
      <c r="EH330">
        <v>0</v>
      </c>
      <c r="EI330" t="s">
        <v>3</v>
      </c>
      <c r="EJ330">
        <v>2</v>
      </c>
      <c r="EK330">
        <v>108001</v>
      </c>
      <c r="EL330" t="s">
        <v>114</v>
      </c>
      <c r="EM330" t="s">
        <v>115</v>
      </c>
      <c r="EO330" t="s">
        <v>3</v>
      </c>
      <c r="EQ330">
        <v>32768</v>
      </c>
      <c r="ER330">
        <v>121.8</v>
      </c>
      <c r="ES330">
        <v>121.8</v>
      </c>
      <c r="ET330">
        <v>0</v>
      </c>
      <c r="EU330">
        <v>0</v>
      </c>
      <c r="EV330">
        <v>0</v>
      </c>
      <c r="EW330">
        <v>0</v>
      </c>
      <c r="EX330">
        <v>0</v>
      </c>
      <c r="FQ330">
        <v>0</v>
      </c>
      <c r="FR330">
        <f t="shared" si="279"/>
        <v>0</v>
      </c>
      <c r="FS330">
        <v>0</v>
      </c>
      <c r="FX330">
        <v>97</v>
      </c>
      <c r="FY330">
        <v>51</v>
      </c>
      <c r="GA330" t="s">
        <v>3</v>
      </c>
      <c r="GD330">
        <v>1</v>
      </c>
      <c r="GF330">
        <v>-737867663</v>
      </c>
      <c r="GG330">
        <v>2</v>
      </c>
      <c r="GH330">
        <v>1</v>
      </c>
      <c r="GI330">
        <v>2</v>
      </c>
      <c r="GJ330">
        <v>0</v>
      </c>
      <c r="GK330">
        <v>0</v>
      </c>
      <c r="GL330">
        <f t="shared" si="280"/>
        <v>0</v>
      </c>
      <c r="GM330">
        <f t="shared" si="281"/>
        <v>-0.38</v>
      </c>
      <c r="GN330">
        <f t="shared" si="282"/>
        <v>0</v>
      </c>
      <c r="GO330">
        <f t="shared" si="283"/>
        <v>-0.38</v>
      </c>
      <c r="GP330">
        <f t="shared" si="284"/>
        <v>0</v>
      </c>
      <c r="GR330">
        <v>0</v>
      </c>
      <c r="GS330">
        <v>3</v>
      </c>
      <c r="GT330">
        <v>0</v>
      </c>
      <c r="GU330" t="s">
        <v>3</v>
      </c>
      <c r="GV330">
        <f t="shared" si="285"/>
        <v>0</v>
      </c>
      <c r="GW330">
        <v>1</v>
      </c>
      <c r="GX330">
        <f t="shared" si="286"/>
        <v>0</v>
      </c>
      <c r="HA330">
        <v>0</v>
      </c>
      <c r="HB330">
        <v>0</v>
      </c>
      <c r="HC330">
        <f t="shared" si="287"/>
        <v>0</v>
      </c>
      <c r="HE330" t="s">
        <v>3</v>
      </c>
      <c r="HF330" t="s">
        <v>3</v>
      </c>
      <c r="HM330" t="s">
        <v>3</v>
      </c>
      <c r="HN330" t="s">
        <v>116</v>
      </c>
      <c r="HO330" t="s">
        <v>117</v>
      </c>
      <c r="HP330" t="s">
        <v>114</v>
      </c>
      <c r="HQ330" t="s">
        <v>114</v>
      </c>
      <c r="IK330">
        <v>0</v>
      </c>
    </row>
    <row r="331" spans="1:245" x14ac:dyDescent="0.2">
      <c r="A331">
        <v>18</v>
      </c>
      <c r="B331">
        <v>1</v>
      </c>
      <c r="C331">
        <v>307</v>
      </c>
      <c r="E331" t="s">
        <v>584</v>
      </c>
      <c r="F331" t="s">
        <v>342</v>
      </c>
      <c r="G331" t="s">
        <v>343</v>
      </c>
      <c r="H331" t="s">
        <v>178</v>
      </c>
      <c r="I331">
        <f>I328*J331</f>
        <v>-1.4400000000000001E-5</v>
      </c>
      <c r="J331">
        <v>-7.2000000000000005E-4</v>
      </c>
      <c r="K331">
        <v>-7.2000000000000005E-4</v>
      </c>
      <c r="O331">
        <f t="shared" si="248"/>
        <v>-1.1200000000000001</v>
      </c>
      <c r="P331">
        <f t="shared" si="249"/>
        <v>-1.1200000000000001</v>
      </c>
      <c r="Q331">
        <f t="shared" si="250"/>
        <v>0</v>
      </c>
      <c r="R331">
        <f t="shared" si="251"/>
        <v>0</v>
      </c>
      <c r="S331">
        <f t="shared" si="252"/>
        <v>0</v>
      </c>
      <c r="T331">
        <f t="shared" si="253"/>
        <v>0</v>
      </c>
      <c r="U331">
        <f t="shared" si="254"/>
        <v>0</v>
      </c>
      <c r="V331">
        <f t="shared" si="255"/>
        <v>0</v>
      </c>
      <c r="W331">
        <f t="shared" si="256"/>
        <v>0</v>
      </c>
      <c r="X331">
        <f t="shared" si="257"/>
        <v>0</v>
      </c>
      <c r="Y331">
        <f t="shared" si="258"/>
        <v>0</v>
      </c>
      <c r="AA331">
        <v>93041055</v>
      </c>
      <c r="AB331">
        <f t="shared" si="259"/>
        <v>9528</v>
      </c>
      <c r="AC331">
        <f t="shared" si="260"/>
        <v>9528</v>
      </c>
      <c r="AD331">
        <f t="shared" si="261"/>
        <v>0</v>
      </c>
      <c r="AE331">
        <f t="shared" si="262"/>
        <v>0</v>
      </c>
      <c r="AF331">
        <f t="shared" si="263"/>
        <v>0</v>
      </c>
      <c r="AG331">
        <f t="shared" si="264"/>
        <v>0</v>
      </c>
      <c r="AH331">
        <f t="shared" si="265"/>
        <v>0</v>
      </c>
      <c r="AI331">
        <f t="shared" si="266"/>
        <v>0</v>
      </c>
      <c r="AJ331">
        <f t="shared" si="267"/>
        <v>0</v>
      </c>
      <c r="AK331">
        <v>9528</v>
      </c>
      <c r="AL331">
        <v>9528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97</v>
      </c>
      <c r="AU331">
        <v>51</v>
      </c>
      <c r="AV331">
        <v>1</v>
      </c>
      <c r="AW331">
        <v>1</v>
      </c>
      <c r="AZ331">
        <v>1</v>
      </c>
      <c r="BA331">
        <v>1</v>
      </c>
      <c r="BB331">
        <v>1</v>
      </c>
      <c r="BC331">
        <v>8.14</v>
      </c>
      <c r="BD331" t="s">
        <v>3</v>
      </c>
      <c r="BE331" t="s">
        <v>3</v>
      </c>
      <c r="BF331" t="s">
        <v>3</v>
      </c>
      <c r="BG331" t="s">
        <v>3</v>
      </c>
      <c r="BH331">
        <v>3</v>
      </c>
      <c r="BI331">
        <v>2</v>
      </c>
      <c r="BJ331" t="s">
        <v>344</v>
      </c>
      <c r="BM331">
        <v>108001</v>
      </c>
      <c r="BN331">
        <v>0</v>
      </c>
      <c r="BO331" t="s">
        <v>342</v>
      </c>
      <c r="BP331">
        <v>1</v>
      </c>
      <c r="BQ331">
        <v>3</v>
      </c>
      <c r="BR331">
        <v>1</v>
      </c>
      <c r="BS331">
        <v>1</v>
      </c>
      <c r="BT331">
        <v>1</v>
      </c>
      <c r="BU331">
        <v>1</v>
      </c>
      <c r="BV331">
        <v>1</v>
      </c>
      <c r="BW331">
        <v>1</v>
      </c>
      <c r="BX331">
        <v>1</v>
      </c>
      <c r="BY331" t="s">
        <v>3</v>
      </c>
      <c r="BZ331">
        <v>97</v>
      </c>
      <c r="CA331">
        <v>51</v>
      </c>
      <c r="CB331" t="s">
        <v>3</v>
      </c>
      <c r="CE331">
        <v>0</v>
      </c>
      <c r="CF331">
        <v>0</v>
      </c>
      <c r="CG331">
        <v>0</v>
      </c>
      <c r="CM331">
        <v>0</v>
      </c>
      <c r="CN331" t="s">
        <v>3</v>
      </c>
      <c r="CO331">
        <v>0</v>
      </c>
      <c r="CP331">
        <f t="shared" si="268"/>
        <v>-1.1200000000000001</v>
      </c>
      <c r="CQ331">
        <f t="shared" si="269"/>
        <v>77557.919999999998</v>
      </c>
      <c r="CR331">
        <f t="shared" si="270"/>
        <v>0</v>
      </c>
      <c r="CS331">
        <f t="shared" si="271"/>
        <v>0</v>
      </c>
      <c r="CT331">
        <f t="shared" si="272"/>
        <v>0</v>
      </c>
      <c r="CU331">
        <f t="shared" si="273"/>
        <v>0</v>
      </c>
      <c r="CV331">
        <f t="shared" si="274"/>
        <v>0</v>
      </c>
      <c r="CW331">
        <f t="shared" si="275"/>
        <v>0</v>
      </c>
      <c r="CX331">
        <f t="shared" si="276"/>
        <v>0</v>
      </c>
      <c r="CY331">
        <f t="shared" si="277"/>
        <v>0</v>
      </c>
      <c r="CZ331">
        <f t="shared" si="278"/>
        <v>0</v>
      </c>
      <c r="DC331" t="s">
        <v>3</v>
      </c>
      <c r="DD331" t="s">
        <v>3</v>
      </c>
      <c r="DE331" t="s">
        <v>3</v>
      </c>
      <c r="DF331" t="s">
        <v>3</v>
      </c>
      <c r="DG331" t="s">
        <v>3</v>
      </c>
      <c r="DH331" t="s">
        <v>3</v>
      </c>
      <c r="DI331" t="s">
        <v>3</v>
      </c>
      <c r="DJ331" t="s">
        <v>3</v>
      </c>
      <c r="DK331" t="s">
        <v>3</v>
      </c>
      <c r="DL331" t="s">
        <v>3</v>
      </c>
      <c r="DM331" t="s">
        <v>3</v>
      </c>
      <c r="DN331">
        <v>0</v>
      </c>
      <c r="DO331">
        <v>0</v>
      </c>
      <c r="DP331">
        <v>1</v>
      </c>
      <c r="DQ331">
        <v>1</v>
      </c>
      <c r="DU331">
        <v>1009</v>
      </c>
      <c r="DV331" t="s">
        <v>178</v>
      </c>
      <c r="DW331" t="s">
        <v>178</v>
      </c>
      <c r="DX331">
        <v>1000</v>
      </c>
      <c r="DZ331" t="s">
        <v>3</v>
      </c>
      <c r="EA331" t="s">
        <v>3</v>
      </c>
      <c r="EB331" t="s">
        <v>3</v>
      </c>
      <c r="EC331" t="s">
        <v>3</v>
      </c>
      <c r="EE331">
        <v>92107470</v>
      </c>
      <c r="EF331">
        <v>3</v>
      </c>
      <c r="EG331" t="s">
        <v>113</v>
      </c>
      <c r="EH331">
        <v>0</v>
      </c>
      <c r="EI331" t="s">
        <v>3</v>
      </c>
      <c r="EJ331">
        <v>2</v>
      </c>
      <c r="EK331">
        <v>108001</v>
      </c>
      <c r="EL331" t="s">
        <v>114</v>
      </c>
      <c r="EM331" t="s">
        <v>115</v>
      </c>
      <c r="EO331" t="s">
        <v>3</v>
      </c>
      <c r="EQ331">
        <v>32768</v>
      </c>
      <c r="ER331">
        <v>9528</v>
      </c>
      <c r="ES331">
        <v>9528</v>
      </c>
      <c r="ET331">
        <v>0</v>
      </c>
      <c r="EU331">
        <v>0</v>
      </c>
      <c r="EV331">
        <v>0</v>
      </c>
      <c r="EW331">
        <v>0</v>
      </c>
      <c r="EX331">
        <v>0</v>
      </c>
      <c r="FQ331">
        <v>0</v>
      </c>
      <c r="FR331">
        <f t="shared" si="279"/>
        <v>0</v>
      </c>
      <c r="FS331">
        <v>0</v>
      </c>
      <c r="FX331">
        <v>97</v>
      </c>
      <c r="FY331">
        <v>51</v>
      </c>
      <c r="GA331" t="s">
        <v>3</v>
      </c>
      <c r="GD331">
        <v>1</v>
      </c>
      <c r="GF331">
        <v>-1286039561</v>
      </c>
      <c r="GG331">
        <v>2</v>
      </c>
      <c r="GH331">
        <v>1</v>
      </c>
      <c r="GI331">
        <v>2</v>
      </c>
      <c r="GJ331">
        <v>0</v>
      </c>
      <c r="GK331">
        <v>0</v>
      </c>
      <c r="GL331">
        <f t="shared" si="280"/>
        <v>0</v>
      </c>
      <c r="GM331">
        <f t="shared" si="281"/>
        <v>-1.1200000000000001</v>
      </c>
      <c r="GN331">
        <f t="shared" si="282"/>
        <v>0</v>
      </c>
      <c r="GO331">
        <f t="shared" si="283"/>
        <v>-1.1200000000000001</v>
      </c>
      <c r="GP331">
        <f t="shared" si="284"/>
        <v>0</v>
      </c>
      <c r="GR331">
        <v>0</v>
      </c>
      <c r="GS331">
        <v>3</v>
      </c>
      <c r="GT331">
        <v>0</v>
      </c>
      <c r="GU331" t="s">
        <v>3</v>
      </c>
      <c r="GV331">
        <f t="shared" si="285"/>
        <v>0</v>
      </c>
      <c r="GW331">
        <v>1</v>
      </c>
      <c r="GX331">
        <f t="shared" si="286"/>
        <v>0</v>
      </c>
      <c r="HA331">
        <v>0</v>
      </c>
      <c r="HB331">
        <v>0</v>
      </c>
      <c r="HC331">
        <f t="shared" si="287"/>
        <v>0</v>
      </c>
      <c r="HE331" t="s">
        <v>3</v>
      </c>
      <c r="HF331" t="s">
        <v>3</v>
      </c>
      <c r="HM331" t="s">
        <v>3</v>
      </c>
      <c r="HN331" t="s">
        <v>116</v>
      </c>
      <c r="HO331" t="s">
        <v>117</v>
      </c>
      <c r="HP331" t="s">
        <v>114</v>
      </c>
      <c r="HQ331" t="s">
        <v>114</v>
      </c>
      <c r="IK331">
        <v>0</v>
      </c>
    </row>
    <row r="332" spans="1:245" x14ac:dyDescent="0.2">
      <c r="A332">
        <v>18</v>
      </c>
      <c r="B332">
        <v>1</v>
      </c>
      <c r="C332">
        <v>308</v>
      </c>
      <c r="E332" t="s">
        <v>585</v>
      </c>
      <c r="F332" t="s">
        <v>457</v>
      </c>
      <c r="G332" t="s">
        <v>458</v>
      </c>
      <c r="H332" t="s">
        <v>55</v>
      </c>
      <c r="I332">
        <f>I328*J332</f>
        <v>-5.0000000000000001E-3</v>
      </c>
      <c r="J332">
        <v>-0.25</v>
      </c>
      <c r="K332">
        <v>-0.25</v>
      </c>
      <c r="O332">
        <f t="shared" si="248"/>
        <v>-6.38</v>
      </c>
      <c r="P332">
        <f t="shared" si="249"/>
        <v>-6.38</v>
      </c>
      <c r="Q332">
        <f t="shared" si="250"/>
        <v>0</v>
      </c>
      <c r="R332">
        <f t="shared" si="251"/>
        <v>0</v>
      </c>
      <c r="S332">
        <f t="shared" si="252"/>
        <v>0</v>
      </c>
      <c r="T332">
        <f t="shared" si="253"/>
        <v>0</v>
      </c>
      <c r="U332">
        <f t="shared" si="254"/>
        <v>0</v>
      </c>
      <c r="V332">
        <f t="shared" si="255"/>
        <v>0</v>
      </c>
      <c r="W332">
        <f t="shared" si="256"/>
        <v>0</v>
      </c>
      <c r="X332">
        <f t="shared" si="257"/>
        <v>0</v>
      </c>
      <c r="Y332">
        <f t="shared" si="258"/>
        <v>0</v>
      </c>
      <c r="AA332">
        <v>93041055</v>
      </c>
      <c r="AB332">
        <f t="shared" si="259"/>
        <v>71.45</v>
      </c>
      <c r="AC332">
        <f t="shared" si="260"/>
        <v>71.45</v>
      </c>
      <c r="AD332">
        <f t="shared" si="261"/>
        <v>0</v>
      </c>
      <c r="AE332">
        <f t="shared" si="262"/>
        <v>0</v>
      </c>
      <c r="AF332">
        <f t="shared" si="263"/>
        <v>0</v>
      </c>
      <c r="AG332">
        <f t="shared" si="264"/>
        <v>0</v>
      </c>
      <c r="AH332">
        <f t="shared" si="265"/>
        <v>0</v>
      </c>
      <c r="AI332">
        <f t="shared" si="266"/>
        <v>0</v>
      </c>
      <c r="AJ332">
        <f t="shared" si="267"/>
        <v>0</v>
      </c>
      <c r="AK332">
        <v>71.45</v>
      </c>
      <c r="AL332">
        <v>71.45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97</v>
      </c>
      <c r="AU332">
        <v>51</v>
      </c>
      <c r="AV332">
        <v>1</v>
      </c>
      <c r="AW332">
        <v>1</v>
      </c>
      <c r="AZ332">
        <v>1</v>
      </c>
      <c r="BA332">
        <v>1</v>
      </c>
      <c r="BB332">
        <v>1</v>
      </c>
      <c r="BC332">
        <v>17.850000000000001</v>
      </c>
      <c r="BD332" t="s">
        <v>3</v>
      </c>
      <c r="BE332" t="s">
        <v>3</v>
      </c>
      <c r="BF332" t="s">
        <v>3</v>
      </c>
      <c r="BG332" t="s">
        <v>3</v>
      </c>
      <c r="BH332">
        <v>3</v>
      </c>
      <c r="BI332">
        <v>2</v>
      </c>
      <c r="BJ332" t="s">
        <v>459</v>
      </c>
      <c r="BM332">
        <v>108001</v>
      </c>
      <c r="BN332">
        <v>0</v>
      </c>
      <c r="BO332" t="s">
        <v>457</v>
      </c>
      <c r="BP332">
        <v>1</v>
      </c>
      <c r="BQ332">
        <v>3</v>
      </c>
      <c r="BR332">
        <v>1</v>
      </c>
      <c r="BS332">
        <v>1</v>
      </c>
      <c r="BT332">
        <v>1</v>
      </c>
      <c r="BU332">
        <v>1</v>
      </c>
      <c r="BV332">
        <v>1</v>
      </c>
      <c r="BW332">
        <v>1</v>
      </c>
      <c r="BX332">
        <v>1</v>
      </c>
      <c r="BY332" t="s">
        <v>3</v>
      </c>
      <c r="BZ332">
        <v>97</v>
      </c>
      <c r="CA332">
        <v>51</v>
      </c>
      <c r="CB332" t="s">
        <v>3</v>
      </c>
      <c r="CE332">
        <v>0</v>
      </c>
      <c r="CF332">
        <v>0</v>
      </c>
      <c r="CG332">
        <v>0</v>
      </c>
      <c r="CM332">
        <v>0</v>
      </c>
      <c r="CN332" t="s">
        <v>3</v>
      </c>
      <c r="CO332">
        <v>0</v>
      </c>
      <c r="CP332">
        <f t="shared" si="268"/>
        <v>-6.38</v>
      </c>
      <c r="CQ332">
        <f t="shared" si="269"/>
        <v>1275.3825000000002</v>
      </c>
      <c r="CR332">
        <f t="shared" si="270"/>
        <v>0</v>
      </c>
      <c r="CS332">
        <f t="shared" si="271"/>
        <v>0</v>
      </c>
      <c r="CT332">
        <f t="shared" si="272"/>
        <v>0</v>
      </c>
      <c r="CU332">
        <f t="shared" si="273"/>
        <v>0</v>
      </c>
      <c r="CV332">
        <f t="shared" si="274"/>
        <v>0</v>
      </c>
      <c r="CW332">
        <f t="shared" si="275"/>
        <v>0</v>
      </c>
      <c r="CX332">
        <f t="shared" si="276"/>
        <v>0</v>
      </c>
      <c r="CY332">
        <f t="shared" si="277"/>
        <v>0</v>
      </c>
      <c r="CZ332">
        <f t="shared" si="278"/>
        <v>0</v>
      </c>
      <c r="DC332" t="s">
        <v>3</v>
      </c>
      <c r="DD332" t="s">
        <v>3</v>
      </c>
      <c r="DE332" t="s">
        <v>3</v>
      </c>
      <c r="DF332" t="s">
        <v>3</v>
      </c>
      <c r="DG332" t="s">
        <v>3</v>
      </c>
      <c r="DH332" t="s">
        <v>3</v>
      </c>
      <c r="DI332" t="s">
        <v>3</v>
      </c>
      <c r="DJ332" t="s">
        <v>3</v>
      </c>
      <c r="DK332" t="s">
        <v>3</v>
      </c>
      <c r="DL332" t="s">
        <v>3</v>
      </c>
      <c r="DM332" t="s">
        <v>3</v>
      </c>
      <c r="DN332">
        <v>0</v>
      </c>
      <c r="DO332">
        <v>0</v>
      </c>
      <c r="DP332">
        <v>1</v>
      </c>
      <c r="DQ332">
        <v>1</v>
      </c>
      <c r="DU332">
        <v>1009</v>
      </c>
      <c r="DV332" t="s">
        <v>55</v>
      </c>
      <c r="DW332" t="s">
        <v>55</v>
      </c>
      <c r="DX332">
        <v>1</v>
      </c>
      <c r="DZ332" t="s">
        <v>3</v>
      </c>
      <c r="EA332" t="s">
        <v>3</v>
      </c>
      <c r="EB332" t="s">
        <v>3</v>
      </c>
      <c r="EC332" t="s">
        <v>3</v>
      </c>
      <c r="EE332">
        <v>92107470</v>
      </c>
      <c r="EF332">
        <v>3</v>
      </c>
      <c r="EG332" t="s">
        <v>113</v>
      </c>
      <c r="EH332">
        <v>0</v>
      </c>
      <c r="EI332" t="s">
        <v>3</v>
      </c>
      <c r="EJ332">
        <v>2</v>
      </c>
      <c r="EK332">
        <v>108001</v>
      </c>
      <c r="EL332" t="s">
        <v>114</v>
      </c>
      <c r="EM332" t="s">
        <v>115</v>
      </c>
      <c r="EO332" t="s">
        <v>3</v>
      </c>
      <c r="EQ332">
        <v>32768</v>
      </c>
      <c r="ER332">
        <v>71.45</v>
      </c>
      <c r="ES332">
        <v>71.45</v>
      </c>
      <c r="ET332">
        <v>0</v>
      </c>
      <c r="EU332">
        <v>0</v>
      </c>
      <c r="EV332">
        <v>0</v>
      </c>
      <c r="EW332">
        <v>0</v>
      </c>
      <c r="EX332">
        <v>0</v>
      </c>
      <c r="FQ332">
        <v>0</v>
      </c>
      <c r="FR332">
        <f t="shared" si="279"/>
        <v>0</v>
      </c>
      <c r="FS332">
        <v>0</v>
      </c>
      <c r="FX332">
        <v>97</v>
      </c>
      <c r="FY332">
        <v>51</v>
      </c>
      <c r="GA332" t="s">
        <v>3</v>
      </c>
      <c r="GD332">
        <v>1</v>
      </c>
      <c r="GF332">
        <v>904967830</v>
      </c>
      <c r="GG332">
        <v>2</v>
      </c>
      <c r="GH332">
        <v>1</v>
      </c>
      <c r="GI332">
        <v>2</v>
      </c>
      <c r="GJ332">
        <v>0</v>
      </c>
      <c r="GK332">
        <v>0</v>
      </c>
      <c r="GL332">
        <f t="shared" si="280"/>
        <v>0</v>
      </c>
      <c r="GM332">
        <f t="shared" si="281"/>
        <v>-6.38</v>
      </c>
      <c r="GN332">
        <f t="shared" si="282"/>
        <v>0</v>
      </c>
      <c r="GO332">
        <f t="shared" si="283"/>
        <v>-6.38</v>
      </c>
      <c r="GP332">
        <f t="shared" si="284"/>
        <v>0</v>
      </c>
      <c r="GR332">
        <v>0</v>
      </c>
      <c r="GS332">
        <v>3</v>
      </c>
      <c r="GT332">
        <v>0</v>
      </c>
      <c r="GU332" t="s">
        <v>3</v>
      </c>
      <c r="GV332">
        <f t="shared" si="285"/>
        <v>0</v>
      </c>
      <c r="GW332">
        <v>1</v>
      </c>
      <c r="GX332">
        <f t="shared" si="286"/>
        <v>0</v>
      </c>
      <c r="HA332">
        <v>0</v>
      </c>
      <c r="HB332">
        <v>0</v>
      </c>
      <c r="HC332">
        <f t="shared" si="287"/>
        <v>0</v>
      </c>
      <c r="HE332" t="s">
        <v>3</v>
      </c>
      <c r="HF332" t="s">
        <v>3</v>
      </c>
      <c r="HM332" t="s">
        <v>3</v>
      </c>
      <c r="HN332" t="s">
        <v>116</v>
      </c>
      <c r="HO332" t="s">
        <v>117</v>
      </c>
      <c r="HP332" t="s">
        <v>114</v>
      </c>
      <c r="HQ332" t="s">
        <v>114</v>
      </c>
      <c r="IK332">
        <v>0</v>
      </c>
    </row>
    <row r="333" spans="1:245" x14ac:dyDescent="0.2">
      <c r="A333">
        <v>18</v>
      </c>
      <c r="B333">
        <v>1</v>
      </c>
      <c r="C333">
        <v>309</v>
      </c>
      <c r="E333" t="s">
        <v>586</v>
      </c>
      <c r="F333" t="s">
        <v>479</v>
      </c>
      <c r="G333" t="s">
        <v>480</v>
      </c>
      <c r="H333" t="s">
        <v>481</v>
      </c>
      <c r="I333">
        <f>I328*J333</f>
        <v>-7.2800000000000004E-2</v>
      </c>
      <c r="J333">
        <v>-3.64</v>
      </c>
      <c r="K333">
        <v>-3.64</v>
      </c>
      <c r="O333">
        <f t="shared" si="248"/>
        <v>-7.0000000000000007E-2</v>
      </c>
      <c r="P333">
        <f t="shared" si="249"/>
        <v>-7.0000000000000007E-2</v>
      </c>
      <c r="Q333">
        <f t="shared" si="250"/>
        <v>0</v>
      </c>
      <c r="R333">
        <f t="shared" si="251"/>
        <v>0</v>
      </c>
      <c r="S333">
        <f t="shared" si="252"/>
        <v>0</v>
      </c>
      <c r="T333">
        <f t="shared" si="253"/>
        <v>0</v>
      </c>
      <c r="U333">
        <f t="shared" si="254"/>
        <v>0</v>
      </c>
      <c r="V333">
        <f t="shared" si="255"/>
        <v>0</v>
      </c>
      <c r="W333">
        <f t="shared" si="256"/>
        <v>0</v>
      </c>
      <c r="X333">
        <f t="shared" si="257"/>
        <v>0</v>
      </c>
      <c r="Y333">
        <f t="shared" si="258"/>
        <v>0</v>
      </c>
      <c r="AA333">
        <v>93041055</v>
      </c>
      <c r="AB333">
        <f t="shared" si="259"/>
        <v>1</v>
      </c>
      <c r="AC333">
        <f t="shared" si="260"/>
        <v>1</v>
      </c>
      <c r="AD333">
        <f t="shared" si="261"/>
        <v>0</v>
      </c>
      <c r="AE333">
        <f t="shared" si="262"/>
        <v>0</v>
      </c>
      <c r="AF333">
        <f t="shared" si="263"/>
        <v>0</v>
      </c>
      <c r="AG333">
        <f t="shared" si="264"/>
        <v>0</v>
      </c>
      <c r="AH333">
        <f t="shared" si="265"/>
        <v>0</v>
      </c>
      <c r="AI333">
        <f t="shared" si="266"/>
        <v>0</v>
      </c>
      <c r="AJ333">
        <f t="shared" si="267"/>
        <v>0</v>
      </c>
      <c r="AK333">
        <v>1</v>
      </c>
      <c r="AL333">
        <v>1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97</v>
      </c>
      <c r="AU333">
        <v>51</v>
      </c>
      <c r="AV333">
        <v>1</v>
      </c>
      <c r="AW333">
        <v>1</v>
      </c>
      <c r="AZ333">
        <v>1</v>
      </c>
      <c r="BA333">
        <v>1</v>
      </c>
      <c r="BB333">
        <v>1</v>
      </c>
      <c r="BC333">
        <v>1</v>
      </c>
      <c r="BD333" t="s">
        <v>3</v>
      </c>
      <c r="BE333" t="s">
        <v>3</v>
      </c>
      <c r="BF333" t="s">
        <v>3</v>
      </c>
      <c r="BG333" t="s">
        <v>3</v>
      </c>
      <c r="BH333">
        <v>3</v>
      </c>
      <c r="BI333">
        <v>2</v>
      </c>
      <c r="BJ333" t="s">
        <v>482</v>
      </c>
      <c r="BM333">
        <v>108001</v>
      </c>
      <c r="BN333">
        <v>0</v>
      </c>
      <c r="BO333" t="s">
        <v>3</v>
      </c>
      <c r="BP333">
        <v>0</v>
      </c>
      <c r="BQ333">
        <v>3</v>
      </c>
      <c r="BR333">
        <v>1</v>
      </c>
      <c r="BS333">
        <v>1</v>
      </c>
      <c r="BT333">
        <v>1</v>
      </c>
      <c r="BU333">
        <v>1</v>
      </c>
      <c r="BV333">
        <v>1</v>
      </c>
      <c r="BW333">
        <v>1</v>
      </c>
      <c r="BX333">
        <v>1</v>
      </c>
      <c r="BY333" t="s">
        <v>3</v>
      </c>
      <c r="BZ333">
        <v>97</v>
      </c>
      <c r="CA333">
        <v>51</v>
      </c>
      <c r="CB333" t="s">
        <v>3</v>
      </c>
      <c r="CE333">
        <v>0</v>
      </c>
      <c r="CF333">
        <v>0</v>
      </c>
      <c r="CG333">
        <v>0</v>
      </c>
      <c r="CM333">
        <v>0</v>
      </c>
      <c r="CN333" t="s">
        <v>3</v>
      </c>
      <c r="CO333">
        <v>0</v>
      </c>
      <c r="CP333">
        <f t="shared" si="268"/>
        <v>-7.0000000000000007E-2</v>
      </c>
      <c r="CQ333">
        <f t="shared" si="269"/>
        <v>1</v>
      </c>
      <c r="CR333">
        <f t="shared" si="270"/>
        <v>0</v>
      </c>
      <c r="CS333">
        <f t="shared" si="271"/>
        <v>0</v>
      </c>
      <c r="CT333">
        <f t="shared" si="272"/>
        <v>0</v>
      </c>
      <c r="CU333">
        <f t="shared" si="273"/>
        <v>0</v>
      </c>
      <c r="CV333">
        <f t="shared" si="274"/>
        <v>0</v>
      </c>
      <c r="CW333">
        <f t="shared" si="275"/>
        <v>0</v>
      </c>
      <c r="CX333">
        <f t="shared" si="276"/>
        <v>0</v>
      </c>
      <c r="CY333">
        <f t="shared" si="277"/>
        <v>0</v>
      </c>
      <c r="CZ333">
        <f t="shared" si="278"/>
        <v>0</v>
      </c>
      <c r="DC333" t="s">
        <v>3</v>
      </c>
      <c r="DD333" t="s">
        <v>3</v>
      </c>
      <c r="DE333" t="s">
        <v>3</v>
      </c>
      <c r="DF333" t="s">
        <v>3</v>
      </c>
      <c r="DG333" t="s">
        <v>3</v>
      </c>
      <c r="DH333" t="s">
        <v>3</v>
      </c>
      <c r="DI333" t="s">
        <v>3</v>
      </c>
      <c r="DJ333" t="s">
        <v>3</v>
      </c>
      <c r="DK333" t="s">
        <v>3</v>
      </c>
      <c r="DL333" t="s">
        <v>3</v>
      </c>
      <c r="DM333" t="s">
        <v>3</v>
      </c>
      <c r="DN333">
        <v>0</v>
      </c>
      <c r="DO333">
        <v>0</v>
      </c>
      <c r="DP333">
        <v>1</v>
      </c>
      <c r="DQ333">
        <v>1</v>
      </c>
      <c r="DU333">
        <v>1013</v>
      </c>
      <c r="DV333" t="s">
        <v>481</v>
      </c>
      <c r="DW333" t="s">
        <v>481</v>
      </c>
      <c r="DX333">
        <v>1</v>
      </c>
      <c r="DZ333" t="s">
        <v>3</v>
      </c>
      <c r="EA333" t="s">
        <v>3</v>
      </c>
      <c r="EB333" t="s">
        <v>3</v>
      </c>
      <c r="EC333" t="s">
        <v>3</v>
      </c>
      <c r="EE333">
        <v>92107470</v>
      </c>
      <c r="EF333">
        <v>3</v>
      </c>
      <c r="EG333" t="s">
        <v>113</v>
      </c>
      <c r="EH333">
        <v>0</v>
      </c>
      <c r="EI333" t="s">
        <v>3</v>
      </c>
      <c r="EJ333">
        <v>2</v>
      </c>
      <c r="EK333">
        <v>108001</v>
      </c>
      <c r="EL333" t="s">
        <v>114</v>
      </c>
      <c r="EM333" t="s">
        <v>115</v>
      </c>
      <c r="EO333" t="s">
        <v>3</v>
      </c>
      <c r="EQ333">
        <v>32768</v>
      </c>
      <c r="ER333">
        <v>1</v>
      </c>
      <c r="ES333">
        <v>1</v>
      </c>
      <c r="ET333">
        <v>0</v>
      </c>
      <c r="EU333">
        <v>0</v>
      </c>
      <c r="EV333">
        <v>0</v>
      </c>
      <c r="EW333">
        <v>0</v>
      </c>
      <c r="EX333">
        <v>0</v>
      </c>
      <c r="FQ333">
        <v>0</v>
      </c>
      <c r="FR333">
        <f t="shared" si="279"/>
        <v>0</v>
      </c>
      <c r="FS333">
        <v>0</v>
      </c>
      <c r="FX333">
        <v>97</v>
      </c>
      <c r="FY333">
        <v>51</v>
      </c>
      <c r="GA333" t="s">
        <v>3</v>
      </c>
      <c r="GD333">
        <v>1</v>
      </c>
      <c r="GF333">
        <v>2131831278</v>
      </c>
      <c r="GG333">
        <v>2</v>
      </c>
      <c r="GH333">
        <v>1</v>
      </c>
      <c r="GI333">
        <v>-2</v>
      </c>
      <c r="GJ333">
        <v>0</v>
      </c>
      <c r="GK333">
        <v>0</v>
      </c>
      <c r="GL333">
        <f t="shared" si="280"/>
        <v>0</v>
      </c>
      <c r="GM333">
        <f t="shared" si="281"/>
        <v>-7.0000000000000007E-2</v>
      </c>
      <c r="GN333">
        <f t="shared" si="282"/>
        <v>0</v>
      </c>
      <c r="GO333">
        <f t="shared" si="283"/>
        <v>-7.0000000000000007E-2</v>
      </c>
      <c r="GP333">
        <f t="shared" si="284"/>
        <v>0</v>
      </c>
      <c r="GR333">
        <v>0</v>
      </c>
      <c r="GS333">
        <v>3</v>
      </c>
      <c r="GT333">
        <v>0</v>
      </c>
      <c r="GU333" t="s">
        <v>3</v>
      </c>
      <c r="GV333">
        <f t="shared" si="285"/>
        <v>0</v>
      </c>
      <c r="GW333">
        <v>1</v>
      </c>
      <c r="GX333">
        <f t="shared" si="286"/>
        <v>0</v>
      </c>
      <c r="HA333">
        <v>0</v>
      </c>
      <c r="HB333">
        <v>0</v>
      </c>
      <c r="HC333">
        <f t="shared" si="287"/>
        <v>0</v>
      </c>
      <c r="HE333" t="s">
        <v>3</v>
      </c>
      <c r="HF333" t="s">
        <v>3</v>
      </c>
      <c r="HM333" t="s">
        <v>3</v>
      </c>
      <c r="HN333" t="s">
        <v>116</v>
      </c>
      <c r="HO333" t="s">
        <v>117</v>
      </c>
      <c r="HP333" t="s">
        <v>114</v>
      </c>
      <c r="HQ333" t="s">
        <v>114</v>
      </c>
      <c r="IK333">
        <v>0</v>
      </c>
    </row>
    <row r="334" spans="1:245" x14ac:dyDescent="0.2">
      <c r="A334">
        <v>17</v>
      </c>
      <c r="B334">
        <v>1</v>
      </c>
      <c r="C334">
        <f>ROW(SmtRes!A314)</f>
        <v>314</v>
      </c>
      <c r="D334">
        <f>ROW(EtalonRes!A314)</f>
        <v>314</v>
      </c>
      <c r="E334" t="s">
        <v>587</v>
      </c>
      <c r="F334" t="s">
        <v>159</v>
      </c>
      <c r="G334" t="s">
        <v>160</v>
      </c>
      <c r="H334" t="s">
        <v>161</v>
      </c>
      <c r="I334">
        <v>10</v>
      </c>
      <c r="J334">
        <v>0</v>
      </c>
      <c r="K334">
        <v>10</v>
      </c>
      <c r="O334">
        <f t="shared" si="248"/>
        <v>2368</v>
      </c>
      <c r="P334">
        <f t="shared" si="249"/>
        <v>1146.03</v>
      </c>
      <c r="Q334">
        <f t="shared" si="250"/>
        <v>0</v>
      </c>
      <c r="R334">
        <f t="shared" si="251"/>
        <v>0</v>
      </c>
      <c r="S334">
        <f t="shared" si="252"/>
        <v>1221.97</v>
      </c>
      <c r="T334">
        <f t="shared" si="253"/>
        <v>0</v>
      </c>
      <c r="U334">
        <f t="shared" si="254"/>
        <v>3.8</v>
      </c>
      <c r="V334">
        <f t="shared" si="255"/>
        <v>0</v>
      </c>
      <c r="W334">
        <f t="shared" si="256"/>
        <v>0</v>
      </c>
      <c r="X334">
        <f t="shared" si="257"/>
        <v>1185.31</v>
      </c>
      <c r="Y334">
        <f t="shared" si="258"/>
        <v>623.20000000000005</v>
      </c>
      <c r="AA334">
        <v>93041055</v>
      </c>
      <c r="AB334">
        <f t="shared" si="259"/>
        <v>18.68</v>
      </c>
      <c r="AC334">
        <f t="shared" si="260"/>
        <v>15.26</v>
      </c>
      <c r="AD334">
        <f t="shared" si="261"/>
        <v>0</v>
      </c>
      <c r="AE334">
        <f t="shared" si="262"/>
        <v>0</v>
      </c>
      <c r="AF334">
        <f t="shared" si="263"/>
        <v>3.42</v>
      </c>
      <c r="AG334">
        <f t="shared" si="264"/>
        <v>0</v>
      </c>
      <c r="AH334">
        <f t="shared" si="265"/>
        <v>0.38</v>
      </c>
      <c r="AI334">
        <f t="shared" si="266"/>
        <v>0</v>
      </c>
      <c r="AJ334">
        <f t="shared" si="267"/>
        <v>0</v>
      </c>
      <c r="AK334">
        <v>18.68</v>
      </c>
      <c r="AL334">
        <v>15.26</v>
      </c>
      <c r="AM334">
        <v>0</v>
      </c>
      <c r="AN334">
        <v>0</v>
      </c>
      <c r="AO334">
        <v>3.42</v>
      </c>
      <c r="AP334">
        <v>0</v>
      </c>
      <c r="AQ334">
        <v>0.38</v>
      </c>
      <c r="AR334">
        <v>0</v>
      </c>
      <c r="AS334">
        <v>0</v>
      </c>
      <c r="AT334">
        <v>97</v>
      </c>
      <c r="AU334">
        <v>51</v>
      </c>
      <c r="AV334">
        <v>1</v>
      </c>
      <c r="AW334">
        <v>1</v>
      </c>
      <c r="AZ334">
        <v>1</v>
      </c>
      <c r="BA334">
        <v>35.729999999999997</v>
      </c>
      <c r="BB334">
        <v>1</v>
      </c>
      <c r="BC334">
        <v>7.51</v>
      </c>
      <c r="BD334" t="s">
        <v>3</v>
      </c>
      <c r="BE334" t="s">
        <v>3</v>
      </c>
      <c r="BF334" t="s">
        <v>3</v>
      </c>
      <c r="BG334" t="s">
        <v>3</v>
      </c>
      <c r="BH334">
        <v>0</v>
      </c>
      <c r="BI334">
        <v>2</v>
      </c>
      <c r="BJ334" t="s">
        <v>162</v>
      </c>
      <c r="BM334">
        <v>108001</v>
      </c>
      <c r="BN334">
        <v>0</v>
      </c>
      <c r="BO334" t="s">
        <v>159</v>
      </c>
      <c r="BP334">
        <v>1</v>
      </c>
      <c r="BQ334">
        <v>3</v>
      </c>
      <c r="BR334">
        <v>0</v>
      </c>
      <c r="BS334">
        <v>35.729999999999997</v>
      </c>
      <c r="BT334">
        <v>1</v>
      </c>
      <c r="BU334">
        <v>1</v>
      </c>
      <c r="BV334">
        <v>1</v>
      </c>
      <c r="BW334">
        <v>1</v>
      </c>
      <c r="BX334">
        <v>1</v>
      </c>
      <c r="BY334" t="s">
        <v>3</v>
      </c>
      <c r="BZ334">
        <v>97</v>
      </c>
      <c r="CA334">
        <v>51</v>
      </c>
      <c r="CB334" t="s">
        <v>3</v>
      </c>
      <c r="CE334">
        <v>0</v>
      </c>
      <c r="CF334">
        <v>0</v>
      </c>
      <c r="CG334">
        <v>0</v>
      </c>
      <c r="CM334">
        <v>0</v>
      </c>
      <c r="CN334" t="s">
        <v>3</v>
      </c>
      <c r="CO334">
        <v>0</v>
      </c>
      <c r="CP334">
        <f t="shared" si="268"/>
        <v>2368</v>
      </c>
      <c r="CQ334">
        <f t="shared" si="269"/>
        <v>114.6026</v>
      </c>
      <c r="CR334">
        <f t="shared" si="270"/>
        <v>0</v>
      </c>
      <c r="CS334">
        <f t="shared" si="271"/>
        <v>0</v>
      </c>
      <c r="CT334">
        <f t="shared" si="272"/>
        <v>122.19659999999999</v>
      </c>
      <c r="CU334">
        <f t="shared" si="273"/>
        <v>0</v>
      </c>
      <c r="CV334">
        <f t="shared" si="274"/>
        <v>0.38</v>
      </c>
      <c r="CW334">
        <f t="shared" si="275"/>
        <v>0</v>
      </c>
      <c r="CX334">
        <f t="shared" si="276"/>
        <v>0</v>
      </c>
      <c r="CY334">
        <f t="shared" si="277"/>
        <v>1185.3108999999999</v>
      </c>
      <c r="CZ334">
        <f t="shared" si="278"/>
        <v>623.2047</v>
      </c>
      <c r="DC334" t="s">
        <v>3</v>
      </c>
      <c r="DD334" t="s">
        <v>3</v>
      </c>
      <c r="DE334" t="s">
        <v>3</v>
      </c>
      <c r="DF334" t="s">
        <v>3</v>
      </c>
      <c r="DG334" t="s">
        <v>3</v>
      </c>
      <c r="DH334" t="s">
        <v>3</v>
      </c>
      <c r="DI334" t="s">
        <v>3</v>
      </c>
      <c r="DJ334" t="s">
        <v>3</v>
      </c>
      <c r="DK334" t="s">
        <v>3</v>
      </c>
      <c r="DL334" t="s">
        <v>3</v>
      </c>
      <c r="DM334" t="s">
        <v>3</v>
      </c>
      <c r="DN334">
        <v>0</v>
      </c>
      <c r="DO334">
        <v>0</v>
      </c>
      <c r="DP334">
        <v>1</v>
      </c>
      <c r="DQ334">
        <v>1</v>
      </c>
      <c r="DU334">
        <v>1013</v>
      </c>
      <c r="DV334" t="s">
        <v>161</v>
      </c>
      <c r="DW334" t="s">
        <v>161</v>
      </c>
      <c r="DX334">
        <v>1</v>
      </c>
      <c r="DZ334" t="s">
        <v>3</v>
      </c>
      <c r="EA334" t="s">
        <v>3</v>
      </c>
      <c r="EB334" t="s">
        <v>3</v>
      </c>
      <c r="EC334" t="s">
        <v>3</v>
      </c>
      <c r="EE334">
        <v>92107470</v>
      </c>
      <c r="EF334">
        <v>3</v>
      </c>
      <c r="EG334" t="s">
        <v>113</v>
      </c>
      <c r="EH334">
        <v>0</v>
      </c>
      <c r="EI334" t="s">
        <v>3</v>
      </c>
      <c r="EJ334">
        <v>2</v>
      </c>
      <c r="EK334">
        <v>108001</v>
      </c>
      <c r="EL334" t="s">
        <v>114</v>
      </c>
      <c r="EM334" t="s">
        <v>115</v>
      </c>
      <c r="EO334" t="s">
        <v>3</v>
      </c>
      <c r="EQ334">
        <v>0</v>
      </c>
      <c r="ER334">
        <v>18.68</v>
      </c>
      <c r="ES334">
        <v>15.26</v>
      </c>
      <c r="ET334">
        <v>0</v>
      </c>
      <c r="EU334">
        <v>0</v>
      </c>
      <c r="EV334">
        <v>3.42</v>
      </c>
      <c r="EW334">
        <v>0.38</v>
      </c>
      <c r="EX334">
        <v>0</v>
      </c>
      <c r="EY334">
        <v>0</v>
      </c>
      <c r="FQ334">
        <v>0</v>
      </c>
      <c r="FR334">
        <f t="shared" si="279"/>
        <v>0</v>
      </c>
      <c r="FS334">
        <v>0</v>
      </c>
      <c r="FX334">
        <v>97</v>
      </c>
      <c r="FY334">
        <v>51</v>
      </c>
      <c r="GA334" t="s">
        <v>3</v>
      </c>
      <c r="GD334">
        <v>1</v>
      </c>
      <c r="GF334">
        <v>978687732</v>
      </c>
      <c r="GG334">
        <v>2</v>
      </c>
      <c r="GH334">
        <v>1</v>
      </c>
      <c r="GI334">
        <v>2</v>
      </c>
      <c r="GJ334">
        <v>0</v>
      </c>
      <c r="GK334">
        <v>0</v>
      </c>
      <c r="GL334">
        <f t="shared" si="280"/>
        <v>0</v>
      </c>
      <c r="GM334">
        <f t="shared" si="281"/>
        <v>4176.51</v>
      </c>
      <c r="GN334">
        <f t="shared" si="282"/>
        <v>0</v>
      </c>
      <c r="GO334">
        <f t="shared" si="283"/>
        <v>4176.51</v>
      </c>
      <c r="GP334">
        <f t="shared" si="284"/>
        <v>0</v>
      </c>
      <c r="GR334">
        <v>0</v>
      </c>
      <c r="GS334">
        <v>3</v>
      </c>
      <c r="GT334">
        <v>0</v>
      </c>
      <c r="GU334" t="s">
        <v>3</v>
      </c>
      <c r="GV334">
        <f t="shared" si="285"/>
        <v>0</v>
      </c>
      <c r="GW334">
        <v>1</v>
      </c>
      <c r="GX334">
        <f t="shared" si="286"/>
        <v>0</v>
      </c>
      <c r="HA334">
        <v>0</v>
      </c>
      <c r="HB334">
        <v>0</v>
      </c>
      <c r="HC334">
        <f t="shared" si="287"/>
        <v>0</v>
      </c>
      <c r="HE334" t="s">
        <v>3</v>
      </c>
      <c r="HF334" t="s">
        <v>3</v>
      </c>
      <c r="HM334" t="s">
        <v>3</v>
      </c>
      <c r="HN334" t="s">
        <v>116</v>
      </c>
      <c r="HO334" t="s">
        <v>117</v>
      </c>
      <c r="HP334" t="s">
        <v>114</v>
      </c>
      <c r="HQ334" t="s">
        <v>114</v>
      </c>
      <c r="IK334">
        <v>0</v>
      </c>
    </row>
    <row r="335" spans="1:245" x14ac:dyDescent="0.2">
      <c r="A335">
        <v>18</v>
      </c>
      <c r="B335">
        <v>1</v>
      </c>
      <c r="C335">
        <v>311</v>
      </c>
      <c r="E335" t="s">
        <v>588</v>
      </c>
      <c r="F335" t="s">
        <v>53</v>
      </c>
      <c r="G335" t="s">
        <v>54</v>
      </c>
      <c r="H335" t="s">
        <v>55</v>
      </c>
      <c r="I335">
        <f>I334*J335</f>
        <v>-1.5</v>
      </c>
      <c r="J335">
        <v>-0.15</v>
      </c>
      <c r="K335">
        <v>-0.15</v>
      </c>
      <c r="O335">
        <f t="shared" si="248"/>
        <v>-139.80000000000001</v>
      </c>
      <c r="P335">
        <f t="shared" si="249"/>
        <v>-139.80000000000001</v>
      </c>
      <c r="Q335">
        <f t="shared" si="250"/>
        <v>0</v>
      </c>
      <c r="R335">
        <f t="shared" si="251"/>
        <v>0</v>
      </c>
      <c r="S335">
        <f t="shared" si="252"/>
        <v>0</v>
      </c>
      <c r="T335">
        <f t="shared" si="253"/>
        <v>0</v>
      </c>
      <c r="U335">
        <f t="shared" si="254"/>
        <v>0</v>
      </c>
      <c r="V335">
        <f t="shared" si="255"/>
        <v>0</v>
      </c>
      <c r="W335">
        <f t="shared" si="256"/>
        <v>0</v>
      </c>
      <c r="X335">
        <f t="shared" si="257"/>
        <v>0</v>
      </c>
      <c r="Y335">
        <f t="shared" si="258"/>
        <v>0</v>
      </c>
      <c r="AA335">
        <v>93041055</v>
      </c>
      <c r="AB335">
        <f t="shared" si="259"/>
        <v>9.0399999999999991</v>
      </c>
      <c r="AC335">
        <f t="shared" si="260"/>
        <v>9.0399999999999991</v>
      </c>
      <c r="AD335">
        <f t="shared" si="261"/>
        <v>0</v>
      </c>
      <c r="AE335">
        <f t="shared" si="262"/>
        <v>0</v>
      </c>
      <c r="AF335">
        <f t="shared" si="263"/>
        <v>0</v>
      </c>
      <c r="AG335">
        <f t="shared" si="264"/>
        <v>0</v>
      </c>
      <c r="AH335">
        <f t="shared" si="265"/>
        <v>0</v>
      </c>
      <c r="AI335">
        <f t="shared" si="266"/>
        <v>0</v>
      </c>
      <c r="AJ335">
        <f t="shared" si="267"/>
        <v>0</v>
      </c>
      <c r="AK335">
        <v>9.0399999999999991</v>
      </c>
      <c r="AL335">
        <v>9.0399999999999991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97</v>
      </c>
      <c r="AU335">
        <v>51</v>
      </c>
      <c r="AV335">
        <v>1</v>
      </c>
      <c r="AW335">
        <v>1</v>
      </c>
      <c r="AZ335">
        <v>1</v>
      </c>
      <c r="BA335">
        <v>1</v>
      </c>
      <c r="BB335">
        <v>1</v>
      </c>
      <c r="BC335">
        <v>10.31</v>
      </c>
      <c r="BD335" t="s">
        <v>3</v>
      </c>
      <c r="BE335" t="s">
        <v>3</v>
      </c>
      <c r="BF335" t="s">
        <v>3</v>
      </c>
      <c r="BG335" t="s">
        <v>3</v>
      </c>
      <c r="BH335">
        <v>3</v>
      </c>
      <c r="BI335">
        <v>2</v>
      </c>
      <c r="BJ335" t="s">
        <v>56</v>
      </c>
      <c r="BM335">
        <v>108001</v>
      </c>
      <c r="BN335">
        <v>0</v>
      </c>
      <c r="BO335" t="s">
        <v>53</v>
      </c>
      <c r="BP335">
        <v>1</v>
      </c>
      <c r="BQ335">
        <v>3</v>
      </c>
      <c r="BR335">
        <v>1</v>
      </c>
      <c r="BS335">
        <v>1</v>
      </c>
      <c r="BT335">
        <v>1</v>
      </c>
      <c r="BU335">
        <v>1</v>
      </c>
      <c r="BV335">
        <v>1</v>
      </c>
      <c r="BW335">
        <v>1</v>
      </c>
      <c r="BX335">
        <v>1</v>
      </c>
      <c r="BY335" t="s">
        <v>3</v>
      </c>
      <c r="BZ335">
        <v>97</v>
      </c>
      <c r="CA335">
        <v>51</v>
      </c>
      <c r="CB335" t="s">
        <v>3</v>
      </c>
      <c r="CE335">
        <v>0</v>
      </c>
      <c r="CF335">
        <v>0</v>
      </c>
      <c r="CG335">
        <v>0</v>
      </c>
      <c r="CM335">
        <v>0</v>
      </c>
      <c r="CN335" t="s">
        <v>3</v>
      </c>
      <c r="CO335">
        <v>0</v>
      </c>
      <c r="CP335">
        <f t="shared" si="268"/>
        <v>-139.80000000000001</v>
      </c>
      <c r="CQ335">
        <f t="shared" si="269"/>
        <v>93.202399999999997</v>
      </c>
      <c r="CR335">
        <f t="shared" si="270"/>
        <v>0</v>
      </c>
      <c r="CS335">
        <f t="shared" si="271"/>
        <v>0</v>
      </c>
      <c r="CT335">
        <f t="shared" si="272"/>
        <v>0</v>
      </c>
      <c r="CU335">
        <f t="shared" si="273"/>
        <v>0</v>
      </c>
      <c r="CV335">
        <f t="shared" si="274"/>
        <v>0</v>
      </c>
      <c r="CW335">
        <f t="shared" si="275"/>
        <v>0</v>
      </c>
      <c r="CX335">
        <f t="shared" si="276"/>
        <v>0</v>
      </c>
      <c r="CY335">
        <f t="shared" si="277"/>
        <v>0</v>
      </c>
      <c r="CZ335">
        <f t="shared" si="278"/>
        <v>0</v>
      </c>
      <c r="DC335" t="s">
        <v>3</v>
      </c>
      <c r="DD335" t="s">
        <v>3</v>
      </c>
      <c r="DE335" t="s">
        <v>3</v>
      </c>
      <c r="DF335" t="s">
        <v>3</v>
      </c>
      <c r="DG335" t="s">
        <v>3</v>
      </c>
      <c r="DH335" t="s">
        <v>3</v>
      </c>
      <c r="DI335" t="s">
        <v>3</v>
      </c>
      <c r="DJ335" t="s">
        <v>3</v>
      </c>
      <c r="DK335" t="s">
        <v>3</v>
      </c>
      <c r="DL335" t="s">
        <v>3</v>
      </c>
      <c r="DM335" t="s">
        <v>3</v>
      </c>
      <c r="DN335">
        <v>0</v>
      </c>
      <c r="DO335">
        <v>0</v>
      </c>
      <c r="DP335">
        <v>1</v>
      </c>
      <c r="DQ335">
        <v>1</v>
      </c>
      <c r="DU335">
        <v>1009</v>
      </c>
      <c r="DV335" t="s">
        <v>55</v>
      </c>
      <c r="DW335" t="s">
        <v>55</v>
      </c>
      <c r="DX335">
        <v>1</v>
      </c>
      <c r="DZ335" t="s">
        <v>3</v>
      </c>
      <c r="EA335" t="s">
        <v>3</v>
      </c>
      <c r="EB335" t="s">
        <v>3</v>
      </c>
      <c r="EC335" t="s">
        <v>3</v>
      </c>
      <c r="EE335">
        <v>92107470</v>
      </c>
      <c r="EF335">
        <v>3</v>
      </c>
      <c r="EG335" t="s">
        <v>113</v>
      </c>
      <c r="EH335">
        <v>0</v>
      </c>
      <c r="EI335" t="s">
        <v>3</v>
      </c>
      <c r="EJ335">
        <v>2</v>
      </c>
      <c r="EK335">
        <v>108001</v>
      </c>
      <c r="EL335" t="s">
        <v>114</v>
      </c>
      <c r="EM335" t="s">
        <v>115</v>
      </c>
      <c r="EO335" t="s">
        <v>3</v>
      </c>
      <c r="EQ335">
        <v>32768</v>
      </c>
      <c r="ER335">
        <v>9.0399999999999991</v>
      </c>
      <c r="ES335">
        <v>9.0399999999999991</v>
      </c>
      <c r="ET335">
        <v>0</v>
      </c>
      <c r="EU335">
        <v>0</v>
      </c>
      <c r="EV335">
        <v>0</v>
      </c>
      <c r="EW335">
        <v>0</v>
      </c>
      <c r="EX335">
        <v>0</v>
      </c>
      <c r="FQ335">
        <v>0</v>
      </c>
      <c r="FR335">
        <f t="shared" si="279"/>
        <v>0</v>
      </c>
      <c r="FS335">
        <v>0</v>
      </c>
      <c r="FX335">
        <v>97</v>
      </c>
      <c r="FY335">
        <v>51</v>
      </c>
      <c r="GA335" t="s">
        <v>3</v>
      </c>
      <c r="GD335">
        <v>1</v>
      </c>
      <c r="GF335">
        <v>-1877976580</v>
      </c>
      <c r="GG335">
        <v>2</v>
      </c>
      <c r="GH335">
        <v>1</v>
      </c>
      <c r="GI335">
        <v>2</v>
      </c>
      <c r="GJ335">
        <v>0</v>
      </c>
      <c r="GK335">
        <v>0</v>
      </c>
      <c r="GL335">
        <f t="shared" si="280"/>
        <v>0</v>
      </c>
      <c r="GM335">
        <f t="shared" si="281"/>
        <v>-139.80000000000001</v>
      </c>
      <c r="GN335">
        <f t="shared" si="282"/>
        <v>0</v>
      </c>
      <c r="GO335">
        <f t="shared" si="283"/>
        <v>-139.80000000000001</v>
      </c>
      <c r="GP335">
        <f t="shared" si="284"/>
        <v>0</v>
      </c>
      <c r="GR335">
        <v>0</v>
      </c>
      <c r="GS335">
        <v>3</v>
      </c>
      <c r="GT335">
        <v>0</v>
      </c>
      <c r="GU335" t="s">
        <v>3</v>
      </c>
      <c r="GV335">
        <f t="shared" si="285"/>
        <v>0</v>
      </c>
      <c r="GW335">
        <v>1</v>
      </c>
      <c r="GX335">
        <f t="shared" si="286"/>
        <v>0</v>
      </c>
      <c r="HA335">
        <v>0</v>
      </c>
      <c r="HB335">
        <v>0</v>
      </c>
      <c r="HC335">
        <f t="shared" si="287"/>
        <v>0</v>
      </c>
      <c r="HE335" t="s">
        <v>3</v>
      </c>
      <c r="HF335" t="s">
        <v>3</v>
      </c>
      <c r="HM335" t="s">
        <v>3</v>
      </c>
      <c r="HN335" t="s">
        <v>116</v>
      </c>
      <c r="HO335" t="s">
        <v>117</v>
      </c>
      <c r="HP335" t="s">
        <v>114</v>
      </c>
      <c r="HQ335" t="s">
        <v>114</v>
      </c>
      <c r="IK335">
        <v>0</v>
      </c>
    </row>
    <row r="336" spans="1:245" x14ac:dyDescent="0.2">
      <c r="A336">
        <v>18</v>
      </c>
      <c r="B336">
        <v>1</v>
      </c>
      <c r="C336">
        <v>312</v>
      </c>
      <c r="E336" t="s">
        <v>589</v>
      </c>
      <c r="F336" t="s">
        <v>486</v>
      </c>
      <c r="G336" t="s">
        <v>487</v>
      </c>
      <c r="H336" t="s">
        <v>55</v>
      </c>
      <c r="I336">
        <f>I334*J336</f>
        <v>-7.1999999999999993</v>
      </c>
      <c r="J336">
        <v>-0.72</v>
      </c>
      <c r="K336">
        <v>-0.72</v>
      </c>
      <c r="O336">
        <f t="shared" si="248"/>
        <v>-724.49</v>
      </c>
      <c r="P336">
        <f t="shared" si="249"/>
        <v>-724.49</v>
      </c>
      <c r="Q336">
        <f t="shared" si="250"/>
        <v>0</v>
      </c>
      <c r="R336">
        <f t="shared" si="251"/>
        <v>0</v>
      </c>
      <c r="S336">
        <f t="shared" si="252"/>
        <v>0</v>
      </c>
      <c r="T336">
        <f t="shared" si="253"/>
        <v>0</v>
      </c>
      <c r="U336">
        <f t="shared" si="254"/>
        <v>0</v>
      </c>
      <c r="V336">
        <f t="shared" si="255"/>
        <v>0</v>
      </c>
      <c r="W336">
        <f t="shared" si="256"/>
        <v>0</v>
      </c>
      <c r="X336">
        <f t="shared" si="257"/>
        <v>0</v>
      </c>
      <c r="Y336">
        <f t="shared" si="258"/>
        <v>0</v>
      </c>
      <c r="AA336">
        <v>93041055</v>
      </c>
      <c r="AB336">
        <f t="shared" si="259"/>
        <v>16.940000000000001</v>
      </c>
      <c r="AC336">
        <f t="shared" si="260"/>
        <v>16.940000000000001</v>
      </c>
      <c r="AD336">
        <f t="shared" si="261"/>
        <v>0</v>
      </c>
      <c r="AE336">
        <f t="shared" si="262"/>
        <v>0</v>
      </c>
      <c r="AF336">
        <f t="shared" si="263"/>
        <v>0</v>
      </c>
      <c r="AG336">
        <f t="shared" si="264"/>
        <v>0</v>
      </c>
      <c r="AH336">
        <f t="shared" si="265"/>
        <v>0</v>
      </c>
      <c r="AI336">
        <f t="shared" si="266"/>
        <v>0</v>
      </c>
      <c r="AJ336">
        <f t="shared" si="267"/>
        <v>0</v>
      </c>
      <c r="AK336">
        <v>16.940000000000001</v>
      </c>
      <c r="AL336">
        <v>16.940000000000001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97</v>
      </c>
      <c r="AU336">
        <v>51</v>
      </c>
      <c r="AV336">
        <v>1</v>
      </c>
      <c r="AW336">
        <v>1</v>
      </c>
      <c r="AZ336">
        <v>1</v>
      </c>
      <c r="BA336">
        <v>1</v>
      </c>
      <c r="BB336">
        <v>1</v>
      </c>
      <c r="BC336">
        <v>5.94</v>
      </c>
      <c r="BD336" t="s">
        <v>3</v>
      </c>
      <c r="BE336" t="s">
        <v>3</v>
      </c>
      <c r="BF336" t="s">
        <v>3</v>
      </c>
      <c r="BG336" t="s">
        <v>3</v>
      </c>
      <c r="BH336">
        <v>3</v>
      </c>
      <c r="BI336">
        <v>2</v>
      </c>
      <c r="BJ336" t="s">
        <v>488</v>
      </c>
      <c r="BM336">
        <v>108001</v>
      </c>
      <c r="BN336">
        <v>0</v>
      </c>
      <c r="BO336" t="s">
        <v>486</v>
      </c>
      <c r="BP336">
        <v>1</v>
      </c>
      <c r="BQ336">
        <v>3</v>
      </c>
      <c r="BR336">
        <v>1</v>
      </c>
      <c r="BS336">
        <v>1</v>
      </c>
      <c r="BT336">
        <v>1</v>
      </c>
      <c r="BU336">
        <v>1</v>
      </c>
      <c r="BV336">
        <v>1</v>
      </c>
      <c r="BW336">
        <v>1</v>
      </c>
      <c r="BX336">
        <v>1</v>
      </c>
      <c r="BY336" t="s">
        <v>3</v>
      </c>
      <c r="BZ336">
        <v>97</v>
      </c>
      <c r="CA336">
        <v>51</v>
      </c>
      <c r="CB336" t="s">
        <v>3</v>
      </c>
      <c r="CE336">
        <v>0</v>
      </c>
      <c r="CF336">
        <v>0</v>
      </c>
      <c r="CG336">
        <v>0</v>
      </c>
      <c r="CM336">
        <v>0</v>
      </c>
      <c r="CN336" t="s">
        <v>3</v>
      </c>
      <c r="CO336">
        <v>0</v>
      </c>
      <c r="CP336">
        <f t="shared" si="268"/>
        <v>-724.49</v>
      </c>
      <c r="CQ336">
        <f t="shared" si="269"/>
        <v>100.62360000000001</v>
      </c>
      <c r="CR336">
        <f t="shared" si="270"/>
        <v>0</v>
      </c>
      <c r="CS336">
        <f t="shared" si="271"/>
        <v>0</v>
      </c>
      <c r="CT336">
        <f t="shared" si="272"/>
        <v>0</v>
      </c>
      <c r="CU336">
        <f t="shared" si="273"/>
        <v>0</v>
      </c>
      <c r="CV336">
        <f t="shared" si="274"/>
        <v>0</v>
      </c>
      <c r="CW336">
        <f t="shared" si="275"/>
        <v>0</v>
      </c>
      <c r="CX336">
        <f t="shared" si="276"/>
        <v>0</v>
      </c>
      <c r="CY336">
        <f t="shared" si="277"/>
        <v>0</v>
      </c>
      <c r="CZ336">
        <f t="shared" si="278"/>
        <v>0</v>
      </c>
      <c r="DC336" t="s">
        <v>3</v>
      </c>
      <c r="DD336" t="s">
        <v>3</v>
      </c>
      <c r="DE336" t="s">
        <v>3</v>
      </c>
      <c r="DF336" t="s">
        <v>3</v>
      </c>
      <c r="DG336" t="s">
        <v>3</v>
      </c>
      <c r="DH336" t="s">
        <v>3</v>
      </c>
      <c r="DI336" t="s">
        <v>3</v>
      </c>
      <c r="DJ336" t="s">
        <v>3</v>
      </c>
      <c r="DK336" t="s">
        <v>3</v>
      </c>
      <c r="DL336" t="s">
        <v>3</v>
      </c>
      <c r="DM336" t="s">
        <v>3</v>
      </c>
      <c r="DN336">
        <v>0</v>
      </c>
      <c r="DO336">
        <v>0</v>
      </c>
      <c r="DP336">
        <v>1</v>
      </c>
      <c r="DQ336">
        <v>1</v>
      </c>
      <c r="DU336">
        <v>1009</v>
      </c>
      <c r="DV336" t="s">
        <v>55</v>
      </c>
      <c r="DW336" t="s">
        <v>55</v>
      </c>
      <c r="DX336">
        <v>1</v>
      </c>
      <c r="DZ336" t="s">
        <v>3</v>
      </c>
      <c r="EA336" t="s">
        <v>3</v>
      </c>
      <c r="EB336" t="s">
        <v>3</v>
      </c>
      <c r="EC336" t="s">
        <v>3</v>
      </c>
      <c r="EE336">
        <v>92107470</v>
      </c>
      <c r="EF336">
        <v>3</v>
      </c>
      <c r="EG336" t="s">
        <v>113</v>
      </c>
      <c r="EH336">
        <v>0</v>
      </c>
      <c r="EI336" t="s">
        <v>3</v>
      </c>
      <c r="EJ336">
        <v>2</v>
      </c>
      <c r="EK336">
        <v>108001</v>
      </c>
      <c r="EL336" t="s">
        <v>114</v>
      </c>
      <c r="EM336" t="s">
        <v>115</v>
      </c>
      <c r="EO336" t="s">
        <v>3</v>
      </c>
      <c r="EQ336">
        <v>32768</v>
      </c>
      <c r="ER336">
        <v>16.940000000000001</v>
      </c>
      <c r="ES336">
        <v>16.940000000000001</v>
      </c>
      <c r="ET336">
        <v>0</v>
      </c>
      <c r="EU336">
        <v>0</v>
      </c>
      <c r="EV336">
        <v>0</v>
      </c>
      <c r="EW336">
        <v>0</v>
      </c>
      <c r="EX336">
        <v>0</v>
      </c>
      <c r="FQ336">
        <v>0</v>
      </c>
      <c r="FR336">
        <f t="shared" si="279"/>
        <v>0</v>
      </c>
      <c r="FS336">
        <v>0</v>
      </c>
      <c r="FX336">
        <v>97</v>
      </c>
      <c r="FY336">
        <v>51</v>
      </c>
      <c r="GA336" t="s">
        <v>3</v>
      </c>
      <c r="GD336">
        <v>1</v>
      </c>
      <c r="GF336">
        <v>-1685396289</v>
      </c>
      <c r="GG336">
        <v>2</v>
      </c>
      <c r="GH336">
        <v>1</v>
      </c>
      <c r="GI336">
        <v>2</v>
      </c>
      <c r="GJ336">
        <v>0</v>
      </c>
      <c r="GK336">
        <v>0</v>
      </c>
      <c r="GL336">
        <f t="shared" si="280"/>
        <v>0</v>
      </c>
      <c r="GM336">
        <f t="shared" si="281"/>
        <v>-724.49</v>
      </c>
      <c r="GN336">
        <f t="shared" si="282"/>
        <v>0</v>
      </c>
      <c r="GO336">
        <f t="shared" si="283"/>
        <v>-724.49</v>
      </c>
      <c r="GP336">
        <f t="shared" si="284"/>
        <v>0</v>
      </c>
      <c r="GR336">
        <v>0</v>
      </c>
      <c r="GS336">
        <v>3</v>
      </c>
      <c r="GT336">
        <v>0</v>
      </c>
      <c r="GU336" t="s">
        <v>3</v>
      </c>
      <c r="GV336">
        <f t="shared" si="285"/>
        <v>0</v>
      </c>
      <c r="GW336">
        <v>1</v>
      </c>
      <c r="GX336">
        <f t="shared" si="286"/>
        <v>0</v>
      </c>
      <c r="HA336">
        <v>0</v>
      </c>
      <c r="HB336">
        <v>0</v>
      </c>
      <c r="HC336">
        <f t="shared" si="287"/>
        <v>0</v>
      </c>
      <c r="HE336" t="s">
        <v>3</v>
      </c>
      <c r="HF336" t="s">
        <v>3</v>
      </c>
      <c r="HM336" t="s">
        <v>3</v>
      </c>
      <c r="HN336" t="s">
        <v>116</v>
      </c>
      <c r="HO336" t="s">
        <v>117</v>
      </c>
      <c r="HP336" t="s">
        <v>114</v>
      </c>
      <c r="HQ336" t="s">
        <v>114</v>
      </c>
      <c r="IK336">
        <v>0</v>
      </c>
    </row>
    <row r="337" spans="1:245" x14ac:dyDescent="0.2">
      <c r="A337">
        <v>18</v>
      </c>
      <c r="B337">
        <v>1</v>
      </c>
      <c r="C337">
        <v>313</v>
      </c>
      <c r="E337" t="s">
        <v>590</v>
      </c>
      <c r="F337" t="s">
        <v>490</v>
      </c>
      <c r="G337" t="s">
        <v>491</v>
      </c>
      <c r="H337" t="s">
        <v>178</v>
      </c>
      <c r="I337">
        <f>I334*J337</f>
        <v>-6.0000000000000006E-4</v>
      </c>
      <c r="J337">
        <v>-6.0000000000000008E-5</v>
      </c>
      <c r="K337">
        <v>-6.0000000000000002E-5</v>
      </c>
      <c r="O337">
        <f t="shared" si="248"/>
        <v>-257.18</v>
      </c>
      <c r="P337">
        <f t="shared" si="249"/>
        <v>-257.18</v>
      </c>
      <c r="Q337">
        <f t="shared" si="250"/>
        <v>0</v>
      </c>
      <c r="R337">
        <f t="shared" si="251"/>
        <v>0</v>
      </c>
      <c r="S337">
        <f t="shared" si="252"/>
        <v>0</v>
      </c>
      <c r="T337">
        <f t="shared" si="253"/>
        <v>0</v>
      </c>
      <c r="U337">
        <f t="shared" si="254"/>
        <v>0</v>
      </c>
      <c r="V337">
        <f t="shared" si="255"/>
        <v>0</v>
      </c>
      <c r="W337">
        <f t="shared" si="256"/>
        <v>0</v>
      </c>
      <c r="X337">
        <f t="shared" si="257"/>
        <v>0</v>
      </c>
      <c r="Y337">
        <f t="shared" si="258"/>
        <v>0</v>
      </c>
      <c r="AA337">
        <v>93041055</v>
      </c>
      <c r="AB337">
        <f t="shared" si="259"/>
        <v>27354.25</v>
      </c>
      <c r="AC337">
        <f t="shared" si="260"/>
        <v>27354.25</v>
      </c>
      <c r="AD337">
        <f t="shared" si="261"/>
        <v>0</v>
      </c>
      <c r="AE337">
        <f t="shared" si="262"/>
        <v>0</v>
      </c>
      <c r="AF337">
        <f t="shared" si="263"/>
        <v>0</v>
      </c>
      <c r="AG337">
        <f t="shared" si="264"/>
        <v>0</v>
      </c>
      <c r="AH337">
        <f t="shared" si="265"/>
        <v>0</v>
      </c>
      <c r="AI337">
        <f t="shared" si="266"/>
        <v>0</v>
      </c>
      <c r="AJ337">
        <f t="shared" si="267"/>
        <v>0</v>
      </c>
      <c r="AK337">
        <v>27354.25</v>
      </c>
      <c r="AL337">
        <v>27354.25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97</v>
      </c>
      <c r="AU337">
        <v>51</v>
      </c>
      <c r="AV337">
        <v>1</v>
      </c>
      <c r="AW337">
        <v>1</v>
      </c>
      <c r="AZ337">
        <v>1</v>
      </c>
      <c r="BA337">
        <v>1</v>
      </c>
      <c r="BB337">
        <v>1</v>
      </c>
      <c r="BC337">
        <v>15.67</v>
      </c>
      <c r="BD337" t="s">
        <v>3</v>
      </c>
      <c r="BE337" t="s">
        <v>3</v>
      </c>
      <c r="BF337" t="s">
        <v>3</v>
      </c>
      <c r="BG337" t="s">
        <v>3</v>
      </c>
      <c r="BH337">
        <v>3</v>
      </c>
      <c r="BI337">
        <v>2</v>
      </c>
      <c r="BJ337" t="s">
        <v>492</v>
      </c>
      <c r="BM337">
        <v>108001</v>
      </c>
      <c r="BN337">
        <v>0</v>
      </c>
      <c r="BO337" t="s">
        <v>490</v>
      </c>
      <c r="BP337">
        <v>1</v>
      </c>
      <c r="BQ337">
        <v>3</v>
      </c>
      <c r="BR337">
        <v>1</v>
      </c>
      <c r="BS337">
        <v>1</v>
      </c>
      <c r="BT337">
        <v>1</v>
      </c>
      <c r="BU337">
        <v>1</v>
      </c>
      <c r="BV337">
        <v>1</v>
      </c>
      <c r="BW337">
        <v>1</v>
      </c>
      <c r="BX337">
        <v>1</v>
      </c>
      <c r="BY337" t="s">
        <v>3</v>
      </c>
      <c r="BZ337">
        <v>97</v>
      </c>
      <c r="CA337">
        <v>51</v>
      </c>
      <c r="CB337" t="s">
        <v>3</v>
      </c>
      <c r="CE337">
        <v>0</v>
      </c>
      <c r="CF337">
        <v>0</v>
      </c>
      <c r="CG337">
        <v>0</v>
      </c>
      <c r="CM337">
        <v>0</v>
      </c>
      <c r="CN337" t="s">
        <v>3</v>
      </c>
      <c r="CO337">
        <v>0</v>
      </c>
      <c r="CP337">
        <f t="shared" si="268"/>
        <v>-257.18</v>
      </c>
      <c r="CQ337">
        <f t="shared" si="269"/>
        <v>428641.09749999997</v>
      </c>
      <c r="CR337">
        <f t="shared" si="270"/>
        <v>0</v>
      </c>
      <c r="CS337">
        <f t="shared" si="271"/>
        <v>0</v>
      </c>
      <c r="CT337">
        <f t="shared" si="272"/>
        <v>0</v>
      </c>
      <c r="CU337">
        <f t="shared" si="273"/>
        <v>0</v>
      </c>
      <c r="CV337">
        <f t="shared" si="274"/>
        <v>0</v>
      </c>
      <c r="CW337">
        <f t="shared" si="275"/>
        <v>0</v>
      </c>
      <c r="CX337">
        <f t="shared" si="276"/>
        <v>0</v>
      </c>
      <c r="CY337">
        <f t="shared" si="277"/>
        <v>0</v>
      </c>
      <c r="CZ337">
        <f t="shared" si="278"/>
        <v>0</v>
      </c>
      <c r="DC337" t="s">
        <v>3</v>
      </c>
      <c r="DD337" t="s">
        <v>3</v>
      </c>
      <c r="DE337" t="s">
        <v>3</v>
      </c>
      <c r="DF337" t="s">
        <v>3</v>
      </c>
      <c r="DG337" t="s">
        <v>3</v>
      </c>
      <c r="DH337" t="s">
        <v>3</v>
      </c>
      <c r="DI337" t="s">
        <v>3</v>
      </c>
      <c r="DJ337" t="s">
        <v>3</v>
      </c>
      <c r="DK337" t="s">
        <v>3</v>
      </c>
      <c r="DL337" t="s">
        <v>3</v>
      </c>
      <c r="DM337" t="s">
        <v>3</v>
      </c>
      <c r="DN337">
        <v>0</v>
      </c>
      <c r="DO337">
        <v>0</v>
      </c>
      <c r="DP337">
        <v>1</v>
      </c>
      <c r="DQ337">
        <v>1</v>
      </c>
      <c r="DU337">
        <v>1009</v>
      </c>
      <c r="DV337" t="s">
        <v>178</v>
      </c>
      <c r="DW337" t="s">
        <v>178</v>
      </c>
      <c r="DX337">
        <v>1000</v>
      </c>
      <c r="DZ337" t="s">
        <v>3</v>
      </c>
      <c r="EA337" t="s">
        <v>3</v>
      </c>
      <c r="EB337" t="s">
        <v>3</v>
      </c>
      <c r="EC337" t="s">
        <v>3</v>
      </c>
      <c r="EE337">
        <v>92107470</v>
      </c>
      <c r="EF337">
        <v>3</v>
      </c>
      <c r="EG337" t="s">
        <v>113</v>
      </c>
      <c r="EH337">
        <v>0</v>
      </c>
      <c r="EI337" t="s">
        <v>3</v>
      </c>
      <c r="EJ337">
        <v>2</v>
      </c>
      <c r="EK337">
        <v>108001</v>
      </c>
      <c r="EL337" t="s">
        <v>114</v>
      </c>
      <c r="EM337" t="s">
        <v>115</v>
      </c>
      <c r="EO337" t="s">
        <v>3</v>
      </c>
      <c r="EQ337">
        <v>32768</v>
      </c>
      <c r="ER337">
        <v>27354.25</v>
      </c>
      <c r="ES337">
        <v>27354.25</v>
      </c>
      <c r="ET337">
        <v>0</v>
      </c>
      <c r="EU337">
        <v>0</v>
      </c>
      <c r="EV337">
        <v>0</v>
      </c>
      <c r="EW337">
        <v>0</v>
      </c>
      <c r="EX337">
        <v>0</v>
      </c>
      <c r="FQ337">
        <v>0</v>
      </c>
      <c r="FR337">
        <f t="shared" si="279"/>
        <v>0</v>
      </c>
      <c r="FS337">
        <v>0</v>
      </c>
      <c r="FX337">
        <v>97</v>
      </c>
      <c r="FY337">
        <v>51</v>
      </c>
      <c r="GA337" t="s">
        <v>3</v>
      </c>
      <c r="GD337">
        <v>1</v>
      </c>
      <c r="GF337">
        <v>1829992141</v>
      </c>
      <c r="GG337">
        <v>2</v>
      </c>
      <c r="GH337">
        <v>1</v>
      </c>
      <c r="GI337">
        <v>2</v>
      </c>
      <c r="GJ337">
        <v>0</v>
      </c>
      <c r="GK337">
        <v>0</v>
      </c>
      <c r="GL337">
        <f t="shared" si="280"/>
        <v>0</v>
      </c>
      <c r="GM337">
        <f t="shared" si="281"/>
        <v>-257.18</v>
      </c>
      <c r="GN337">
        <f t="shared" si="282"/>
        <v>0</v>
      </c>
      <c r="GO337">
        <f t="shared" si="283"/>
        <v>-257.18</v>
      </c>
      <c r="GP337">
        <f t="shared" si="284"/>
        <v>0</v>
      </c>
      <c r="GR337">
        <v>0</v>
      </c>
      <c r="GS337">
        <v>3</v>
      </c>
      <c r="GT337">
        <v>0</v>
      </c>
      <c r="GU337" t="s">
        <v>3</v>
      </c>
      <c r="GV337">
        <f t="shared" si="285"/>
        <v>0</v>
      </c>
      <c r="GW337">
        <v>1</v>
      </c>
      <c r="GX337">
        <f t="shared" si="286"/>
        <v>0</v>
      </c>
      <c r="HA337">
        <v>0</v>
      </c>
      <c r="HB337">
        <v>0</v>
      </c>
      <c r="HC337">
        <f t="shared" si="287"/>
        <v>0</v>
      </c>
      <c r="HE337" t="s">
        <v>3</v>
      </c>
      <c r="HF337" t="s">
        <v>3</v>
      </c>
      <c r="HM337" t="s">
        <v>3</v>
      </c>
      <c r="HN337" t="s">
        <v>116</v>
      </c>
      <c r="HO337" t="s">
        <v>117</v>
      </c>
      <c r="HP337" t="s">
        <v>114</v>
      </c>
      <c r="HQ337" t="s">
        <v>114</v>
      </c>
      <c r="IK337">
        <v>0</v>
      </c>
    </row>
    <row r="338" spans="1:245" x14ac:dyDescent="0.2">
      <c r="A338">
        <v>17</v>
      </c>
      <c r="B338">
        <v>1</v>
      </c>
      <c r="C338">
        <f>ROW(SmtRes!A320)</f>
        <v>320</v>
      </c>
      <c r="D338">
        <f>ROW(EtalonRes!A320)</f>
        <v>320</v>
      </c>
      <c r="E338" t="s">
        <v>591</v>
      </c>
      <c r="F338" t="s">
        <v>494</v>
      </c>
      <c r="G338" t="s">
        <v>495</v>
      </c>
      <c r="H338" t="s">
        <v>151</v>
      </c>
      <c r="I338">
        <v>8</v>
      </c>
      <c r="J338">
        <v>0</v>
      </c>
      <c r="K338">
        <v>8</v>
      </c>
      <c r="O338">
        <f t="shared" ref="O338:O362" si="288">ROUND(CP338,2)</f>
        <v>9137.84</v>
      </c>
      <c r="P338">
        <f t="shared" ref="P338:P362" si="289">ROUND(CQ338*I338,2)</f>
        <v>1171.48</v>
      </c>
      <c r="Q338">
        <f t="shared" ref="Q338:Q362" si="290">ROUND(CR338*I338,2)</f>
        <v>0</v>
      </c>
      <c r="R338">
        <f t="shared" ref="R338:R362" si="291">ROUND(CS338*I338,2)</f>
        <v>0</v>
      </c>
      <c r="S338">
        <f t="shared" ref="S338:S362" si="292">ROUND(CT338*I338,2)</f>
        <v>7966.36</v>
      </c>
      <c r="T338">
        <f t="shared" ref="T338:T362" si="293">ROUND(CU338*I338,2)</f>
        <v>0</v>
      </c>
      <c r="U338">
        <f t="shared" ref="U338:U362" si="294">CV338*I338</f>
        <v>24.8</v>
      </c>
      <c r="V338">
        <f t="shared" ref="V338:V362" si="295">CW338*I338</f>
        <v>0</v>
      </c>
      <c r="W338">
        <f t="shared" ref="W338:W362" si="296">ROUND(CX338*I338,2)</f>
        <v>0</v>
      </c>
      <c r="X338">
        <f t="shared" ref="X338:X362" si="297">ROUND(CY338,2)</f>
        <v>7727.37</v>
      </c>
      <c r="Y338">
        <f t="shared" ref="Y338:Y362" si="298">ROUND(CZ338,2)</f>
        <v>4062.84</v>
      </c>
      <c r="AA338">
        <v>93041055</v>
      </c>
      <c r="AB338">
        <f t="shared" ref="AB338:AB362" si="299">ROUND((AC338+AD338+AF338),2)</f>
        <v>33.4</v>
      </c>
      <c r="AC338">
        <f t="shared" ref="AC338:AC362" si="300">ROUND((ES338),2)</f>
        <v>5.53</v>
      </c>
      <c r="AD338">
        <f t="shared" ref="AD338:AD362" si="301">ROUND((((ET338)-(EU338))+AE338),2)</f>
        <v>0</v>
      </c>
      <c r="AE338">
        <f t="shared" ref="AE338:AE362" si="302">ROUND((EU338),2)</f>
        <v>0</v>
      </c>
      <c r="AF338">
        <f t="shared" ref="AF338:AF362" si="303">ROUND((EV338),2)</f>
        <v>27.87</v>
      </c>
      <c r="AG338">
        <f t="shared" ref="AG338:AG362" si="304">ROUND((AP338),2)</f>
        <v>0</v>
      </c>
      <c r="AH338">
        <f t="shared" ref="AH338:AH362" si="305">(EW338)</f>
        <v>3.1</v>
      </c>
      <c r="AI338">
        <f t="shared" ref="AI338:AI362" si="306">(EX338)</f>
        <v>0</v>
      </c>
      <c r="AJ338">
        <f t="shared" ref="AJ338:AJ362" si="307">(AS338)</f>
        <v>0</v>
      </c>
      <c r="AK338">
        <v>33.4</v>
      </c>
      <c r="AL338">
        <v>5.53</v>
      </c>
      <c r="AM338">
        <v>0</v>
      </c>
      <c r="AN338">
        <v>0</v>
      </c>
      <c r="AO338">
        <v>27.87</v>
      </c>
      <c r="AP338">
        <v>0</v>
      </c>
      <c r="AQ338">
        <v>3.1</v>
      </c>
      <c r="AR338">
        <v>0</v>
      </c>
      <c r="AS338">
        <v>0</v>
      </c>
      <c r="AT338">
        <v>97</v>
      </c>
      <c r="AU338">
        <v>51</v>
      </c>
      <c r="AV338">
        <v>1</v>
      </c>
      <c r="AW338">
        <v>1</v>
      </c>
      <c r="AZ338">
        <v>1</v>
      </c>
      <c r="BA338">
        <v>35.729999999999997</v>
      </c>
      <c r="BB338">
        <v>1</v>
      </c>
      <c r="BC338">
        <v>26.48</v>
      </c>
      <c r="BD338" t="s">
        <v>3</v>
      </c>
      <c r="BE338" t="s">
        <v>3</v>
      </c>
      <c r="BF338" t="s">
        <v>3</v>
      </c>
      <c r="BG338" t="s">
        <v>3</v>
      </c>
      <c r="BH338">
        <v>0</v>
      </c>
      <c r="BI338">
        <v>2</v>
      </c>
      <c r="BJ338" t="s">
        <v>496</v>
      </c>
      <c r="BM338">
        <v>108001</v>
      </c>
      <c r="BN338">
        <v>0</v>
      </c>
      <c r="BO338" t="s">
        <v>494</v>
      </c>
      <c r="BP338">
        <v>1</v>
      </c>
      <c r="BQ338">
        <v>3</v>
      </c>
      <c r="BR338">
        <v>0</v>
      </c>
      <c r="BS338">
        <v>35.729999999999997</v>
      </c>
      <c r="BT338">
        <v>1</v>
      </c>
      <c r="BU338">
        <v>1</v>
      </c>
      <c r="BV338">
        <v>1</v>
      </c>
      <c r="BW338">
        <v>1</v>
      </c>
      <c r="BX338">
        <v>1</v>
      </c>
      <c r="BY338" t="s">
        <v>3</v>
      </c>
      <c r="BZ338">
        <v>97</v>
      </c>
      <c r="CA338">
        <v>51</v>
      </c>
      <c r="CB338" t="s">
        <v>3</v>
      </c>
      <c r="CE338">
        <v>0</v>
      </c>
      <c r="CF338">
        <v>0</v>
      </c>
      <c r="CG338">
        <v>0</v>
      </c>
      <c r="CM338">
        <v>0</v>
      </c>
      <c r="CN338" t="s">
        <v>3</v>
      </c>
      <c r="CO338">
        <v>0</v>
      </c>
      <c r="CP338">
        <f t="shared" ref="CP338:CP362" si="308">(P338+Q338+S338)</f>
        <v>9137.84</v>
      </c>
      <c r="CQ338">
        <f t="shared" ref="CQ338:CQ362" si="309">AC338*BC338</f>
        <v>146.43440000000001</v>
      </c>
      <c r="CR338">
        <f t="shared" ref="CR338:CR362" si="310">(((ET338)*BB338-(EU338)*BS338)+AE338*BS338)</f>
        <v>0</v>
      </c>
      <c r="CS338">
        <f t="shared" ref="CS338:CS362" si="311">AE338*BS338</f>
        <v>0</v>
      </c>
      <c r="CT338">
        <f t="shared" ref="CT338:CT362" si="312">AF338*BA338</f>
        <v>995.79509999999993</v>
      </c>
      <c r="CU338">
        <f t="shared" ref="CU338:CU362" si="313">AG338</f>
        <v>0</v>
      </c>
      <c r="CV338">
        <f t="shared" ref="CV338:CV362" si="314">AH338</f>
        <v>3.1</v>
      </c>
      <c r="CW338">
        <f t="shared" ref="CW338:CW362" si="315">AI338</f>
        <v>0</v>
      </c>
      <c r="CX338">
        <f t="shared" ref="CX338:CX362" si="316">AJ338</f>
        <v>0</v>
      </c>
      <c r="CY338">
        <f t="shared" ref="CY338:CY362" si="317">(((S338+R338)*AT338)/100)</f>
        <v>7727.3691999999992</v>
      </c>
      <c r="CZ338">
        <f t="shared" ref="CZ338:CZ362" si="318">(((S338+R338)*AU338)/100)</f>
        <v>4062.8435999999997</v>
      </c>
      <c r="DC338" t="s">
        <v>3</v>
      </c>
      <c r="DD338" t="s">
        <v>3</v>
      </c>
      <c r="DE338" t="s">
        <v>3</v>
      </c>
      <c r="DF338" t="s">
        <v>3</v>
      </c>
      <c r="DG338" t="s">
        <v>3</v>
      </c>
      <c r="DH338" t="s">
        <v>3</v>
      </c>
      <c r="DI338" t="s">
        <v>3</v>
      </c>
      <c r="DJ338" t="s">
        <v>3</v>
      </c>
      <c r="DK338" t="s">
        <v>3</v>
      </c>
      <c r="DL338" t="s">
        <v>3</v>
      </c>
      <c r="DM338" t="s">
        <v>3</v>
      </c>
      <c r="DN338">
        <v>0</v>
      </c>
      <c r="DO338">
        <v>0</v>
      </c>
      <c r="DP338">
        <v>1</v>
      </c>
      <c r="DQ338">
        <v>1</v>
      </c>
      <c r="DU338">
        <v>1013</v>
      </c>
      <c r="DV338" t="s">
        <v>151</v>
      </c>
      <c r="DW338" t="s">
        <v>151</v>
      </c>
      <c r="DX338">
        <v>1</v>
      </c>
      <c r="DZ338" t="s">
        <v>3</v>
      </c>
      <c r="EA338" t="s">
        <v>3</v>
      </c>
      <c r="EB338" t="s">
        <v>3</v>
      </c>
      <c r="EC338" t="s">
        <v>3</v>
      </c>
      <c r="EE338">
        <v>92107470</v>
      </c>
      <c r="EF338">
        <v>3</v>
      </c>
      <c r="EG338" t="s">
        <v>113</v>
      </c>
      <c r="EH338">
        <v>0</v>
      </c>
      <c r="EI338" t="s">
        <v>3</v>
      </c>
      <c r="EJ338">
        <v>2</v>
      </c>
      <c r="EK338">
        <v>108001</v>
      </c>
      <c r="EL338" t="s">
        <v>114</v>
      </c>
      <c r="EM338" t="s">
        <v>115</v>
      </c>
      <c r="EO338" t="s">
        <v>3</v>
      </c>
      <c r="EQ338">
        <v>0</v>
      </c>
      <c r="ER338">
        <v>33.4</v>
      </c>
      <c r="ES338">
        <v>5.53</v>
      </c>
      <c r="ET338">
        <v>0</v>
      </c>
      <c r="EU338">
        <v>0</v>
      </c>
      <c r="EV338">
        <v>27.87</v>
      </c>
      <c r="EW338">
        <v>3.1</v>
      </c>
      <c r="EX338">
        <v>0</v>
      </c>
      <c r="EY338">
        <v>0</v>
      </c>
      <c r="FQ338">
        <v>0</v>
      </c>
      <c r="FR338">
        <f t="shared" ref="FR338:FR362" si="319">ROUND(IF(BI338=3,GM338,0),2)</f>
        <v>0</v>
      </c>
      <c r="FS338">
        <v>0</v>
      </c>
      <c r="FX338">
        <v>97</v>
      </c>
      <c r="FY338">
        <v>51</v>
      </c>
      <c r="GA338" t="s">
        <v>3</v>
      </c>
      <c r="GD338">
        <v>1</v>
      </c>
      <c r="GF338">
        <v>-2014928748</v>
      </c>
      <c r="GG338">
        <v>2</v>
      </c>
      <c r="GH338">
        <v>1</v>
      </c>
      <c r="GI338">
        <v>2</v>
      </c>
      <c r="GJ338">
        <v>0</v>
      </c>
      <c r="GK338">
        <v>0</v>
      </c>
      <c r="GL338">
        <f t="shared" ref="GL338:GL362" si="320">ROUND(IF(AND(BH338=3,BI338=3,FS338&lt;&gt;0),P338,0),2)</f>
        <v>0</v>
      </c>
      <c r="GM338">
        <f t="shared" ref="GM338:GM362" si="321">ROUND(O338+X338+Y338,2)+GX338</f>
        <v>20928.05</v>
      </c>
      <c r="GN338">
        <f t="shared" ref="GN338:GN362" si="322">IF(OR(BI338=0,BI338=1),GM338-GX338,0)</f>
        <v>0</v>
      </c>
      <c r="GO338">
        <f t="shared" ref="GO338:GO362" si="323">IF(BI338=2,GM338-GX338,0)</f>
        <v>20928.05</v>
      </c>
      <c r="GP338">
        <f t="shared" ref="GP338:GP362" si="324">IF(BI338=4,GM338-GX338,0)</f>
        <v>0</v>
      </c>
      <c r="GR338">
        <v>0</v>
      </c>
      <c r="GS338">
        <v>3</v>
      </c>
      <c r="GT338">
        <v>0</v>
      </c>
      <c r="GU338" t="s">
        <v>3</v>
      </c>
      <c r="GV338">
        <f t="shared" ref="GV338:GV362" si="325">ROUND((GT338),2)</f>
        <v>0</v>
      </c>
      <c r="GW338">
        <v>1</v>
      </c>
      <c r="GX338">
        <f t="shared" ref="GX338:GX362" si="326">ROUND(HC338*I338,2)</f>
        <v>0</v>
      </c>
      <c r="HA338">
        <v>0</v>
      </c>
      <c r="HB338">
        <v>0</v>
      </c>
      <c r="HC338">
        <f t="shared" ref="HC338:HC362" si="327">GV338*GW338</f>
        <v>0</v>
      </c>
      <c r="HE338" t="s">
        <v>3</v>
      </c>
      <c r="HF338" t="s">
        <v>3</v>
      </c>
      <c r="HM338" t="s">
        <v>3</v>
      </c>
      <c r="HN338" t="s">
        <v>116</v>
      </c>
      <c r="HO338" t="s">
        <v>117</v>
      </c>
      <c r="HP338" t="s">
        <v>114</v>
      </c>
      <c r="HQ338" t="s">
        <v>114</v>
      </c>
      <c r="IK338">
        <v>0</v>
      </c>
    </row>
    <row r="339" spans="1:245" x14ac:dyDescent="0.2">
      <c r="A339">
        <v>18</v>
      </c>
      <c r="B339">
        <v>1</v>
      </c>
      <c r="C339">
        <v>316</v>
      </c>
      <c r="E339" t="s">
        <v>592</v>
      </c>
      <c r="F339" t="s">
        <v>498</v>
      </c>
      <c r="G339" t="s">
        <v>499</v>
      </c>
      <c r="H339" t="s">
        <v>178</v>
      </c>
      <c r="I339">
        <f>I338*J339</f>
        <v>-6.4000000000000003E-3</v>
      </c>
      <c r="J339">
        <v>-8.0000000000000004E-4</v>
      </c>
      <c r="K339">
        <v>-8.0000000000000004E-4</v>
      </c>
      <c r="O339">
        <f t="shared" si="288"/>
        <v>-926.04</v>
      </c>
      <c r="P339">
        <f t="shared" si="289"/>
        <v>-926.04</v>
      </c>
      <c r="Q339">
        <f t="shared" si="290"/>
        <v>0</v>
      </c>
      <c r="R339">
        <f t="shared" si="291"/>
        <v>0</v>
      </c>
      <c r="S339">
        <f t="shared" si="292"/>
        <v>0</v>
      </c>
      <c r="T339">
        <f t="shared" si="293"/>
        <v>0</v>
      </c>
      <c r="U339">
        <f t="shared" si="294"/>
        <v>0</v>
      </c>
      <c r="V339">
        <f t="shared" si="295"/>
        <v>0</v>
      </c>
      <c r="W339">
        <f t="shared" si="296"/>
        <v>0</v>
      </c>
      <c r="X339">
        <f t="shared" si="297"/>
        <v>0</v>
      </c>
      <c r="Y339">
        <f t="shared" si="298"/>
        <v>0</v>
      </c>
      <c r="AA339">
        <v>93041055</v>
      </c>
      <c r="AB339">
        <f t="shared" si="299"/>
        <v>4488</v>
      </c>
      <c r="AC339">
        <f t="shared" si="300"/>
        <v>4488</v>
      </c>
      <c r="AD339">
        <f t="shared" si="301"/>
        <v>0</v>
      </c>
      <c r="AE339">
        <f t="shared" si="302"/>
        <v>0</v>
      </c>
      <c r="AF339">
        <f t="shared" si="303"/>
        <v>0</v>
      </c>
      <c r="AG339">
        <f t="shared" si="304"/>
        <v>0</v>
      </c>
      <c r="AH339">
        <f t="shared" si="305"/>
        <v>0</v>
      </c>
      <c r="AI339">
        <f t="shared" si="306"/>
        <v>0</v>
      </c>
      <c r="AJ339">
        <f t="shared" si="307"/>
        <v>0</v>
      </c>
      <c r="AK339">
        <v>4488</v>
      </c>
      <c r="AL339">
        <v>4488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97</v>
      </c>
      <c r="AU339">
        <v>51</v>
      </c>
      <c r="AV339">
        <v>1</v>
      </c>
      <c r="AW339">
        <v>1</v>
      </c>
      <c r="AZ339">
        <v>1</v>
      </c>
      <c r="BA339">
        <v>1</v>
      </c>
      <c r="BB339">
        <v>1</v>
      </c>
      <c r="BC339">
        <v>32.24</v>
      </c>
      <c r="BD339" t="s">
        <v>3</v>
      </c>
      <c r="BE339" t="s">
        <v>3</v>
      </c>
      <c r="BF339" t="s">
        <v>3</v>
      </c>
      <c r="BG339" t="s">
        <v>3</v>
      </c>
      <c r="BH339">
        <v>3</v>
      </c>
      <c r="BI339">
        <v>2</v>
      </c>
      <c r="BJ339" t="s">
        <v>500</v>
      </c>
      <c r="BM339">
        <v>108001</v>
      </c>
      <c r="BN339">
        <v>0</v>
      </c>
      <c r="BO339" t="s">
        <v>498</v>
      </c>
      <c r="BP339">
        <v>1</v>
      </c>
      <c r="BQ339">
        <v>3</v>
      </c>
      <c r="BR339">
        <v>1</v>
      </c>
      <c r="BS339">
        <v>1</v>
      </c>
      <c r="BT339">
        <v>1</v>
      </c>
      <c r="BU339">
        <v>1</v>
      </c>
      <c r="BV339">
        <v>1</v>
      </c>
      <c r="BW339">
        <v>1</v>
      </c>
      <c r="BX339">
        <v>1</v>
      </c>
      <c r="BY339" t="s">
        <v>3</v>
      </c>
      <c r="BZ339">
        <v>97</v>
      </c>
      <c r="CA339">
        <v>51</v>
      </c>
      <c r="CB339" t="s">
        <v>3</v>
      </c>
      <c r="CE339">
        <v>0</v>
      </c>
      <c r="CF339">
        <v>0</v>
      </c>
      <c r="CG339">
        <v>0</v>
      </c>
      <c r="CM339">
        <v>0</v>
      </c>
      <c r="CN339" t="s">
        <v>3</v>
      </c>
      <c r="CO339">
        <v>0</v>
      </c>
      <c r="CP339">
        <f t="shared" si="308"/>
        <v>-926.04</v>
      </c>
      <c r="CQ339">
        <f t="shared" si="309"/>
        <v>144693.12</v>
      </c>
      <c r="CR339">
        <f t="shared" si="310"/>
        <v>0</v>
      </c>
      <c r="CS339">
        <f t="shared" si="311"/>
        <v>0</v>
      </c>
      <c r="CT339">
        <f t="shared" si="312"/>
        <v>0</v>
      </c>
      <c r="CU339">
        <f t="shared" si="313"/>
        <v>0</v>
      </c>
      <c r="CV339">
        <f t="shared" si="314"/>
        <v>0</v>
      </c>
      <c r="CW339">
        <f t="shared" si="315"/>
        <v>0</v>
      </c>
      <c r="CX339">
        <f t="shared" si="316"/>
        <v>0</v>
      </c>
      <c r="CY339">
        <f t="shared" si="317"/>
        <v>0</v>
      </c>
      <c r="CZ339">
        <f t="shared" si="318"/>
        <v>0</v>
      </c>
      <c r="DC339" t="s">
        <v>3</v>
      </c>
      <c r="DD339" t="s">
        <v>3</v>
      </c>
      <c r="DE339" t="s">
        <v>3</v>
      </c>
      <c r="DF339" t="s">
        <v>3</v>
      </c>
      <c r="DG339" t="s">
        <v>3</v>
      </c>
      <c r="DH339" t="s">
        <v>3</v>
      </c>
      <c r="DI339" t="s">
        <v>3</v>
      </c>
      <c r="DJ339" t="s">
        <v>3</v>
      </c>
      <c r="DK339" t="s">
        <v>3</v>
      </c>
      <c r="DL339" t="s">
        <v>3</v>
      </c>
      <c r="DM339" t="s">
        <v>3</v>
      </c>
      <c r="DN339">
        <v>0</v>
      </c>
      <c r="DO339">
        <v>0</v>
      </c>
      <c r="DP339">
        <v>1</v>
      </c>
      <c r="DQ339">
        <v>1</v>
      </c>
      <c r="DU339">
        <v>1009</v>
      </c>
      <c r="DV339" t="s">
        <v>178</v>
      </c>
      <c r="DW339" t="s">
        <v>178</v>
      </c>
      <c r="DX339">
        <v>1000</v>
      </c>
      <c r="DZ339" t="s">
        <v>3</v>
      </c>
      <c r="EA339" t="s">
        <v>3</v>
      </c>
      <c r="EB339" t="s">
        <v>3</v>
      </c>
      <c r="EC339" t="s">
        <v>3</v>
      </c>
      <c r="EE339">
        <v>92107470</v>
      </c>
      <c r="EF339">
        <v>3</v>
      </c>
      <c r="EG339" t="s">
        <v>113</v>
      </c>
      <c r="EH339">
        <v>0</v>
      </c>
      <c r="EI339" t="s">
        <v>3</v>
      </c>
      <c r="EJ339">
        <v>2</v>
      </c>
      <c r="EK339">
        <v>108001</v>
      </c>
      <c r="EL339" t="s">
        <v>114</v>
      </c>
      <c r="EM339" t="s">
        <v>115</v>
      </c>
      <c r="EO339" t="s">
        <v>3</v>
      </c>
      <c r="EQ339">
        <v>32768</v>
      </c>
      <c r="ER339">
        <v>4488</v>
      </c>
      <c r="ES339">
        <v>4488</v>
      </c>
      <c r="ET339">
        <v>0</v>
      </c>
      <c r="EU339">
        <v>0</v>
      </c>
      <c r="EV339">
        <v>0</v>
      </c>
      <c r="EW339">
        <v>0</v>
      </c>
      <c r="EX339">
        <v>0</v>
      </c>
      <c r="FQ339">
        <v>0</v>
      </c>
      <c r="FR339">
        <f t="shared" si="319"/>
        <v>0</v>
      </c>
      <c r="FS339">
        <v>0</v>
      </c>
      <c r="FX339">
        <v>97</v>
      </c>
      <c r="FY339">
        <v>51</v>
      </c>
      <c r="GA339" t="s">
        <v>3</v>
      </c>
      <c r="GD339">
        <v>1</v>
      </c>
      <c r="GF339">
        <v>-1057666604</v>
      </c>
      <c r="GG339">
        <v>2</v>
      </c>
      <c r="GH339">
        <v>1</v>
      </c>
      <c r="GI339">
        <v>2</v>
      </c>
      <c r="GJ339">
        <v>0</v>
      </c>
      <c r="GK339">
        <v>0</v>
      </c>
      <c r="GL339">
        <f t="shared" si="320"/>
        <v>0</v>
      </c>
      <c r="GM339">
        <f t="shared" si="321"/>
        <v>-926.04</v>
      </c>
      <c r="GN339">
        <f t="shared" si="322"/>
        <v>0</v>
      </c>
      <c r="GO339">
        <f t="shared" si="323"/>
        <v>-926.04</v>
      </c>
      <c r="GP339">
        <f t="shared" si="324"/>
        <v>0</v>
      </c>
      <c r="GR339">
        <v>0</v>
      </c>
      <c r="GS339">
        <v>3</v>
      </c>
      <c r="GT339">
        <v>0</v>
      </c>
      <c r="GU339" t="s">
        <v>3</v>
      </c>
      <c r="GV339">
        <f t="shared" si="325"/>
        <v>0</v>
      </c>
      <c r="GW339">
        <v>1</v>
      </c>
      <c r="GX339">
        <f t="shared" si="326"/>
        <v>0</v>
      </c>
      <c r="HA339">
        <v>0</v>
      </c>
      <c r="HB339">
        <v>0</v>
      </c>
      <c r="HC339">
        <f t="shared" si="327"/>
        <v>0</v>
      </c>
      <c r="HE339" t="s">
        <v>3</v>
      </c>
      <c r="HF339" t="s">
        <v>3</v>
      </c>
      <c r="HM339" t="s">
        <v>3</v>
      </c>
      <c r="HN339" t="s">
        <v>116</v>
      </c>
      <c r="HO339" t="s">
        <v>117</v>
      </c>
      <c r="HP339" t="s">
        <v>114</v>
      </c>
      <c r="HQ339" t="s">
        <v>114</v>
      </c>
      <c r="IK339">
        <v>0</v>
      </c>
    </row>
    <row r="340" spans="1:245" x14ac:dyDescent="0.2">
      <c r="A340">
        <v>18</v>
      </c>
      <c r="B340">
        <v>1</v>
      </c>
      <c r="C340">
        <v>317</v>
      </c>
      <c r="E340" t="s">
        <v>593</v>
      </c>
      <c r="F340" t="s">
        <v>502</v>
      </c>
      <c r="G340" t="s">
        <v>503</v>
      </c>
      <c r="H340" t="s">
        <v>55</v>
      </c>
      <c r="I340">
        <f>I338*J340</f>
        <v>-1.2</v>
      </c>
      <c r="J340">
        <v>-0.15</v>
      </c>
      <c r="K340">
        <v>-0.15</v>
      </c>
      <c r="O340">
        <f t="shared" si="288"/>
        <v>-63.79</v>
      </c>
      <c r="P340">
        <f t="shared" si="289"/>
        <v>-63.79</v>
      </c>
      <c r="Q340">
        <f t="shared" si="290"/>
        <v>0</v>
      </c>
      <c r="R340">
        <f t="shared" si="291"/>
        <v>0</v>
      </c>
      <c r="S340">
        <f t="shared" si="292"/>
        <v>0</v>
      </c>
      <c r="T340">
        <f t="shared" si="293"/>
        <v>0</v>
      </c>
      <c r="U340">
        <f t="shared" si="294"/>
        <v>0</v>
      </c>
      <c r="V340">
        <f t="shared" si="295"/>
        <v>0</v>
      </c>
      <c r="W340">
        <f t="shared" si="296"/>
        <v>0</v>
      </c>
      <c r="X340">
        <f t="shared" si="297"/>
        <v>0</v>
      </c>
      <c r="Y340">
        <f t="shared" si="298"/>
        <v>0</v>
      </c>
      <c r="AA340">
        <v>93041055</v>
      </c>
      <c r="AB340">
        <f t="shared" si="299"/>
        <v>6.62</v>
      </c>
      <c r="AC340">
        <f t="shared" si="300"/>
        <v>6.62</v>
      </c>
      <c r="AD340">
        <f t="shared" si="301"/>
        <v>0</v>
      </c>
      <c r="AE340">
        <f t="shared" si="302"/>
        <v>0</v>
      </c>
      <c r="AF340">
        <f t="shared" si="303"/>
        <v>0</v>
      </c>
      <c r="AG340">
        <f t="shared" si="304"/>
        <v>0</v>
      </c>
      <c r="AH340">
        <f t="shared" si="305"/>
        <v>0</v>
      </c>
      <c r="AI340">
        <f t="shared" si="306"/>
        <v>0</v>
      </c>
      <c r="AJ340">
        <f t="shared" si="307"/>
        <v>0</v>
      </c>
      <c r="AK340">
        <v>6.62</v>
      </c>
      <c r="AL340">
        <v>6.62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97</v>
      </c>
      <c r="AU340">
        <v>51</v>
      </c>
      <c r="AV340">
        <v>1</v>
      </c>
      <c r="AW340">
        <v>1</v>
      </c>
      <c r="AZ340">
        <v>1</v>
      </c>
      <c r="BA340">
        <v>1</v>
      </c>
      <c r="BB340">
        <v>1</v>
      </c>
      <c r="BC340">
        <v>8.0299999999999994</v>
      </c>
      <c r="BD340" t="s">
        <v>3</v>
      </c>
      <c r="BE340" t="s">
        <v>3</v>
      </c>
      <c r="BF340" t="s">
        <v>3</v>
      </c>
      <c r="BG340" t="s">
        <v>3</v>
      </c>
      <c r="BH340">
        <v>3</v>
      </c>
      <c r="BI340">
        <v>2</v>
      </c>
      <c r="BJ340" t="s">
        <v>504</v>
      </c>
      <c r="BM340">
        <v>108001</v>
      </c>
      <c r="BN340">
        <v>0</v>
      </c>
      <c r="BO340" t="s">
        <v>502</v>
      </c>
      <c r="BP340">
        <v>1</v>
      </c>
      <c r="BQ340">
        <v>3</v>
      </c>
      <c r="BR340">
        <v>1</v>
      </c>
      <c r="BS340">
        <v>1</v>
      </c>
      <c r="BT340">
        <v>1</v>
      </c>
      <c r="BU340">
        <v>1</v>
      </c>
      <c r="BV340">
        <v>1</v>
      </c>
      <c r="BW340">
        <v>1</v>
      </c>
      <c r="BX340">
        <v>1</v>
      </c>
      <c r="BY340" t="s">
        <v>3</v>
      </c>
      <c r="BZ340">
        <v>97</v>
      </c>
      <c r="CA340">
        <v>51</v>
      </c>
      <c r="CB340" t="s">
        <v>3</v>
      </c>
      <c r="CE340">
        <v>0</v>
      </c>
      <c r="CF340">
        <v>0</v>
      </c>
      <c r="CG340">
        <v>0</v>
      </c>
      <c r="CM340">
        <v>0</v>
      </c>
      <c r="CN340" t="s">
        <v>3</v>
      </c>
      <c r="CO340">
        <v>0</v>
      </c>
      <c r="CP340">
        <f t="shared" si="308"/>
        <v>-63.79</v>
      </c>
      <c r="CQ340">
        <f t="shared" si="309"/>
        <v>53.1586</v>
      </c>
      <c r="CR340">
        <f t="shared" si="310"/>
        <v>0</v>
      </c>
      <c r="CS340">
        <f t="shared" si="311"/>
        <v>0</v>
      </c>
      <c r="CT340">
        <f t="shared" si="312"/>
        <v>0</v>
      </c>
      <c r="CU340">
        <f t="shared" si="313"/>
        <v>0</v>
      </c>
      <c r="CV340">
        <f t="shared" si="314"/>
        <v>0</v>
      </c>
      <c r="CW340">
        <f t="shared" si="315"/>
        <v>0</v>
      </c>
      <c r="CX340">
        <f t="shared" si="316"/>
        <v>0</v>
      </c>
      <c r="CY340">
        <f t="shared" si="317"/>
        <v>0</v>
      </c>
      <c r="CZ340">
        <f t="shared" si="318"/>
        <v>0</v>
      </c>
      <c r="DC340" t="s">
        <v>3</v>
      </c>
      <c r="DD340" t="s">
        <v>3</v>
      </c>
      <c r="DE340" t="s">
        <v>3</v>
      </c>
      <c r="DF340" t="s">
        <v>3</v>
      </c>
      <c r="DG340" t="s">
        <v>3</v>
      </c>
      <c r="DH340" t="s">
        <v>3</v>
      </c>
      <c r="DI340" t="s">
        <v>3</v>
      </c>
      <c r="DJ340" t="s">
        <v>3</v>
      </c>
      <c r="DK340" t="s">
        <v>3</v>
      </c>
      <c r="DL340" t="s">
        <v>3</v>
      </c>
      <c r="DM340" t="s">
        <v>3</v>
      </c>
      <c r="DN340">
        <v>0</v>
      </c>
      <c r="DO340">
        <v>0</v>
      </c>
      <c r="DP340">
        <v>1</v>
      </c>
      <c r="DQ340">
        <v>1</v>
      </c>
      <c r="DU340">
        <v>1009</v>
      </c>
      <c r="DV340" t="s">
        <v>55</v>
      </c>
      <c r="DW340" t="s">
        <v>55</v>
      </c>
      <c r="DX340">
        <v>1</v>
      </c>
      <c r="DZ340" t="s">
        <v>3</v>
      </c>
      <c r="EA340" t="s">
        <v>3</v>
      </c>
      <c r="EB340" t="s">
        <v>3</v>
      </c>
      <c r="EC340" t="s">
        <v>3</v>
      </c>
      <c r="EE340">
        <v>92107470</v>
      </c>
      <c r="EF340">
        <v>3</v>
      </c>
      <c r="EG340" t="s">
        <v>113</v>
      </c>
      <c r="EH340">
        <v>0</v>
      </c>
      <c r="EI340" t="s">
        <v>3</v>
      </c>
      <c r="EJ340">
        <v>2</v>
      </c>
      <c r="EK340">
        <v>108001</v>
      </c>
      <c r="EL340" t="s">
        <v>114</v>
      </c>
      <c r="EM340" t="s">
        <v>115</v>
      </c>
      <c r="EO340" t="s">
        <v>3</v>
      </c>
      <c r="EQ340">
        <v>32768</v>
      </c>
      <c r="ER340">
        <v>6.62</v>
      </c>
      <c r="ES340">
        <v>6.62</v>
      </c>
      <c r="ET340">
        <v>0</v>
      </c>
      <c r="EU340">
        <v>0</v>
      </c>
      <c r="EV340">
        <v>0</v>
      </c>
      <c r="EW340">
        <v>0</v>
      </c>
      <c r="EX340">
        <v>0</v>
      </c>
      <c r="FQ340">
        <v>0</v>
      </c>
      <c r="FR340">
        <f t="shared" si="319"/>
        <v>0</v>
      </c>
      <c r="FS340">
        <v>0</v>
      </c>
      <c r="FX340">
        <v>97</v>
      </c>
      <c r="FY340">
        <v>51</v>
      </c>
      <c r="GA340" t="s">
        <v>3</v>
      </c>
      <c r="GD340">
        <v>1</v>
      </c>
      <c r="GF340">
        <v>873943321</v>
      </c>
      <c r="GG340">
        <v>2</v>
      </c>
      <c r="GH340">
        <v>1</v>
      </c>
      <c r="GI340">
        <v>2</v>
      </c>
      <c r="GJ340">
        <v>0</v>
      </c>
      <c r="GK340">
        <v>0</v>
      </c>
      <c r="GL340">
        <f t="shared" si="320"/>
        <v>0</v>
      </c>
      <c r="GM340">
        <f t="shared" si="321"/>
        <v>-63.79</v>
      </c>
      <c r="GN340">
        <f t="shared" si="322"/>
        <v>0</v>
      </c>
      <c r="GO340">
        <f t="shared" si="323"/>
        <v>-63.79</v>
      </c>
      <c r="GP340">
        <f t="shared" si="324"/>
        <v>0</v>
      </c>
      <c r="GR340">
        <v>0</v>
      </c>
      <c r="GS340">
        <v>3</v>
      </c>
      <c r="GT340">
        <v>0</v>
      </c>
      <c r="GU340" t="s">
        <v>3</v>
      </c>
      <c r="GV340">
        <f t="shared" si="325"/>
        <v>0</v>
      </c>
      <c r="GW340">
        <v>1</v>
      </c>
      <c r="GX340">
        <f t="shared" si="326"/>
        <v>0</v>
      </c>
      <c r="HA340">
        <v>0</v>
      </c>
      <c r="HB340">
        <v>0</v>
      </c>
      <c r="HC340">
        <f t="shared" si="327"/>
        <v>0</v>
      </c>
      <c r="HE340" t="s">
        <v>3</v>
      </c>
      <c r="HF340" t="s">
        <v>3</v>
      </c>
      <c r="HM340" t="s">
        <v>3</v>
      </c>
      <c r="HN340" t="s">
        <v>116</v>
      </c>
      <c r="HO340" t="s">
        <v>117</v>
      </c>
      <c r="HP340" t="s">
        <v>114</v>
      </c>
      <c r="HQ340" t="s">
        <v>114</v>
      </c>
      <c r="IK340">
        <v>0</v>
      </c>
    </row>
    <row r="341" spans="1:245" x14ac:dyDescent="0.2">
      <c r="A341">
        <v>18</v>
      </c>
      <c r="B341">
        <v>1</v>
      </c>
      <c r="C341">
        <v>318</v>
      </c>
      <c r="E341" t="s">
        <v>594</v>
      </c>
      <c r="F341" t="s">
        <v>452</v>
      </c>
      <c r="G341" t="s">
        <v>453</v>
      </c>
      <c r="H341" t="s">
        <v>348</v>
      </c>
      <c r="I341">
        <f>I338*J341</f>
        <v>-1.9199999999999998E-2</v>
      </c>
      <c r="J341">
        <v>-2.3999999999999998E-3</v>
      </c>
      <c r="K341">
        <v>-2.3999999999999998E-3</v>
      </c>
      <c r="O341">
        <f t="shared" si="288"/>
        <v>-14.73</v>
      </c>
      <c r="P341">
        <f t="shared" si="289"/>
        <v>-14.73</v>
      </c>
      <c r="Q341">
        <f t="shared" si="290"/>
        <v>0</v>
      </c>
      <c r="R341">
        <f t="shared" si="291"/>
        <v>0</v>
      </c>
      <c r="S341">
        <f t="shared" si="292"/>
        <v>0</v>
      </c>
      <c r="T341">
        <f t="shared" si="293"/>
        <v>0</v>
      </c>
      <c r="U341">
        <f t="shared" si="294"/>
        <v>0</v>
      </c>
      <c r="V341">
        <f t="shared" si="295"/>
        <v>0</v>
      </c>
      <c r="W341">
        <f t="shared" si="296"/>
        <v>0</v>
      </c>
      <c r="X341">
        <f t="shared" si="297"/>
        <v>0</v>
      </c>
      <c r="Y341">
        <f t="shared" si="298"/>
        <v>0</v>
      </c>
      <c r="AA341">
        <v>93041055</v>
      </c>
      <c r="AB341">
        <f t="shared" si="299"/>
        <v>121.8</v>
      </c>
      <c r="AC341">
        <f t="shared" si="300"/>
        <v>121.8</v>
      </c>
      <c r="AD341">
        <f t="shared" si="301"/>
        <v>0</v>
      </c>
      <c r="AE341">
        <f t="shared" si="302"/>
        <v>0</v>
      </c>
      <c r="AF341">
        <f t="shared" si="303"/>
        <v>0</v>
      </c>
      <c r="AG341">
        <f t="shared" si="304"/>
        <v>0</v>
      </c>
      <c r="AH341">
        <f t="shared" si="305"/>
        <v>0</v>
      </c>
      <c r="AI341">
        <f t="shared" si="306"/>
        <v>0</v>
      </c>
      <c r="AJ341">
        <f t="shared" si="307"/>
        <v>0</v>
      </c>
      <c r="AK341">
        <v>121.8</v>
      </c>
      <c r="AL341">
        <v>121.8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97</v>
      </c>
      <c r="AU341">
        <v>51</v>
      </c>
      <c r="AV341">
        <v>1</v>
      </c>
      <c r="AW341">
        <v>1</v>
      </c>
      <c r="AZ341">
        <v>1</v>
      </c>
      <c r="BA341">
        <v>1</v>
      </c>
      <c r="BB341">
        <v>1</v>
      </c>
      <c r="BC341">
        <v>6.3</v>
      </c>
      <c r="BD341" t="s">
        <v>3</v>
      </c>
      <c r="BE341" t="s">
        <v>3</v>
      </c>
      <c r="BF341" t="s">
        <v>3</v>
      </c>
      <c r="BG341" t="s">
        <v>3</v>
      </c>
      <c r="BH341">
        <v>3</v>
      </c>
      <c r="BI341">
        <v>2</v>
      </c>
      <c r="BJ341" t="s">
        <v>454</v>
      </c>
      <c r="BM341">
        <v>108001</v>
      </c>
      <c r="BN341">
        <v>0</v>
      </c>
      <c r="BO341" t="s">
        <v>452</v>
      </c>
      <c r="BP341">
        <v>1</v>
      </c>
      <c r="BQ341">
        <v>3</v>
      </c>
      <c r="BR341">
        <v>1</v>
      </c>
      <c r="BS341">
        <v>1</v>
      </c>
      <c r="BT341">
        <v>1</v>
      </c>
      <c r="BU341">
        <v>1</v>
      </c>
      <c r="BV341">
        <v>1</v>
      </c>
      <c r="BW341">
        <v>1</v>
      </c>
      <c r="BX341">
        <v>1</v>
      </c>
      <c r="BY341" t="s">
        <v>3</v>
      </c>
      <c r="BZ341">
        <v>97</v>
      </c>
      <c r="CA341">
        <v>51</v>
      </c>
      <c r="CB341" t="s">
        <v>3</v>
      </c>
      <c r="CE341">
        <v>0</v>
      </c>
      <c r="CF341">
        <v>0</v>
      </c>
      <c r="CG341">
        <v>0</v>
      </c>
      <c r="CM341">
        <v>0</v>
      </c>
      <c r="CN341" t="s">
        <v>3</v>
      </c>
      <c r="CO341">
        <v>0</v>
      </c>
      <c r="CP341">
        <f t="shared" si="308"/>
        <v>-14.73</v>
      </c>
      <c r="CQ341">
        <f t="shared" si="309"/>
        <v>767.33999999999992</v>
      </c>
      <c r="CR341">
        <f t="shared" si="310"/>
        <v>0</v>
      </c>
      <c r="CS341">
        <f t="shared" si="311"/>
        <v>0</v>
      </c>
      <c r="CT341">
        <f t="shared" si="312"/>
        <v>0</v>
      </c>
      <c r="CU341">
        <f t="shared" si="313"/>
        <v>0</v>
      </c>
      <c r="CV341">
        <f t="shared" si="314"/>
        <v>0</v>
      </c>
      <c r="CW341">
        <f t="shared" si="315"/>
        <v>0</v>
      </c>
      <c r="CX341">
        <f t="shared" si="316"/>
        <v>0</v>
      </c>
      <c r="CY341">
        <f t="shared" si="317"/>
        <v>0</v>
      </c>
      <c r="CZ341">
        <f t="shared" si="318"/>
        <v>0</v>
      </c>
      <c r="DC341" t="s">
        <v>3</v>
      </c>
      <c r="DD341" t="s">
        <v>3</v>
      </c>
      <c r="DE341" t="s">
        <v>3</v>
      </c>
      <c r="DF341" t="s">
        <v>3</v>
      </c>
      <c r="DG341" t="s">
        <v>3</v>
      </c>
      <c r="DH341" t="s">
        <v>3</v>
      </c>
      <c r="DI341" t="s">
        <v>3</v>
      </c>
      <c r="DJ341" t="s">
        <v>3</v>
      </c>
      <c r="DK341" t="s">
        <v>3</v>
      </c>
      <c r="DL341" t="s">
        <v>3</v>
      </c>
      <c r="DM341" t="s">
        <v>3</v>
      </c>
      <c r="DN341">
        <v>0</v>
      </c>
      <c r="DO341">
        <v>0</v>
      </c>
      <c r="DP341">
        <v>1</v>
      </c>
      <c r="DQ341">
        <v>1</v>
      </c>
      <c r="DU341">
        <v>1003</v>
      </c>
      <c r="DV341" t="s">
        <v>348</v>
      </c>
      <c r="DW341" t="s">
        <v>348</v>
      </c>
      <c r="DX341">
        <v>100</v>
      </c>
      <c r="DZ341" t="s">
        <v>3</v>
      </c>
      <c r="EA341" t="s">
        <v>3</v>
      </c>
      <c r="EB341" t="s">
        <v>3</v>
      </c>
      <c r="EC341" t="s">
        <v>3</v>
      </c>
      <c r="EE341">
        <v>92107470</v>
      </c>
      <c r="EF341">
        <v>3</v>
      </c>
      <c r="EG341" t="s">
        <v>113</v>
      </c>
      <c r="EH341">
        <v>0</v>
      </c>
      <c r="EI341" t="s">
        <v>3</v>
      </c>
      <c r="EJ341">
        <v>2</v>
      </c>
      <c r="EK341">
        <v>108001</v>
      </c>
      <c r="EL341" t="s">
        <v>114</v>
      </c>
      <c r="EM341" t="s">
        <v>115</v>
      </c>
      <c r="EO341" t="s">
        <v>3</v>
      </c>
      <c r="EQ341">
        <v>32768</v>
      </c>
      <c r="ER341">
        <v>121.8</v>
      </c>
      <c r="ES341">
        <v>121.8</v>
      </c>
      <c r="ET341">
        <v>0</v>
      </c>
      <c r="EU341">
        <v>0</v>
      </c>
      <c r="EV341">
        <v>0</v>
      </c>
      <c r="EW341">
        <v>0</v>
      </c>
      <c r="EX341">
        <v>0</v>
      </c>
      <c r="FQ341">
        <v>0</v>
      </c>
      <c r="FR341">
        <f t="shared" si="319"/>
        <v>0</v>
      </c>
      <c r="FS341">
        <v>0</v>
      </c>
      <c r="FX341">
        <v>97</v>
      </c>
      <c r="FY341">
        <v>51</v>
      </c>
      <c r="GA341" t="s">
        <v>3</v>
      </c>
      <c r="GD341">
        <v>1</v>
      </c>
      <c r="GF341">
        <v>-737867663</v>
      </c>
      <c r="GG341">
        <v>2</v>
      </c>
      <c r="GH341">
        <v>1</v>
      </c>
      <c r="GI341">
        <v>2</v>
      </c>
      <c r="GJ341">
        <v>0</v>
      </c>
      <c r="GK341">
        <v>0</v>
      </c>
      <c r="GL341">
        <f t="shared" si="320"/>
        <v>0</v>
      </c>
      <c r="GM341">
        <f t="shared" si="321"/>
        <v>-14.73</v>
      </c>
      <c r="GN341">
        <f t="shared" si="322"/>
        <v>0</v>
      </c>
      <c r="GO341">
        <f t="shared" si="323"/>
        <v>-14.73</v>
      </c>
      <c r="GP341">
        <f t="shared" si="324"/>
        <v>0</v>
      </c>
      <c r="GR341">
        <v>0</v>
      </c>
      <c r="GS341">
        <v>3</v>
      </c>
      <c r="GT341">
        <v>0</v>
      </c>
      <c r="GU341" t="s">
        <v>3</v>
      </c>
      <c r="GV341">
        <f t="shared" si="325"/>
        <v>0</v>
      </c>
      <c r="GW341">
        <v>1</v>
      </c>
      <c r="GX341">
        <f t="shared" si="326"/>
        <v>0</v>
      </c>
      <c r="HA341">
        <v>0</v>
      </c>
      <c r="HB341">
        <v>0</v>
      </c>
      <c r="HC341">
        <f t="shared" si="327"/>
        <v>0</v>
      </c>
      <c r="HE341" t="s">
        <v>3</v>
      </c>
      <c r="HF341" t="s">
        <v>3</v>
      </c>
      <c r="HM341" t="s">
        <v>3</v>
      </c>
      <c r="HN341" t="s">
        <v>116</v>
      </c>
      <c r="HO341" t="s">
        <v>117</v>
      </c>
      <c r="HP341" t="s">
        <v>114</v>
      </c>
      <c r="HQ341" t="s">
        <v>114</v>
      </c>
      <c r="IK341">
        <v>0</v>
      </c>
    </row>
    <row r="342" spans="1:245" x14ac:dyDescent="0.2">
      <c r="A342">
        <v>18</v>
      </c>
      <c r="B342">
        <v>1</v>
      </c>
      <c r="C342">
        <v>319</v>
      </c>
      <c r="E342" t="s">
        <v>595</v>
      </c>
      <c r="F342" t="s">
        <v>507</v>
      </c>
      <c r="G342" t="s">
        <v>508</v>
      </c>
      <c r="H342" t="s">
        <v>178</v>
      </c>
      <c r="I342">
        <f>I338*J342</f>
        <v>-8.0000000000000007E-5</v>
      </c>
      <c r="J342">
        <v>-1.0000000000000001E-5</v>
      </c>
      <c r="K342">
        <v>-1.0000000000000001E-5</v>
      </c>
      <c r="O342">
        <f t="shared" si="288"/>
        <v>-7.32</v>
      </c>
      <c r="P342">
        <f t="shared" si="289"/>
        <v>-7.32</v>
      </c>
      <c r="Q342">
        <f t="shared" si="290"/>
        <v>0</v>
      </c>
      <c r="R342">
        <f t="shared" si="291"/>
        <v>0</v>
      </c>
      <c r="S342">
        <f t="shared" si="292"/>
        <v>0</v>
      </c>
      <c r="T342">
        <f t="shared" si="293"/>
        <v>0</v>
      </c>
      <c r="U342">
        <f t="shared" si="294"/>
        <v>0</v>
      </c>
      <c r="V342">
        <f t="shared" si="295"/>
        <v>0</v>
      </c>
      <c r="W342">
        <f t="shared" si="296"/>
        <v>0</v>
      </c>
      <c r="X342">
        <f t="shared" si="297"/>
        <v>0</v>
      </c>
      <c r="Y342">
        <f t="shared" si="298"/>
        <v>0</v>
      </c>
      <c r="AA342">
        <v>93041055</v>
      </c>
      <c r="AB342">
        <f t="shared" si="299"/>
        <v>9301.2800000000007</v>
      </c>
      <c r="AC342">
        <f t="shared" si="300"/>
        <v>9301.2800000000007</v>
      </c>
      <c r="AD342">
        <f t="shared" si="301"/>
        <v>0</v>
      </c>
      <c r="AE342">
        <f t="shared" si="302"/>
        <v>0</v>
      </c>
      <c r="AF342">
        <f t="shared" si="303"/>
        <v>0</v>
      </c>
      <c r="AG342">
        <f t="shared" si="304"/>
        <v>0</v>
      </c>
      <c r="AH342">
        <f t="shared" si="305"/>
        <v>0</v>
      </c>
      <c r="AI342">
        <f t="shared" si="306"/>
        <v>0</v>
      </c>
      <c r="AJ342">
        <f t="shared" si="307"/>
        <v>0</v>
      </c>
      <c r="AK342">
        <v>9301.2800000000007</v>
      </c>
      <c r="AL342">
        <v>9301.2800000000007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97</v>
      </c>
      <c r="AU342">
        <v>51</v>
      </c>
      <c r="AV342">
        <v>1</v>
      </c>
      <c r="AW342">
        <v>1</v>
      </c>
      <c r="AZ342">
        <v>1</v>
      </c>
      <c r="BA342">
        <v>1</v>
      </c>
      <c r="BB342">
        <v>1</v>
      </c>
      <c r="BC342">
        <v>9.84</v>
      </c>
      <c r="BD342" t="s">
        <v>3</v>
      </c>
      <c r="BE342" t="s">
        <v>3</v>
      </c>
      <c r="BF342" t="s">
        <v>3</v>
      </c>
      <c r="BG342" t="s">
        <v>3</v>
      </c>
      <c r="BH342">
        <v>3</v>
      </c>
      <c r="BI342">
        <v>2</v>
      </c>
      <c r="BJ342" t="s">
        <v>509</v>
      </c>
      <c r="BM342">
        <v>108001</v>
      </c>
      <c r="BN342">
        <v>0</v>
      </c>
      <c r="BO342" t="s">
        <v>507</v>
      </c>
      <c r="BP342">
        <v>1</v>
      </c>
      <c r="BQ342">
        <v>3</v>
      </c>
      <c r="BR342">
        <v>1</v>
      </c>
      <c r="BS342">
        <v>1</v>
      </c>
      <c r="BT342">
        <v>1</v>
      </c>
      <c r="BU342">
        <v>1</v>
      </c>
      <c r="BV342">
        <v>1</v>
      </c>
      <c r="BW342">
        <v>1</v>
      </c>
      <c r="BX342">
        <v>1</v>
      </c>
      <c r="BY342" t="s">
        <v>3</v>
      </c>
      <c r="BZ342">
        <v>97</v>
      </c>
      <c r="CA342">
        <v>51</v>
      </c>
      <c r="CB342" t="s">
        <v>3</v>
      </c>
      <c r="CE342">
        <v>0</v>
      </c>
      <c r="CF342">
        <v>0</v>
      </c>
      <c r="CG342">
        <v>0</v>
      </c>
      <c r="CM342">
        <v>0</v>
      </c>
      <c r="CN342" t="s">
        <v>3</v>
      </c>
      <c r="CO342">
        <v>0</v>
      </c>
      <c r="CP342">
        <f t="shared" si="308"/>
        <v>-7.32</v>
      </c>
      <c r="CQ342">
        <f t="shared" si="309"/>
        <v>91524.595200000011</v>
      </c>
      <c r="CR342">
        <f t="shared" si="310"/>
        <v>0</v>
      </c>
      <c r="CS342">
        <f t="shared" si="311"/>
        <v>0</v>
      </c>
      <c r="CT342">
        <f t="shared" si="312"/>
        <v>0</v>
      </c>
      <c r="CU342">
        <f t="shared" si="313"/>
        <v>0</v>
      </c>
      <c r="CV342">
        <f t="shared" si="314"/>
        <v>0</v>
      </c>
      <c r="CW342">
        <f t="shared" si="315"/>
        <v>0</v>
      </c>
      <c r="CX342">
        <f t="shared" si="316"/>
        <v>0</v>
      </c>
      <c r="CY342">
        <f t="shared" si="317"/>
        <v>0</v>
      </c>
      <c r="CZ342">
        <f t="shared" si="318"/>
        <v>0</v>
      </c>
      <c r="DC342" t="s">
        <v>3</v>
      </c>
      <c r="DD342" t="s">
        <v>3</v>
      </c>
      <c r="DE342" t="s">
        <v>3</v>
      </c>
      <c r="DF342" t="s">
        <v>3</v>
      </c>
      <c r="DG342" t="s">
        <v>3</v>
      </c>
      <c r="DH342" t="s">
        <v>3</v>
      </c>
      <c r="DI342" t="s">
        <v>3</v>
      </c>
      <c r="DJ342" t="s">
        <v>3</v>
      </c>
      <c r="DK342" t="s">
        <v>3</v>
      </c>
      <c r="DL342" t="s">
        <v>3</v>
      </c>
      <c r="DM342" t="s">
        <v>3</v>
      </c>
      <c r="DN342">
        <v>0</v>
      </c>
      <c r="DO342">
        <v>0</v>
      </c>
      <c r="DP342">
        <v>1</v>
      </c>
      <c r="DQ342">
        <v>1</v>
      </c>
      <c r="DU342">
        <v>1009</v>
      </c>
      <c r="DV342" t="s">
        <v>178</v>
      </c>
      <c r="DW342" t="s">
        <v>178</v>
      </c>
      <c r="DX342">
        <v>1000</v>
      </c>
      <c r="DZ342" t="s">
        <v>3</v>
      </c>
      <c r="EA342" t="s">
        <v>3</v>
      </c>
      <c r="EB342" t="s">
        <v>3</v>
      </c>
      <c r="EC342" t="s">
        <v>3</v>
      </c>
      <c r="EE342">
        <v>92107470</v>
      </c>
      <c r="EF342">
        <v>3</v>
      </c>
      <c r="EG342" t="s">
        <v>113</v>
      </c>
      <c r="EH342">
        <v>0</v>
      </c>
      <c r="EI342" t="s">
        <v>3</v>
      </c>
      <c r="EJ342">
        <v>2</v>
      </c>
      <c r="EK342">
        <v>108001</v>
      </c>
      <c r="EL342" t="s">
        <v>114</v>
      </c>
      <c r="EM342" t="s">
        <v>115</v>
      </c>
      <c r="EO342" t="s">
        <v>3</v>
      </c>
      <c r="EQ342">
        <v>32768</v>
      </c>
      <c r="ER342">
        <v>9301.2800000000007</v>
      </c>
      <c r="ES342">
        <v>9301.2800000000007</v>
      </c>
      <c r="ET342">
        <v>0</v>
      </c>
      <c r="EU342">
        <v>0</v>
      </c>
      <c r="EV342">
        <v>0</v>
      </c>
      <c r="EW342">
        <v>0</v>
      </c>
      <c r="EX342">
        <v>0</v>
      </c>
      <c r="FQ342">
        <v>0</v>
      </c>
      <c r="FR342">
        <f t="shared" si="319"/>
        <v>0</v>
      </c>
      <c r="FS342">
        <v>0</v>
      </c>
      <c r="FX342">
        <v>97</v>
      </c>
      <c r="FY342">
        <v>51</v>
      </c>
      <c r="GA342" t="s">
        <v>3</v>
      </c>
      <c r="GD342">
        <v>1</v>
      </c>
      <c r="GF342">
        <v>-1643130855</v>
      </c>
      <c r="GG342">
        <v>2</v>
      </c>
      <c r="GH342">
        <v>1</v>
      </c>
      <c r="GI342">
        <v>2</v>
      </c>
      <c r="GJ342">
        <v>0</v>
      </c>
      <c r="GK342">
        <v>0</v>
      </c>
      <c r="GL342">
        <f t="shared" si="320"/>
        <v>0</v>
      </c>
      <c r="GM342">
        <f t="shared" si="321"/>
        <v>-7.32</v>
      </c>
      <c r="GN342">
        <f t="shared" si="322"/>
        <v>0</v>
      </c>
      <c r="GO342">
        <f t="shared" si="323"/>
        <v>-7.32</v>
      </c>
      <c r="GP342">
        <f t="shared" si="324"/>
        <v>0</v>
      </c>
      <c r="GR342">
        <v>0</v>
      </c>
      <c r="GS342">
        <v>3</v>
      </c>
      <c r="GT342">
        <v>0</v>
      </c>
      <c r="GU342" t="s">
        <v>3</v>
      </c>
      <c r="GV342">
        <f t="shared" si="325"/>
        <v>0</v>
      </c>
      <c r="GW342">
        <v>1</v>
      </c>
      <c r="GX342">
        <f t="shared" si="326"/>
        <v>0</v>
      </c>
      <c r="HA342">
        <v>0</v>
      </c>
      <c r="HB342">
        <v>0</v>
      </c>
      <c r="HC342">
        <f t="shared" si="327"/>
        <v>0</v>
      </c>
      <c r="HE342" t="s">
        <v>3</v>
      </c>
      <c r="HF342" t="s">
        <v>3</v>
      </c>
      <c r="HM342" t="s">
        <v>3</v>
      </c>
      <c r="HN342" t="s">
        <v>116</v>
      </c>
      <c r="HO342" t="s">
        <v>117</v>
      </c>
      <c r="HP342" t="s">
        <v>114</v>
      </c>
      <c r="HQ342" t="s">
        <v>114</v>
      </c>
      <c r="IK342">
        <v>0</v>
      </c>
    </row>
    <row r="343" spans="1:245" x14ac:dyDescent="0.2">
      <c r="A343">
        <v>17</v>
      </c>
      <c r="B343">
        <v>1</v>
      </c>
      <c r="C343">
        <f>ROW(SmtRes!A322)</f>
        <v>322</v>
      </c>
      <c r="D343">
        <f>ROW(EtalonRes!A322)</f>
        <v>322</v>
      </c>
      <c r="E343" t="s">
        <v>596</v>
      </c>
      <c r="F343" t="s">
        <v>511</v>
      </c>
      <c r="G343" t="s">
        <v>512</v>
      </c>
      <c r="H343" t="s">
        <v>156</v>
      </c>
      <c r="I343">
        <f>ROUND(16/100,9)</f>
        <v>0.16</v>
      </c>
      <c r="J343">
        <v>0</v>
      </c>
      <c r="K343">
        <f>ROUND(16/100,9)</f>
        <v>0.16</v>
      </c>
      <c r="O343">
        <f t="shared" si="288"/>
        <v>1593.65</v>
      </c>
      <c r="P343">
        <f t="shared" si="289"/>
        <v>31.25</v>
      </c>
      <c r="Q343">
        <f t="shared" si="290"/>
        <v>0</v>
      </c>
      <c r="R343">
        <f t="shared" si="291"/>
        <v>0</v>
      </c>
      <c r="S343">
        <f t="shared" si="292"/>
        <v>1562.4</v>
      </c>
      <c r="T343">
        <f t="shared" si="293"/>
        <v>0</v>
      </c>
      <c r="U343">
        <f t="shared" si="294"/>
        <v>4.8639999999999999</v>
      </c>
      <c r="V343">
        <f t="shared" si="295"/>
        <v>0</v>
      </c>
      <c r="W343">
        <f t="shared" si="296"/>
        <v>0</v>
      </c>
      <c r="X343">
        <f t="shared" si="297"/>
        <v>1515.53</v>
      </c>
      <c r="Y343">
        <f t="shared" si="298"/>
        <v>796.82</v>
      </c>
      <c r="AA343">
        <v>93041055</v>
      </c>
      <c r="AB343">
        <f t="shared" si="299"/>
        <v>278.77</v>
      </c>
      <c r="AC343">
        <f t="shared" si="300"/>
        <v>5.47</v>
      </c>
      <c r="AD343">
        <f t="shared" si="301"/>
        <v>0</v>
      </c>
      <c r="AE343">
        <f t="shared" si="302"/>
        <v>0</v>
      </c>
      <c r="AF343">
        <f t="shared" si="303"/>
        <v>273.3</v>
      </c>
      <c r="AG343">
        <f t="shared" si="304"/>
        <v>0</v>
      </c>
      <c r="AH343">
        <f t="shared" si="305"/>
        <v>30.4</v>
      </c>
      <c r="AI343">
        <f t="shared" si="306"/>
        <v>0</v>
      </c>
      <c r="AJ343">
        <f t="shared" si="307"/>
        <v>0</v>
      </c>
      <c r="AK343">
        <v>278.77</v>
      </c>
      <c r="AL343">
        <v>5.47</v>
      </c>
      <c r="AM343">
        <v>0</v>
      </c>
      <c r="AN343">
        <v>0</v>
      </c>
      <c r="AO343">
        <v>273.3</v>
      </c>
      <c r="AP343">
        <v>0</v>
      </c>
      <c r="AQ343">
        <v>30.4</v>
      </c>
      <c r="AR343">
        <v>0</v>
      </c>
      <c r="AS343">
        <v>0</v>
      </c>
      <c r="AT343">
        <v>97</v>
      </c>
      <c r="AU343">
        <v>51</v>
      </c>
      <c r="AV343">
        <v>1</v>
      </c>
      <c r="AW343">
        <v>1</v>
      </c>
      <c r="AZ343">
        <v>1</v>
      </c>
      <c r="BA343">
        <v>35.729999999999997</v>
      </c>
      <c r="BB343">
        <v>1</v>
      </c>
      <c r="BC343">
        <v>35.71</v>
      </c>
      <c r="BD343" t="s">
        <v>3</v>
      </c>
      <c r="BE343" t="s">
        <v>3</v>
      </c>
      <c r="BF343" t="s">
        <v>3</v>
      </c>
      <c r="BG343" t="s">
        <v>3</v>
      </c>
      <c r="BH343">
        <v>0</v>
      </c>
      <c r="BI343">
        <v>2</v>
      </c>
      <c r="BJ343" t="s">
        <v>513</v>
      </c>
      <c r="BM343">
        <v>108001</v>
      </c>
      <c r="BN343">
        <v>0</v>
      </c>
      <c r="BO343" t="s">
        <v>511</v>
      </c>
      <c r="BP343">
        <v>1</v>
      </c>
      <c r="BQ343">
        <v>3</v>
      </c>
      <c r="BR343">
        <v>0</v>
      </c>
      <c r="BS343">
        <v>35.729999999999997</v>
      </c>
      <c r="BT343">
        <v>1</v>
      </c>
      <c r="BU343">
        <v>1</v>
      </c>
      <c r="BV343">
        <v>1</v>
      </c>
      <c r="BW343">
        <v>1</v>
      </c>
      <c r="BX343">
        <v>1</v>
      </c>
      <c r="BY343" t="s">
        <v>3</v>
      </c>
      <c r="BZ343">
        <v>97</v>
      </c>
      <c r="CA343">
        <v>51</v>
      </c>
      <c r="CB343" t="s">
        <v>3</v>
      </c>
      <c r="CE343">
        <v>0</v>
      </c>
      <c r="CF343">
        <v>0</v>
      </c>
      <c r="CG343">
        <v>0</v>
      </c>
      <c r="CM343">
        <v>0</v>
      </c>
      <c r="CN343" t="s">
        <v>3</v>
      </c>
      <c r="CO343">
        <v>0</v>
      </c>
      <c r="CP343">
        <f t="shared" si="308"/>
        <v>1593.65</v>
      </c>
      <c r="CQ343">
        <f t="shared" si="309"/>
        <v>195.33369999999999</v>
      </c>
      <c r="CR343">
        <f t="shared" si="310"/>
        <v>0</v>
      </c>
      <c r="CS343">
        <f t="shared" si="311"/>
        <v>0</v>
      </c>
      <c r="CT343">
        <f t="shared" si="312"/>
        <v>9765.009</v>
      </c>
      <c r="CU343">
        <f t="shared" si="313"/>
        <v>0</v>
      </c>
      <c r="CV343">
        <f t="shared" si="314"/>
        <v>30.4</v>
      </c>
      <c r="CW343">
        <f t="shared" si="315"/>
        <v>0</v>
      </c>
      <c r="CX343">
        <f t="shared" si="316"/>
        <v>0</v>
      </c>
      <c r="CY343">
        <f t="shared" si="317"/>
        <v>1515.5280000000002</v>
      </c>
      <c r="CZ343">
        <f t="shared" si="318"/>
        <v>796.82400000000007</v>
      </c>
      <c r="DC343" t="s">
        <v>3</v>
      </c>
      <c r="DD343" t="s">
        <v>3</v>
      </c>
      <c r="DE343" t="s">
        <v>3</v>
      </c>
      <c r="DF343" t="s">
        <v>3</v>
      </c>
      <c r="DG343" t="s">
        <v>3</v>
      </c>
      <c r="DH343" t="s">
        <v>3</v>
      </c>
      <c r="DI343" t="s">
        <v>3</v>
      </c>
      <c r="DJ343" t="s">
        <v>3</v>
      </c>
      <c r="DK343" t="s">
        <v>3</v>
      </c>
      <c r="DL343" t="s">
        <v>3</v>
      </c>
      <c r="DM343" t="s">
        <v>3</v>
      </c>
      <c r="DN343">
        <v>0</v>
      </c>
      <c r="DO343">
        <v>0</v>
      </c>
      <c r="DP343">
        <v>1</v>
      </c>
      <c r="DQ343">
        <v>1</v>
      </c>
      <c r="DU343">
        <v>1010</v>
      </c>
      <c r="DV343" t="s">
        <v>156</v>
      </c>
      <c r="DW343" t="s">
        <v>156</v>
      </c>
      <c r="DX343">
        <v>100</v>
      </c>
      <c r="DZ343" t="s">
        <v>3</v>
      </c>
      <c r="EA343" t="s">
        <v>3</v>
      </c>
      <c r="EB343" t="s">
        <v>3</v>
      </c>
      <c r="EC343" t="s">
        <v>3</v>
      </c>
      <c r="EE343">
        <v>92107470</v>
      </c>
      <c r="EF343">
        <v>3</v>
      </c>
      <c r="EG343" t="s">
        <v>113</v>
      </c>
      <c r="EH343">
        <v>0</v>
      </c>
      <c r="EI343" t="s">
        <v>3</v>
      </c>
      <c r="EJ343">
        <v>2</v>
      </c>
      <c r="EK343">
        <v>108001</v>
      </c>
      <c r="EL343" t="s">
        <v>114</v>
      </c>
      <c r="EM343" t="s">
        <v>115</v>
      </c>
      <c r="EO343" t="s">
        <v>3</v>
      </c>
      <c r="EQ343">
        <v>0</v>
      </c>
      <c r="ER343">
        <v>278.77</v>
      </c>
      <c r="ES343">
        <v>5.47</v>
      </c>
      <c r="ET343">
        <v>0</v>
      </c>
      <c r="EU343">
        <v>0</v>
      </c>
      <c r="EV343">
        <v>273.3</v>
      </c>
      <c r="EW343">
        <v>30.4</v>
      </c>
      <c r="EX343">
        <v>0</v>
      </c>
      <c r="EY343">
        <v>0</v>
      </c>
      <c r="FQ343">
        <v>0</v>
      </c>
      <c r="FR343">
        <f t="shared" si="319"/>
        <v>0</v>
      </c>
      <c r="FS343">
        <v>0</v>
      </c>
      <c r="FX343">
        <v>97</v>
      </c>
      <c r="FY343">
        <v>51</v>
      </c>
      <c r="GA343" t="s">
        <v>3</v>
      </c>
      <c r="GD343">
        <v>1</v>
      </c>
      <c r="GF343">
        <v>-1776773898</v>
      </c>
      <c r="GG343">
        <v>2</v>
      </c>
      <c r="GH343">
        <v>1</v>
      </c>
      <c r="GI343">
        <v>2</v>
      </c>
      <c r="GJ343">
        <v>0</v>
      </c>
      <c r="GK343">
        <v>0</v>
      </c>
      <c r="GL343">
        <f t="shared" si="320"/>
        <v>0</v>
      </c>
      <c r="GM343">
        <f t="shared" si="321"/>
        <v>3906</v>
      </c>
      <c r="GN343">
        <f t="shared" si="322"/>
        <v>0</v>
      </c>
      <c r="GO343">
        <f t="shared" si="323"/>
        <v>3906</v>
      </c>
      <c r="GP343">
        <f t="shared" si="324"/>
        <v>0</v>
      </c>
      <c r="GR343">
        <v>0</v>
      </c>
      <c r="GS343">
        <v>3</v>
      </c>
      <c r="GT343">
        <v>0</v>
      </c>
      <c r="GU343" t="s">
        <v>3</v>
      </c>
      <c r="GV343">
        <f t="shared" si="325"/>
        <v>0</v>
      </c>
      <c r="GW343">
        <v>1</v>
      </c>
      <c r="GX343">
        <f t="shared" si="326"/>
        <v>0</v>
      </c>
      <c r="HA343">
        <v>0</v>
      </c>
      <c r="HB343">
        <v>0</v>
      </c>
      <c r="HC343">
        <f t="shared" si="327"/>
        <v>0</v>
      </c>
      <c r="HE343" t="s">
        <v>3</v>
      </c>
      <c r="HF343" t="s">
        <v>3</v>
      </c>
      <c r="HM343" t="s">
        <v>3</v>
      </c>
      <c r="HN343" t="s">
        <v>116</v>
      </c>
      <c r="HO343" t="s">
        <v>117</v>
      </c>
      <c r="HP343" t="s">
        <v>114</v>
      </c>
      <c r="HQ343" t="s">
        <v>114</v>
      </c>
      <c r="IK343">
        <v>0</v>
      </c>
    </row>
    <row r="344" spans="1:245" x14ac:dyDescent="0.2">
      <c r="A344">
        <v>17</v>
      </c>
      <c r="B344">
        <v>1</v>
      </c>
      <c r="C344">
        <f>ROW(SmtRes!A329)</f>
        <v>329</v>
      </c>
      <c r="D344">
        <f>ROW(EtalonRes!A329)</f>
        <v>329</v>
      </c>
      <c r="E344" t="s">
        <v>597</v>
      </c>
      <c r="F344" t="s">
        <v>164</v>
      </c>
      <c r="G344" t="s">
        <v>165</v>
      </c>
      <c r="H344" t="s">
        <v>156</v>
      </c>
      <c r="I344">
        <f>ROUND(1/100,9)</f>
        <v>0.01</v>
      </c>
      <c r="J344">
        <v>0</v>
      </c>
      <c r="K344">
        <f>ROUND(1/100,9)</f>
        <v>0.01</v>
      </c>
      <c r="O344">
        <f t="shared" si="288"/>
        <v>256.67</v>
      </c>
      <c r="P344">
        <f t="shared" si="289"/>
        <v>23.98</v>
      </c>
      <c r="Q344">
        <f t="shared" si="290"/>
        <v>22.88</v>
      </c>
      <c r="R344">
        <f t="shared" si="291"/>
        <v>6.83</v>
      </c>
      <c r="S344">
        <f t="shared" si="292"/>
        <v>209.81</v>
      </c>
      <c r="T344">
        <f t="shared" si="293"/>
        <v>0</v>
      </c>
      <c r="U344">
        <f t="shared" si="294"/>
        <v>0.78400000000000003</v>
      </c>
      <c r="V344">
        <f t="shared" si="295"/>
        <v>1.5800000000000002E-2</v>
      </c>
      <c r="W344">
        <f t="shared" si="296"/>
        <v>0</v>
      </c>
      <c r="X344">
        <f t="shared" si="297"/>
        <v>236.14</v>
      </c>
      <c r="Y344">
        <f t="shared" si="298"/>
        <v>140.82</v>
      </c>
      <c r="AA344">
        <v>93041055</v>
      </c>
      <c r="AB344">
        <f t="shared" si="299"/>
        <v>924.36</v>
      </c>
      <c r="AC344">
        <f t="shared" si="300"/>
        <v>97.86</v>
      </c>
      <c r="AD344">
        <f t="shared" si="301"/>
        <v>239.28</v>
      </c>
      <c r="AE344">
        <f t="shared" si="302"/>
        <v>19.12</v>
      </c>
      <c r="AF344">
        <f t="shared" si="303"/>
        <v>587.22</v>
      </c>
      <c r="AG344">
        <f t="shared" si="304"/>
        <v>0</v>
      </c>
      <c r="AH344">
        <f t="shared" si="305"/>
        <v>78.400000000000006</v>
      </c>
      <c r="AI344">
        <f t="shared" si="306"/>
        <v>1.58</v>
      </c>
      <c r="AJ344">
        <f t="shared" si="307"/>
        <v>0</v>
      </c>
      <c r="AK344">
        <v>924.36</v>
      </c>
      <c r="AL344">
        <v>97.86</v>
      </c>
      <c r="AM344">
        <v>239.28</v>
      </c>
      <c r="AN344">
        <v>19.12</v>
      </c>
      <c r="AO344">
        <v>587.22</v>
      </c>
      <c r="AP344">
        <v>0</v>
      </c>
      <c r="AQ344">
        <v>78.400000000000006</v>
      </c>
      <c r="AR344">
        <v>1.58</v>
      </c>
      <c r="AS344">
        <v>0</v>
      </c>
      <c r="AT344">
        <v>109</v>
      </c>
      <c r="AU344">
        <v>65</v>
      </c>
      <c r="AV344">
        <v>1</v>
      </c>
      <c r="AW344">
        <v>1</v>
      </c>
      <c r="AZ344">
        <v>1</v>
      </c>
      <c r="BA344">
        <v>35.729999999999997</v>
      </c>
      <c r="BB344">
        <v>9.56</v>
      </c>
      <c r="BC344">
        <v>24.5</v>
      </c>
      <c r="BD344" t="s">
        <v>3</v>
      </c>
      <c r="BE344" t="s">
        <v>3</v>
      </c>
      <c r="BF344" t="s">
        <v>3</v>
      </c>
      <c r="BG344" t="s">
        <v>3</v>
      </c>
      <c r="BH344">
        <v>0</v>
      </c>
      <c r="BI344">
        <v>1</v>
      </c>
      <c r="BJ344" t="s">
        <v>166</v>
      </c>
      <c r="BM344">
        <v>28001</v>
      </c>
      <c r="BN344">
        <v>0</v>
      </c>
      <c r="BO344" t="s">
        <v>164</v>
      </c>
      <c r="BP344">
        <v>1</v>
      </c>
      <c r="BQ344">
        <v>2</v>
      </c>
      <c r="BR344">
        <v>0</v>
      </c>
      <c r="BS344">
        <v>35.729999999999997</v>
      </c>
      <c r="BT344">
        <v>1</v>
      </c>
      <c r="BU344">
        <v>1</v>
      </c>
      <c r="BV344">
        <v>1</v>
      </c>
      <c r="BW344">
        <v>1</v>
      </c>
      <c r="BX344">
        <v>1</v>
      </c>
      <c r="BY344" t="s">
        <v>3</v>
      </c>
      <c r="BZ344">
        <v>109</v>
      </c>
      <c r="CA344">
        <v>65</v>
      </c>
      <c r="CB344" t="s">
        <v>3</v>
      </c>
      <c r="CE344">
        <v>0</v>
      </c>
      <c r="CF344">
        <v>0</v>
      </c>
      <c r="CG344">
        <v>0</v>
      </c>
      <c r="CM344">
        <v>0</v>
      </c>
      <c r="CN344" t="s">
        <v>3</v>
      </c>
      <c r="CO344">
        <v>0</v>
      </c>
      <c r="CP344">
        <f t="shared" si="308"/>
        <v>256.67</v>
      </c>
      <c r="CQ344">
        <f t="shared" si="309"/>
        <v>2397.5700000000002</v>
      </c>
      <c r="CR344">
        <f t="shared" si="310"/>
        <v>2287.5168000000003</v>
      </c>
      <c r="CS344">
        <f t="shared" si="311"/>
        <v>683.1576</v>
      </c>
      <c r="CT344">
        <f t="shared" si="312"/>
        <v>20981.370599999998</v>
      </c>
      <c r="CU344">
        <f t="shared" si="313"/>
        <v>0</v>
      </c>
      <c r="CV344">
        <f t="shared" si="314"/>
        <v>78.400000000000006</v>
      </c>
      <c r="CW344">
        <f t="shared" si="315"/>
        <v>1.58</v>
      </c>
      <c r="CX344">
        <f t="shared" si="316"/>
        <v>0</v>
      </c>
      <c r="CY344">
        <f t="shared" si="317"/>
        <v>236.13760000000002</v>
      </c>
      <c r="CZ344">
        <f t="shared" si="318"/>
        <v>140.816</v>
      </c>
      <c r="DC344" t="s">
        <v>3</v>
      </c>
      <c r="DD344" t="s">
        <v>3</v>
      </c>
      <c r="DE344" t="s">
        <v>3</v>
      </c>
      <c r="DF344" t="s">
        <v>3</v>
      </c>
      <c r="DG344" t="s">
        <v>3</v>
      </c>
      <c r="DH344" t="s">
        <v>3</v>
      </c>
      <c r="DI344" t="s">
        <v>3</v>
      </c>
      <c r="DJ344" t="s">
        <v>3</v>
      </c>
      <c r="DK344" t="s">
        <v>3</v>
      </c>
      <c r="DL344" t="s">
        <v>3</v>
      </c>
      <c r="DM344" t="s">
        <v>3</v>
      </c>
      <c r="DN344">
        <v>0</v>
      </c>
      <c r="DO344">
        <v>0</v>
      </c>
      <c r="DP344">
        <v>1</v>
      </c>
      <c r="DQ344">
        <v>1</v>
      </c>
      <c r="DU344">
        <v>1010</v>
      </c>
      <c r="DV344" t="s">
        <v>156</v>
      </c>
      <c r="DW344" t="s">
        <v>156</v>
      </c>
      <c r="DX344">
        <v>100</v>
      </c>
      <c r="DZ344" t="s">
        <v>3</v>
      </c>
      <c r="EA344" t="s">
        <v>3</v>
      </c>
      <c r="EB344" t="s">
        <v>3</v>
      </c>
      <c r="EC344" t="s">
        <v>3</v>
      </c>
      <c r="EE344">
        <v>92107630</v>
      </c>
      <c r="EF344">
        <v>2</v>
      </c>
      <c r="EG344" t="s">
        <v>19</v>
      </c>
      <c r="EH344">
        <v>22</v>
      </c>
      <c r="EI344" t="s">
        <v>167</v>
      </c>
      <c r="EJ344">
        <v>1</v>
      </c>
      <c r="EK344">
        <v>28001</v>
      </c>
      <c r="EL344" t="s">
        <v>167</v>
      </c>
      <c r="EM344" t="s">
        <v>168</v>
      </c>
      <c r="EO344" t="s">
        <v>3</v>
      </c>
      <c r="EQ344">
        <v>0</v>
      </c>
      <c r="ER344">
        <v>924.36</v>
      </c>
      <c r="ES344">
        <v>97.86</v>
      </c>
      <c r="ET344">
        <v>239.28</v>
      </c>
      <c r="EU344">
        <v>19.12</v>
      </c>
      <c r="EV344">
        <v>587.22</v>
      </c>
      <c r="EW344">
        <v>78.400000000000006</v>
      </c>
      <c r="EX344">
        <v>1.58</v>
      </c>
      <c r="EY344">
        <v>0</v>
      </c>
      <c r="FQ344">
        <v>0</v>
      </c>
      <c r="FR344">
        <f t="shared" si="319"/>
        <v>0</v>
      </c>
      <c r="FS344">
        <v>0</v>
      </c>
      <c r="FX344">
        <v>109</v>
      </c>
      <c r="FY344">
        <v>65</v>
      </c>
      <c r="GA344" t="s">
        <v>3</v>
      </c>
      <c r="GD344">
        <v>1</v>
      </c>
      <c r="GF344">
        <v>-1179806498</v>
      </c>
      <c r="GG344">
        <v>2</v>
      </c>
      <c r="GH344">
        <v>1</v>
      </c>
      <c r="GI344">
        <v>2</v>
      </c>
      <c r="GJ344">
        <v>0</v>
      </c>
      <c r="GK344">
        <v>0</v>
      </c>
      <c r="GL344">
        <f t="shared" si="320"/>
        <v>0</v>
      </c>
      <c r="GM344">
        <f t="shared" si="321"/>
        <v>633.63</v>
      </c>
      <c r="GN344">
        <f t="shared" si="322"/>
        <v>633.63</v>
      </c>
      <c r="GO344">
        <f t="shared" si="323"/>
        <v>0</v>
      </c>
      <c r="GP344">
        <f t="shared" si="324"/>
        <v>0</v>
      </c>
      <c r="GR344">
        <v>0</v>
      </c>
      <c r="GS344">
        <v>3</v>
      </c>
      <c r="GT344">
        <v>0</v>
      </c>
      <c r="GU344" t="s">
        <v>3</v>
      </c>
      <c r="GV344">
        <f t="shared" si="325"/>
        <v>0</v>
      </c>
      <c r="GW344">
        <v>1</v>
      </c>
      <c r="GX344">
        <f t="shared" si="326"/>
        <v>0</v>
      </c>
      <c r="HA344">
        <v>0</v>
      </c>
      <c r="HB344">
        <v>0</v>
      </c>
      <c r="HC344">
        <f t="shared" si="327"/>
        <v>0</v>
      </c>
      <c r="HE344" t="s">
        <v>3</v>
      </c>
      <c r="HF344" t="s">
        <v>3</v>
      </c>
      <c r="HM344" t="s">
        <v>3</v>
      </c>
      <c r="HN344" t="s">
        <v>169</v>
      </c>
      <c r="HO344" t="s">
        <v>170</v>
      </c>
      <c r="HP344" t="s">
        <v>167</v>
      </c>
      <c r="HQ344" t="s">
        <v>167</v>
      </c>
      <c r="IK344">
        <v>0</v>
      </c>
    </row>
    <row r="345" spans="1:245" x14ac:dyDescent="0.2">
      <c r="A345">
        <v>18</v>
      </c>
      <c r="B345">
        <v>1</v>
      </c>
      <c r="C345">
        <v>329</v>
      </c>
      <c r="E345" t="s">
        <v>598</v>
      </c>
      <c r="F345" t="s">
        <v>172</v>
      </c>
      <c r="G345" t="s">
        <v>173</v>
      </c>
      <c r="H345" t="s">
        <v>156</v>
      </c>
      <c r="I345">
        <f>I344*J345</f>
        <v>0</v>
      </c>
      <c r="J345">
        <v>0</v>
      </c>
      <c r="K345">
        <v>0</v>
      </c>
      <c r="O345">
        <f t="shared" si="288"/>
        <v>0</v>
      </c>
      <c r="P345">
        <f t="shared" si="289"/>
        <v>0</v>
      </c>
      <c r="Q345">
        <f t="shared" si="290"/>
        <v>0</v>
      </c>
      <c r="R345">
        <f t="shared" si="291"/>
        <v>0</v>
      </c>
      <c r="S345">
        <f t="shared" si="292"/>
        <v>0</v>
      </c>
      <c r="T345">
        <f t="shared" si="293"/>
        <v>0</v>
      </c>
      <c r="U345">
        <f t="shared" si="294"/>
        <v>0</v>
      </c>
      <c r="V345">
        <f t="shared" si="295"/>
        <v>0</v>
      </c>
      <c r="W345">
        <f t="shared" si="296"/>
        <v>0</v>
      </c>
      <c r="X345">
        <f t="shared" si="297"/>
        <v>0</v>
      </c>
      <c r="Y345">
        <f t="shared" si="298"/>
        <v>0</v>
      </c>
      <c r="AA345">
        <v>93041055</v>
      </c>
      <c r="AB345">
        <f t="shared" si="299"/>
        <v>0</v>
      </c>
      <c r="AC345">
        <f t="shared" si="300"/>
        <v>0</v>
      </c>
      <c r="AD345">
        <f t="shared" si="301"/>
        <v>0</v>
      </c>
      <c r="AE345">
        <f t="shared" si="302"/>
        <v>0</v>
      </c>
      <c r="AF345">
        <f t="shared" si="303"/>
        <v>0</v>
      </c>
      <c r="AG345">
        <f t="shared" si="304"/>
        <v>0</v>
      </c>
      <c r="AH345">
        <f t="shared" si="305"/>
        <v>0</v>
      </c>
      <c r="AI345">
        <f t="shared" si="306"/>
        <v>0</v>
      </c>
      <c r="AJ345">
        <f t="shared" si="307"/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109</v>
      </c>
      <c r="AU345">
        <v>65</v>
      </c>
      <c r="AV345">
        <v>1</v>
      </c>
      <c r="AW345">
        <v>1</v>
      </c>
      <c r="AZ345">
        <v>1</v>
      </c>
      <c r="BA345">
        <v>1</v>
      </c>
      <c r="BB345">
        <v>1</v>
      </c>
      <c r="BC345">
        <v>1</v>
      </c>
      <c r="BD345" t="s">
        <v>3</v>
      </c>
      <c r="BE345" t="s">
        <v>3</v>
      </c>
      <c r="BF345" t="s">
        <v>3</v>
      </c>
      <c r="BG345" t="s">
        <v>3</v>
      </c>
      <c r="BH345">
        <v>3</v>
      </c>
      <c r="BI345">
        <v>1</v>
      </c>
      <c r="BJ345" t="s">
        <v>174</v>
      </c>
      <c r="BM345">
        <v>28001</v>
      </c>
      <c r="BN345">
        <v>0</v>
      </c>
      <c r="BO345" t="s">
        <v>3</v>
      </c>
      <c r="BP345">
        <v>0</v>
      </c>
      <c r="BQ345">
        <v>2</v>
      </c>
      <c r="BR345">
        <v>0</v>
      </c>
      <c r="BS345">
        <v>1</v>
      </c>
      <c r="BT345">
        <v>1</v>
      </c>
      <c r="BU345">
        <v>1</v>
      </c>
      <c r="BV345">
        <v>1</v>
      </c>
      <c r="BW345">
        <v>1</v>
      </c>
      <c r="BX345">
        <v>1</v>
      </c>
      <c r="BY345" t="s">
        <v>3</v>
      </c>
      <c r="BZ345">
        <v>109</v>
      </c>
      <c r="CA345">
        <v>65</v>
      </c>
      <c r="CB345" t="s">
        <v>3</v>
      </c>
      <c r="CE345">
        <v>0</v>
      </c>
      <c r="CF345">
        <v>0</v>
      </c>
      <c r="CG345">
        <v>0</v>
      </c>
      <c r="CM345">
        <v>0</v>
      </c>
      <c r="CN345" t="s">
        <v>3</v>
      </c>
      <c r="CO345">
        <v>0</v>
      </c>
      <c r="CP345">
        <f t="shared" si="308"/>
        <v>0</v>
      </c>
      <c r="CQ345">
        <f t="shared" si="309"/>
        <v>0</v>
      </c>
      <c r="CR345">
        <f t="shared" si="310"/>
        <v>0</v>
      </c>
      <c r="CS345">
        <f t="shared" si="311"/>
        <v>0</v>
      </c>
      <c r="CT345">
        <f t="shared" si="312"/>
        <v>0</v>
      </c>
      <c r="CU345">
        <f t="shared" si="313"/>
        <v>0</v>
      </c>
      <c r="CV345">
        <f t="shared" si="314"/>
        <v>0</v>
      </c>
      <c r="CW345">
        <f t="shared" si="315"/>
        <v>0</v>
      </c>
      <c r="CX345">
        <f t="shared" si="316"/>
        <v>0</v>
      </c>
      <c r="CY345">
        <f t="shared" si="317"/>
        <v>0</v>
      </c>
      <c r="CZ345">
        <f t="shared" si="318"/>
        <v>0</v>
      </c>
      <c r="DC345" t="s">
        <v>3</v>
      </c>
      <c r="DD345" t="s">
        <v>3</v>
      </c>
      <c r="DE345" t="s">
        <v>3</v>
      </c>
      <c r="DF345" t="s">
        <v>3</v>
      </c>
      <c r="DG345" t="s">
        <v>3</v>
      </c>
      <c r="DH345" t="s">
        <v>3</v>
      </c>
      <c r="DI345" t="s">
        <v>3</v>
      </c>
      <c r="DJ345" t="s">
        <v>3</v>
      </c>
      <c r="DK345" t="s">
        <v>3</v>
      </c>
      <c r="DL345" t="s">
        <v>3</v>
      </c>
      <c r="DM345" t="s">
        <v>3</v>
      </c>
      <c r="DN345">
        <v>0</v>
      </c>
      <c r="DO345">
        <v>0</v>
      </c>
      <c r="DP345">
        <v>1</v>
      </c>
      <c r="DQ345">
        <v>1</v>
      </c>
      <c r="DU345">
        <v>1010</v>
      </c>
      <c r="DV345" t="s">
        <v>156</v>
      </c>
      <c r="DW345" t="s">
        <v>156</v>
      </c>
      <c r="DX345">
        <v>100</v>
      </c>
      <c r="DZ345" t="s">
        <v>3</v>
      </c>
      <c r="EA345" t="s">
        <v>3</v>
      </c>
      <c r="EB345" t="s">
        <v>3</v>
      </c>
      <c r="EC345" t="s">
        <v>3</v>
      </c>
      <c r="EE345">
        <v>92107630</v>
      </c>
      <c r="EF345">
        <v>2</v>
      </c>
      <c r="EG345" t="s">
        <v>19</v>
      </c>
      <c r="EH345">
        <v>22</v>
      </c>
      <c r="EI345" t="s">
        <v>167</v>
      </c>
      <c r="EJ345">
        <v>1</v>
      </c>
      <c r="EK345">
        <v>28001</v>
      </c>
      <c r="EL345" t="s">
        <v>167</v>
      </c>
      <c r="EM345" t="s">
        <v>168</v>
      </c>
      <c r="EO345" t="s">
        <v>3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FQ345">
        <v>0</v>
      </c>
      <c r="FR345">
        <f t="shared" si="319"/>
        <v>0</v>
      </c>
      <c r="FS345">
        <v>0</v>
      </c>
      <c r="FX345">
        <v>109</v>
      </c>
      <c r="FY345">
        <v>65</v>
      </c>
      <c r="GA345" t="s">
        <v>3</v>
      </c>
      <c r="GD345">
        <v>1</v>
      </c>
      <c r="GF345">
        <v>-520301738</v>
      </c>
      <c r="GG345">
        <v>2</v>
      </c>
      <c r="GH345">
        <v>1</v>
      </c>
      <c r="GI345">
        <v>-2</v>
      </c>
      <c r="GJ345">
        <v>0</v>
      </c>
      <c r="GK345">
        <v>0</v>
      </c>
      <c r="GL345">
        <f t="shared" si="320"/>
        <v>0</v>
      </c>
      <c r="GM345">
        <f t="shared" si="321"/>
        <v>0</v>
      </c>
      <c r="GN345">
        <f t="shared" si="322"/>
        <v>0</v>
      </c>
      <c r="GO345">
        <f t="shared" si="323"/>
        <v>0</v>
      </c>
      <c r="GP345">
        <f t="shared" si="324"/>
        <v>0</v>
      </c>
      <c r="GR345">
        <v>0</v>
      </c>
      <c r="GS345">
        <v>3</v>
      </c>
      <c r="GT345">
        <v>0</v>
      </c>
      <c r="GU345" t="s">
        <v>3</v>
      </c>
      <c r="GV345">
        <f t="shared" si="325"/>
        <v>0</v>
      </c>
      <c r="GW345">
        <v>1</v>
      </c>
      <c r="GX345">
        <f t="shared" si="326"/>
        <v>0</v>
      </c>
      <c r="HA345">
        <v>0</v>
      </c>
      <c r="HB345">
        <v>0</v>
      </c>
      <c r="HC345">
        <f t="shared" si="327"/>
        <v>0</v>
      </c>
      <c r="HE345" t="s">
        <v>3</v>
      </c>
      <c r="HF345" t="s">
        <v>3</v>
      </c>
      <c r="HM345" t="s">
        <v>3</v>
      </c>
      <c r="HN345" t="s">
        <v>169</v>
      </c>
      <c r="HO345" t="s">
        <v>170</v>
      </c>
      <c r="HP345" t="s">
        <v>167</v>
      </c>
      <c r="HQ345" t="s">
        <v>167</v>
      </c>
      <c r="IK345">
        <v>0</v>
      </c>
    </row>
    <row r="346" spans="1:245" x14ac:dyDescent="0.2">
      <c r="A346">
        <v>18</v>
      </c>
      <c r="B346">
        <v>1</v>
      </c>
      <c r="C346">
        <v>328</v>
      </c>
      <c r="E346" t="s">
        <v>599</v>
      </c>
      <c r="F346" t="s">
        <v>176</v>
      </c>
      <c r="G346" t="s">
        <v>177</v>
      </c>
      <c r="H346" t="s">
        <v>178</v>
      </c>
      <c r="I346">
        <f>I344*J346</f>
        <v>-5.9999999999999995E-4</v>
      </c>
      <c r="J346">
        <v>-5.9999999999999991E-2</v>
      </c>
      <c r="K346">
        <v>-0.06</v>
      </c>
      <c r="O346">
        <f t="shared" si="288"/>
        <v>-23.98</v>
      </c>
      <c r="P346">
        <f t="shared" si="289"/>
        <v>-23.98</v>
      </c>
      <c r="Q346">
        <f t="shared" si="290"/>
        <v>0</v>
      </c>
      <c r="R346">
        <f t="shared" si="291"/>
        <v>0</v>
      </c>
      <c r="S346">
        <f t="shared" si="292"/>
        <v>0</v>
      </c>
      <c r="T346">
        <f t="shared" si="293"/>
        <v>0</v>
      </c>
      <c r="U346">
        <f t="shared" si="294"/>
        <v>0</v>
      </c>
      <c r="V346">
        <f t="shared" si="295"/>
        <v>0</v>
      </c>
      <c r="W346">
        <f t="shared" si="296"/>
        <v>0</v>
      </c>
      <c r="X346">
        <f t="shared" si="297"/>
        <v>0</v>
      </c>
      <c r="Y346">
        <f t="shared" si="298"/>
        <v>0</v>
      </c>
      <c r="AA346">
        <v>93041055</v>
      </c>
      <c r="AB346">
        <f t="shared" si="299"/>
        <v>1631</v>
      </c>
      <c r="AC346">
        <f t="shared" si="300"/>
        <v>1631</v>
      </c>
      <c r="AD346">
        <f t="shared" si="301"/>
        <v>0</v>
      </c>
      <c r="AE346">
        <f t="shared" si="302"/>
        <v>0</v>
      </c>
      <c r="AF346">
        <f t="shared" si="303"/>
        <v>0</v>
      </c>
      <c r="AG346">
        <f t="shared" si="304"/>
        <v>0</v>
      </c>
      <c r="AH346">
        <f t="shared" si="305"/>
        <v>0</v>
      </c>
      <c r="AI346">
        <f t="shared" si="306"/>
        <v>0</v>
      </c>
      <c r="AJ346">
        <f t="shared" si="307"/>
        <v>0</v>
      </c>
      <c r="AK346">
        <v>1631</v>
      </c>
      <c r="AL346">
        <v>1631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109</v>
      </c>
      <c r="AU346">
        <v>65</v>
      </c>
      <c r="AV346">
        <v>1</v>
      </c>
      <c r="AW346">
        <v>1</v>
      </c>
      <c r="AZ346">
        <v>1</v>
      </c>
      <c r="BA346">
        <v>1</v>
      </c>
      <c r="BB346">
        <v>1</v>
      </c>
      <c r="BC346">
        <v>24.5</v>
      </c>
      <c r="BD346" t="s">
        <v>3</v>
      </c>
      <c r="BE346" t="s">
        <v>3</v>
      </c>
      <c r="BF346" t="s">
        <v>3</v>
      </c>
      <c r="BG346" t="s">
        <v>3</v>
      </c>
      <c r="BH346">
        <v>3</v>
      </c>
      <c r="BI346">
        <v>1</v>
      </c>
      <c r="BJ346" t="s">
        <v>179</v>
      </c>
      <c r="BM346">
        <v>28001</v>
      </c>
      <c r="BN346">
        <v>0</v>
      </c>
      <c r="BO346" t="s">
        <v>176</v>
      </c>
      <c r="BP346">
        <v>1</v>
      </c>
      <c r="BQ346">
        <v>2</v>
      </c>
      <c r="BR346">
        <v>1</v>
      </c>
      <c r="BS346">
        <v>1</v>
      </c>
      <c r="BT346">
        <v>1</v>
      </c>
      <c r="BU346">
        <v>1</v>
      </c>
      <c r="BV346">
        <v>1</v>
      </c>
      <c r="BW346">
        <v>1</v>
      </c>
      <c r="BX346">
        <v>1</v>
      </c>
      <c r="BY346" t="s">
        <v>3</v>
      </c>
      <c r="BZ346">
        <v>109</v>
      </c>
      <c r="CA346">
        <v>65</v>
      </c>
      <c r="CB346" t="s">
        <v>3</v>
      </c>
      <c r="CE346">
        <v>0</v>
      </c>
      <c r="CF346">
        <v>0</v>
      </c>
      <c r="CG346">
        <v>0</v>
      </c>
      <c r="CM346">
        <v>0</v>
      </c>
      <c r="CN346" t="s">
        <v>3</v>
      </c>
      <c r="CO346">
        <v>0</v>
      </c>
      <c r="CP346">
        <f t="shared" si="308"/>
        <v>-23.98</v>
      </c>
      <c r="CQ346">
        <f t="shared" si="309"/>
        <v>39959.5</v>
      </c>
      <c r="CR346">
        <f t="shared" si="310"/>
        <v>0</v>
      </c>
      <c r="CS346">
        <f t="shared" si="311"/>
        <v>0</v>
      </c>
      <c r="CT346">
        <f t="shared" si="312"/>
        <v>0</v>
      </c>
      <c r="CU346">
        <f t="shared" si="313"/>
        <v>0</v>
      </c>
      <c r="CV346">
        <f t="shared" si="314"/>
        <v>0</v>
      </c>
      <c r="CW346">
        <f t="shared" si="315"/>
        <v>0</v>
      </c>
      <c r="CX346">
        <f t="shared" si="316"/>
        <v>0</v>
      </c>
      <c r="CY346">
        <f t="shared" si="317"/>
        <v>0</v>
      </c>
      <c r="CZ346">
        <f t="shared" si="318"/>
        <v>0</v>
      </c>
      <c r="DC346" t="s">
        <v>3</v>
      </c>
      <c r="DD346" t="s">
        <v>3</v>
      </c>
      <c r="DE346" t="s">
        <v>3</v>
      </c>
      <c r="DF346" t="s">
        <v>3</v>
      </c>
      <c r="DG346" t="s">
        <v>3</v>
      </c>
      <c r="DH346" t="s">
        <v>3</v>
      </c>
      <c r="DI346" t="s">
        <v>3</v>
      </c>
      <c r="DJ346" t="s">
        <v>3</v>
      </c>
      <c r="DK346" t="s">
        <v>3</v>
      </c>
      <c r="DL346" t="s">
        <v>3</v>
      </c>
      <c r="DM346" t="s">
        <v>3</v>
      </c>
      <c r="DN346">
        <v>0</v>
      </c>
      <c r="DO346">
        <v>0</v>
      </c>
      <c r="DP346">
        <v>1</v>
      </c>
      <c r="DQ346">
        <v>1</v>
      </c>
      <c r="DU346">
        <v>1009</v>
      </c>
      <c r="DV346" t="s">
        <v>178</v>
      </c>
      <c r="DW346" t="s">
        <v>178</v>
      </c>
      <c r="DX346">
        <v>1000</v>
      </c>
      <c r="DZ346" t="s">
        <v>3</v>
      </c>
      <c r="EA346" t="s">
        <v>3</v>
      </c>
      <c r="EB346" t="s">
        <v>3</v>
      </c>
      <c r="EC346" t="s">
        <v>3</v>
      </c>
      <c r="EE346">
        <v>92107630</v>
      </c>
      <c r="EF346">
        <v>2</v>
      </c>
      <c r="EG346" t="s">
        <v>19</v>
      </c>
      <c r="EH346">
        <v>22</v>
      </c>
      <c r="EI346" t="s">
        <v>167</v>
      </c>
      <c r="EJ346">
        <v>1</v>
      </c>
      <c r="EK346">
        <v>28001</v>
      </c>
      <c r="EL346" t="s">
        <v>167</v>
      </c>
      <c r="EM346" t="s">
        <v>168</v>
      </c>
      <c r="EO346" t="s">
        <v>3</v>
      </c>
      <c r="EQ346">
        <v>32768</v>
      </c>
      <c r="ER346">
        <v>1631</v>
      </c>
      <c r="ES346">
        <v>1631</v>
      </c>
      <c r="ET346">
        <v>0</v>
      </c>
      <c r="EU346">
        <v>0</v>
      </c>
      <c r="EV346">
        <v>0</v>
      </c>
      <c r="EW346">
        <v>0</v>
      </c>
      <c r="EX346">
        <v>0</v>
      </c>
      <c r="FQ346">
        <v>0</v>
      </c>
      <c r="FR346">
        <f t="shared" si="319"/>
        <v>0</v>
      </c>
      <c r="FS346">
        <v>0</v>
      </c>
      <c r="FX346">
        <v>109</v>
      </c>
      <c r="FY346">
        <v>65</v>
      </c>
      <c r="GA346" t="s">
        <v>3</v>
      </c>
      <c r="GD346">
        <v>1</v>
      </c>
      <c r="GF346">
        <v>-1477418341</v>
      </c>
      <c r="GG346">
        <v>2</v>
      </c>
      <c r="GH346">
        <v>1</v>
      </c>
      <c r="GI346">
        <v>2</v>
      </c>
      <c r="GJ346">
        <v>0</v>
      </c>
      <c r="GK346">
        <v>0</v>
      </c>
      <c r="GL346">
        <f t="shared" si="320"/>
        <v>0</v>
      </c>
      <c r="GM346">
        <f t="shared" si="321"/>
        <v>-23.98</v>
      </c>
      <c r="GN346">
        <f t="shared" si="322"/>
        <v>-23.98</v>
      </c>
      <c r="GO346">
        <f t="shared" si="323"/>
        <v>0</v>
      </c>
      <c r="GP346">
        <f t="shared" si="324"/>
        <v>0</v>
      </c>
      <c r="GR346">
        <v>0</v>
      </c>
      <c r="GS346">
        <v>3</v>
      </c>
      <c r="GT346">
        <v>0</v>
      </c>
      <c r="GU346" t="s">
        <v>3</v>
      </c>
      <c r="GV346">
        <f t="shared" si="325"/>
        <v>0</v>
      </c>
      <c r="GW346">
        <v>1</v>
      </c>
      <c r="GX346">
        <f t="shared" si="326"/>
        <v>0</v>
      </c>
      <c r="HA346">
        <v>0</v>
      </c>
      <c r="HB346">
        <v>0</v>
      </c>
      <c r="HC346">
        <f t="shared" si="327"/>
        <v>0</v>
      </c>
      <c r="HE346" t="s">
        <v>3</v>
      </c>
      <c r="HF346" t="s">
        <v>3</v>
      </c>
      <c r="HM346" t="s">
        <v>3</v>
      </c>
      <c r="HN346" t="s">
        <v>169</v>
      </c>
      <c r="HO346" t="s">
        <v>170</v>
      </c>
      <c r="HP346" t="s">
        <v>167</v>
      </c>
      <c r="HQ346" t="s">
        <v>167</v>
      </c>
      <c r="IK346">
        <v>0</v>
      </c>
    </row>
    <row r="347" spans="1:245" x14ac:dyDescent="0.2">
      <c r="A347">
        <v>17</v>
      </c>
      <c r="B347">
        <v>1</v>
      </c>
      <c r="C347">
        <f>ROW(SmtRes!A331)</f>
        <v>331</v>
      </c>
      <c r="D347">
        <f>ROW(EtalonRes!A331)</f>
        <v>331</v>
      </c>
      <c r="E347" t="s">
        <v>600</v>
      </c>
      <c r="F347" t="s">
        <v>181</v>
      </c>
      <c r="G347" t="s">
        <v>182</v>
      </c>
      <c r="H347" t="s">
        <v>183</v>
      </c>
      <c r="I347">
        <v>4</v>
      </c>
      <c r="J347">
        <v>0</v>
      </c>
      <c r="K347">
        <v>4</v>
      </c>
      <c r="O347">
        <f t="shared" si="288"/>
        <v>7441.84</v>
      </c>
      <c r="P347">
        <f t="shared" si="289"/>
        <v>0</v>
      </c>
      <c r="Q347">
        <f t="shared" si="290"/>
        <v>0</v>
      </c>
      <c r="R347">
        <f t="shared" si="291"/>
        <v>0</v>
      </c>
      <c r="S347">
        <f t="shared" si="292"/>
        <v>7441.84</v>
      </c>
      <c r="T347">
        <f t="shared" si="293"/>
        <v>0</v>
      </c>
      <c r="U347">
        <f t="shared" si="294"/>
        <v>19.440000000000001</v>
      </c>
      <c r="V347">
        <f t="shared" si="295"/>
        <v>0</v>
      </c>
      <c r="W347">
        <f t="shared" si="296"/>
        <v>0</v>
      </c>
      <c r="X347">
        <f t="shared" si="297"/>
        <v>5506.96</v>
      </c>
      <c r="Y347">
        <f t="shared" si="298"/>
        <v>2679.06</v>
      </c>
      <c r="AA347">
        <v>93041055</v>
      </c>
      <c r="AB347">
        <f t="shared" si="299"/>
        <v>52.07</v>
      </c>
      <c r="AC347">
        <f t="shared" si="300"/>
        <v>0</v>
      </c>
      <c r="AD347">
        <f t="shared" si="301"/>
        <v>0</v>
      </c>
      <c r="AE347">
        <f t="shared" si="302"/>
        <v>0</v>
      </c>
      <c r="AF347">
        <f t="shared" si="303"/>
        <v>52.07</v>
      </c>
      <c r="AG347">
        <f t="shared" si="304"/>
        <v>0</v>
      </c>
      <c r="AH347">
        <f t="shared" si="305"/>
        <v>4.8600000000000003</v>
      </c>
      <c r="AI347">
        <f t="shared" si="306"/>
        <v>0</v>
      </c>
      <c r="AJ347">
        <f t="shared" si="307"/>
        <v>0</v>
      </c>
      <c r="AK347">
        <v>52.07</v>
      </c>
      <c r="AL347">
        <v>0</v>
      </c>
      <c r="AM347">
        <v>0</v>
      </c>
      <c r="AN347">
        <v>0</v>
      </c>
      <c r="AO347">
        <v>52.07</v>
      </c>
      <c r="AP347">
        <v>0</v>
      </c>
      <c r="AQ347">
        <v>4.8600000000000003</v>
      </c>
      <c r="AR347">
        <v>0</v>
      </c>
      <c r="AS347">
        <v>0</v>
      </c>
      <c r="AT347">
        <v>74</v>
      </c>
      <c r="AU347">
        <v>36</v>
      </c>
      <c r="AV347">
        <v>1</v>
      </c>
      <c r="AW347">
        <v>1</v>
      </c>
      <c r="AZ347">
        <v>1</v>
      </c>
      <c r="BA347">
        <v>35.729999999999997</v>
      </c>
      <c r="BB347">
        <v>1</v>
      </c>
      <c r="BC347">
        <v>1</v>
      </c>
      <c r="BD347" t="s">
        <v>3</v>
      </c>
      <c r="BE347" t="s">
        <v>3</v>
      </c>
      <c r="BF347" t="s">
        <v>3</v>
      </c>
      <c r="BG347" t="s">
        <v>3</v>
      </c>
      <c r="BH347">
        <v>0</v>
      </c>
      <c r="BI347">
        <v>4</v>
      </c>
      <c r="BJ347" t="s">
        <v>184</v>
      </c>
      <c r="BM347">
        <v>200001</v>
      </c>
      <c r="BN347">
        <v>0</v>
      </c>
      <c r="BO347" t="s">
        <v>3</v>
      </c>
      <c r="BP347">
        <v>0</v>
      </c>
      <c r="BQ347">
        <v>4</v>
      </c>
      <c r="BR347">
        <v>0</v>
      </c>
      <c r="BS347">
        <v>1</v>
      </c>
      <c r="BT347">
        <v>1</v>
      </c>
      <c r="BU347">
        <v>1</v>
      </c>
      <c r="BV347">
        <v>1</v>
      </c>
      <c r="BW347">
        <v>1</v>
      </c>
      <c r="BX347">
        <v>1</v>
      </c>
      <c r="BY347" t="s">
        <v>3</v>
      </c>
      <c r="BZ347">
        <v>74</v>
      </c>
      <c r="CA347">
        <v>36</v>
      </c>
      <c r="CB347" t="s">
        <v>3</v>
      </c>
      <c r="CE347">
        <v>0</v>
      </c>
      <c r="CF347">
        <v>0</v>
      </c>
      <c r="CG347">
        <v>0</v>
      </c>
      <c r="CM347">
        <v>0</v>
      </c>
      <c r="CN347" t="s">
        <v>3</v>
      </c>
      <c r="CO347">
        <v>0</v>
      </c>
      <c r="CP347">
        <f t="shared" si="308"/>
        <v>7441.84</v>
      </c>
      <c r="CQ347">
        <f t="shared" si="309"/>
        <v>0</v>
      </c>
      <c r="CR347">
        <f t="shared" si="310"/>
        <v>0</v>
      </c>
      <c r="CS347">
        <f t="shared" si="311"/>
        <v>0</v>
      </c>
      <c r="CT347">
        <f t="shared" si="312"/>
        <v>1860.4610999999998</v>
      </c>
      <c r="CU347">
        <f t="shared" si="313"/>
        <v>0</v>
      </c>
      <c r="CV347">
        <f t="shared" si="314"/>
        <v>4.8600000000000003</v>
      </c>
      <c r="CW347">
        <f t="shared" si="315"/>
        <v>0</v>
      </c>
      <c r="CX347">
        <f t="shared" si="316"/>
        <v>0</v>
      </c>
      <c r="CY347">
        <f t="shared" si="317"/>
        <v>5506.9616000000005</v>
      </c>
      <c r="CZ347">
        <f t="shared" si="318"/>
        <v>2679.0623999999998</v>
      </c>
      <c r="DC347" t="s">
        <v>3</v>
      </c>
      <c r="DD347" t="s">
        <v>3</v>
      </c>
      <c r="DE347" t="s">
        <v>3</v>
      </c>
      <c r="DF347" t="s">
        <v>3</v>
      </c>
      <c r="DG347" t="s">
        <v>3</v>
      </c>
      <c r="DH347" t="s">
        <v>3</v>
      </c>
      <c r="DI347" t="s">
        <v>3</v>
      </c>
      <c r="DJ347" t="s">
        <v>3</v>
      </c>
      <c r="DK347" t="s">
        <v>3</v>
      </c>
      <c r="DL347" t="s">
        <v>3</v>
      </c>
      <c r="DM347" t="s">
        <v>3</v>
      </c>
      <c r="DN347">
        <v>0</v>
      </c>
      <c r="DO347">
        <v>0</v>
      </c>
      <c r="DP347">
        <v>1</v>
      </c>
      <c r="DQ347">
        <v>1</v>
      </c>
      <c r="DU347">
        <v>1013</v>
      </c>
      <c r="DV347" t="s">
        <v>183</v>
      </c>
      <c r="DW347" t="s">
        <v>183</v>
      </c>
      <c r="DX347">
        <v>1</v>
      </c>
      <c r="DZ347" t="s">
        <v>3</v>
      </c>
      <c r="EA347" t="s">
        <v>3</v>
      </c>
      <c r="EB347" t="s">
        <v>3</v>
      </c>
      <c r="EC347" t="s">
        <v>3</v>
      </c>
      <c r="EE347">
        <v>92107512</v>
      </c>
      <c r="EF347">
        <v>4</v>
      </c>
      <c r="EG347" t="s">
        <v>185</v>
      </c>
      <c r="EH347">
        <v>83</v>
      </c>
      <c r="EI347" t="s">
        <v>185</v>
      </c>
      <c r="EJ347">
        <v>4</v>
      </c>
      <c r="EK347">
        <v>200001</v>
      </c>
      <c r="EL347" t="s">
        <v>186</v>
      </c>
      <c r="EM347" t="s">
        <v>187</v>
      </c>
      <c r="EO347" t="s">
        <v>3</v>
      </c>
      <c r="EQ347">
        <v>0</v>
      </c>
      <c r="ER347">
        <v>52.07</v>
      </c>
      <c r="ES347">
        <v>0</v>
      </c>
      <c r="ET347">
        <v>0</v>
      </c>
      <c r="EU347">
        <v>0</v>
      </c>
      <c r="EV347">
        <v>52.07</v>
      </c>
      <c r="EW347">
        <v>4.8600000000000003</v>
      </c>
      <c r="EX347">
        <v>0</v>
      </c>
      <c r="EY347">
        <v>0</v>
      </c>
      <c r="FQ347">
        <v>0</v>
      </c>
      <c r="FR347">
        <f t="shared" si="319"/>
        <v>0</v>
      </c>
      <c r="FS347">
        <v>0</v>
      </c>
      <c r="FX347">
        <v>74</v>
      </c>
      <c r="FY347">
        <v>36</v>
      </c>
      <c r="GA347" t="s">
        <v>3</v>
      </c>
      <c r="GD347">
        <v>1</v>
      </c>
      <c r="GF347">
        <v>-804058711</v>
      </c>
      <c r="GG347">
        <v>2</v>
      </c>
      <c r="GH347">
        <v>1</v>
      </c>
      <c r="GI347">
        <v>2</v>
      </c>
      <c r="GJ347">
        <v>0</v>
      </c>
      <c r="GK347">
        <v>0</v>
      </c>
      <c r="GL347">
        <f t="shared" si="320"/>
        <v>0</v>
      </c>
      <c r="GM347">
        <f t="shared" si="321"/>
        <v>15627.86</v>
      </c>
      <c r="GN347">
        <f t="shared" si="322"/>
        <v>0</v>
      </c>
      <c r="GO347">
        <f t="shared" si="323"/>
        <v>0</v>
      </c>
      <c r="GP347">
        <f t="shared" si="324"/>
        <v>15627.86</v>
      </c>
      <c r="GR347">
        <v>0</v>
      </c>
      <c r="GS347">
        <v>3</v>
      </c>
      <c r="GT347">
        <v>0</v>
      </c>
      <c r="GU347" t="s">
        <v>3</v>
      </c>
      <c r="GV347">
        <f t="shared" si="325"/>
        <v>0</v>
      </c>
      <c r="GW347">
        <v>1</v>
      </c>
      <c r="GX347">
        <f t="shared" si="326"/>
        <v>0</v>
      </c>
      <c r="HA347">
        <v>0</v>
      </c>
      <c r="HB347">
        <v>0</v>
      </c>
      <c r="HC347">
        <f t="shared" si="327"/>
        <v>0</v>
      </c>
      <c r="HE347" t="s">
        <v>3</v>
      </c>
      <c r="HF347" t="s">
        <v>3</v>
      </c>
      <c r="HM347" t="s">
        <v>3</v>
      </c>
      <c r="HN347" t="s">
        <v>188</v>
      </c>
      <c r="HO347" t="s">
        <v>189</v>
      </c>
      <c r="HP347" t="s">
        <v>185</v>
      </c>
      <c r="HQ347" t="s">
        <v>185</v>
      </c>
      <c r="IK347">
        <v>0</v>
      </c>
    </row>
    <row r="348" spans="1:245" x14ac:dyDescent="0.2">
      <c r="A348">
        <v>17</v>
      </c>
      <c r="B348">
        <v>1</v>
      </c>
      <c r="C348">
        <f>ROW(SmtRes!A333)</f>
        <v>333</v>
      </c>
      <c r="D348">
        <f>ROW(EtalonRes!A333)</f>
        <v>333</v>
      </c>
      <c r="E348" t="s">
        <v>601</v>
      </c>
      <c r="F348" t="s">
        <v>191</v>
      </c>
      <c r="G348" t="s">
        <v>192</v>
      </c>
      <c r="H348" t="s">
        <v>193</v>
      </c>
      <c r="I348">
        <v>4</v>
      </c>
      <c r="J348">
        <v>0</v>
      </c>
      <c r="K348">
        <v>4</v>
      </c>
      <c r="O348">
        <f t="shared" si="288"/>
        <v>2771.22</v>
      </c>
      <c r="P348">
        <f t="shared" si="289"/>
        <v>0</v>
      </c>
      <c r="Q348">
        <f t="shared" si="290"/>
        <v>0</v>
      </c>
      <c r="R348">
        <f t="shared" si="291"/>
        <v>0</v>
      </c>
      <c r="S348">
        <f t="shared" si="292"/>
        <v>2771.22</v>
      </c>
      <c r="T348">
        <f t="shared" si="293"/>
        <v>0</v>
      </c>
      <c r="U348">
        <f t="shared" si="294"/>
        <v>6.48</v>
      </c>
      <c r="V348">
        <f t="shared" si="295"/>
        <v>0</v>
      </c>
      <c r="W348">
        <f t="shared" si="296"/>
        <v>0</v>
      </c>
      <c r="X348">
        <f t="shared" si="297"/>
        <v>2050.6999999999998</v>
      </c>
      <c r="Y348">
        <f t="shared" si="298"/>
        <v>997.64</v>
      </c>
      <c r="AA348">
        <v>93041055</v>
      </c>
      <c r="AB348">
        <f t="shared" si="299"/>
        <v>19.39</v>
      </c>
      <c r="AC348">
        <f t="shared" si="300"/>
        <v>0</v>
      </c>
      <c r="AD348">
        <f t="shared" si="301"/>
        <v>0</v>
      </c>
      <c r="AE348">
        <f t="shared" si="302"/>
        <v>0</v>
      </c>
      <c r="AF348">
        <f t="shared" si="303"/>
        <v>19.39</v>
      </c>
      <c r="AG348">
        <f t="shared" si="304"/>
        <v>0</v>
      </c>
      <c r="AH348">
        <f t="shared" si="305"/>
        <v>1.62</v>
      </c>
      <c r="AI348">
        <f t="shared" si="306"/>
        <v>0</v>
      </c>
      <c r="AJ348">
        <f t="shared" si="307"/>
        <v>0</v>
      </c>
      <c r="AK348">
        <v>19.39</v>
      </c>
      <c r="AL348">
        <v>0</v>
      </c>
      <c r="AM348">
        <v>0</v>
      </c>
      <c r="AN348">
        <v>0</v>
      </c>
      <c r="AO348">
        <v>19.39</v>
      </c>
      <c r="AP348">
        <v>0</v>
      </c>
      <c r="AQ348">
        <v>1.62</v>
      </c>
      <c r="AR348">
        <v>0</v>
      </c>
      <c r="AS348">
        <v>0</v>
      </c>
      <c r="AT348">
        <v>74</v>
      </c>
      <c r="AU348">
        <v>36</v>
      </c>
      <c r="AV348">
        <v>1</v>
      </c>
      <c r="AW348">
        <v>1</v>
      </c>
      <c r="AZ348">
        <v>1</v>
      </c>
      <c r="BA348">
        <v>35.729999999999997</v>
      </c>
      <c r="BB348">
        <v>1</v>
      </c>
      <c r="BC348">
        <v>1</v>
      </c>
      <c r="BD348" t="s">
        <v>3</v>
      </c>
      <c r="BE348" t="s">
        <v>3</v>
      </c>
      <c r="BF348" t="s">
        <v>3</v>
      </c>
      <c r="BG348" t="s">
        <v>3</v>
      </c>
      <c r="BH348">
        <v>0</v>
      </c>
      <c r="BI348">
        <v>4</v>
      </c>
      <c r="BJ348" t="s">
        <v>194</v>
      </c>
      <c r="BM348">
        <v>200001</v>
      </c>
      <c r="BN348">
        <v>0</v>
      </c>
      <c r="BO348" t="s">
        <v>3</v>
      </c>
      <c r="BP348">
        <v>0</v>
      </c>
      <c r="BQ348">
        <v>4</v>
      </c>
      <c r="BR348">
        <v>0</v>
      </c>
      <c r="BS348">
        <v>1</v>
      </c>
      <c r="BT348">
        <v>1</v>
      </c>
      <c r="BU348">
        <v>1</v>
      </c>
      <c r="BV348">
        <v>1</v>
      </c>
      <c r="BW348">
        <v>1</v>
      </c>
      <c r="BX348">
        <v>1</v>
      </c>
      <c r="BY348" t="s">
        <v>3</v>
      </c>
      <c r="BZ348">
        <v>74</v>
      </c>
      <c r="CA348">
        <v>36</v>
      </c>
      <c r="CB348" t="s">
        <v>3</v>
      </c>
      <c r="CE348">
        <v>0</v>
      </c>
      <c r="CF348">
        <v>0</v>
      </c>
      <c r="CG348">
        <v>0</v>
      </c>
      <c r="CM348">
        <v>0</v>
      </c>
      <c r="CN348" t="s">
        <v>3</v>
      </c>
      <c r="CO348">
        <v>0</v>
      </c>
      <c r="CP348">
        <f t="shared" si="308"/>
        <v>2771.22</v>
      </c>
      <c r="CQ348">
        <f t="shared" si="309"/>
        <v>0</v>
      </c>
      <c r="CR348">
        <f t="shared" si="310"/>
        <v>0</v>
      </c>
      <c r="CS348">
        <f t="shared" si="311"/>
        <v>0</v>
      </c>
      <c r="CT348">
        <f t="shared" si="312"/>
        <v>692.80469999999991</v>
      </c>
      <c r="CU348">
        <f t="shared" si="313"/>
        <v>0</v>
      </c>
      <c r="CV348">
        <f t="shared" si="314"/>
        <v>1.62</v>
      </c>
      <c r="CW348">
        <f t="shared" si="315"/>
        <v>0</v>
      </c>
      <c r="CX348">
        <f t="shared" si="316"/>
        <v>0</v>
      </c>
      <c r="CY348">
        <f t="shared" si="317"/>
        <v>2050.7028</v>
      </c>
      <c r="CZ348">
        <f t="shared" si="318"/>
        <v>997.63919999999996</v>
      </c>
      <c r="DC348" t="s">
        <v>3</v>
      </c>
      <c r="DD348" t="s">
        <v>3</v>
      </c>
      <c r="DE348" t="s">
        <v>3</v>
      </c>
      <c r="DF348" t="s">
        <v>3</v>
      </c>
      <c r="DG348" t="s">
        <v>3</v>
      </c>
      <c r="DH348" t="s">
        <v>3</v>
      </c>
      <c r="DI348" t="s">
        <v>3</v>
      </c>
      <c r="DJ348" t="s">
        <v>3</v>
      </c>
      <c r="DK348" t="s">
        <v>3</v>
      </c>
      <c r="DL348" t="s">
        <v>3</v>
      </c>
      <c r="DM348" t="s">
        <v>3</v>
      </c>
      <c r="DN348">
        <v>0</v>
      </c>
      <c r="DO348">
        <v>0</v>
      </c>
      <c r="DP348">
        <v>1</v>
      </c>
      <c r="DQ348">
        <v>1</v>
      </c>
      <c r="DU348">
        <v>1013</v>
      </c>
      <c r="DV348" t="s">
        <v>193</v>
      </c>
      <c r="DW348" t="s">
        <v>193</v>
      </c>
      <c r="DX348">
        <v>1</v>
      </c>
      <c r="DZ348" t="s">
        <v>3</v>
      </c>
      <c r="EA348" t="s">
        <v>3</v>
      </c>
      <c r="EB348" t="s">
        <v>3</v>
      </c>
      <c r="EC348" t="s">
        <v>3</v>
      </c>
      <c r="EE348">
        <v>92107512</v>
      </c>
      <c r="EF348">
        <v>4</v>
      </c>
      <c r="EG348" t="s">
        <v>185</v>
      </c>
      <c r="EH348">
        <v>83</v>
      </c>
      <c r="EI348" t="s">
        <v>185</v>
      </c>
      <c r="EJ348">
        <v>4</v>
      </c>
      <c r="EK348">
        <v>200001</v>
      </c>
      <c r="EL348" t="s">
        <v>186</v>
      </c>
      <c r="EM348" t="s">
        <v>187</v>
      </c>
      <c r="EO348" t="s">
        <v>3</v>
      </c>
      <c r="EQ348">
        <v>0</v>
      </c>
      <c r="ER348">
        <v>19.39</v>
      </c>
      <c r="ES348">
        <v>0</v>
      </c>
      <c r="ET348">
        <v>0</v>
      </c>
      <c r="EU348">
        <v>0</v>
      </c>
      <c r="EV348">
        <v>19.39</v>
      </c>
      <c r="EW348">
        <v>1.62</v>
      </c>
      <c r="EX348">
        <v>0</v>
      </c>
      <c r="EY348">
        <v>0</v>
      </c>
      <c r="FQ348">
        <v>0</v>
      </c>
      <c r="FR348">
        <f t="shared" si="319"/>
        <v>0</v>
      </c>
      <c r="FS348">
        <v>0</v>
      </c>
      <c r="FX348">
        <v>74</v>
      </c>
      <c r="FY348">
        <v>36</v>
      </c>
      <c r="GA348" t="s">
        <v>3</v>
      </c>
      <c r="GD348">
        <v>1</v>
      </c>
      <c r="GF348">
        <v>1788709246</v>
      </c>
      <c r="GG348">
        <v>2</v>
      </c>
      <c r="GH348">
        <v>1</v>
      </c>
      <c r="GI348">
        <v>2</v>
      </c>
      <c r="GJ348">
        <v>0</v>
      </c>
      <c r="GK348">
        <v>0</v>
      </c>
      <c r="GL348">
        <f t="shared" si="320"/>
        <v>0</v>
      </c>
      <c r="GM348">
        <f t="shared" si="321"/>
        <v>5819.56</v>
      </c>
      <c r="GN348">
        <f t="shared" si="322"/>
        <v>0</v>
      </c>
      <c r="GO348">
        <f t="shared" si="323"/>
        <v>0</v>
      </c>
      <c r="GP348">
        <f t="shared" si="324"/>
        <v>5819.56</v>
      </c>
      <c r="GR348">
        <v>0</v>
      </c>
      <c r="GS348">
        <v>3</v>
      </c>
      <c r="GT348">
        <v>0</v>
      </c>
      <c r="GU348" t="s">
        <v>3</v>
      </c>
      <c r="GV348">
        <f t="shared" si="325"/>
        <v>0</v>
      </c>
      <c r="GW348">
        <v>1</v>
      </c>
      <c r="GX348">
        <f t="shared" si="326"/>
        <v>0</v>
      </c>
      <c r="HA348">
        <v>0</v>
      </c>
      <c r="HB348">
        <v>0</v>
      </c>
      <c r="HC348">
        <f t="shared" si="327"/>
        <v>0</v>
      </c>
      <c r="HE348" t="s">
        <v>3</v>
      </c>
      <c r="HF348" t="s">
        <v>3</v>
      </c>
      <c r="HM348" t="s">
        <v>3</v>
      </c>
      <c r="HN348" t="s">
        <v>188</v>
      </c>
      <c r="HO348" t="s">
        <v>189</v>
      </c>
      <c r="HP348" t="s">
        <v>185</v>
      </c>
      <c r="HQ348" t="s">
        <v>185</v>
      </c>
      <c r="IK348">
        <v>0</v>
      </c>
    </row>
    <row r="349" spans="1:245" x14ac:dyDescent="0.2">
      <c r="A349">
        <v>17</v>
      </c>
      <c r="B349">
        <v>1</v>
      </c>
      <c r="E349" t="s">
        <v>602</v>
      </c>
      <c r="F349" t="s">
        <v>196</v>
      </c>
      <c r="G349" t="s">
        <v>520</v>
      </c>
      <c r="H349" t="s">
        <v>64</v>
      </c>
      <c r="I349">
        <v>431</v>
      </c>
      <c r="J349">
        <v>0</v>
      </c>
      <c r="K349">
        <v>431</v>
      </c>
      <c r="O349">
        <f t="shared" si="288"/>
        <v>358807.5</v>
      </c>
      <c r="P349">
        <f t="shared" si="289"/>
        <v>358807.5</v>
      </c>
      <c r="Q349">
        <f t="shared" si="290"/>
        <v>0</v>
      </c>
      <c r="R349">
        <f t="shared" si="291"/>
        <v>0</v>
      </c>
      <c r="S349">
        <f t="shared" si="292"/>
        <v>0</v>
      </c>
      <c r="T349">
        <f t="shared" si="293"/>
        <v>0</v>
      </c>
      <c r="U349">
        <f t="shared" si="294"/>
        <v>0</v>
      </c>
      <c r="V349">
        <f t="shared" si="295"/>
        <v>0</v>
      </c>
      <c r="W349">
        <f t="shared" si="296"/>
        <v>0</v>
      </c>
      <c r="X349">
        <f t="shared" si="297"/>
        <v>0</v>
      </c>
      <c r="Y349">
        <f t="shared" si="298"/>
        <v>0</v>
      </c>
      <c r="AA349">
        <v>93041055</v>
      </c>
      <c r="AB349">
        <f t="shared" si="299"/>
        <v>832.5</v>
      </c>
      <c r="AC349">
        <f t="shared" si="300"/>
        <v>832.5</v>
      </c>
      <c r="AD349">
        <f t="shared" si="301"/>
        <v>0</v>
      </c>
      <c r="AE349">
        <f t="shared" si="302"/>
        <v>0</v>
      </c>
      <c r="AF349">
        <f t="shared" si="303"/>
        <v>0</v>
      </c>
      <c r="AG349">
        <f t="shared" si="304"/>
        <v>0</v>
      </c>
      <c r="AH349">
        <f t="shared" si="305"/>
        <v>0</v>
      </c>
      <c r="AI349">
        <f t="shared" si="306"/>
        <v>0</v>
      </c>
      <c r="AJ349">
        <f t="shared" si="307"/>
        <v>0</v>
      </c>
      <c r="AK349">
        <v>832.5</v>
      </c>
      <c r="AL349">
        <v>832.5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1</v>
      </c>
      <c r="AW349">
        <v>1</v>
      </c>
      <c r="AZ349">
        <v>1</v>
      </c>
      <c r="BA349">
        <v>1</v>
      </c>
      <c r="BB349">
        <v>1</v>
      </c>
      <c r="BC349">
        <v>1</v>
      </c>
      <c r="BD349" t="s">
        <v>3</v>
      </c>
      <c r="BE349" t="s">
        <v>3</v>
      </c>
      <c r="BF349" t="s">
        <v>3</v>
      </c>
      <c r="BG349" t="s">
        <v>3</v>
      </c>
      <c r="BH349">
        <v>3</v>
      </c>
      <c r="BI349">
        <v>1</v>
      </c>
      <c r="BJ349" t="s">
        <v>3</v>
      </c>
      <c r="BM349">
        <v>1100</v>
      </c>
      <c r="BN349">
        <v>0</v>
      </c>
      <c r="BO349" t="s">
        <v>3</v>
      </c>
      <c r="BP349">
        <v>0</v>
      </c>
      <c r="BQ349">
        <v>8</v>
      </c>
      <c r="BR349">
        <v>0</v>
      </c>
      <c r="BS349">
        <v>1</v>
      </c>
      <c r="BT349">
        <v>1</v>
      </c>
      <c r="BU349">
        <v>1</v>
      </c>
      <c r="BV349">
        <v>1</v>
      </c>
      <c r="BW349">
        <v>1</v>
      </c>
      <c r="BX349">
        <v>1</v>
      </c>
      <c r="BY349" t="s">
        <v>3</v>
      </c>
      <c r="BZ349">
        <v>0</v>
      </c>
      <c r="CA349">
        <v>0</v>
      </c>
      <c r="CB349" t="s">
        <v>3</v>
      </c>
      <c r="CE349">
        <v>0</v>
      </c>
      <c r="CF349">
        <v>0</v>
      </c>
      <c r="CG349">
        <v>0</v>
      </c>
      <c r="CM349">
        <v>0</v>
      </c>
      <c r="CN349" t="s">
        <v>3</v>
      </c>
      <c r="CO349">
        <v>0</v>
      </c>
      <c r="CP349">
        <f t="shared" si="308"/>
        <v>358807.5</v>
      </c>
      <c r="CQ349">
        <f t="shared" si="309"/>
        <v>832.5</v>
      </c>
      <c r="CR349">
        <f t="shared" si="310"/>
        <v>0</v>
      </c>
      <c r="CS349">
        <f t="shared" si="311"/>
        <v>0</v>
      </c>
      <c r="CT349">
        <f t="shared" si="312"/>
        <v>0</v>
      </c>
      <c r="CU349">
        <f t="shared" si="313"/>
        <v>0</v>
      </c>
      <c r="CV349">
        <f t="shared" si="314"/>
        <v>0</v>
      </c>
      <c r="CW349">
        <f t="shared" si="315"/>
        <v>0</v>
      </c>
      <c r="CX349">
        <f t="shared" si="316"/>
        <v>0</v>
      </c>
      <c r="CY349">
        <f t="shared" si="317"/>
        <v>0</v>
      </c>
      <c r="CZ349">
        <f t="shared" si="318"/>
        <v>0</v>
      </c>
      <c r="DC349" t="s">
        <v>3</v>
      </c>
      <c r="DD349" t="s">
        <v>3</v>
      </c>
      <c r="DE349" t="s">
        <v>3</v>
      </c>
      <c r="DF349" t="s">
        <v>3</v>
      </c>
      <c r="DG349" t="s">
        <v>3</v>
      </c>
      <c r="DH349" t="s">
        <v>3</v>
      </c>
      <c r="DI349" t="s">
        <v>3</v>
      </c>
      <c r="DJ349" t="s">
        <v>3</v>
      </c>
      <c r="DK349" t="s">
        <v>3</v>
      </c>
      <c r="DL349" t="s">
        <v>3</v>
      </c>
      <c r="DM349" t="s">
        <v>3</v>
      </c>
      <c r="DN349">
        <v>0</v>
      </c>
      <c r="DO349">
        <v>0</v>
      </c>
      <c r="DP349">
        <v>1</v>
      </c>
      <c r="DQ349">
        <v>1</v>
      </c>
      <c r="DU349">
        <v>1003</v>
      </c>
      <c r="DV349" t="s">
        <v>64</v>
      </c>
      <c r="DW349" t="s">
        <v>64</v>
      </c>
      <c r="DX349">
        <v>1</v>
      </c>
      <c r="DZ349" t="s">
        <v>3</v>
      </c>
      <c r="EA349" t="s">
        <v>3</v>
      </c>
      <c r="EB349" t="s">
        <v>3</v>
      </c>
      <c r="EC349" t="s">
        <v>3</v>
      </c>
      <c r="EE349">
        <v>92107766</v>
      </c>
      <c r="EF349">
        <v>8</v>
      </c>
      <c r="EG349" t="s">
        <v>198</v>
      </c>
      <c r="EH349">
        <v>0</v>
      </c>
      <c r="EI349" t="s">
        <v>3</v>
      </c>
      <c r="EJ349">
        <v>1</v>
      </c>
      <c r="EK349">
        <v>1100</v>
      </c>
      <c r="EL349" t="s">
        <v>199</v>
      </c>
      <c r="EM349" t="s">
        <v>200</v>
      </c>
      <c r="EO349" t="s">
        <v>3</v>
      </c>
      <c r="EQ349">
        <v>0</v>
      </c>
      <c r="ER349">
        <v>832.5</v>
      </c>
      <c r="ES349">
        <v>832.5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5</v>
      </c>
      <c r="FC349">
        <v>1</v>
      </c>
      <c r="FD349">
        <v>18</v>
      </c>
      <c r="FF349">
        <v>999</v>
      </c>
      <c r="FQ349">
        <v>0</v>
      </c>
      <c r="FR349">
        <f t="shared" si="319"/>
        <v>0</v>
      </c>
      <c r="FS349">
        <v>0</v>
      </c>
      <c r="FX349">
        <v>0</v>
      </c>
      <c r="FY349">
        <v>0</v>
      </c>
      <c r="GA349" t="s">
        <v>521</v>
      </c>
      <c r="GD349">
        <v>1</v>
      </c>
      <c r="GF349">
        <v>1855809212</v>
      </c>
      <c r="GG349">
        <v>2</v>
      </c>
      <c r="GH349">
        <v>3</v>
      </c>
      <c r="GI349">
        <v>-2</v>
      </c>
      <c r="GJ349">
        <v>0</v>
      </c>
      <c r="GK349">
        <v>0</v>
      </c>
      <c r="GL349">
        <f t="shared" si="320"/>
        <v>0</v>
      </c>
      <c r="GM349">
        <f t="shared" si="321"/>
        <v>358807.5</v>
      </c>
      <c r="GN349">
        <f t="shared" si="322"/>
        <v>358807.5</v>
      </c>
      <c r="GO349">
        <f t="shared" si="323"/>
        <v>0</v>
      </c>
      <c r="GP349">
        <f t="shared" si="324"/>
        <v>0</v>
      </c>
      <c r="GR349">
        <v>1</v>
      </c>
      <c r="GS349">
        <v>1</v>
      </c>
      <c r="GT349">
        <v>0</v>
      </c>
      <c r="GU349" t="s">
        <v>3</v>
      </c>
      <c r="GV349">
        <f t="shared" si="325"/>
        <v>0</v>
      </c>
      <c r="GW349">
        <v>1</v>
      </c>
      <c r="GX349">
        <f t="shared" si="326"/>
        <v>0</v>
      </c>
      <c r="HA349">
        <v>0</v>
      </c>
      <c r="HB349">
        <v>0</v>
      </c>
      <c r="HC349">
        <f t="shared" si="327"/>
        <v>0</v>
      </c>
      <c r="HE349" t="s">
        <v>202</v>
      </c>
      <c r="HF349" t="s">
        <v>202</v>
      </c>
      <c r="HM349" t="s">
        <v>3</v>
      </c>
      <c r="HN349" t="s">
        <v>3</v>
      </c>
      <c r="HO349" t="s">
        <v>3</v>
      </c>
      <c r="HP349" t="s">
        <v>3</v>
      </c>
      <c r="HQ349" t="s">
        <v>3</v>
      </c>
      <c r="IK349">
        <v>0</v>
      </c>
    </row>
    <row r="350" spans="1:245" x14ac:dyDescent="0.2">
      <c r="A350">
        <v>17</v>
      </c>
      <c r="B350">
        <v>1</v>
      </c>
      <c r="E350" t="s">
        <v>603</v>
      </c>
      <c r="F350" t="s">
        <v>523</v>
      </c>
      <c r="G350" t="s">
        <v>524</v>
      </c>
      <c r="H350" t="s">
        <v>206</v>
      </c>
      <c r="I350">
        <v>8</v>
      </c>
      <c r="J350">
        <v>0</v>
      </c>
      <c r="K350">
        <v>8</v>
      </c>
      <c r="O350">
        <f t="shared" si="288"/>
        <v>11919.04</v>
      </c>
      <c r="P350">
        <f t="shared" si="289"/>
        <v>11919.04</v>
      </c>
      <c r="Q350">
        <f t="shared" si="290"/>
        <v>0</v>
      </c>
      <c r="R350">
        <f t="shared" si="291"/>
        <v>0</v>
      </c>
      <c r="S350">
        <f t="shared" si="292"/>
        <v>0</v>
      </c>
      <c r="T350">
        <f t="shared" si="293"/>
        <v>0</v>
      </c>
      <c r="U350">
        <f t="shared" si="294"/>
        <v>0</v>
      </c>
      <c r="V350">
        <f t="shared" si="295"/>
        <v>0</v>
      </c>
      <c r="W350">
        <f t="shared" si="296"/>
        <v>0</v>
      </c>
      <c r="X350">
        <f t="shared" si="297"/>
        <v>0</v>
      </c>
      <c r="Y350">
        <f t="shared" si="298"/>
        <v>0</v>
      </c>
      <c r="AA350">
        <v>93041055</v>
      </c>
      <c r="AB350">
        <f t="shared" si="299"/>
        <v>1489.88</v>
      </c>
      <c r="AC350">
        <f t="shared" si="300"/>
        <v>1489.88</v>
      </c>
      <c r="AD350">
        <f t="shared" si="301"/>
        <v>0</v>
      </c>
      <c r="AE350">
        <f t="shared" si="302"/>
        <v>0</v>
      </c>
      <c r="AF350">
        <f t="shared" si="303"/>
        <v>0</v>
      </c>
      <c r="AG350">
        <f t="shared" si="304"/>
        <v>0</v>
      </c>
      <c r="AH350">
        <f t="shared" si="305"/>
        <v>0</v>
      </c>
      <c r="AI350">
        <f t="shared" si="306"/>
        <v>0</v>
      </c>
      <c r="AJ350">
        <f t="shared" si="307"/>
        <v>0</v>
      </c>
      <c r="AK350">
        <v>1489.88</v>
      </c>
      <c r="AL350">
        <v>1489.88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1</v>
      </c>
      <c r="AW350">
        <v>1</v>
      </c>
      <c r="AZ350">
        <v>1</v>
      </c>
      <c r="BA350">
        <v>1</v>
      </c>
      <c r="BB350">
        <v>1</v>
      </c>
      <c r="BC350">
        <v>1</v>
      </c>
      <c r="BD350" t="s">
        <v>3</v>
      </c>
      <c r="BE350" t="s">
        <v>3</v>
      </c>
      <c r="BF350" t="s">
        <v>3</v>
      </c>
      <c r="BG350" t="s">
        <v>3</v>
      </c>
      <c r="BH350">
        <v>3</v>
      </c>
      <c r="BI350">
        <v>1</v>
      </c>
      <c r="BJ350" t="s">
        <v>3</v>
      </c>
      <c r="BM350">
        <v>1100</v>
      </c>
      <c r="BN350">
        <v>0</v>
      </c>
      <c r="BO350" t="s">
        <v>3</v>
      </c>
      <c r="BP350">
        <v>0</v>
      </c>
      <c r="BQ350">
        <v>8</v>
      </c>
      <c r="BR350">
        <v>0</v>
      </c>
      <c r="BS350">
        <v>1</v>
      </c>
      <c r="BT350">
        <v>1</v>
      </c>
      <c r="BU350">
        <v>1</v>
      </c>
      <c r="BV350">
        <v>1</v>
      </c>
      <c r="BW350">
        <v>1</v>
      </c>
      <c r="BX350">
        <v>1</v>
      </c>
      <c r="BY350" t="s">
        <v>3</v>
      </c>
      <c r="BZ350">
        <v>0</v>
      </c>
      <c r="CA350">
        <v>0</v>
      </c>
      <c r="CB350" t="s">
        <v>3</v>
      </c>
      <c r="CE350">
        <v>0</v>
      </c>
      <c r="CF350">
        <v>0</v>
      </c>
      <c r="CG350">
        <v>0</v>
      </c>
      <c r="CM350">
        <v>0</v>
      </c>
      <c r="CN350" t="s">
        <v>3</v>
      </c>
      <c r="CO350">
        <v>0</v>
      </c>
      <c r="CP350">
        <f t="shared" si="308"/>
        <v>11919.04</v>
      </c>
      <c r="CQ350">
        <f t="shared" si="309"/>
        <v>1489.88</v>
      </c>
      <c r="CR350">
        <f t="shared" si="310"/>
        <v>0</v>
      </c>
      <c r="CS350">
        <f t="shared" si="311"/>
        <v>0</v>
      </c>
      <c r="CT350">
        <f t="shared" si="312"/>
        <v>0</v>
      </c>
      <c r="CU350">
        <f t="shared" si="313"/>
        <v>0</v>
      </c>
      <c r="CV350">
        <f t="shared" si="314"/>
        <v>0</v>
      </c>
      <c r="CW350">
        <f t="shared" si="315"/>
        <v>0</v>
      </c>
      <c r="CX350">
        <f t="shared" si="316"/>
        <v>0</v>
      </c>
      <c r="CY350">
        <f t="shared" si="317"/>
        <v>0</v>
      </c>
      <c r="CZ350">
        <f t="shared" si="318"/>
        <v>0</v>
      </c>
      <c r="DC350" t="s">
        <v>3</v>
      </c>
      <c r="DD350" t="s">
        <v>3</v>
      </c>
      <c r="DE350" t="s">
        <v>3</v>
      </c>
      <c r="DF350" t="s">
        <v>3</v>
      </c>
      <c r="DG350" t="s">
        <v>3</v>
      </c>
      <c r="DH350" t="s">
        <v>3</v>
      </c>
      <c r="DI350" t="s">
        <v>3</v>
      </c>
      <c r="DJ350" t="s">
        <v>3</v>
      </c>
      <c r="DK350" t="s">
        <v>3</v>
      </c>
      <c r="DL350" t="s">
        <v>3</v>
      </c>
      <c r="DM350" t="s">
        <v>3</v>
      </c>
      <c r="DN350">
        <v>0</v>
      </c>
      <c r="DO350">
        <v>0</v>
      </c>
      <c r="DP350">
        <v>1</v>
      </c>
      <c r="DQ350">
        <v>1</v>
      </c>
      <c r="DU350">
        <v>1013</v>
      </c>
      <c r="DV350" t="s">
        <v>206</v>
      </c>
      <c r="DW350" t="s">
        <v>206</v>
      </c>
      <c r="DX350">
        <v>1</v>
      </c>
      <c r="DZ350" t="s">
        <v>3</v>
      </c>
      <c r="EA350" t="s">
        <v>3</v>
      </c>
      <c r="EB350" t="s">
        <v>3</v>
      </c>
      <c r="EC350" t="s">
        <v>3</v>
      </c>
      <c r="EE350">
        <v>92107766</v>
      </c>
      <c r="EF350">
        <v>8</v>
      </c>
      <c r="EG350" t="s">
        <v>198</v>
      </c>
      <c r="EH350">
        <v>0</v>
      </c>
      <c r="EI350" t="s">
        <v>3</v>
      </c>
      <c r="EJ350">
        <v>1</v>
      </c>
      <c r="EK350">
        <v>1100</v>
      </c>
      <c r="EL350" t="s">
        <v>199</v>
      </c>
      <c r="EM350" t="s">
        <v>200</v>
      </c>
      <c r="EO350" t="s">
        <v>3</v>
      </c>
      <c r="EQ350">
        <v>0</v>
      </c>
      <c r="ER350">
        <v>1489.88</v>
      </c>
      <c r="ES350">
        <v>1489.88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5</v>
      </c>
      <c r="FC350">
        <v>1</v>
      </c>
      <c r="FD350">
        <v>18</v>
      </c>
      <c r="FF350">
        <v>1787.86</v>
      </c>
      <c r="FQ350">
        <v>0</v>
      </c>
      <c r="FR350">
        <f t="shared" si="319"/>
        <v>0</v>
      </c>
      <c r="FS350">
        <v>0</v>
      </c>
      <c r="FX350">
        <v>0</v>
      </c>
      <c r="FY350">
        <v>0</v>
      </c>
      <c r="GA350" t="s">
        <v>525</v>
      </c>
      <c r="GD350">
        <v>1</v>
      </c>
      <c r="GF350">
        <v>1137040752</v>
      </c>
      <c r="GG350">
        <v>2</v>
      </c>
      <c r="GH350">
        <v>3</v>
      </c>
      <c r="GI350">
        <v>-2</v>
      </c>
      <c r="GJ350">
        <v>0</v>
      </c>
      <c r="GK350">
        <v>0</v>
      </c>
      <c r="GL350">
        <f t="shared" si="320"/>
        <v>0</v>
      </c>
      <c r="GM350">
        <f t="shared" si="321"/>
        <v>11919.04</v>
      </c>
      <c r="GN350">
        <f t="shared" si="322"/>
        <v>11919.04</v>
      </c>
      <c r="GO350">
        <f t="shared" si="323"/>
        <v>0</v>
      </c>
      <c r="GP350">
        <f t="shared" si="324"/>
        <v>0</v>
      </c>
      <c r="GR350">
        <v>1</v>
      </c>
      <c r="GS350">
        <v>1</v>
      </c>
      <c r="GT350">
        <v>0</v>
      </c>
      <c r="GU350" t="s">
        <v>3</v>
      </c>
      <c r="GV350">
        <f t="shared" si="325"/>
        <v>0</v>
      </c>
      <c r="GW350">
        <v>1</v>
      </c>
      <c r="GX350">
        <f t="shared" si="326"/>
        <v>0</v>
      </c>
      <c r="HA350">
        <v>0</v>
      </c>
      <c r="HB350">
        <v>0</v>
      </c>
      <c r="HC350">
        <f t="shared" si="327"/>
        <v>0</v>
      </c>
      <c r="HE350" t="s">
        <v>202</v>
      </c>
      <c r="HF350" t="s">
        <v>202</v>
      </c>
      <c r="HM350" t="s">
        <v>3</v>
      </c>
      <c r="HN350" t="s">
        <v>3</v>
      </c>
      <c r="HO350" t="s">
        <v>3</v>
      </c>
      <c r="HP350" t="s">
        <v>3</v>
      </c>
      <c r="HQ350" t="s">
        <v>3</v>
      </c>
      <c r="IK350">
        <v>0</v>
      </c>
    </row>
    <row r="351" spans="1:245" x14ac:dyDescent="0.2">
      <c r="A351">
        <v>17</v>
      </c>
      <c r="B351">
        <v>1</v>
      </c>
      <c r="E351" t="s">
        <v>604</v>
      </c>
      <c r="F351" t="s">
        <v>527</v>
      </c>
      <c r="G351" t="s">
        <v>210</v>
      </c>
      <c r="H351" t="s">
        <v>64</v>
      </c>
      <c r="I351">
        <v>339</v>
      </c>
      <c r="J351">
        <v>0</v>
      </c>
      <c r="K351">
        <v>339</v>
      </c>
      <c r="O351">
        <f t="shared" si="288"/>
        <v>152550</v>
      </c>
      <c r="P351">
        <f t="shared" si="289"/>
        <v>152550</v>
      </c>
      <c r="Q351">
        <f t="shared" si="290"/>
        <v>0</v>
      </c>
      <c r="R351">
        <f t="shared" si="291"/>
        <v>0</v>
      </c>
      <c r="S351">
        <f t="shared" si="292"/>
        <v>0</v>
      </c>
      <c r="T351">
        <f t="shared" si="293"/>
        <v>0</v>
      </c>
      <c r="U351">
        <f t="shared" si="294"/>
        <v>0</v>
      </c>
      <c r="V351">
        <f t="shared" si="295"/>
        <v>0</v>
      </c>
      <c r="W351">
        <f t="shared" si="296"/>
        <v>0</v>
      </c>
      <c r="X351">
        <f t="shared" si="297"/>
        <v>0</v>
      </c>
      <c r="Y351">
        <f t="shared" si="298"/>
        <v>0</v>
      </c>
      <c r="AA351">
        <v>93041055</v>
      </c>
      <c r="AB351">
        <f t="shared" si="299"/>
        <v>450</v>
      </c>
      <c r="AC351">
        <f t="shared" si="300"/>
        <v>450</v>
      </c>
      <c r="AD351">
        <f t="shared" si="301"/>
        <v>0</v>
      </c>
      <c r="AE351">
        <f t="shared" si="302"/>
        <v>0</v>
      </c>
      <c r="AF351">
        <f t="shared" si="303"/>
        <v>0</v>
      </c>
      <c r="AG351">
        <f t="shared" si="304"/>
        <v>0</v>
      </c>
      <c r="AH351">
        <f t="shared" si="305"/>
        <v>0</v>
      </c>
      <c r="AI351">
        <f t="shared" si="306"/>
        <v>0</v>
      </c>
      <c r="AJ351">
        <f t="shared" si="307"/>
        <v>0</v>
      </c>
      <c r="AK351">
        <v>450</v>
      </c>
      <c r="AL351">
        <v>450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1</v>
      </c>
      <c r="AW351">
        <v>1</v>
      </c>
      <c r="AZ351">
        <v>1</v>
      </c>
      <c r="BA351">
        <v>1</v>
      </c>
      <c r="BB351">
        <v>1</v>
      </c>
      <c r="BC351">
        <v>1</v>
      </c>
      <c r="BD351" t="s">
        <v>3</v>
      </c>
      <c r="BE351" t="s">
        <v>3</v>
      </c>
      <c r="BF351" t="s">
        <v>3</v>
      </c>
      <c r="BG351" t="s">
        <v>3</v>
      </c>
      <c r="BH351">
        <v>3</v>
      </c>
      <c r="BI351">
        <v>1</v>
      </c>
      <c r="BJ351" t="s">
        <v>3</v>
      </c>
      <c r="BM351">
        <v>1100</v>
      </c>
      <c r="BN351">
        <v>0</v>
      </c>
      <c r="BO351" t="s">
        <v>3</v>
      </c>
      <c r="BP351">
        <v>0</v>
      </c>
      <c r="BQ351">
        <v>8</v>
      </c>
      <c r="BR351">
        <v>0</v>
      </c>
      <c r="BS351">
        <v>1</v>
      </c>
      <c r="BT351">
        <v>1</v>
      </c>
      <c r="BU351">
        <v>1</v>
      </c>
      <c r="BV351">
        <v>1</v>
      </c>
      <c r="BW351">
        <v>1</v>
      </c>
      <c r="BX351">
        <v>1</v>
      </c>
      <c r="BY351" t="s">
        <v>3</v>
      </c>
      <c r="BZ351">
        <v>0</v>
      </c>
      <c r="CA351">
        <v>0</v>
      </c>
      <c r="CB351" t="s">
        <v>3</v>
      </c>
      <c r="CE351">
        <v>0</v>
      </c>
      <c r="CF351">
        <v>0</v>
      </c>
      <c r="CG351">
        <v>0</v>
      </c>
      <c r="CM351">
        <v>0</v>
      </c>
      <c r="CN351" t="s">
        <v>3</v>
      </c>
      <c r="CO351">
        <v>0</v>
      </c>
      <c r="CP351">
        <f t="shared" si="308"/>
        <v>152550</v>
      </c>
      <c r="CQ351">
        <f t="shared" si="309"/>
        <v>450</v>
      </c>
      <c r="CR351">
        <f t="shared" si="310"/>
        <v>0</v>
      </c>
      <c r="CS351">
        <f t="shared" si="311"/>
        <v>0</v>
      </c>
      <c r="CT351">
        <f t="shared" si="312"/>
        <v>0</v>
      </c>
      <c r="CU351">
        <f t="shared" si="313"/>
        <v>0</v>
      </c>
      <c r="CV351">
        <f t="shared" si="314"/>
        <v>0</v>
      </c>
      <c r="CW351">
        <f t="shared" si="315"/>
        <v>0</v>
      </c>
      <c r="CX351">
        <f t="shared" si="316"/>
        <v>0</v>
      </c>
      <c r="CY351">
        <f t="shared" si="317"/>
        <v>0</v>
      </c>
      <c r="CZ351">
        <f t="shared" si="318"/>
        <v>0</v>
      </c>
      <c r="DC351" t="s">
        <v>3</v>
      </c>
      <c r="DD351" t="s">
        <v>3</v>
      </c>
      <c r="DE351" t="s">
        <v>3</v>
      </c>
      <c r="DF351" t="s">
        <v>3</v>
      </c>
      <c r="DG351" t="s">
        <v>3</v>
      </c>
      <c r="DH351" t="s">
        <v>3</v>
      </c>
      <c r="DI351" t="s">
        <v>3</v>
      </c>
      <c r="DJ351" t="s">
        <v>3</v>
      </c>
      <c r="DK351" t="s">
        <v>3</v>
      </c>
      <c r="DL351" t="s">
        <v>3</v>
      </c>
      <c r="DM351" t="s">
        <v>3</v>
      </c>
      <c r="DN351">
        <v>0</v>
      </c>
      <c r="DO351">
        <v>0</v>
      </c>
      <c r="DP351">
        <v>1</v>
      </c>
      <c r="DQ351">
        <v>1</v>
      </c>
      <c r="DU351">
        <v>1003</v>
      </c>
      <c r="DV351" t="s">
        <v>64</v>
      </c>
      <c r="DW351" t="s">
        <v>64</v>
      </c>
      <c r="DX351">
        <v>1</v>
      </c>
      <c r="DZ351" t="s">
        <v>3</v>
      </c>
      <c r="EA351" t="s">
        <v>3</v>
      </c>
      <c r="EB351" t="s">
        <v>3</v>
      </c>
      <c r="EC351" t="s">
        <v>3</v>
      </c>
      <c r="EE351">
        <v>92107766</v>
      </c>
      <c r="EF351">
        <v>8</v>
      </c>
      <c r="EG351" t="s">
        <v>198</v>
      </c>
      <c r="EH351">
        <v>0</v>
      </c>
      <c r="EI351" t="s">
        <v>3</v>
      </c>
      <c r="EJ351">
        <v>1</v>
      </c>
      <c r="EK351">
        <v>1100</v>
      </c>
      <c r="EL351" t="s">
        <v>199</v>
      </c>
      <c r="EM351" t="s">
        <v>200</v>
      </c>
      <c r="EO351" t="s">
        <v>3</v>
      </c>
      <c r="EQ351">
        <v>0</v>
      </c>
      <c r="ER351">
        <v>450</v>
      </c>
      <c r="ES351">
        <v>450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5</v>
      </c>
      <c r="FC351">
        <v>1</v>
      </c>
      <c r="FD351">
        <v>18</v>
      </c>
      <c r="FF351">
        <v>540</v>
      </c>
      <c r="FQ351">
        <v>0</v>
      </c>
      <c r="FR351">
        <f t="shared" si="319"/>
        <v>0</v>
      </c>
      <c r="FS351">
        <v>0</v>
      </c>
      <c r="FX351">
        <v>0</v>
      </c>
      <c r="FY351">
        <v>0</v>
      </c>
      <c r="GA351" t="s">
        <v>211</v>
      </c>
      <c r="GD351">
        <v>1</v>
      </c>
      <c r="GF351">
        <v>-642719600</v>
      </c>
      <c r="GG351">
        <v>2</v>
      </c>
      <c r="GH351">
        <v>3</v>
      </c>
      <c r="GI351">
        <v>-2</v>
      </c>
      <c r="GJ351">
        <v>0</v>
      </c>
      <c r="GK351">
        <v>0</v>
      </c>
      <c r="GL351">
        <f t="shared" si="320"/>
        <v>0</v>
      </c>
      <c r="GM351">
        <f t="shared" si="321"/>
        <v>152550</v>
      </c>
      <c r="GN351">
        <f t="shared" si="322"/>
        <v>152550</v>
      </c>
      <c r="GO351">
        <f t="shared" si="323"/>
        <v>0</v>
      </c>
      <c r="GP351">
        <f t="shared" si="324"/>
        <v>0</v>
      </c>
      <c r="GR351">
        <v>1</v>
      </c>
      <c r="GS351">
        <v>1</v>
      </c>
      <c r="GT351">
        <v>0</v>
      </c>
      <c r="GU351" t="s">
        <v>3</v>
      </c>
      <c r="GV351">
        <f t="shared" si="325"/>
        <v>0</v>
      </c>
      <c r="GW351">
        <v>1</v>
      </c>
      <c r="GX351">
        <f t="shared" si="326"/>
        <v>0</v>
      </c>
      <c r="HA351">
        <v>0</v>
      </c>
      <c r="HB351">
        <v>0</v>
      </c>
      <c r="HC351">
        <f t="shared" si="327"/>
        <v>0</v>
      </c>
      <c r="HE351" t="s">
        <v>202</v>
      </c>
      <c r="HF351" t="s">
        <v>202</v>
      </c>
      <c r="HM351" t="s">
        <v>3</v>
      </c>
      <c r="HN351" t="s">
        <v>3</v>
      </c>
      <c r="HO351" t="s">
        <v>3</v>
      </c>
      <c r="HP351" t="s">
        <v>3</v>
      </c>
      <c r="HQ351" t="s">
        <v>3</v>
      </c>
      <c r="IK351">
        <v>0</v>
      </c>
    </row>
    <row r="352" spans="1:245" x14ac:dyDescent="0.2">
      <c r="A352">
        <v>17</v>
      </c>
      <c r="B352">
        <v>1</v>
      </c>
      <c r="E352" t="s">
        <v>605</v>
      </c>
      <c r="F352" t="s">
        <v>196</v>
      </c>
      <c r="G352" t="s">
        <v>221</v>
      </c>
      <c r="H352" t="s">
        <v>206</v>
      </c>
      <c r="I352">
        <v>4</v>
      </c>
      <c r="J352">
        <v>0</v>
      </c>
      <c r="K352">
        <v>4</v>
      </c>
      <c r="O352">
        <f t="shared" si="288"/>
        <v>1603.36</v>
      </c>
      <c r="P352">
        <f t="shared" si="289"/>
        <v>1603.36</v>
      </c>
      <c r="Q352">
        <f t="shared" si="290"/>
        <v>0</v>
      </c>
      <c r="R352">
        <f t="shared" si="291"/>
        <v>0</v>
      </c>
      <c r="S352">
        <f t="shared" si="292"/>
        <v>0</v>
      </c>
      <c r="T352">
        <f t="shared" si="293"/>
        <v>0</v>
      </c>
      <c r="U352">
        <f t="shared" si="294"/>
        <v>0</v>
      </c>
      <c r="V352">
        <f t="shared" si="295"/>
        <v>0</v>
      </c>
      <c r="W352">
        <f t="shared" si="296"/>
        <v>0</v>
      </c>
      <c r="X352">
        <f t="shared" si="297"/>
        <v>0</v>
      </c>
      <c r="Y352">
        <f t="shared" si="298"/>
        <v>0</v>
      </c>
      <c r="AA352">
        <v>93041055</v>
      </c>
      <c r="AB352">
        <f t="shared" si="299"/>
        <v>400.84</v>
      </c>
      <c r="AC352">
        <f t="shared" si="300"/>
        <v>400.84</v>
      </c>
      <c r="AD352">
        <f t="shared" si="301"/>
        <v>0</v>
      </c>
      <c r="AE352">
        <f t="shared" si="302"/>
        <v>0</v>
      </c>
      <c r="AF352">
        <f t="shared" si="303"/>
        <v>0</v>
      </c>
      <c r="AG352">
        <f t="shared" si="304"/>
        <v>0</v>
      </c>
      <c r="AH352">
        <f t="shared" si="305"/>
        <v>0</v>
      </c>
      <c r="AI352">
        <f t="shared" si="306"/>
        <v>0</v>
      </c>
      <c r="AJ352">
        <f t="shared" si="307"/>
        <v>0</v>
      </c>
      <c r="AK352">
        <v>400.84</v>
      </c>
      <c r="AL352">
        <v>400.84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1</v>
      </c>
      <c r="AW352">
        <v>1</v>
      </c>
      <c r="AZ352">
        <v>1</v>
      </c>
      <c r="BA352">
        <v>1</v>
      </c>
      <c r="BB352">
        <v>1</v>
      </c>
      <c r="BC352">
        <v>1</v>
      </c>
      <c r="BD352" t="s">
        <v>3</v>
      </c>
      <c r="BE352" t="s">
        <v>3</v>
      </c>
      <c r="BF352" t="s">
        <v>3</v>
      </c>
      <c r="BG352" t="s">
        <v>3</v>
      </c>
      <c r="BH352">
        <v>3</v>
      </c>
      <c r="BI352">
        <v>1</v>
      </c>
      <c r="BJ352" t="s">
        <v>3</v>
      </c>
      <c r="BM352">
        <v>1100</v>
      </c>
      <c r="BN352">
        <v>0</v>
      </c>
      <c r="BO352" t="s">
        <v>3</v>
      </c>
      <c r="BP352">
        <v>0</v>
      </c>
      <c r="BQ352">
        <v>8</v>
      </c>
      <c r="BR352">
        <v>0</v>
      </c>
      <c r="BS352">
        <v>1</v>
      </c>
      <c r="BT352">
        <v>1</v>
      </c>
      <c r="BU352">
        <v>1</v>
      </c>
      <c r="BV352">
        <v>1</v>
      </c>
      <c r="BW352">
        <v>1</v>
      </c>
      <c r="BX352">
        <v>1</v>
      </c>
      <c r="BY352" t="s">
        <v>3</v>
      </c>
      <c r="BZ352">
        <v>0</v>
      </c>
      <c r="CA352">
        <v>0</v>
      </c>
      <c r="CB352" t="s">
        <v>3</v>
      </c>
      <c r="CE352">
        <v>0</v>
      </c>
      <c r="CF352">
        <v>0</v>
      </c>
      <c r="CG352">
        <v>0</v>
      </c>
      <c r="CM352">
        <v>0</v>
      </c>
      <c r="CN352" t="s">
        <v>3</v>
      </c>
      <c r="CO352">
        <v>0</v>
      </c>
      <c r="CP352">
        <f t="shared" si="308"/>
        <v>1603.36</v>
      </c>
      <c r="CQ352">
        <f t="shared" si="309"/>
        <v>400.84</v>
      </c>
      <c r="CR352">
        <f t="shared" si="310"/>
        <v>0</v>
      </c>
      <c r="CS352">
        <f t="shared" si="311"/>
        <v>0</v>
      </c>
      <c r="CT352">
        <f t="shared" si="312"/>
        <v>0</v>
      </c>
      <c r="CU352">
        <f t="shared" si="313"/>
        <v>0</v>
      </c>
      <c r="CV352">
        <f t="shared" si="314"/>
        <v>0</v>
      </c>
      <c r="CW352">
        <f t="shared" si="315"/>
        <v>0</v>
      </c>
      <c r="CX352">
        <f t="shared" si="316"/>
        <v>0</v>
      </c>
      <c r="CY352">
        <f t="shared" si="317"/>
        <v>0</v>
      </c>
      <c r="CZ352">
        <f t="shared" si="318"/>
        <v>0</v>
      </c>
      <c r="DC352" t="s">
        <v>3</v>
      </c>
      <c r="DD352" t="s">
        <v>3</v>
      </c>
      <c r="DE352" t="s">
        <v>3</v>
      </c>
      <c r="DF352" t="s">
        <v>3</v>
      </c>
      <c r="DG352" t="s">
        <v>3</v>
      </c>
      <c r="DH352" t="s">
        <v>3</v>
      </c>
      <c r="DI352" t="s">
        <v>3</v>
      </c>
      <c r="DJ352" t="s">
        <v>3</v>
      </c>
      <c r="DK352" t="s">
        <v>3</v>
      </c>
      <c r="DL352" t="s">
        <v>3</v>
      </c>
      <c r="DM352" t="s">
        <v>3</v>
      </c>
      <c r="DN352">
        <v>0</v>
      </c>
      <c r="DO352">
        <v>0</v>
      </c>
      <c r="DP352">
        <v>1</v>
      </c>
      <c r="DQ352">
        <v>1</v>
      </c>
      <c r="DU352">
        <v>1013</v>
      </c>
      <c r="DV352" t="s">
        <v>206</v>
      </c>
      <c r="DW352" t="s">
        <v>206</v>
      </c>
      <c r="DX352">
        <v>1</v>
      </c>
      <c r="DZ352" t="s">
        <v>3</v>
      </c>
      <c r="EA352" t="s">
        <v>3</v>
      </c>
      <c r="EB352" t="s">
        <v>3</v>
      </c>
      <c r="EC352" t="s">
        <v>3</v>
      </c>
      <c r="EE352">
        <v>92107766</v>
      </c>
      <c r="EF352">
        <v>8</v>
      </c>
      <c r="EG352" t="s">
        <v>198</v>
      </c>
      <c r="EH352">
        <v>0</v>
      </c>
      <c r="EI352" t="s">
        <v>3</v>
      </c>
      <c r="EJ352">
        <v>1</v>
      </c>
      <c r="EK352">
        <v>1100</v>
      </c>
      <c r="EL352" t="s">
        <v>199</v>
      </c>
      <c r="EM352" t="s">
        <v>200</v>
      </c>
      <c r="EO352" t="s">
        <v>3</v>
      </c>
      <c r="EQ352">
        <v>0</v>
      </c>
      <c r="ER352">
        <v>400.84</v>
      </c>
      <c r="ES352">
        <v>400.84</v>
      </c>
      <c r="ET352">
        <v>0</v>
      </c>
      <c r="EU352">
        <v>0</v>
      </c>
      <c r="EV352">
        <v>0</v>
      </c>
      <c r="EW352">
        <v>0</v>
      </c>
      <c r="EX352">
        <v>0</v>
      </c>
      <c r="EY352">
        <v>0</v>
      </c>
      <c r="EZ352">
        <v>5</v>
      </c>
      <c r="FC352">
        <v>1</v>
      </c>
      <c r="FD352">
        <v>18</v>
      </c>
      <c r="FF352">
        <v>481.01</v>
      </c>
      <c r="FQ352">
        <v>0</v>
      </c>
      <c r="FR352">
        <f t="shared" si="319"/>
        <v>0</v>
      </c>
      <c r="FS352">
        <v>0</v>
      </c>
      <c r="FX352">
        <v>0</v>
      </c>
      <c r="FY352">
        <v>0</v>
      </c>
      <c r="GA352" t="s">
        <v>222</v>
      </c>
      <c r="GD352">
        <v>1</v>
      </c>
      <c r="GF352">
        <v>712544868</v>
      </c>
      <c r="GG352">
        <v>2</v>
      </c>
      <c r="GH352">
        <v>3</v>
      </c>
      <c r="GI352">
        <v>-2</v>
      </c>
      <c r="GJ352">
        <v>0</v>
      </c>
      <c r="GK352">
        <v>0</v>
      </c>
      <c r="GL352">
        <f t="shared" si="320"/>
        <v>0</v>
      </c>
      <c r="GM352">
        <f t="shared" si="321"/>
        <v>1603.36</v>
      </c>
      <c r="GN352">
        <f t="shared" si="322"/>
        <v>1603.36</v>
      </c>
      <c r="GO352">
        <f t="shared" si="323"/>
        <v>0</v>
      </c>
      <c r="GP352">
        <f t="shared" si="324"/>
        <v>0</v>
      </c>
      <c r="GR352">
        <v>1</v>
      </c>
      <c r="GS352">
        <v>1</v>
      </c>
      <c r="GT352">
        <v>0</v>
      </c>
      <c r="GU352" t="s">
        <v>3</v>
      </c>
      <c r="GV352">
        <f t="shared" si="325"/>
        <v>0</v>
      </c>
      <c r="GW352">
        <v>1</v>
      </c>
      <c r="GX352">
        <f t="shared" si="326"/>
        <v>0</v>
      </c>
      <c r="HA352">
        <v>0</v>
      </c>
      <c r="HB352">
        <v>0</v>
      </c>
      <c r="HC352">
        <f t="shared" si="327"/>
        <v>0</v>
      </c>
      <c r="HE352" t="s">
        <v>202</v>
      </c>
      <c r="HF352" t="s">
        <v>202</v>
      </c>
      <c r="HM352" t="s">
        <v>3</v>
      </c>
      <c r="HN352" t="s">
        <v>3</v>
      </c>
      <c r="HO352" t="s">
        <v>3</v>
      </c>
      <c r="HP352" t="s">
        <v>3</v>
      </c>
      <c r="HQ352" t="s">
        <v>3</v>
      </c>
      <c r="IK352">
        <v>0</v>
      </c>
    </row>
    <row r="353" spans="1:245" x14ac:dyDescent="0.2">
      <c r="A353">
        <v>17</v>
      </c>
      <c r="B353">
        <v>1</v>
      </c>
      <c r="E353" t="s">
        <v>606</v>
      </c>
      <c r="F353" t="s">
        <v>213</v>
      </c>
      <c r="G353" t="s">
        <v>530</v>
      </c>
      <c r="H353" t="s">
        <v>218</v>
      </c>
      <c r="I353">
        <v>7</v>
      </c>
      <c r="J353">
        <v>0</v>
      </c>
      <c r="K353">
        <v>7</v>
      </c>
      <c r="O353">
        <f t="shared" si="288"/>
        <v>3966.69</v>
      </c>
      <c r="P353">
        <f t="shared" si="289"/>
        <v>3966.69</v>
      </c>
      <c r="Q353">
        <f t="shared" si="290"/>
        <v>0</v>
      </c>
      <c r="R353">
        <f t="shared" si="291"/>
        <v>0</v>
      </c>
      <c r="S353">
        <f t="shared" si="292"/>
        <v>0</v>
      </c>
      <c r="T353">
        <f t="shared" si="293"/>
        <v>0</v>
      </c>
      <c r="U353">
        <f t="shared" si="294"/>
        <v>0</v>
      </c>
      <c r="V353">
        <f t="shared" si="295"/>
        <v>0</v>
      </c>
      <c r="W353">
        <f t="shared" si="296"/>
        <v>0</v>
      </c>
      <c r="X353">
        <f t="shared" si="297"/>
        <v>0</v>
      </c>
      <c r="Y353">
        <f t="shared" si="298"/>
        <v>0</v>
      </c>
      <c r="AA353">
        <v>93041055</v>
      </c>
      <c r="AB353">
        <f t="shared" si="299"/>
        <v>566.66999999999996</v>
      </c>
      <c r="AC353">
        <f t="shared" si="300"/>
        <v>566.66999999999996</v>
      </c>
      <c r="AD353">
        <f t="shared" si="301"/>
        <v>0</v>
      </c>
      <c r="AE353">
        <f t="shared" si="302"/>
        <v>0</v>
      </c>
      <c r="AF353">
        <f t="shared" si="303"/>
        <v>0</v>
      </c>
      <c r="AG353">
        <f t="shared" si="304"/>
        <v>0</v>
      </c>
      <c r="AH353">
        <f t="shared" si="305"/>
        <v>0</v>
      </c>
      <c r="AI353">
        <f t="shared" si="306"/>
        <v>0</v>
      </c>
      <c r="AJ353">
        <f t="shared" si="307"/>
        <v>0</v>
      </c>
      <c r="AK353">
        <v>566.66999999999996</v>
      </c>
      <c r="AL353">
        <v>566.66999999999996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1</v>
      </c>
      <c r="AW353">
        <v>1</v>
      </c>
      <c r="AZ353">
        <v>1</v>
      </c>
      <c r="BA353">
        <v>1</v>
      </c>
      <c r="BB353">
        <v>1</v>
      </c>
      <c r="BC353">
        <v>1</v>
      </c>
      <c r="BD353" t="s">
        <v>3</v>
      </c>
      <c r="BE353" t="s">
        <v>3</v>
      </c>
      <c r="BF353" t="s">
        <v>3</v>
      </c>
      <c r="BG353" t="s">
        <v>3</v>
      </c>
      <c r="BH353">
        <v>3</v>
      </c>
      <c r="BI353">
        <v>1</v>
      </c>
      <c r="BJ353" t="s">
        <v>3</v>
      </c>
      <c r="BM353">
        <v>1100</v>
      </c>
      <c r="BN353">
        <v>0</v>
      </c>
      <c r="BO353" t="s">
        <v>3</v>
      </c>
      <c r="BP353">
        <v>0</v>
      </c>
      <c r="BQ353">
        <v>8</v>
      </c>
      <c r="BR353">
        <v>0</v>
      </c>
      <c r="BS353">
        <v>1</v>
      </c>
      <c r="BT353">
        <v>1</v>
      </c>
      <c r="BU353">
        <v>1</v>
      </c>
      <c r="BV353">
        <v>1</v>
      </c>
      <c r="BW353">
        <v>1</v>
      </c>
      <c r="BX353">
        <v>1</v>
      </c>
      <c r="BY353" t="s">
        <v>3</v>
      </c>
      <c r="BZ353">
        <v>0</v>
      </c>
      <c r="CA353">
        <v>0</v>
      </c>
      <c r="CB353" t="s">
        <v>3</v>
      </c>
      <c r="CE353">
        <v>0</v>
      </c>
      <c r="CF353">
        <v>0</v>
      </c>
      <c r="CG353">
        <v>0</v>
      </c>
      <c r="CM353">
        <v>0</v>
      </c>
      <c r="CN353" t="s">
        <v>3</v>
      </c>
      <c r="CO353">
        <v>0</v>
      </c>
      <c r="CP353">
        <f t="shared" si="308"/>
        <v>3966.69</v>
      </c>
      <c r="CQ353">
        <f t="shared" si="309"/>
        <v>566.66999999999996</v>
      </c>
      <c r="CR353">
        <f t="shared" si="310"/>
        <v>0</v>
      </c>
      <c r="CS353">
        <f t="shared" si="311"/>
        <v>0</v>
      </c>
      <c r="CT353">
        <f t="shared" si="312"/>
        <v>0</v>
      </c>
      <c r="CU353">
        <f t="shared" si="313"/>
        <v>0</v>
      </c>
      <c r="CV353">
        <f t="shared" si="314"/>
        <v>0</v>
      </c>
      <c r="CW353">
        <f t="shared" si="315"/>
        <v>0</v>
      </c>
      <c r="CX353">
        <f t="shared" si="316"/>
        <v>0</v>
      </c>
      <c r="CY353">
        <f t="shared" si="317"/>
        <v>0</v>
      </c>
      <c r="CZ353">
        <f t="shared" si="318"/>
        <v>0</v>
      </c>
      <c r="DC353" t="s">
        <v>3</v>
      </c>
      <c r="DD353" t="s">
        <v>3</v>
      </c>
      <c r="DE353" t="s">
        <v>3</v>
      </c>
      <c r="DF353" t="s">
        <v>3</v>
      </c>
      <c r="DG353" t="s">
        <v>3</v>
      </c>
      <c r="DH353" t="s">
        <v>3</v>
      </c>
      <c r="DI353" t="s">
        <v>3</v>
      </c>
      <c r="DJ353" t="s">
        <v>3</v>
      </c>
      <c r="DK353" t="s">
        <v>3</v>
      </c>
      <c r="DL353" t="s">
        <v>3</v>
      </c>
      <c r="DM353" t="s">
        <v>3</v>
      </c>
      <c r="DN353">
        <v>0</v>
      </c>
      <c r="DO353">
        <v>0</v>
      </c>
      <c r="DP353">
        <v>1</v>
      </c>
      <c r="DQ353">
        <v>1</v>
      </c>
      <c r="DU353">
        <v>1013</v>
      </c>
      <c r="DV353" t="s">
        <v>218</v>
      </c>
      <c r="DW353" t="s">
        <v>218</v>
      </c>
      <c r="DX353">
        <v>1</v>
      </c>
      <c r="DZ353" t="s">
        <v>3</v>
      </c>
      <c r="EA353" t="s">
        <v>3</v>
      </c>
      <c r="EB353" t="s">
        <v>3</v>
      </c>
      <c r="EC353" t="s">
        <v>3</v>
      </c>
      <c r="EE353">
        <v>92107766</v>
      </c>
      <c r="EF353">
        <v>8</v>
      </c>
      <c r="EG353" t="s">
        <v>198</v>
      </c>
      <c r="EH353">
        <v>0</v>
      </c>
      <c r="EI353" t="s">
        <v>3</v>
      </c>
      <c r="EJ353">
        <v>1</v>
      </c>
      <c r="EK353">
        <v>1100</v>
      </c>
      <c r="EL353" t="s">
        <v>199</v>
      </c>
      <c r="EM353" t="s">
        <v>200</v>
      </c>
      <c r="EO353" t="s">
        <v>3</v>
      </c>
      <c r="EQ353">
        <v>0</v>
      </c>
      <c r="ER353">
        <v>566.66999999999996</v>
      </c>
      <c r="ES353">
        <v>566.66999999999996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5</v>
      </c>
      <c r="FC353">
        <v>1</v>
      </c>
      <c r="FD353">
        <v>18</v>
      </c>
      <c r="FF353">
        <v>680</v>
      </c>
      <c r="FQ353">
        <v>0</v>
      </c>
      <c r="FR353">
        <f t="shared" si="319"/>
        <v>0</v>
      </c>
      <c r="FS353">
        <v>0</v>
      </c>
      <c r="FX353">
        <v>0</v>
      </c>
      <c r="FY353">
        <v>0</v>
      </c>
      <c r="GA353" t="s">
        <v>219</v>
      </c>
      <c r="GD353">
        <v>1</v>
      </c>
      <c r="GF353">
        <v>-1271418113</v>
      </c>
      <c r="GG353">
        <v>2</v>
      </c>
      <c r="GH353">
        <v>3</v>
      </c>
      <c r="GI353">
        <v>-2</v>
      </c>
      <c r="GJ353">
        <v>0</v>
      </c>
      <c r="GK353">
        <v>0</v>
      </c>
      <c r="GL353">
        <f t="shared" si="320"/>
        <v>0</v>
      </c>
      <c r="GM353">
        <f t="shared" si="321"/>
        <v>3966.69</v>
      </c>
      <c r="GN353">
        <f t="shared" si="322"/>
        <v>3966.69</v>
      </c>
      <c r="GO353">
        <f t="shared" si="323"/>
        <v>0</v>
      </c>
      <c r="GP353">
        <f t="shared" si="324"/>
        <v>0</v>
      </c>
      <c r="GR353">
        <v>1</v>
      </c>
      <c r="GS353">
        <v>1</v>
      </c>
      <c r="GT353">
        <v>0</v>
      </c>
      <c r="GU353" t="s">
        <v>3</v>
      </c>
      <c r="GV353">
        <f t="shared" si="325"/>
        <v>0</v>
      </c>
      <c r="GW353">
        <v>1</v>
      </c>
      <c r="GX353">
        <f t="shared" si="326"/>
        <v>0</v>
      </c>
      <c r="HA353">
        <v>0</v>
      </c>
      <c r="HB353">
        <v>0</v>
      </c>
      <c r="HC353">
        <f t="shared" si="327"/>
        <v>0</v>
      </c>
      <c r="HE353" t="s">
        <v>202</v>
      </c>
      <c r="HF353" t="s">
        <v>202</v>
      </c>
      <c r="HM353" t="s">
        <v>3</v>
      </c>
      <c r="HN353" t="s">
        <v>3</v>
      </c>
      <c r="HO353" t="s">
        <v>3</v>
      </c>
      <c r="HP353" t="s">
        <v>3</v>
      </c>
      <c r="HQ353" t="s">
        <v>3</v>
      </c>
      <c r="IK353">
        <v>0</v>
      </c>
    </row>
    <row r="354" spans="1:245" x14ac:dyDescent="0.2">
      <c r="A354">
        <v>17</v>
      </c>
      <c r="B354">
        <v>1</v>
      </c>
      <c r="E354" t="s">
        <v>607</v>
      </c>
      <c r="F354" t="s">
        <v>3</v>
      </c>
      <c r="G354" t="s">
        <v>532</v>
      </c>
      <c r="H354" t="s">
        <v>206</v>
      </c>
      <c r="I354">
        <v>1</v>
      </c>
      <c r="J354">
        <v>0</v>
      </c>
      <c r="K354">
        <v>1</v>
      </c>
      <c r="O354">
        <f t="shared" si="288"/>
        <v>7202.5</v>
      </c>
      <c r="P354">
        <f t="shared" si="289"/>
        <v>7202.5</v>
      </c>
      <c r="Q354">
        <f t="shared" si="290"/>
        <v>0</v>
      </c>
      <c r="R354">
        <f t="shared" si="291"/>
        <v>0</v>
      </c>
      <c r="S354">
        <f t="shared" si="292"/>
        <v>0</v>
      </c>
      <c r="T354">
        <f t="shared" si="293"/>
        <v>0</v>
      </c>
      <c r="U354">
        <f t="shared" si="294"/>
        <v>0</v>
      </c>
      <c r="V354">
        <f t="shared" si="295"/>
        <v>0</v>
      </c>
      <c r="W354">
        <f t="shared" si="296"/>
        <v>0</v>
      </c>
      <c r="X354">
        <f t="shared" si="297"/>
        <v>0</v>
      </c>
      <c r="Y354">
        <f t="shared" si="298"/>
        <v>0</v>
      </c>
      <c r="AA354">
        <v>93041055</v>
      </c>
      <c r="AB354">
        <f t="shared" si="299"/>
        <v>7202.5</v>
      </c>
      <c r="AC354">
        <f t="shared" si="300"/>
        <v>7202.5</v>
      </c>
      <c r="AD354">
        <f t="shared" si="301"/>
        <v>0</v>
      </c>
      <c r="AE354">
        <f t="shared" si="302"/>
        <v>0</v>
      </c>
      <c r="AF354">
        <f t="shared" si="303"/>
        <v>0</v>
      </c>
      <c r="AG354">
        <f t="shared" si="304"/>
        <v>0</v>
      </c>
      <c r="AH354">
        <f t="shared" si="305"/>
        <v>0</v>
      </c>
      <c r="AI354">
        <f t="shared" si="306"/>
        <v>0</v>
      </c>
      <c r="AJ354">
        <f t="shared" si="307"/>
        <v>0</v>
      </c>
      <c r="AK354">
        <v>7202.5</v>
      </c>
      <c r="AL354">
        <v>7202.5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1</v>
      </c>
      <c r="AW354">
        <v>1</v>
      </c>
      <c r="AZ354">
        <v>1</v>
      </c>
      <c r="BA354">
        <v>1</v>
      </c>
      <c r="BB354">
        <v>1</v>
      </c>
      <c r="BC354">
        <v>1</v>
      </c>
      <c r="BD354" t="s">
        <v>3</v>
      </c>
      <c r="BE354" t="s">
        <v>3</v>
      </c>
      <c r="BF354" t="s">
        <v>3</v>
      </c>
      <c r="BG354" t="s">
        <v>3</v>
      </c>
      <c r="BH354">
        <v>3</v>
      </c>
      <c r="BI354">
        <v>1</v>
      </c>
      <c r="BJ354" t="s">
        <v>3</v>
      </c>
      <c r="BM354">
        <v>1100</v>
      </c>
      <c r="BN354">
        <v>0</v>
      </c>
      <c r="BO354" t="s">
        <v>3</v>
      </c>
      <c r="BP354">
        <v>0</v>
      </c>
      <c r="BQ354">
        <v>8</v>
      </c>
      <c r="BR354">
        <v>0</v>
      </c>
      <c r="BS354">
        <v>1</v>
      </c>
      <c r="BT354">
        <v>1</v>
      </c>
      <c r="BU354">
        <v>1</v>
      </c>
      <c r="BV354">
        <v>1</v>
      </c>
      <c r="BW354">
        <v>1</v>
      </c>
      <c r="BX354">
        <v>1</v>
      </c>
      <c r="BY354" t="s">
        <v>3</v>
      </c>
      <c r="BZ354">
        <v>0</v>
      </c>
      <c r="CA354">
        <v>0</v>
      </c>
      <c r="CB354" t="s">
        <v>3</v>
      </c>
      <c r="CE354">
        <v>0</v>
      </c>
      <c r="CF354">
        <v>0</v>
      </c>
      <c r="CG354">
        <v>0</v>
      </c>
      <c r="CM354">
        <v>0</v>
      </c>
      <c r="CN354" t="s">
        <v>3</v>
      </c>
      <c r="CO354">
        <v>0</v>
      </c>
      <c r="CP354">
        <f t="shared" si="308"/>
        <v>7202.5</v>
      </c>
      <c r="CQ354">
        <f t="shared" si="309"/>
        <v>7202.5</v>
      </c>
      <c r="CR354">
        <f t="shared" si="310"/>
        <v>0</v>
      </c>
      <c r="CS354">
        <f t="shared" si="311"/>
        <v>0</v>
      </c>
      <c r="CT354">
        <f t="shared" si="312"/>
        <v>0</v>
      </c>
      <c r="CU354">
        <f t="shared" si="313"/>
        <v>0</v>
      </c>
      <c r="CV354">
        <f t="shared" si="314"/>
        <v>0</v>
      </c>
      <c r="CW354">
        <f t="shared" si="315"/>
        <v>0</v>
      </c>
      <c r="CX354">
        <f t="shared" si="316"/>
        <v>0</v>
      </c>
      <c r="CY354">
        <f t="shared" si="317"/>
        <v>0</v>
      </c>
      <c r="CZ354">
        <f t="shared" si="318"/>
        <v>0</v>
      </c>
      <c r="DC354" t="s">
        <v>3</v>
      </c>
      <c r="DD354" t="s">
        <v>3</v>
      </c>
      <c r="DE354" t="s">
        <v>3</v>
      </c>
      <c r="DF354" t="s">
        <v>3</v>
      </c>
      <c r="DG354" t="s">
        <v>3</v>
      </c>
      <c r="DH354" t="s">
        <v>3</v>
      </c>
      <c r="DI354" t="s">
        <v>3</v>
      </c>
      <c r="DJ354" t="s">
        <v>3</v>
      </c>
      <c r="DK354" t="s">
        <v>3</v>
      </c>
      <c r="DL354" t="s">
        <v>3</v>
      </c>
      <c r="DM354" t="s">
        <v>3</v>
      </c>
      <c r="DN354">
        <v>0</v>
      </c>
      <c r="DO354">
        <v>0</v>
      </c>
      <c r="DP354">
        <v>1</v>
      </c>
      <c r="DQ354">
        <v>1</v>
      </c>
      <c r="DU354">
        <v>1013</v>
      </c>
      <c r="DV354" t="s">
        <v>206</v>
      </c>
      <c r="DW354" t="s">
        <v>206</v>
      </c>
      <c r="DX354">
        <v>1</v>
      </c>
      <c r="DZ354" t="s">
        <v>3</v>
      </c>
      <c r="EA354" t="s">
        <v>3</v>
      </c>
      <c r="EB354" t="s">
        <v>3</v>
      </c>
      <c r="EC354" t="s">
        <v>3</v>
      </c>
      <c r="EE354">
        <v>92107766</v>
      </c>
      <c r="EF354">
        <v>8</v>
      </c>
      <c r="EG354" t="s">
        <v>198</v>
      </c>
      <c r="EH354">
        <v>0</v>
      </c>
      <c r="EI354" t="s">
        <v>3</v>
      </c>
      <c r="EJ354">
        <v>1</v>
      </c>
      <c r="EK354">
        <v>1100</v>
      </c>
      <c r="EL354" t="s">
        <v>199</v>
      </c>
      <c r="EM354" t="s">
        <v>200</v>
      </c>
      <c r="EO354" t="s">
        <v>3</v>
      </c>
      <c r="EQ354">
        <v>0</v>
      </c>
      <c r="ER354">
        <v>7202.5</v>
      </c>
      <c r="ES354">
        <v>7202.5</v>
      </c>
      <c r="ET354">
        <v>0</v>
      </c>
      <c r="EU354">
        <v>0</v>
      </c>
      <c r="EV354">
        <v>0</v>
      </c>
      <c r="EW354">
        <v>0</v>
      </c>
      <c r="EX354">
        <v>0</v>
      </c>
      <c r="EY354">
        <v>0</v>
      </c>
      <c r="EZ354">
        <v>5</v>
      </c>
      <c r="FC354">
        <v>1</v>
      </c>
      <c r="FD354">
        <v>18</v>
      </c>
      <c r="FF354">
        <v>8643</v>
      </c>
      <c r="FQ354">
        <v>0</v>
      </c>
      <c r="FR354">
        <f t="shared" si="319"/>
        <v>0</v>
      </c>
      <c r="FS354">
        <v>0</v>
      </c>
      <c r="FX354">
        <v>0</v>
      </c>
      <c r="FY354">
        <v>0</v>
      </c>
      <c r="GA354" t="s">
        <v>533</v>
      </c>
      <c r="GD354">
        <v>1</v>
      </c>
      <c r="GF354">
        <v>-963353034</v>
      </c>
      <c r="GG354">
        <v>2</v>
      </c>
      <c r="GH354">
        <v>3</v>
      </c>
      <c r="GI354">
        <v>-2</v>
      </c>
      <c r="GJ354">
        <v>0</v>
      </c>
      <c r="GK354">
        <v>0</v>
      </c>
      <c r="GL354">
        <f t="shared" si="320"/>
        <v>0</v>
      </c>
      <c r="GM354">
        <f t="shared" si="321"/>
        <v>7202.5</v>
      </c>
      <c r="GN354">
        <f t="shared" si="322"/>
        <v>7202.5</v>
      </c>
      <c r="GO354">
        <f t="shared" si="323"/>
        <v>0</v>
      </c>
      <c r="GP354">
        <f t="shared" si="324"/>
        <v>0</v>
      </c>
      <c r="GR354">
        <v>1</v>
      </c>
      <c r="GS354">
        <v>1</v>
      </c>
      <c r="GT354">
        <v>0</v>
      </c>
      <c r="GU354" t="s">
        <v>3</v>
      </c>
      <c r="GV354">
        <f t="shared" si="325"/>
        <v>0</v>
      </c>
      <c r="GW354">
        <v>1</v>
      </c>
      <c r="GX354">
        <f t="shared" si="326"/>
        <v>0</v>
      </c>
      <c r="HA354">
        <v>0</v>
      </c>
      <c r="HB354">
        <v>0</v>
      </c>
      <c r="HC354">
        <f t="shared" si="327"/>
        <v>0</v>
      </c>
      <c r="HE354" t="s">
        <v>202</v>
      </c>
      <c r="HF354" t="s">
        <v>202</v>
      </c>
      <c r="HM354" t="s">
        <v>3</v>
      </c>
      <c r="HN354" t="s">
        <v>3</v>
      </c>
      <c r="HO354" t="s">
        <v>3</v>
      </c>
      <c r="HP354" t="s">
        <v>3</v>
      </c>
      <c r="HQ354" t="s">
        <v>3</v>
      </c>
      <c r="IK354">
        <v>0</v>
      </c>
    </row>
    <row r="355" spans="1:245" x14ac:dyDescent="0.2">
      <c r="A355">
        <v>17</v>
      </c>
      <c r="B355">
        <v>1</v>
      </c>
      <c r="E355" t="s">
        <v>608</v>
      </c>
      <c r="F355" t="s">
        <v>3</v>
      </c>
      <c r="G355" t="s">
        <v>535</v>
      </c>
      <c r="H355" t="s">
        <v>206</v>
      </c>
      <c r="I355">
        <v>1</v>
      </c>
      <c r="J355">
        <v>0</v>
      </c>
      <c r="K355">
        <v>1</v>
      </c>
      <c r="O355">
        <f t="shared" si="288"/>
        <v>425.83</v>
      </c>
      <c r="P355">
        <f t="shared" si="289"/>
        <v>425.83</v>
      </c>
      <c r="Q355">
        <f t="shared" si="290"/>
        <v>0</v>
      </c>
      <c r="R355">
        <f t="shared" si="291"/>
        <v>0</v>
      </c>
      <c r="S355">
        <f t="shared" si="292"/>
        <v>0</v>
      </c>
      <c r="T355">
        <f t="shared" si="293"/>
        <v>0</v>
      </c>
      <c r="U355">
        <f t="shared" si="294"/>
        <v>0</v>
      </c>
      <c r="V355">
        <f t="shared" si="295"/>
        <v>0</v>
      </c>
      <c r="W355">
        <f t="shared" si="296"/>
        <v>0</v>
      </c>
      <c r="X355">
        <f t="shared" si="297"/>
        <v>0</v>
      </c>
      <c r="Y355">
        <f t="shared" si="298"/>
        <v>0</v>
      </c>
      <c r="AA355">
        <v>93041055</v>
      </c>
      <c r="AB355">
        <f t="shared" si="299"/>
        <v>425.83</v>
      </c>
      <c r="AC355">
        <f t="shared" si="300"/>
        <v>425.83</v>
      </c>
      <c r="AD355">
        <f t="shared" si="301"/>
        <v>0</v>
      </c>
      <c r="AE355">
        <f t="shared" si="302"/>
        <v>0</v>
      </c>
      <c r="AF355">
        <f t="shared" si="303"/>
        <v>0</v>
      </c>
      <c r="AG355">
        <f t="shared" si="304"/>
        <v>0</v>
      </c>
      <c r="AH355">
        <f t="shared" si="305"/>
        <v>0</v>
      </c>
      <c r="AI355">
        <f t="shared" si="306"/>
        <v>0</v>
      </c>
      <c r="AJ355">
        <f t="shared" si="307"/>
        <v>0</v>
      </c>
      <c r="AK355">
        <v>425.83</v>
      </c>
      <c r="AL355">
        <v>425.83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1</v>
      </c>
      <c r="AW355">
        <v>1</v>
      </c>
      <c r="AZ355">
        <v>1</v>
      </c>
      <c r="BA355">
        <v>1</v>
      </c>
      <c r="BB355">
        <v>1</v>
      </c>
      <c r="BC355">
        <v>1</v>
      </c>
      <c r="BD355" t="s">
        <v>3</v>
      </c>
      <c r="BE355" t="s">
        <v>3</v>
      </c>
      <c r="BF355" t="s">
        <v>3</v>
      </c>
      <c r="BG355" t="s">
        <v>3</v>
      </c>
      <c r="BH355">
        <v>3</v>
      </c>
      <c r="BI355">
        <v>1</v>
      </c>
      <c r="BJ355" t="s">
        <v>3</v>
      </c>
      <c r="BM355">
        <v>1100</v>
      </c>
      <c r="BN355">
        <v>0</v>
      </c>
      <c r="BO355" t="s">
        <v>3</v>
      </c>
      <c r="BP355">
        <v>0</v>
      </c>
      <c r="BQ355">
        <v>8</v>
      </c>
      <c r="BR355">
        <v>0</v>
      </c>
      <c r="BS355">
        <v>1</v>
      </c>
      <c r="BT355">
        <v>1</v>
      </c>
      <c r="BU355">
        <v>1</v>
      </c>
      <c r="BV355">
        <v>1</v>
      </c>
      <c r="BW355">
        <v>1</v>
      </c>
      <c r="BX355">
        <v>1</v>
      </c>
      <c r="BY355" t="s">
        <v>3</v>
      </c>
      <c r="BZ355">
        <v>0</v>
      </c>
      <c r="CA355">
        <v>0</v>
      </c>
      <c r="CB355" t="s">
        <v>3</v>
      </c>
      <c r="CE355">
        <v>0</v>
      </c>
      <c r="CF355">
        <v>0</v>
      </c>
      <c r="CG355">
        <v>0</v>
      </c>
      <c r="CM355">
        <v>0</v>
      </c>
      <c r="CN355" t="s">
        <v>3</v>
      </c>
      <c r="CO355">
        <v>0</v>
      </c>
      <c r="CP355">
        <f t="shared" si="308"/>
        <v>425.83</v>
      </c>
      <c r="CQ355">
        <f t="shared" si="309"/>
        <v>425.83</v>
      </c>
      <c r="CR355">
        <f t="shared" si="310"/>
        <v>0</v>
      </c>
      <c r="CS355">
        <f t="shared" si="311"/>
        <v>0</v>
      </c>
      <c r="CT355">
        <f t="shared" si="312"/>
        <v>0</v>
      </c>
      <c r="CU355">
        <f t="shared" si="313"/>
        <v>0</v>
      </c>
      <c r="CV355">
        <f t="shared" si="314"/>
        <v>0</v>
      </c>
      <c r="CW355">
        <f t="shared" si="315"/>
        <v>0</v>
      </c>
      <c r="CX355">
        <f t="shared" si="316"/>
        <v>0</v>
      </c>
      <c r="CY355">
        <f t="shared" si="317"/>
        <v>0</v>
      </c>
      <c r="CZ355">
        <f t="shared" si="318"/>
        <v>0</v>
      </c>
      <c r="DC355" t="s">
        <v>3</v>
      </c>
      <c r="DD355" t="s">
        <v>3</v>
      </c>
      <c r="DE355" t="s">
        <v>3</v>
      </c>
      <c r="DF355" t="s">
        <v>3</v>
      </c>
      <c r="DG355" t="s">
        <v>3</v>
      </c>
      <c r="DH355" t="s">
        <v>3</v>
      </c>
      <c r="DI355" t="s">
        <v>3</v>
      </c>
      <c r="DJ355" t="s">
        <v>3</v>
      </c>
      <c r="DK355" t="s">
        <v>3</v>
      </c>
      <c r="DL355" t="s">
        <v>3</v>
      </c>
      <c r="DM355" t="s">
        <v>3</v>
      </c>
      <c r="DN355">
        <v>0</v>
      </c>
      <c r="DO355">
        <v>0</v>
      </c>
      <c r="DP355">
        <v>1</v>
      </c>
      <c r="DQ355">
        <v>1</v>
      </c>
      <c r="DU355">
        <v>1013</v>
      </c>
      <c r="DV355" t="s">
        <v>206</v>
      </c>
      <c r="DW355" t="s">
        <v>206</v>
      </c>
      <c r="DX355">
        <v>1</v>
      </c>
      <c r="DZ355" t="s">
        <v>3</v>
      </c>
      <c r="EA355" t="s">
        <v>3</v>
      </c>
      <c r="EB355" t="s">
        <v>3</v>
      </c>
      <c r="EC355" t="s">
        <v>3</v>
      </c>
      <c r="EE355">
        <v>92107766</v>
      </c>
      <c r="EF355">
        <v>8</v>
      </c>
      <c r="EG355" t="s">
        <v>198</v>
      </c>
      <c r="EH355">
        <v>0</v>
      </c>
      <c r="EI355" t="s">
        <v>3</v>
      </c>
      <c r="EJ355">
        <v>1</v>
      </c>
      <c r="EK355">
        <v>1100</v>
      </c>
      <c r="EL355" t="s">
        <v>199</v>
      </c>
      <c r="EM355" t="s">
        <v>200</v>
      </c>
      <c r="EO355" t="s">
        <v>3</v>
      </c>
      <c r="EQ355">
        <v>0</v>
      </c>
      <c r="ER355">
        <v>425.83</v>
      </c>
      <c r="ES355">
        <v>425.83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5</v>
      </c>
      <c r="FC355">
        <v>1</v>
      </c>
      <c r="FD355">
        <v>18</v>
      </c>
      <c r="FF355">
        <v>511</v>
      </c>
      <c r="FQ355">
        <v>0</v>
      </c>
      <c r="FR355">
        <f t="shared" si="319"/>
        <v>0</v>
      </c>
      <c r="FS355">
        <v>0</v>
      </c>
      <c r="FX355">
        <v>0</v>
      </c>
      <c r="FY355">
        <v>0</v>
      </c>
      <c r="GA355" t="s">
        <v>536</v>
      </c>
      <c r="GD355">
        <v>1</v>
      </c>
      <c r="GF355">
        <v>-1437644800</v>
      </c>
      <c r="GG355">
        <v>2</v>
      </c>
      <c r="GH355">
        <v>3</v>
      </c>
      <c r="GI355">
        <v>-2</v>
      </c>
      <c r="GJ355">
        <v>0</v>
      </c>
      <c r="GK355">
        <v>0</v>
      </c>
      <c r="GL355">
        <f t="shared" si="320"/>
        <v>0</v>
      </c>
      <c r="GM355">
        <f t="shared" si="321"/>
        <v>425.83</v>
      </c>
      <c r="GN355">
        <f t="shared" si="322"/>
        <v>425.83</v>
      </c>
      <c r="GO355">
        <f t="shared" si="323"/>
        <v>0</v>
      </c>
      <c r="GP355">
        <f t="shared" si="324"/>
        <v>0</v>
      </c>
      <c r="GR355">
        <v>1</v>
      </c>
      <c r="GS355">
        <v>1</v>
      </c>
      <c r="GT355">
        <v>0</v>
      </c>
      <c r="GU355" t="s">
        <v>3</v>
      </c>
      <c r="GV355">
        <f t="shared" si="325"/>
        <v>0</v>
      </c>
      <c r="GW355">
        <v>1</v>
      </c>
      <c r="GX355">
        <f t="shared" si="326"/>
        <v>0</v>
      </c>
      <c r="HA355">
        <v>0</v>
      </c>
      <c r="HB355">
        <v>0</v>
      </c>
      <c r="HC355">
        <f t="shared" si="327"/>
        <v>0</v>
      </c>
      <c r="HE355" t="s">
        <v>202</v>
      </c>
      <c r="HF355" t="s">
        <v>202</v>
      </c>
      <c r="HM355" t="s">
        <v>3</v>
      </c>
      <c r="HN355" t="s">
        <v>3</v>
      </c>
      <c r="HO355" t="s">
        <v>3</v>
      </c>
      <c r="HP355" t="s">
        <v>3</v>
      </c>
      <c r="HQ355" t="s">
        <v>3</v>
      </c>
      <c r="IK355">
        <v>0</v>
      </c>
    </row>
    <row r="356" spans="1:245" x14ac:dyDescent="0.2">
      <c r="A356">
        <v>17</v>
      </c>
      <c r="B356">
        <v>1</v>
      </c>
      <c r="E356" t="s">
        <v>609</v>
      </c>
      <c r="F356" t="s">
        <v>3</v>
      </c>
      <c r="G356" t="s">
        <v>538</v>
      </c>
      <c r="H356" t="s">
        <v>206</v>
      </c>
      <c r="I356">
        <v>1</v>
      </c>
      <c r="J356">
        <v>0</v>
      </c>
      <c r="K356">
        <v>1</v>
      </c>
      <c r="O356">
        <f t="shared" si="288"/>
        <v>1509.17</v>
      </c>
      <c r="P356">
        <f t="shared" si="289"/>
        <v>1509.17</v>
      </c>
      <c r="Q356">
        <f t="shared" si="290"/>
        <v>0</v>
      </c>
      <c r="R356">
        <f t="shared" si="291"/>
        <v>0</v>
      </c>
      <c r="S356">
        <f t="shared" si="292"/>
        <v>0</v>
      </c>
      <c r="T356">
        <f t="shared" si="293"/>
        <v>0</v>
      </c>
      <c r="U356">
        <f t="shared" si="294"/>
        <v>0</v>
      </c>
      <c r="V356">
        <f t="shared" si="295"/>
        <v>0</v>
      </c>
      <c r="W356">
        <f t="shared" si="296"/>
        <v>0</v>
      </c>
      <c r="X356">
        <f t="shared" si="297"/>
        <v>0</v>
      </c>
      <c r="Y356">
        <f t="shared" si="298"/>
        <v>0</v>
      </c>
      <c r="AA356">
        <v>93041055</v>
      </c>
      <c r="AB356">
        <f t="shared" si="299"/>
        <v>1509.17</v>
      </c>
      <c r="AC356">
        <f t="shared" si="300"/>
        <v>1509.17</v>
      </c>
      <c r="AD356">
        <f t="shared" si="301"/>
        <v>0</v>
      </c>
      <c r="AE356">
        <f t="shared" si="302"/>
        <v>0</v>
      </c>
      <c r="AF356">
        <f t="shared" si="303"/>
        <v>0</v>
      </c>
      <c r="AG356">
        <f t="shared" si="304"/>
        <v>0</v>
      </c>
      <c r="AH356">
        <f t="shared" si="305"/>
        <v>0</v>
      </c>
      <c r="AI356">
        <f t="shared" si="306"/>
        <v>0</v>
      </c>
      <c r="AJ356">
        <f t="shared" si="307"/>
        <v>0</v>
      </c>
      <c r="AK356">
        <v>1509.17</v>
      </c>
      <c r="AL356">
        <v>1509.17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1</v>
      </c>
      <c r="AW356">
        <v>1</v>
      </c>
      <c r="AZ356">
        <v>1</v>
      </c>
      <c r="BA356">
        <v>1</v>
      </c>
      <c r="BB356">
        <v>1</v>
      </c>
      <c r="BC356">
        <v>1</v>
      </c>
      <c r="BD356" t="s">
        <v>3</v>
      </c>
      <c r="BE356" t="s">
        <v>3</v>
      </c>
      <c r="BF356" t="s">
        <v>3</v>
      </c>
      <c r="BG356" t="s">
        <v>3</v>
      </c>
      <c r="BH356">
        <v>3</v>
      </c>
      <c r="BI356">
        <v>1</v>
      </c>
      <c r="BJ356" t="s">
        <v>3</v>
      </c>
      <c r="BM356">
        <v>1100</v>
      </c>
      <c r="BN356">
        <v>0</v>
      </c>
      <c r="BO356" t="s">
        <v>3</v>
      </c>
      <c r="BP356">
        <v>0</v>
      </c>
      <c r="BQ356">
        <v>8</v>
      </c>
      <c r="BR356">
        <v>0</v>
      </c>
      <c r="BS356">
        <v>1</v>
      </c>
      <c r="BT356">
        <v>1</v>
      </c>
      <c r="BU356">
        <v>1</v>
      </c>
      <c r="BV356">
        <v>1</v>
      </c>
      <c r="BW356">
        <v>1</v>
      </c>
      <c r="BX356">
        <v>1</v>
      </c>
      <c r="BY356" t="s">
        <v>3</v>
      </c>
      <c r="BZ356">
        <v>0</v>
      </c>
      <c r="CA356">
        <v>0</v>
      </c>
      <c r="CB356" t="s">
        <v>3</v>
      </c>
      <c r="CE356">
        <v>0</v>
      </c>
      <c r="CF356">
        <v>0</v>
      </c>
      <c r="CG356">
        <v>0</v>
      </c>
      <c r="CM356">
        <v>0</v>
      </c>
      <c r="CN356" t="s">
        <v>3</v>
      </c>
      <c r="CO356">
        <v>0</v>
      </c>
      <c r="CP356">
        <f t="shared" si="308"/>
        <v>1509.17</v>
      </c>
      <c r="CQ356">
        <f t="shared" si="309"/>
        <v>1509.17</v>
      </c>
      <c r="CR356">
        <f t="shared" si="310"/>
        <v>0</v>
      </c>
      <c r="CS356">
        <f t="shared" si="311"/>
        <v>0</v>
      </c>
      <c r="CT356">
        <f t="shared" si="312"/>
        <v>0</v>
      </c>
      <c r="CU356">
        <f t="shared" si="313"/>
        <v>0</v>
      </c>
      <c r="CV356">
        <f t="shared" si="314"/>
        <v>0</v>
      </c>
      <c r="CW356">
        <f t="shared" si="315"/>
        <v>0</v>
      </c>
      <c r="CX356">
        <f t="shared" si="316"/>
        <v>0</v>
      </c>
      <c r="CY356">
        <f t="shared" si="317"/>
        <v>0</v>
      </c>
      <c r="CZ356">
        <f t="shared" si="318"/>
        <v>0</v>
      </c>
      <c r="DC356" t="s">
        <v>3</v>
      </c>
      <c r="DD356" t="s">
        <v>3</v>
      </c>
      <c r="DE356" t="s">
        <v>3</v>
      </c>
      <c r="DF356" t="s">
        <v>3</v>
      </c>
      <c r="DG356" t="s">
        <v>3</v>
      </c>
      <c r="DH356" t="s">
        <v>3</v>
      </c>
      <c r="DI356" t="s">
        <v>3</v>
      </c>
      <c r="DJ356" t="s">
        <v>3</v>
      </c>
      <c r="DK356" t="s">
        <v>3</v>
      </c>
      <c r="DL356" t="s">
        <v>3</v>
      </c>
      <c r="DM356" t="s">
        <v>3</v>
      </c>
      <c r="DN356">
        <v>0</v>
      </c>
      <c r="DO356">
        <v>0</v>
      </c>
      <c r="DP356">
        <v>1</v>
      </c>
      <c r="DQ356">
        <v>1</v>
      </c>
      <c r="DU356">
        <v>1013</v>
      </c>
      <c r="DV356" t="s">
        <v>206</v>
      </c>
      <c r="DW356" t="s">
        <v>206</v>
      </c>
      <c r="DX356">
        <v>1</v>
      </c>
      <c r="DZ356" t="s">
        <v>3</v>
      </c>
      <c r="EA356" t="s">
        <v>3</v>
      </c>
      <c r="EB356" t="s">
        <v>3</v>
      </c>
      <c r="EC356" t="s">
        <v>3</v>
      </c>
      <c r="EE356">
        <v>92107766</v>
      </c>
      <c r="EF356">
        <v>8</v>
      </c>
      <c r="EG356" t="s">
        <v>198</v>
      </c>
      <c r="EH356">
        <v>0</v>
      </c>
      <c r="EI356" t="s">
        <v>3</v>
      </c>
      <c r="EJ356">
        <v>1</v>
      </c>
      <c r="EK356">
        <v>1100</v>
      </c>
      <c r="EL356" t="s">
        <v>199</v>
      </c>
      <c r="EM356" t="s">
        <v>200</v>
      </c>
      <c r="EO356" t="s">
        <v>3</v>
      </c>
      <c r="EQ356">
        <v>0</v>
      </c>
      <c r="ER356">
        <v>1509.17</v>
      </c>
      <c r="ES356">
        <v>1509.17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5</v>
      </c>
      <c r="FC356">
        <v>1</v>
      </c>
      <c r="FD356">
        <v>18</v>
      </c>
      <c r="FF356">
        <v>1811</v>
      </c>
      <c r="FQ356">
        <v>0</v>
      </c>
      <c r="FR356">
        <f t="shared" si="319"/>
        <v>0</v>
      </c>
      <c r="FS356">
        <v>0</v>
      </c>
      <c r="FX356">
        <v>0</v>
      </c>
      <c r="FY356">
        <v>0</v>
      </c>
      <c r="GA356" t="s">
        <v>539</v>
      </c>
      <c r="GD356">
        <v>1</v>
      </c>
      <c r="GF356">
        <v>-1622856777</v>
      </c>
      <c r="GG356">
        <v>2</v>
      </c>
      <c r="GH356">
        <v>3</v>
      </c>
      <c r="GI356">
        <v>-2</v>
      </c>
      <c r="GJ356">
        <v>0</v>
      </c>
      <c r="GK356">
        <v>0</v>
      </c>
      <c r="GL356">
        <f t="shared" si="320"/>
        <v>0</v>
      </c>
      <c r="GM356">
        <f t="shared" si="321"/>
        <v>1509.17</v>
      </c>
      <c r="GN356">
        <f t="shared" si="322"/>
        <v>1509.17</v>
      </c>
      <c r="GO356">
        <f t="shared" si="323"/>
        <v>0</v>
      </c>
      <c r="GP356">
        <f t="shared" si="324"/>
        <v>0</v>
      </c>
      <c r="GR356">
        <v>1</v>
      </c>
      <c r="GS356">
        <v>1</v>
      </c>
      <c r="GT356">
        <v>0</v>
      </c>
      <c r="GU356" t="s">
        <v>3</v>
      </c>
      <c r="GV356">
        <f t="shared" si="325"/>
        <v>0</v>
      </c>
      <c r="GW356">
        <v>1</v>
      </c>
      <c r="GX356">
        <f t="shared" si="326"/>
        <v>0</v>
      </c>
      <c r="HA356">
        <v>0</v>
      </c>
      <c r="HB356">
        <v>0</v>
      </c>
      <c r="HC356">
        <f t="shared" si="327"/>
        <v>0</v>
      </c>
      <c r="HE356" t="s">
        <v>202</v>
      </c>
      <c r="HF356" t="s">
        <v>202</v>
      </c>
      <c r="HM356" t="s">
        <v>3</v>
      </c>
      <c r="HN356" t="s">
        <v>3</v>
      </c>
      <c r="HO356" t="s">
        <v>3</v>
      </c>
      <c r="HP356" t="s">
        <v>3</v>
      </c>
      <c r="HQ356" t="s">
        <v>3</v>
      </c>
      <c r="IK356">
        <v>0</v>
      </c>
    </row>
    <row r="357" spans="1:245" x14ac:dyDescent="0.2">
      <c r="A357">
        <v>17</v>
      </c>
      <c r="B357">
        <v>1</v>
      </c>
      <c r="E357" t="s">
        <v>610</v>
      </c>
      <c r="F357" t="s">
        <v>3</v>
      </c>
      <c r="G357" t="s">
        <v>541</v>
      </c>
      <c r="H357" t="s">
        <v>206</v>
      </c>
      <c r="I357">
        <v>1</v>
      </c>
      <c r="J357">
        <v>0</v>
      </c>
      <c r="K357">
        <v>1</v>
      </c>
      <c r="O357">
        <f t="shared" si="288"/>
        <v>80</v>
      </c>
      <c r="P357">
        <f t="shared" si="289"/>
        <v>80</v>
      </c>
      <c r="Q357">
        <f t="shared" si="290"/>
        <v>0</v>
      </c>
      <c r="R357">
        <f t="shared" si="291"/>
        <v>0</v>
      </c>
      <c r="S357">
        <f t="shared" si="292"/>
        <v>0</v>
      </c>
      <c r="T357">
        <f t="shared" si="293"/>
        <v>0</v>
      </c>
      <c r="U357">
        <f t="shared" si="294"/>
        <v>0</v>
      </c>
      <c r="V357">
        <f t="shared" si="295"/>
        <v>0</v>
      </c>
      <c r="W357">
        <f t="shared" si="296"/>
        <v>0</v>
      </c>
      <c r="X357">
        <f t="shared" si="297"/>
        <v>0</v>
      </c>
      <c r="Y357">
        <f t="shared" si="298"/>
        <v>0</v>
      </c>
      <c r="AA357">
        <v>93041055</v>
      </c>
      <c r="AB357">
        <f t="shared" si="299"/>
        <v>80</v>
      </c>
      <c r="AC357">
        <f t="shared" si="300"/>
        <v>80</v>
      </c>
      <c r="AD357">
        <f t="shared" si="301"/>
        <v>0</v>
      </c>
      <c r="AE357">
        <f t="shared" si="302"/>
        <v>0</v>
      </c>
      <c r="AF357">
        <f t="shared" si="303"/>
        <v>0</v>
      </c>
      <c r="AG357">
        <f t="shared" si="304"/>
        <v>0</v>
      </c>
      <c r="AH357">
        <f t="shared" si="305"/>
        <v>0</v>
      </c>
      <c r="AI357">
        <f t="shared" si="306"/>
        <v>0</v>
      </c>
      <c r="AJ357">
        <f t="shared" si="307"/>
        <v>0</v>
      </c>
      <c r="AK357">
        <v>80</v>
      </c>
      <c r="AL357">
        <v>80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1</v>
      </c>
      <c r="AW357">
        <v>1</v>
      </c>
      <c r="AZ357">
        <v>1</v>
      </c>
      <c r="BA357">
        <v>1</v>
      </c>
      <c r="BB357">
        <v>1</v>
      </c>
      <c r="BC357">
        <v>1</v>
      </c>
      <c r="BD357" t="s">
        <v>3</v>
      </c>
      <c r="BE357" t="s">
        <v>3</v>
      </c>
      <c r="BF357" t="s">
        <v>3</v>
      </c>
      <c r="BG357" t="s">
        <v>3</v>
      </c>
      <c r="BH357">
        <v>3</v>
      </c>
      <c r="BI357">
        <v>1</v>
      </c>
      <c r="BJ357" t="s">
        <v>3</v>
      </c>
      <c r="BM357">
        <v>1100</v>
      </c>
      <c r="BN357">
        <v>0</v>
      </c>
      <c r="BO357" t="s">
        <v>3</v>
      </c>
      <c r="BP357">
        <v>0</v>
      </c>
      <c r="BQ357">
        <v>8</v>
      </c>
      <c r="BR357">
        <v>0</v>
      </c>
      <c r="BS357">
        <v>1</v>
      </c>
      <c r="BT357">
        <v>1</v>
      </c>
      <c r="BU357">
        <v>1</v>
      </c>
      <c r="BV357">
        <v>1</v>
      </c>
      <c r="BW357">
        <v>1</v>
      </c>
      <c r="BX357">
        <v>1</v>
      </c>
      <c r="BY357" t="s">
        <v>3</v>
      </c>
      <c r="BZ357">
        <v>0</v>
      </c>
      <c r="CA357">
        <v>0</v>
      </c>
      <c r="CB357" t="s">
        <v>3</v>
      </c>
      <c r="CE357">
        <v>0</v>
      </c>
      <c r="CF357">
        <v>0</v>
      </c>
      <c r="CG357">
        <v>0</v>
      </c>
      <c r="CM357">
        <v>0</v>
      </c>
      <c r="CN357" t="s">
        <v>3</v>
      </c>
      <c r="CO357">
        <v>0</v>
      </c>
      <c r="CP357">
        <f t="shared" si="308"/>
        <v>80</v>
      </c>
      <c r="CQ357">
        <f t="shared" si="309"/>
        <v>80</v>
      </c>
      <c r="CR357">
        <f t="shared" si="310"/>
        <v>0</v>
      </c>
      <c r="CS357">
        <f t="shared" si="311"/>
        <v>0</v>
      </c>
      <c r="CT357">
        <f t="shared" si="312"/>
        <v>0</v>
      </c>
      <c r="CU357">
        <f t="shared" si="313"/>
        <v>0</v>
      </c>
      <c r="CV357">
        <f t="shared" si="314"/>
        <v>0</v>
      </c>
      <c r="CW357">
        <f t="shared" si="315"/>
        <v>0</v>
      </c>
      <c r="CX357">
        <f t="shared" si="316"/>
        <v>0</v>
      </c>
      <c r="CY357">
        <f t="shared" si="317"/>
        <v>0</v>
      </c>
      <c r="CZ357">
        <f t="shared" si="318"/>
        <v>0</v>
      </c>
      <c r="DC357" t="s">
        <v>3</v>
      </c>
      <c r="DD357" t="s">
        <v>3</v>
      </c>
      <c r="DE357" t="s">
        <v>3</v>
      </c>
      <c r="DF357" t="s">
        <v>3</v>
      </c>
      <c r="DG357" t="s">
        <v>3</v>
      </c>
      <c r="DH357" t="s">
        <v>3</v>
      </c>
      <c r="DI357" t="s">
        <v>3</v>
      </c>
      <c r="DJ357" t="s">
        <v>3</v>
      </c>
      <c r="DK357" t="s">
        <v>3</v>
      </c>
      <c r="DL357" t="s">
        <v>3</v>
      </c>
      <c r="DM357" t="s">
        <v>3</v>
      </c>
      <c r="DN357">
        <v>0</v>
      </c>
      <c r="DO357">
        <v>0</v>
      </c>
      <c r="DP357">
        <v>1</v>
      </c>
      <c r="DQ357">
        <v>1</v>
      </c>
      <c r="DU357">
        <v>1013</v>
      </c>
      <c r="DV357" t="s">
        <v>206</v>
      </c>
      <c r="DW357" t="s">
        <v>206</v>
      </c>
      <c r="DX357">
        <v>1</v>
      </c>
      <c r="DZ357" t="s">
        <v>3</v>
      </c>
      <c r="EA357" t="s">
        <v>3</v>
      </c>
      <c r="EB357" t="s">
        <v>3</v>
      </c>
      <c r="EC357" t="s">
        <v>3</v>
      </c>
      <c r="EE357">
        <v>92107766</v>
      </c>
      <c r="EF357">
        <v>8</v>
      </c>
      <c r="EG357" t="s">
        <v>198</v>
      </c>
      <c r="EH357">
        <v>0</v>
      </c>
      <c r="EI357" t="s">
        <v>3</v>
      </c>
      <c r="EJ357">
        <v>1</v>
      </c>
      <c r="EK357">
        <v>1100</v>
      </c>
      <c r="EL357" t="s">
        <v>199</v>
      </c>
      <c r="EM357" t="s">
        <v>200</v>
      </c>
      <c r="EO357" t="s">
        <v>3</v>
      </c>
      <c r="EQ357">
        <v>0</v>
      </c>
      <c r="ER357">
        <v>80</v>
      </c>
      <c r="ES357">
        <v>80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5</v>
      </c>
      <c r="FC357">
        <v>1</v>
      </c>
      <c r="FD357">
        <v>18</v>
      </c>
      <c r="FF357">
        <v>96</v>
      </c>
      <c r="FQ357">
        <v>0</v>
      </c>
      <c r="FR357">
        <f t="shared" si="319"/>
        <v>0</v>
      </c>
      <c r="FS357">
        <v>0</v>
      </c>
      <c r="FX357">
        <v>0</v>
      </c>
      <c r="FY357">
        <v>0</v>
      </c>
      <c r="GA357" t="s">
        <v>542</v>
      </c>
      <c r="GD357">
        <v>1</v>
      </c>
      <c r="GF357">
        <v>-174126767</v>
      </c>
      <c r="GG357">
        <v>2</v>
      </c>
      <c r="GH357">
        <v>3</v>
      </c>
      <c r="GI357">
        <v>-2</v>
      </c>
      <c r="GJ357">
        <v>0</v>
      </c>
      <c r="GK357">
        <v>0</v>
      </c>
      <c r="GL357">
        <f t="shared" si="320"/>
        <v>0</v>
      </c>
      <c r="GM357">
        <f t="shared" si="321"/>
        <v>80</v>
      </c>
      <c r="GN357">
        <f t="shared" si="322"/>
        <v>80</v>
      </c>
      <c r="GO357">
        <f t="shared" si="323"/>
        <v>0</v>
      </c>
      <c r="GP357">
        <f t="shared" si="324"/>
        <v>0</v>
      </c>
      <c r="GR357">
        <v>1</v>
      </c>
      <c r="GS357">
        <v>1</v>
      </c>
      <c r="GT357">
        <v>0</v>
      </c>
      <c r="GU357" t="s">
        <v>3</v>
      </c>
      <c r="GV357">
        <f t="shared" si="325"/>
        <v>0</v>
      </c>
      <c r="GW357">
        <v>1</v>
      </c>
      <c r="GX357">
        <f t="shared" si="326"/>
        <v>0</v>
      </c>
      <c r="HA357">
        <v>0</v>
      </c>
      <c r="HB357">
        <v>0</v>
      </c>
      <c r="HC357">
        <f t="shared" si="327"/>
        <v>0</v>
      </c>
      <c r="HE357" t="s">
        <v>202</v>
      </c>
      <c r="HF357" t="s">
        <v>202</v>
      </c>
      <c r="HM357" t="s">
        <v>3</v>
      </c>
      <c r="HN357" t="s">
        <v>3</v>
      </c>
      <c r="HO357" t="s">
        <v>3</v>
      </c>
      <c r="HP357" t="s">
        <v>3</v>
      </c>
      <c r="HQ357" t="s">
        <v>3</v>
      </c>
      <c r="IK357">
        <v>0</v>
      </c>
    </row>
    <row r="358" spans="1:245" x14ac:dyDescent="0.2">
      <c r="A358">
        <v>17</v>
      </c>
      <c r="B358">
        <v>1</v>
      </c>
      <c r="E358" t="s">
        <v>611</v>
      </c>
      <c r="F358" t="s">
        <v>3</v>
      </c>
      <c r="G358" t="s">
        <v>544</v>
      </c>
      <c r="H358" t="s">
        <v>206</v>
      </c>
      <c r="I358">
        <v>1</v>
      </c>
      <c r="J358">
        <v>0</v>
      </c>
      <c r="K358">
        <v>1</v>
      </c>
      <c r="O358">
        <f t="shared" si="288"/>
        <v>2047.5</v>
      </c>
      <c r="P358">
        <f t="shared" si="289"/>
        <v>2047.5</v>
      </c>
      <c r="Q358">
        <f t="shared" si="290"/>
        <v>0</v>
      </c>
      <c r="R358">
        <f t="shared" si="291"/>
        <v>0</v>
      </c>
      <c r="S358">
        <f t="shared" si="292"/>
        <v>0</v>
      </c>
      <c r="T358">
        <f t="shared" si="293"/>
        <v>0</v>
      </c>
      <c r="U358">
        <f t="shared" si="294"/>
        <v>0</v>
      </c>
      <c r="V358">
        <f t="shared" si="295"/>
        <v>0</v>
      </c>
      <c r="W358">
        <f t="shared" si="296"/>
        <v>0</v>
      </c>
      <c r="X358">
        <f t="shared" si="297"/>
        <v>0</v>
      </c>
      <c r="Y358">
        <f t="shared" si="298"/>
        <v>0</v>
      </c>
      <c r="AA358">
        <v>93041055</v>
      </c>
      <c r="AB358">
        <f t="shared" si="299"/>
        <v>2047.5</v>
      </c>
      <c r="AC358">
        <f t="shared" si="300"/>
        <v>2047.5</v>
      </c>
      <c r="AD358">
        <f t="shared" si="301"/>
        <v>0</v>
      </c>
      <c r="AE358">
        <f t="shared" si="302"/>
        <v>0</v>
      </c>
      <c r="AF358">
        <f t="shared" si="303"/>
        <v>0</v>
      </c>
      <c r="AG358">
        <f t="shared" si="304"/>
        <v>0</v>
      </c>
      <c r="AH358">
        <f t="shared" si="305"/>
        <v>0</v>
      </c>
      <c r="AI358">
        <f t="shared" si="306"/>
        <v>0</v>
      </c>
      <c r="AJ358">
        <f t="shared" si="307"/>
        <v>0</v>
      </c>
      <c r="AK358">
        <v>2047.5</v>
      </c>
      <c r="AL358">
        <v>2047.5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1</v>
      </c>
      <c r="AW358">
        <v>1</v>
      </c>
      <c r="AZ358">
        <v>1</v>
      </c>
      <c r="BA358">
        <v>1</v>
      </c>
      <c r="BB358">
        <v>1</v>
      </c>
      <c r="BC358">
        <v>1</v>
      </c>
      <c r="BD358" t="s">
        <v>3</v>
      </c>
      <c r="BE358" t="s">
        <v>3</v>
      </c>
      <c r="BF358" t="s">
        <v>3</v>
      </c>
      <c r="BG358" t="s">
        <v>3</v>
      </c>
      <c r="BH358">
        <v>3</v>
      </c>
      <c r="BI358">
        <v>1</v>
      </c>
      <c r="BJ358" t="s">
        <v>3</v>
      </c>
      <c r="BM358">
        <v>1100</v>
      </c>
      <c r="BN358">
        <v>0</v>
      </c>
      <c r="BO358" t="s">
        <v>3</v>
      </c>
      <c r="BP358">
        <v>0</v>
      </c>
      <c r="BQ358">
        <v>8</v>
      </c>
      <c r="BR358">
        <v>0</v>
      </c>
      <c r="BS358">
        <v>1</v>
      </c>
      <c r="BT358">
        <v>1</v>
      </c>
      <c r="BU358">
        <v>1</v>
      </c>
      <c r="BV358">
        <v>1</v>
      </c>
      <c r="BW358">
        <v>1</v>
      </c>
      <c r="BX358">
        <v>1</v>
      </c>
      <c r="BY358" t="s">
        <v>3</v>
      </c>
      <c r="BZ358">
        <v>0</v>
      </c>
      <c r="CA358">
        <v>0</v>
      </c>
      <c r="CB358" t="s">
        <v>3</v>
      </c>
      <c r="CE358">
        <v>0</v>
      </c>
      <c r="CF358">
        <v>0</v>
      </c>
      <c r="CG358">
        <v>0</v>
      </c>
      <c r="CM358">
        <v>0</v>
      </c>
      <c r="CN358" t="s">
        <v>3</v>
      </c>
      <c r="CO358">
        <v>0</v>
      </c>
      <c r="CP358">
        <f t="shared" si="308"/>
        <v>2047.5</v>
      </c>
      <c r="CQ358">
        <f t="shared" si="309"/>
        <v>2047.5</v>
      </c>
      <c r="CR358">
        <f t="shared" si="310"/>
        <v>0</v>
      </c>
      <c r="CS358">
        <f t="shared" si="311"/>
        <v>0</v>
      </c>
      <c r="CT358">
        <f t="shared" si="312"/>
        <v>0</v>
      </c>
      <c r="CU358">
        <f t="shared" si="313"/>
        <v>0</v>
      </c>
      <c r="CV358">
        <f t="shared" si="314"/>
        <v>0</v>
      </c>
      <c r="CW358">
        <f t="shared" si="315"/>
        <v>0</v>
      </c>
      <c r="CX358">
        <f t="shared" si="316"/>
        <v>0</v>
      </c>
      <c r="CY358">
        <f t="shared" si="317"/>
        <v>0</v>
      </c>
      <c r="CZ358">
        <f t="shared" si="318"/>
        <v>0</v>
      </c>
      <c r="DC358" t="s">
        <v>3</v>
      </c>
      <c r="DD358" t="s">
        <v>3</v>
      </c>
      <c r="DE358" t="s">
        <v>3</v>
      </c>
      <c r="DF358" t="s">
        <v>3</v>
      </c>
      <c r="DG358" t="s">
        <v>3</v>
      </c>
      <c r="DH358" t="s">
        <v>3</v>
      </c>
      <c r="DI358" t="s">
        <v>3</v>
      </c>
      <c r="DJ358" t="s">
        <v>3</v>
      </c>
      <c r="DK358" t="s">
        <v>3</v>
      </c>
      <c r="DL358" t="s">
        <v>3</v>
      </c>
      <c r="DM358" t="s">
        <v>3</v>
      </c>
      <c r="DN358">
        <v>0</v>
      </c>
      <c r="DO358">
        <v>0</v>
      </c>
      <c r="DP358">
        <v>1</v>
      </c>
      <c r="DQ358">
        <v>1</v>
      </c>
      <c r="DU358">
        <v>1013</v>
      </c>
      <c r="DV358" t="s">
        <v>206</v>
      </c>
      <c r="DW358" t="s">
        <v>206</v>
      </c>
      <c r="DX358">
        <v>1</v>
      </c>
      <c r="DZ358" t="s">
        <v>3</v>
      </c>
      <c r="EA358" t="s">
        <v>3</v>
      </c>
      <c r="EB358" t="s">
        <v>3</v>
      </c>
      <c r="EC358" t="s">
        <v>3</v>
      </c>
      <c r="EE358">
        <v>92107766</v>
      </c>
      <c r="EF358">
        <v>8</v>
      </c>
      <c r="EG358" t="s">
        <v>198</v>
      </c>
      <c r="EH358">
        <v>0</v>
      </c>
      <c r="EI358" t="s">
        <v>3</v>
      </c>
      <c r="EJ358">
        <v>1</v>
      </c>
      <c r="EK358">
        <v>1100</v>
      </c>
      <c r="EL358" t="s">
        <v>199</v>
      </c>
      <c r="EM358" t="s">
        <v>200</v>
      </c>
      <c r="EO358" t="s">
        <v>3</v>
      </c>
      <c r="EQ358">
        <v>0</v>
      </c>
      <c r="ER358">
        <v>2047.5</v>
      </c>
      <c r="ES358">
        <v>2047.5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5</v>
      </c>
      <c r="FC358">
        <v>1</v>
      </c>
      <c r="FD358">
        <v>18</v>
      </c>
      <c r="FF358">
        <v>2457</v>
      </c>
      <c r="FQ358">
        <v>0</v>
      </c>
      <c r="FR358">
        <f t="shared" si="319"/>
        <v>0</v>
      </c>
      <c r="FS358">
        <v>0</v>
      </c>
      <c r="FX358">
        <v>0</v>
      </c>
      <c r="FY358">
        <v>0</v>
      </c>
      <c r="GA358" t="s">
        <v>545</v>
      </c>
      <c r="GD358">
        <v>1</v>
      </c>
      <c r="GF358">
        <v>1723735965</v>
      </c>
      <c r="GG358">
        <v>2</v>
      </c>
      <c r="GH358">
        <v>3</v>
      </c>
      <c r="GI358">
        <v>-2</v>
      </c>
      <c r="GJ358">
        <v>0</v>
      </c>
      <c r="GK358">
        <v>0</v>
      </c>
      <c r="GL358">
        <f t="shared" si="320"/>
        <v>0</v>
      </c>
      <c r="GM358">
        <f t="shared" si="321"/>
        <v>2047.5</v>
      </c>
      <c r="GN358">
        <f t="shared" si="322"/>
        <v>2047.5</v>
      </c>
      <c r="GO358">
        <f t="shared" si="323"/>
        <v>0</v>
      </c>
      <c r="GP358">
        <f t="shared" si="324"/>
        <v>0</v>
      </c>
      <c r="GR358">
        <v>1</v>
      </c>
      <c r="GS358">
        <v>1</v>
      </c>
      <c r="GT358">
        <v>0</v>
      </c>
      <c r="GU358" t="s">
        <v>3</v>
      </c>
      <c r="GV358">
        <f t="shared" si="325"/>
        <v>0</v>
      </c>
      <c r="GW358">
        <v>1</v>
      </c>
      <c r="GX358">
        <f t="shared" si="326"/>
        <v>0</v>
      </c>
      <c r="HA358">
        <v>0</v>
      </c>
      <c r="HB358">
        <v>0</v>
      </c>
      <c r="HC358">
        <f t="shared" si="327"/>
        <v>0</v>
      </c>
      <c r="HE358" t="s">
        <v>202</v>
      </c>
      <c r="HF358" t="s">
        <v>202</v>
      </c>
      <c r="HM358" t="s">
        <v>3</v>
      </c>
      <c r="HN358" t="s">
        <v>3</v>
      </c>
      <c r="HO358" t="s">
        <v>3</v>
      </c>
      <c r="HP358" t="s">
        <v>3</v>
      </c>
      <c r="HQ358" t="s">
        <v>3</v>
      </c>
      <c r="IK358">
        <v>0</v>
      </c>
    </row>
    <row r="359" spans="1:245" x14ac:dyDescent="0.2">
      <c r="A359">
        <v>17</v>
      </c>
      <c r="B359">
        <v>1</v>
      </c>
      <c r="E359" t="s">
        <v>612</v>
      </c>
      <c r="F359" t="s">
        <v>3</v>
      </c>
      <c r="G359" t="s">
        <v>547</v>
      </c>
      <c r="H359" t="s">
        <v>206</v>
      </c>
      <c r="I359">
        <v>8</v>
      </c>
      <c r="J359">
        <v>0</v>
      </c>
      <c r="K359">
        <v>8</v>
      </c>
      <c r="O359">
        <f t="shared" si="288"/>
        <v>146.63999999999999</v>
      </c>
      <c r="P359">
        <f t="shared" si="289"/>
        <v>146.63999999999999</v>
      </c>
      <c r="Q359">
        <f t="shared" si="290"/>
        <v>0</v>
      </c>
      <c r="R359">
        <f t="shared" si="291"/>
        <v>0</v>
      </c>
      <c r="S359">
        <f t="shared" si="292"/>
        <v>0</v>
      </c>
      <c r="T359">
        <f t="shared" si="293"/>
        <v>0</v>
      </c>
      <c r="U359">
        <f t="shared" si="294"/>
        <v>0</v>
      </c>
      <c r="V359">
        <f t="shared" si="295"/>
        <v>0</v>
      </c>
      <c r="W359">
        <f t="shared" si="296"/>
        <v>0</v>
      </c>
      <c r="X359">
        <f t="shared" si="297"/>
        <v>0</v>
      </c>
      <c r="Y359">
        <f t="shared" si="298"/>
        <v>0</v>
      </c>
      <c r="AA359">
        <v>93041055</v>
      </c>
      <c r="AB359">
        <f t="shared" si="299"/>
        <v>18.329999999999998</v>
      </c>
      <c r="AC359">
        <f t="shared" si="300"/>
        <v>18.329999999999998</v>
      </c>
      <c r="AD359">
        <f t="shared" si="301"/>
        <v>0</v>
      </c>
      <c r="AE359">
        <f t="shared" si="302"/>
        <v>0</v>
      </c>
      <c r="AF359">
        <f t="shared" si="303"/>
        <v>0</v>
      </c>
      <c r="AG359">
        <f t="shared" si="304"/>
        <v>0</v>
      </c>
      <c r="AH359">
        <f t="shared" si="305"/>
        <v>0</v>
      </c>
      <c r="AI359">
        <f t="shared" si="306"/>
        <v>0</v>
      </c>
      <c r="AJ359">
        <f t="shared" si="307"/>
        <v>0</v>
      </c>
      <c r="AK359">
        <v>18.329999999999998</v>
      </c>
      <c r="AL359">
        <v>18.329999999999998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1</v>
      </c>
      <c r="AW359">
        <v>1</v>
      </c>
      <c r="AZ359">
        <v>1</v>
      </c>
      <c r="BA359">
        <v>1</v>
      </c>
      <c r="BB359">
        <v>1</v>
      </c>
      <c r="BC359">
        <v>1</v>
      </c>
      <c r="BD359" t="s">
        <v>3</v>
      </c>
      <c r="BE359" t="s">
        <v>3</v>
      </c>
      <c r="BF359" t="s">
        <v>3</v>
      </c>
      <c r="BG359" t="s">
        <v>3</v>
      </c>
      <c r="BH359">
        <v>3</v>
      </c>
      <c r="BI359">
        <v>1</v>
      </c>
      <c r="BJ359" t="s">
        <v>3</v>
      </c>
      <c r="BM359">
        <v>1100</v>
      </c>
      <c r="BN359">
        <v>0</v>
      </c>
      <c r="BO359" t="s">
        <v>3</v>
      </c>
      <c r="BP359">
        <v>0</v>
      </c>
      <c r="BQ359">
        <v>8</v>
      </c>
      <c r="BR359">
        <v>0</v>
      </c>
      <c r="BS359">
        <v>1</v>
      </c>
      <c r="BT359">
        <v>1</v>
      </c>
      <c r="BU359">
        <v>1</v>
      </c>
      <c r="BV359">
        <v>1</v>
      </c>
      <c r="BW359">
        <v>1</v>
      </c>
      <c r="BX359">
        <v>1</v>
      </c>
      <c r="BY359" t="s">
        <v>3</v>
      </c>
      <c r="BZ359">
        <v>0</v>
      </c>
      <c r="CA359">
        <v>0</v>
      </c>
      <c r="CB359" t="s">
        <v>3</v>
      </c>
      <c r="CE359">
        <v>0</v>
      </c>
      <c r="CF359">
        <v>0</v>
      </c>
      <c r="CG359">
        <v>0</v>
      </c>
      <c r="CM359">
        <v>0</v>
      </c>
      <c r="CN359" t="s">
        <v>3</v>
      </c>
      <c r="CO359">
        <v>0</v>
      </c>
      <c r="CP359">
        <f t="shared" si="308"/>
        <v>146.63999999999999</v>
      </c>
      <c r="CQ359">
        <f t="shared" si="309"/>
        <v>18.329999999999998</v>
      </c>
      <c r="CR359">
        <f t="shared" si="310"/>
        <v>0</v>
      </c>
      <c r="CS359">
        <f t="shared" si="311"/>
        <v>0</v>
      </c>
      <c r="CT359">
        <f t="shared" si="312"/>
        <v>0</v>
      </c>
      <c r="CU359">
        <f t="shared" si="313"/>
        <v>0</v>
      </c>
      <c r="CV359">
        <f t="shared" si="314"/>
        <v>0</v>
      </c>
      <c r="CW359">
        <f t="shared" si="315"/>
        <v>0</v>
      </c>
      <c r="CX359">
        <f t="shared" si="316"/>
        <v>0</v>
      </c>
      <c r="CY359">
        <f t="shared" si="317"/>
        <v>0</v>
      </c>
      <c r="CZ359">
        <f t="shared" si="318"/>
        <v>0</v>
      </c>
      <c r="DC359" t="s">
        <v>3</v>
      </c>
      <c r="DD359" t="s">
        <v>3</v>
      </c>
      <c r="DE359" t="s">
        <v>3</v>
      </c>
      <c r="DF359" t="s">
        <v>3</v>
      </c>
      <c r="DG359" t="s">
        <v>3</v>
      </c>
      <c r="DH359" t="s">
        <v>3</v>
      </c>
      <c r="DI359" t="s">
        <v>3</v>
      </c>
      <c r="DJ359" t="s">
        <v>3</v>
      </c>
      <c r="DK359" t="s">
        <v>3</v>
      </c>
      <c r="DL359" t="s">
        <v>3</v>
      </c>
      <c r="DM359" t="s">
        <v>3</v>
      </c>
      <c r="DN359">
        <v>0</v>
      </c>
      <c r="DO359">
        <v>0</v>
      </c>
      <c r="DP359">
        <v>1</v>
      </c>
      <c r="DQ359">
        <v>1</v>
      </c>
      <c r="DU359">
        <v>1013</v>
      </c>
      <c r="DV359" t="s">
        <v>206</v>
      </c>
      <c r="DW359" t="s">
        <v>206</v>
      </c>
      <c r="DX359">
        <v>1</v>
      </c>
      <c r="DZ359" t="s">
        <v>3</v>
      </c>
      <c r="EA359" t="s">
        <v>3</v>
      </c>
      <c r="EB359" t="s">
        <v>3</v>
      </c>
      <c r="EC359" t="s">
        <v>3</v>
      </c>
      <c r="EE359">
        <v>92107766</v>
      </c>
      <c r="EF359">
        <v>8</v>
      </c>
      <c r="EG359" t="s">
        <v>198</v>
      </c>
      <c r="EH359">
        <v>0</v>
      </c>
      <c r="EI359" t="s">
        <v>3</v>
      </c>
      <c r="EJ359">
        <v>1</v>
      </c>
      <c r="EK359">
        <v>1100</v>
      </c>
      <c r="EL359" t="s">
        <v>199</v>
      </c>
      <c r="EM359" t="s">
        <v>200</v>
      </c>
      <c r="EO359" t="s">
        <v>3</v>
      </c>
      <c r="EQ359">
        <v>0</v>
      </c>
      <c r="ER359">
        <v>18.329999999999998</v>
      </c>
      <c r="ES359">
        <v>18.329999999999998</v>
      </c>
      <c r="ET359">
        <v>0</v>
      </c>
      <c r="EU359">
        <v>0</v>
      </c>
      <c r="EV359">
        <v>0</v>
      </c>
      <c r="EW359">
        <v>0</v>
      </c>
      <c r="EX359">
        <v>0</v>
      </c>
      <c r="EY359">
        <v>0</v>
      </c>
      <c r="EZ359">
        <v>5</v>
      </c>
      <c r="FC359">
        <v>1</v>
      </c>
      <c r="FD359">
        <v>18</v>
      </c>
      <c r="FF359">
        <v>22</v>
      </c>
      <c r="FQ359">
        <v>0</v>
      </c>
      <c r="FR359">
        <f t="shared" si="319"/>
        <v>0</v>
      </c>
      <c r="FS359">
        <v>0</v>
      </c>
      <c r="FX359">
        <v>0</v>
      </c>
      <c r="FY359">
        <v>0</v>
      </c>
      <c r="GA359" t="s">
        <v>548</v>
      </c>
      <c r="GD359">
        <v>1</v>
      </c>
      <c r="GF359">
        <v>1127582158</v>
      </c>
      <c r="GG359">
        <v>2</v>
      </c>
      <c r="GH359">
        <v>3</v>
      </c>
      <c r="GI359">
        <v>-2</v>
      </c>
      <c r="GJ359">
        <v>0</v>
      </c>
      <c r="GK359">
        <v>0</v>
      </c>
      <c r="GL359">
        <f t="shared" si="320"/>
        <v>0</v>
      </c>
      <c r="GM359">
        <f t="shared" si="321"/>
        <v>146.63999999999999</v>
      </c>
      <c r="GN359">
        <f t="shared" si="322"/>
        <v>146.63999999999999</v>
      </c>
      <c r="GO359">
        <f t="shared" si="323"/>
        <v>0</v>
      </c>
      <c r="GP359">
        <f t="shared" si="324"/>
        <v>0</v>
      </c>
      <c r="GR359">
        <v>1</v>
      </c>
      <c r="GS359">
        <v>1</v>
      </c>
      <c r="GT359">
        <v>0</v>
      </c>
      <c r="GU359" t="s">
        <v>3</v>
      </c>
      <c r="GV359">
        <f t="shared" si="325"/>
        <v>0</v>
      </c>
      <c r="GW359">
        <v>1</v>
      </c>
      <c r="GX359">
        <f t="shared" si="326"/>
        <v>0</v>
      </c>
      <c r="HA359">
        <v>0</v>
      </c>
      <c r="HB359">
        <v>0</v>
      </c>
      <c r="HC359">
        <f t="shared" si="327"/>
        <v>0</v>
      </c>
      <c r="HE359" t="s">
        <v>202</v>
      </c>
      <c r="HF359" t="s">
        <v>202</v>
      </c>
      <c r="HM359" t="s">
        <v>3</v>
      </c>
      <c r="HN359" t="s">
        <v>3</v>
      </c>
      <c r="HO359" t="s">
        <v>3</v>
      </c>
      <c r="HP359" t="s">
        <v>3</v>
      </c>
      <c r="HQ359" t="s">
        <v>3</v>
      </c>
      <c r="IK359">
        <v>0</v>
      </c>
    </row>
    <row r="360" spans="1:245" x14ac:dyDescent="0.2">
      <c r="A360">
        <v>17</v>
      </c>
      <c r="B360">
        <v>1</v>
      </c>
      <c r="E360" t="s">
        <v>613</v>
      </c>
      <c r="F360" t="s">
        <v>3</v>
      </c>
      <c r="G360" t="s">
        <v>550</v>
      </c>
      <c r="H360" t="s">
        <v>206</v>
      </c>
      <c r="I360">
        <v>8</v>
      </c>
      <c r="J360">
        <v>0</v>
      </c>
      <c r="K360">
        <v>8</v>
      </c>
      <c r="O360">
        <f t="shared" si="288"/>
        <v>2320</v>
      </c>
      <c r="P360">
        <f t="shared" si="289"/>
        <v>2320</v>
      </c>
      <c r="Q360">
        <f t="shared" si="290"/>
        <v>0</v>
      </c>
      <c r="R360">
        <f t="shared" si="291"/>
        <v>0</v>
      </c>
      <c r="S360">
        <f t="shared" si="292"/>
        <v>0</v>
      </c>
      <c r="T360">
        <f t="shared" si="293"/>
        <v>0</v>
      </c>
      <c r="U360">
        <f t="shared" si="294"/>
        <v>0</v>
      </c>
      <c r="V360">
        <f t="shared" si="295"/>
        <v>0</v>
      </c>
      <c r="W360">
        <f t="shared" si="296"/>
        <v>0</v>
      </c>
      <c r="X360">
        <f t="shared" si="297"/>
        <v>0</v>
      </c>
      <c r="Y360">
        <f t="shared" si="298"/>
        <v>0</v>
      </c>
      <c r="AA360">
        <v>93041055</v>
      </c>
      <c r="AB360">
        <f t="shared" si="299"/>
        <v>290</v>
      </c>
      <c r="AC360">
        <f t="shared" si="300"/>
        <v>290</v>
      </c>
      <c r="AD360">
        <f t="shared" si="301"/>
        <v>0</v>
      </c>
      <c r="AE360">
        <f t="shared" si="302"/>
        <v>0</v>
      </c>
      <c r="AF360">
        <f t="shared" si="303"/>
        <v>0</v>
      </c>
      <c r="AG360">
        <f t="shared" si="304"/>
        <v>0</v>
      </c>
      <c r="AH360">
        <f t="shared" si="305"/>
        <v>0</v>
      </c>
      <c r="AI360">
        <f t="shared" si="306"/>
        <v>0</v>
      </c>
      <c r="AJ360">
        <f t="shared" si="307"/>
        <v>0</v>
      </c>
      <c r="AK360">
        <v>290</v>
      </c>
      <c r="AL360">
        <v>290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1</v>
      </c>
      <c r="AW360">
        <v>1</v>
      </c>
      <c r="AZ360">
        <v>1</v>
      </c>
      <c r="BA360">
        <v>1</v>
      </c>
      <c r="BB360">
        <v>1</v>
      </c>
      <c r="BC360">
        <v>1</v>
      </c>
      <c r="BD360" t="s">
        <v>3</v>
      </c>
      <c r="BE360" t="s">
        <v>3</v>
      </c>
      <c r="BF360" t="s">
        <v>3</v>
      </c>
      <c r="BG360" t="s">
        <v>3</v>
      </c>
      <c r="BH360">
        <v>3</v>
      </c>
      <c r="BI360">
        <v>1</v>
      </c>
      <c r="BJ360" t="s">
        <v>3</v>
      </c>
      <c r="BM360">
        <v>1100</v>
      </c>
      <c r="BN360">
        <v>0</v>
      </c>
      <c r="BO360" t="s">
        <v>3</v>
      </c>
      <c r="BP360">
        <v>0</v>
      </c>
      <c r="BQ360">
        <v>8</v>
      </c>
      <c r="BR360">
        <v>0</v>
      </c>
      <c r="BS360">
        <v>1</v>
      </c>
      <c r="BT360">
        <v>1</v>
      </c>
      <c r="BU360">
        <v>1</v>
      </c>
      <c r="BV360">
        <v>1</v>
      </c>
      <c r="BW360">
        <v>1</v>
      </c>
      <c r="BX360">
        <v>1</v>
      </c>
      <c r="BY360" t="s">
        <v>3</v>
      </c>
      <c r="BZ360">
        <v>0</v>
      </c>
      <c r="CA360">
        <v>0</v>
      </c>
      <c r="CB360" t="s">
        <v>3</v>
      </c>
      <c r="CE360">
        <v>0</v>
      </c>
      <c r="CF360">
        <v>0</v>
      </c>
      <c r="CG360">
        <v>0</v>
      </c>
      <c r="CM360">
        <v>0</v>
      </c>
      <c r="CN360" t="s">
        <v>3</v>
      </c>
      <c r="CO360">
        <v>0</v>
      </c>
      <c r="CP360">
        <f t="shared" si="308"/>
        <v>2320</v>
      </c>
      <c r="CQ360">
        <f t="shared" si="309"/>
        <v>290</v>
      </c>
      <c r="CR360">
        <f t="shared" si="310"/>
        <v>0</v>
      </c>
      <c r="CS360">
        <f t="shared" si="311"/>
        <v>0</v>
      </c>
      <c r="CT360">
        <f t="shared" si="312"/>
        <v>0</v>
      </c>
      <c r="CU360">
        <f t="shared" si="313"/>
        <v>0</v>
      </c>
      <c r="CV360">
        <f t="shared" si="314"/>
        <v>0</v>
      </c>
      <c r="CW360">
        <f t="shared" si="315"/>
        <v>0</v>
      </c>
      <c r="CX360">
        <f t="shared" si="316"/>
        <v>0</v>
      </c>
      <c r="CY360">
        <f t="shared" si="317"/>
        <v>0</v>
      </c>
      <c r="CZ360">
        <f t="shared" si="318"/>
        <v>0</v>
      </c>
      <c r="DC360" t="s">
        <v>3</v>
      </c>
      <c r="DD360" t="s">
        <v>3</v>
      </c>
      <c r="DE360" t="s">
        <v>3</v>
      </c>
      <c r="DF360" t="s">
        <v>3</v>
      </c>
      <c r="DG360" t="s">
        <v>3</v>
      </c>
      <c r="DH360" t="s">
        <v>3</v>
      </c>
      <c r="DI360" t="s">
        <v>3</v>
      </c>
      <c r="DJ360" t="s">
        <v>3</v>
      </c>
      <c r="DK360" t="s">
        <v>3</v>
      </c>
      <c r="DL360" t="s">
        <v>3</v>
      </c>
      <c r="DM360" t="s">
        <v>3</v>
      </c>
      <c r="DN360">
        <v>0</v>
      </c>
      <c r="DO360">
        <v>0</v>
      </c>
      <c r="DP360">
        <v>1</v>
      </c>
      <c r="DQ360">
        <v>1</v>
      </c>
      <c r="DU360">
        <v>1013</v>
      </c>
      <c r="DV360" t="s">
        <v>206</v>
      </c>
      <c r="DW360" t="s">
        <v>206</v>
      </c>
      <c r="DX360">
        <v>1</v>
      </c>
      <c r="DZ360" t="s">
        <v>3</v>
      </c>
      <c r="EA360" t="s">
        <v>3</v>
      </c>
      <c r="EB360" t="s">
        <v>3</v>
      </c>
      <c r="EC360" t="s">
        <v>3</v>
      </c>
      <c r="EE360">
        <v>92107766</v>
      </c>
      <c r="EF360">
        <v>8</v>
      </c>
      <c r="EG360" t="s">
        <v>198</v>
      </c>
      <c r="EH360">
        <v>0</v>
      </c>
      <c r="EI360" t="s">
        <v>3</v>
      </c>
      <c r="EJ360">
        <v>1</v>
      </c>
      <c r="EK360">
        <v>1100</v>
      </c>
      <c r="EL360" t="s">
        <v>199</v>
      </c>
      <c r="EM360" t="s">
        <v>200</v>
      </c>
      <c r="EO360" t="s">
        <v>3</v>
      </c>
      <c r="EQ360">
        <v>0</v>
      </c>
      <c r="ER360">
        <v>290</v>
      </c>
      <c r="ES360">
        <v>290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5</v>
      </c>
      <c r="FC360">
        <v>1</v>
      </c>
      <c r="FD360">
        <v>18</v>
      </c>
      <c r="FF360">
        <v>348</v>
      </c>
      <c r="FQ360">
        <v>0</v>
      </c>
      <c r="FR360">
        <f t="shared" si="319"/>
        <v>0</v>
      </c>
      <c r="FS360">
        <v>0</v>
      </c>
      <c r="FX360">
        <v>0</v>
      </c>
      <c r="FY360">
        <v>0</v>
      </c>
      <c r="GA360" t="s">
        <v>551</v>
      </c>
      <c r="GD360">
        <v>1</v>
      </c>
      <c r="GF360">
        <v>-224325233</v>
      </c>
      <c r="GG360">
        <v>2</v>
      </c>
      <c r="GH360">
        <v>3</v>
      </c>
      <c r="GI360">
        <v>-2</v>
      </c>
      <c r="GJ360">
        <v>0</v>
      </c>
      <c r="GK360">
        <v>0</v>
      </c>
      <c r="GL360">
        <f t="shared" si="320"/>
        <v>0</v>
      </c>
      <c r="GM360">
        <f t="shared" si="321"/>
        <v>2320</v>
      </c>
      <c r="GN360">
        <f t="shared" si="322"/>
        <v>2320</v>
      </c>
      <c r="GO360">
        <f t="shared" si="323"/>
        <v>0</v>
      </c>
      <c r="GP360">
        <f t="shared" si="324"/>
        <v>0</v>
      </c>
      <c r="GR360">
        <v>1</v>
      </c>
      <c r="GS360">
        <v>1</v>
      </c>
      <c r="GT360">
        <v>0</v>
      </c>
      <c r="GU360" t="s">
        <v>3</v>
      </c>
      <c r="GV360">
        <f t="shared" si="325"/>
        <v>0</v>
      </c>
      <c r="GW360">
        <v>1</v>
      </c>
      <c r="GX360">
        <f t="shared" si="326"/>
        <v>0</v>
      </c>
      <c r="HA360">
        <v>0</v>
      </c>
      <c r="HB360">
        <v>0</v>
      </c>
      <c r="HC360">
        <f t="shared" si="327"/>
        <v>0</v>
      </c>
      <c r="HE360" t="s">
        <v>202</v>
      </c>
      <c r="HF360" t="s">
        <v>202</v>
      </c>
      <c r="HM360" t="s">
        <v>3</v>
      </c>
      <c r="HN360" t="s">
        <v>3</v>
      </c>
      <c r="HO360" t="s">
        <v>3</v>
      </c>
      <c r="HP360" t="s">
        <v>3</v>
      </c>
      <c r="HQ360" t="s">
        <v>3</v>
      </c>
      <c r="IK360">
        <v>0</v>
      </c>
    </row>
    <row r="361" spans="1:245" x14ac:dyDescent="0.2">
      <c r="A361">
        <v>17</v>
      </c>
      <c r="B361">
        <v>1</v>
      </c>
      <c r="E361" t="s">
        <v>614</v>
      </c>
      <c r="F361" t="s">
        <v>3</v>
      </c>
      <c r="G361" t="s">
        <v>553</v>
      </c>
      <c r="H361" t="s">
        <v>206</v>
      </c>
      <c r="I361">
        <v>8</v>
      </c>
      <c r="J361">
        <v>0</v>
      </c>
      <c r="K361">
        <v>8</v>
      </c>
      <c r="O361">
        <f t="shared" si="288"/>
        <v>26.64</v>
      </c>
      <c r="P361">
        <f t="shared" si="289"/>
        <v>26.64</v>
      </c>
      <c r="Q361">
        <f t="shared" si="290"/>
        <v>0</v>
      </c>
      <c r="R361">
        <f t="shared" si="291"/>
        <v>0</v>
      </c>
      <c r="S361">
        <f t="shared" si="292"/>
        <v>0</v>
      </c>
      <c r="T361">
        <f t="shared" si="293"/>
        <v>0</v>
      </c>
      <c r="U361">
        <f t="shared" si="294"/>
        <v>0</v>
      </c>
      <c r="V361">
        <f t="shared" si="295"/>
        <v>0</v>
      </c>
      <c r="W361">
        <f t="shared" si="296"/>
        <v>0</v>
      </c>
      <c r="X361">
        <f t="shared" si="297"/>
        <v>0</v>
      </c>
      <c r="Y361">
        <f t="shared" si="298"/>
        <v>0</v>
      </c>
      <c r="AA361">
        <v>93041055</v>
      </c>
      <c r="AB361">
        <f t="shared" si="299"/>
        <v>3.33</v>
      </c>
      <c r="AC361">
        <f t="shared" si="300"/>
        <v>3.33</v>
      </c>
      <c r="AD361">
        <f t="shared" si="301"/>
        <v>0</v>
      </c>
      <c r="AE361">
        <f t="shared" si="302"/>
        <v>0</v>
      </c>
      <c r="AF361">
        <f t="shared" si="303"/>
        <v>0</v>
      </c>
      <c r="AG361">
        <f t="shared" si="304"/>
        <v>0</v>
      </c>
      <c r="AH361">
        <f t="shared" si="305"/>
        <v>0</v>
      </c>
      <c r="AI361">
        <f t="shared" si="306"/>
        <v>0</v>
      </c>
      <c r="AJ361">
        <f t="shared" si="307"/>
        <v>0</v>
      </c>
      <c r="AK361">
        <v>3.33</v>
      </c>
      <c r="AL361">
        <v>3.33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1</v>
      </c>
      <c r="AW361">
        <v>1</v>
      </c>
      <c r="AZ361">
        <v>1</v>
      </c>
      <c r="BA361">
        <v>1</v>
      </c>
      <c r="BB361">
        <v>1</v>
      </c>
      <c r="BC361">
        <v>1</v>
      </c>
      <c r="BD361" t="s">
        <v>3</v>
      </c>
      <c r="BE361" t="s">
        <v>3</v>
      </c>
      <c r="BF361" t="s">
        <v>3</v>
      </c>
      <c r="BG361" t="s">
        <v>3</v>
      </c>
      <c r="BH361">
        <v>3</v>
      </c>
      <c r="BI361">
        <v>1</v>
      </c>
      <c r="BJ361" t="s">
        <v>3</v>
      </c>
      <c r="BM361">
        <v>1100</v>
      </c>
      <c r="BN361">
        <v>0</v>
      </c>
      <c r="BO361" t="s">
        <v>3</v>
      </c>
      <c r="BP361">
        <v>0</v>
      </c>
      <c r="BQ361">
        <v>8</v>
      </c>
      <c r="BR361">
        <v>0</v>
      </c>
      <c r="BS361">
        <v>1</v>
      </c>
      <c r="BT361">
        <v>1</v>
      </c>
      <c r="BU361">
        <v>1</v>
      </c>
      <c r="BV361">
        <v>1</v>
      </c>
      <c r="BW361">
        <v>1</v>
      </c>
      <c r="BX361">
        <v>1</v>
      </c>
      <c r="BY361" t="s">
        <v>3</v>
      </c>
      <c r="BZ361">
        <v>0</v>
      </c>
      <c r="CA361">
        <v>0</v>
      </c>
      <c r="CB361" t="s">
        <v>3</v>
      </c>
      <c r="CE361">
        <v>0</v>
      </c>
      <c r="CF361">
        <v>0</v>
      </c>
      <c r="CG361">
        <v>0</v>
      </c>
      <c r="CM361">
        <v>0</v>
      </c>
      <c r="CN361" t="s">
        <v>3</v>
      </c>
      <c r="CO361">
        <v>0</v>
      </c>
      <c r="CP361">
        <f t="shared" si="308"/>
        <v>26.64</v>
      </c>
      <c r="CQ361">
        <f t="shared" si="309"/>
        <v>3.33</v>
      </c>
      <c r="CR361">
        <f t="shared" si="310"/>
        <v>0</v>
      </c>
      <c r="CS361">
        <f t="shared" si="311"/>
        <v>0</v>
      </c>
      <c r="CT361">
        <f t="shared" si="312"/>
        <v>0</v>
      </c>
      <c r="CU361">
        <f t="shared" si="313"/>
        <v>0</v>
      </c>
      <c r="CV361">
        <f t="shared" si="314"/>
        <v>0</v>
      </c>
      <c r="CW361">
        <f t="shared" si="315"/>
        <v>0</v>
      </c>
      <c r="CX361">
        <f t="shared" si="316"/>
        <v>0</v>
      </c>
      <c r="CY361">
        <f t="shared" si="317"/>
        <v>0</v>
      </c>
      <c r="CZ361">
        <f t="shared" si="318"/>
        <v>0</v>
      </c>
      <c r="DC361" t="s">
        <v>3</v>
      </c>
      <c r="DD361" t="s">
        <v>3</v>
      </c>
      <c r="DE361" t="s">
        <v>3</v>
      </c>
      <c r="DF361" t="s">
        <v>3</v>
      </c>
      <c r="DG361" t="s">
        <v>3</v>
      </c>
      <c r="DH361" t="s">
        <v>3</v>
      </c>
      <c r="DI361" t="s">
        <v>3</v>
      </c>
      <c r="DJ361" t="s">
        <v>3</v>
      </c>
      <c r="DK361" t="s">
        <v>3</v>
      </c>
      <c r="DL361" t="s">
        <v>3</v>
      </c>
      <c r="DM361" t="s">
        <v>3</v>
      </c>
      <c r="DN361">
        <v>0</v>
      </c>
      <c r="DO361">
        <v>0</v>
      </c>
      <c r="DP361">
        <v>1</v>
      </c>
      <c r="DQ361">
        <v>1</v>
      </c>
      <c r="DU361">
        <v>1013</v>
      </c>
      <c r="DV361" t="s">
        <v>206</v>
      </c>
      <c r="DW361" t="s">
        <v>206</v>
      </c>
      <c r="DX361">
        <v>1</v>
      </c>
      <c r="DZ361" t="s">
        <v>3</v>
      </c>
      <c r="EA361" t="s">
        <v>3</v>
      </c>
      <c r="EB361" t="s">
        <v>3</v>
      </c>
      <c r="EC361" t="s">
        <v>3</v>
      </c>
      <c r="EE361">
        <v>92107766</v>
      </c>
      <c r="EF361">
        <v>8</v>
      </c>
      <c r="EG361" t="s">
        <v>198</v>
      </c>
      <c r="EH361">
        <v>0</v>
      </c>
      <c r="EI361" t="s">
        <v>3</v>
      </c>
      <c r="EJ361">
        <v>1</v>
      </c>
      <c r="EK361">
        <v>1100</v>
      </c>
      <c r="EL361" t="s">
        <v>199</v>
      </c>
      <c r="EM361" t="s">
        <v>200</v>
      </c>
      <c r="EO361" t="s">
        <v>3</v>
      </c>
      <c r="EQ361">
        <v>0</v>
      </c>
      <c r="ER361">
        <v>3.33</v>
      </c>
      <c r="ES361">
        <v>3.33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>
        <v>5</v>
      </c>
      <c r="FC361">
        <v>1</v>
      </c>
      <c r="FD361">
        <v>18</v>
      </c>
      <c r="FF361">
        <v>4</v>
      </c>
      <c r="FQ361">
        <v>0</v>
      </c>
      <c r="FR361">
        <f t="shared" si="319"/>
        <v>0</v>
      </c>
      <c r="FS361">
        <v>0</v>
      </c>
      <c r="FX361">
        <v>0</v>
      </c>
      <c r="FY361">
        <v>0</v>
      </c>
      <c r="GA361" t="s">
        <v>554</v>
      </c>
      <c r="GD361">
        <v>1</v>
      </c>
      <c r="GF361">
        <v>2102208704</v>
      </c>
      <c r="GG361">
        <v>2</v>
      </c>
      <c r="GH361">
        <v>3</v>
      </c>
      <c r="GI361">
        <v>-2</v>
      </c>
      <c r="GJ361">
        <v>0</v>
      </c>
      <c r="GK361">
        <v>0</v>
      </c>
      <c r="GL361">
        <f t="shared" si="320"/>
        <v>0</v>
      </c>
      <c r="GM361">
        <f t="shared" si="321"/>
        <v>26.64</v>
      </c>
      <c r="GN361">
        <f t="shared" si="322"/>
        <v>26.64</v>
      </c>
      <c r="GO361">
        <f t="shared" si="323"/>
        <v>0</v>
      </c>
      <c r="GP361">
        <f t="shared" si="324"/>
        <v>0</v>
      </c>
      <c r="GR361">
        <v>1</v>
      </c>
      <c r="GS361">
        <v>1</v>
      </c>
      <c r="GT361">
        <v>0</v>
      </c>
      <c r="GU361" t="s">
        <v>3</v>
      </c>
      <c r="GV361">
        <f t="shared" si="325"/>
        <v>0</v>
      </c>
      <c r="GW361">
        <v>1</v>
      </c>
      <c r="GX361">
        <f t="shared" si="326"/>
        <v>0</v>
      </c>
      <c r="HA361">
        <v>0</v>
      </c>
      <c r="HB361">
        <v>0</v>
      </c>
      <c r="HC361">
        <f t="shared" si="327"/>
        <v>0</v>
      </c>
      <c r="HE361" t="s">
        <v>202</v>
      </c>
      <c r="HF361" t="s">
        <v>202</v>
      </c>
      <c r="HM361" t="s">
        <v>3</v>
      </c>
      <c r="HN361" t="s">
        <v>3</v>
      </c>
      <c r="HO361" t="s">
        <v>3</v>
      </c>
      <c r="HP361" t="s">
        <v>3</v>
      </c>
      <c r="HQ361" t="s">
        <v>3</v>
      </c>
      <c r="IK361">
        <v>0</v>
      </c>
    </row>
    <row r="362" spans="1:245" x14ac:dyDescent="0.2">
      <c r="A362">
        <v>17</v>
      </c>
      <c r="B362">
        <v>1</v>
      </c>
      <c r="E362" t="s">
        <v>615</v>
      </c>
      <c r="F362" t="s">
        <v>3</v>
      </c>
      <c r="G362" t="s">
        <v>556</v>
      </c>
      <c r="H362" t="s">
        <v>206</v>
      </c>
      <c r="I362">
        <v>8</v>
      </c>
      <c r="J362">
        <v>0</v>
      </c>
      <c r="K362">
        <v>8</v>
      </c>
      <c r="O362">
        <f t="shared" si="288"/>
        <v>56</v>
      </c>
      <c r="P362">
        <f t="shared" si="289"/>
        <v>56</v>
      </c>
      <c r="Q362">
        <f t="shared" si="290"/>
        <v>0</v>
      </c>
      <c r="R362">
        <f t="shared" si="291"/>
        <v>0</v>
      </c>
      <c r="S362">
        <f t="shared" si="292"/>
        <v>0</v>
      </c>
      <c r="T362">
        <f t="shared" si="293"/>
        <v>0</v>
      </c>
      <c r="U362">
        <f t="shared" si="294"/>
        <v>0</v>
      </c>
      <c r="V362">
        <f t="shared" si="295"/>
        <v>0</v>
      </c>
      <c r="W362">
        <f t="shared" si="296"/>
        <v>0</v>
      </c>
      <c r="X362">
        <f t="shared" si="297"/>
        <v>0</v>
      </c>
      <c r="Y362">
        <f t="shared" si="298"/>
        <v>0</v>
      </c>
      <c r="AA362">
        <v>93041055</v>
      </c>
      <c r="AB362">
        <f t="shared" si="299"/>
        <v>7</v>
      </c>
      <c r="AC362">
        <f t="shared" si="300"/>
        <v>7</v>
      </c>
      <c r="AD362">
        <f t="shared" si="301"/>
        <v>0</v>
      </c>
      <c r="AE362">
        <f t="shared" si="302"/>
        <v>0</v>
      </c>
      <c r="AF362">
        <f t="shared" si="303"/>
        <v>0</v>
      </c>
      <c r="AG362">
        <f t="shared" si="304"/>
        <v>0</v>
      </c>
      <c r="AH362">
        <f t="shared" si="305"/>
        <v>0</v>
      </c>
      <c r="AI362">
        <f t="shared" si="306"/>
        <v>0</v>
      </c>
      <c r="AJ362">
        <f t="shared" si="307"/>
        <v>0</v>
      </c>
      <c r="AK362">
        <v>7</v>
      </c>
      <c r="AL362">
        <v>7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1</v>
      </c>
      <c r="AW362">
        <v>1</v>
      </c>
      <c r="AZ362">
        <v>1</v>
      </c>
      <c r="BA362">
        <v>1</v>
      </c>
      <c r="BB362">
        <v>1</v>
      </c>
      <c r="BC362">
        <v>1</v>
      </c>
      <c r="BD362" t="s">
        <v>3</v>
      </c>
      <c r="BE362" t="s">
        <v>3</v>
      </c>
      <c r="BF362" t="s">
        <v>3</v>
      </c>
      <c r="BG362" t="s">
        <v>3</v>
      </c>
      <c r="BH362">
        <v>3</v>
      </c>
      <c r="BI362">
        <v>1</v>
      </c>
      <c r="BJ362" t="s">
        <v>3</v>
      </c>
      <c r="BM362">
        <v>1100</v>
      </c>
      <c r="BN362">
        <v>0</v>
      </c>
      <c r="BO362" t="s">
        <v>3</v>
      </c>
      <c r="BP362">
        <v>0</v>
      </c>
      <c r="BQ362">
        <v>8</v>
      </c>
      <c r="BR362">
        <v>0</v>
      </c>
      <c r="BS362">
        <v>1</v>
      </c>
      <c r="BT362">
        <v>1</v>
      </c>
      <c r="BU362">
        <v>1</v>
      </c>
      <c r="BV362">
        <v>1</v>
      </c>
      <c r="BW362">
        <v>1</v>
      </c>
      <c r="BX362">
        <v>1</v>
      </c>
      <c r="BY362" t="s">
        <v>3</v>
      </c>
      <c r="BZ362">
        <v>0</v>
      </c>
      <c r="CA362">
        <v>0</v>
      </c>
      <c r="CB362" t="s">
        <v>3</v>
      </c>
      <c r="CE362">
        <v>0</v>
      </c>
      <c r="CF362">
        <v>0</v>
      </c>
      <c r="CG362">
        <v>0</v>
      </c>
      <c r="CM362">
        <v>0</v>
      </c>
      <c r="CN362" t="s">
        <v>3</v>
      </c>
      <c r="CO362">
        <v>0</v>
      </c>
      <c r="CP362">
        <f t="shared" si="308"/>
        <v>56</v>
      </c>
      <c r="CQ362">
        <f t="shared" si="309"/>
        <v>7</v>
      </c>
      <c r="CR362">
        <f t="shared" si="310"/>
        <v>0</v>
      </c>
      <c r="CS362">
        <f t="shared" si="311"/>
        <v>0</v>
      </c>
      <c r="CT362">
        <f t="shared" si="312"/>
        <v>0</v>
      </c>
      <c r="CU362">
        <f t="shared" si="313"/>
        <v>0</v>
      </c>
      <c r="CV362">
        <f t="shared" si="314"/>
        <v>0</v>
      </c>
      <c r="CW362">
        <f t="shared" si="315"/>
        <v>0</v>
      </c>
      <c r="CX362">
        <f t="shared" si="316"/>
        <v>0</v>
      </c>
      <c r="CY362">
        <f t="shared" si="317"/>
        <v>0</v>
      </c>
      <c r="CZ362">
        <f t="shared" si="318"/>
        <v>0</v>
      </c>
      <c r="DC362" t="s">
        <v>3</v>
      </c>
      <c r="DD362" t="s">
        <v>3</v>
      </c>
      <c r="DE362" t="s">
        <v>3</v>
      </c>
      <c r="DF362" t="s">
        <v>3</v>
      </c>
      <c r="DG362" t="s">
        <v>3</v>
      </c>
      <c r="DH362" t="s">
        <v>3</v>
      </c>
      <c r="DI362" t="s">
        <v>3</v>
      </c>
      <c r="DJ362" t="s">
        <v>3</v>
      </c>
      <c r="DK362" t="s">
        <v>3</v>
      </c>
      <c r="DL362" t="s">
        <v>3</v>
      </c>
      <c r="DM362" t="s">
        <v>3</v>
      </c>
      <c r="DN362">
        <v>0</v>
      </c>
      <c r="DO362">
        <v>0</v>
      </c>
      <c r="DP362">
        <v>1</v>
      </c>
      <c r="DQ362">
        <v>1</v>
      </c>
      <c r="DU362">
        <v>1013</v>
      </c>
      <c r="DV362" t="s">
        <v>206</v>
      </c>
      <c r="DW362" t="s">
        <v>206</v>
      </c>
      <c r="DX362">
        <v>1</v>
      </c>
      <c r="DZ362" t="s">
        <v>3</v>
      </c>
      <c r="EA362" t="s">
        <v>3</v>
      </c>
      <c r="EB362" t="s">
        <v>3</v>
      </c>
      <c r="EC362" t="s">
        <v>3</v>
      </c>
      <c r="EE362">
        <v>92107766</v>
      </c>
      <c r="EF362">
        <v>8</v>
      </c>
      <c r="EG362" t="s">
        <v>198</v>
      </c>
      <c r="EH362">
        <v>0</v>
      </c>
      <c r="EI362" t="s">
        <v>3</v>
      </c>
      <c r="EJ362">
        <v>1</v>
      </c>
      <c r="EK362">
        <v>1100</v>
      </c>
      <c r="EL362" t="s">
        <v>199</v>
      </c>
      <c r="EM362" t="s">
        <v>200</v>
      </c>
      <c r="EO362" t="s">
        <v>3</v>
      </c>
      <c r="EQ362">
        <v>0</v>
      </c>
      <c r="ER362">
        <v>7</v>
      </c>
      <c r="ES362">
        <v>7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5</v>
      </c>
      <c r="FC362">
        <v>0</v>
      </c>
      <c r="FD362">
        <v>18</v>
      </c>
      <c r="FF362">
        <v>7</v>
      </c>
      <c r="FQ362">
        <v>0</v>
      </c>
      <c r="FR362">
        <f t="shared" si="319"/>
        <v>0</v>
      </c>
      <c r="FS362">
        <v>0</v>
      </c>
      <c r="FX362">
        <v>0</v>
      </c>
      <c r="FY362">
        <v>0</v>
      </c>
      <c r="GA362" t="s">
        <v>3</v>
      </c>
      <c r="GD362">
        <v>1</v>
      </c>
      <c r="GF362">
        <v>1151752806</v>
      </c>
      <c r="GG362">
        <v>2</v>
      </c>
      <c r="GH362">
        <v>3</v>
      </c>
      <c r="GI362">
        <v>-2</v>
      </c>
      <c r="GJ362">
        <v>0</v>
      </c>
      <c r="GK362">
        <v>0</v>
      </c>
      <c r="GL362">
        <f t="shared" si="320"/>
        <v>0</v>
      </c>
      <c r="GM362">
        <f t="shared" si="321"/>
        <v>56</v>
      </c>
      <c r="GN362">
        <f t="shared" si="322"/>
        <v>56</v>
      </c>
      <c r="GO362">
        <f t="shared" si="323"/>
        <v>0</v>
      </c>
      <c r="GP362">
        <f t="shared" si="324"/>
        <v>0</v>
      </c>
      <c r="GR362">
        <v>1</v>
      </c>
      <c r="GS362">
        <v>1</v>
      </c>
      <c r="GT362">
        <v>0</v>
      </c>
      <c r="GU362" t="s">
        <v>3</v>
      </c>
      <c r="GV362">
        <f t="shared" si="325"/>
        <v>0</v>
      </c>
      <c r="GW362">
        <v>1</v>
      </c>
      <c r="GX362">
        <f t="shared" si="326"/>
        <v>0</v>
      </c>
      <c r="HA362">
        <v>0</v>
      </c>
      <c r="HB362">
        <v>0</v>
      </c>
      <c r="HC362">
        <f t="shared" si="327"/>
        <v>0</v>
      </c>
      <c r="HE362" t="s">
        <v>3</v>
      </c>
      <c r="HF362" t="s">
        <v>3</v>
      </c>
      <c r="HM362" t="s">
        <v>3</v>
      </c>
      <c r="HN362" t="s">
        <v>3</v>
      </c>
      <c r="HO362" t="s">
        <v>3</v>
      </c>
      <c r="HP362" t="s">
        <v>3</v>
      </c>
      <c r="HQ362" t="s">
        <v>3</v>
      </c>
      <c r="IK362">
        <v>0</v>
      </c>
    </row>
    <row r="364" spans="1:245" x14ac:dyDescent="0.2">
      <c r="A364" s="2">
        <v>51</v>
      </c>
      <c r="B364" s="2">
        <f>B302</f>
        <v>1</v>
      </c>
      <c r="C364" s="2">
        <f>A302</f>
        <v>4</v>
      </c>
      <c r="D364" s="2">
        <f>ROW(A302)</f>
        <v>302</v>
      </c>
      <c r="E364" s="2"/>
      <c r="F364" s="2" t="str">
        <f>IF(F302&lt;&gt;"",F302,"")</f>
        <v>Новый раздел</v>
      </c>
      <c r="G364" s="2" t="str">
        <f>IF(G302&lt;&gt;"",G302,"")</f>
        <v>Строительство 4КЛ-0,4 кВ до поз.8</v>
      </c>
      <c r="H364" s="2">
        <v>0</v>
      </c>
      <c r="I364" s="2"/>
      <c r="J364" s="2"/>
      <c r="K364" s="2"/>
      <c r="L364" s="2"/>
      <c r="M364" s="2"/>
      <c r="N364" s="2"/>
      <c r="O364" s="2">
        <f t="shared" ref="O364:T364" si="328">ROUND(AB364,2)</f>
        <v>617947.81000000006</v>
      </c>
      <c r="P364" s="2">
        <f t="shared" si="328"/>
        <v>543549.28</v>
      </c>
      <c r="Q364" s="2">
        <f t="shared" si="328"/>
        <v>8291.99</v>
      </c>
      <c r="R364" s="2">
        <f t="shared" si="328"/>
        <v>512.41</v>
      </c>
      <c r="S364" s="2">
        <f t="shared" si="328"/>
        <v>66106.539999999994</v>
      </c>
      <c r="T364" s="2">
        <f t="shared" si="328"/>
        <v>0</v>
      </c>
      <c r="U364" s="2">
        <f>AH364</f>
        <v>206.406499</v>
      </c>
      <c r="V364" s="2">
        <f>AI364</f>
        <v>1.1852212</v>
      </c>
      <c r="W364" s="2">
        <f>ROUND(AJ364,2)</f>
        <v>0</v>
      </c>
      <c r="X364" s="2">
        <f>ROUND(AK364,2)</f>
        <v>62328.07</v>
      </c>
      <c r="Y364" s="2">
        <f>ROUND(AL364,2)</f>
        <v>33235.230000000003</v>
      </c>
      <c r="Z364" s="2"/>
      <c r="AA364" s="2"/>
      <c r="AB364" s="2">
        <f>ROUND(SUMIF(AA306:AA362,"=93041055",O306:O362),2)</f>
        <v>617947.81000000006</v>
      </c>
      <c r="AC364" s="2">
        <f>ROUND(SUMIF(AA306:AA362,"=93041055",P306:P362),2)</f>
        <v>543549.28</v>
      </c>
      <c r="AD364" s="2">
        <f>ROUND(SUMIF(AA306:AA362,"=93041055",Q306:Q362),2)</f>
        <v>8291.99</v>
      </c>
      <c r="AE364" s="2">
        <f>ROUND(SUMIF(AA306:AA362,"=93041055",R306:R362),2)</f>
        <v>512.41</v>
      </c>
      <c r="AF364" s="2">
        <f>ROUND(SUMIF(AA306:AA362,"=93041055",S306:S362),2)</f>
        <v>66106.539999999994</v>
      </c>
      <c r="AG364" s="2">
        <f>ROUND(SUMIF(AA306:AA362,"=93041055",T306:T362),2)</f>
        <v>0</v>
      </c>
      <c r="AH364" s="2">
        <f>SUMIF(AA306:AA362,"=93041055",U306:U362)</f>
        <v>206.406499</v>
      </c>
      <c r="AI364" s="2">
        <f>SUMIF(AA306:AA362,"=93041055",V306:V362)</f>
        <v>1.1852212</v>
      </c>
      <c r="AJ364" s="2">
        <f>ROUND(SUMIF(AA306:AA362,"=93041055",W306:W362),2)</f>
        <v>0</v>
      </c>
      <c r="AK364" s="2">
        <f>ROUND(SUMIF(AA306:AA362,"=93041055",X306:X362),2)</f>
        <v>62328.07</v>
      </c>
      <c r="AL364" s="2">
        <f>ROUND(SUMIF(AA306:AA362,"=93041055",Y306:Y362),2)</f>
        <v>33235.230000000003</v>
      </c>
      <c r="AM364" s="2"/>
      <c r="AN364" s="2"/>
      <c r="AO364" s="2">
        <f t="shared" ref="AO364:BD364" si="329">ROUND(BX364,2)</f>
        <v>0</v>
      </c>
      <c r="AP364" s="2">
        <f t="shared" si="329"/>
        <v>0</v>
      </c>
      <c r="AQ364" s="2">
        <f t="shared" si="329"/>
        <v>0</v>
      </c>
      <c r="AR364" s="2">
        <f t="shared" si="329"/>
        <v>713511.11</v>
      </c>
      <c r="AS364" s="2">
        <f t="shared" si="329"/>
        <v>579134.25</v>
      </c>
      <c r="AT364" s="2">
        <f t="shared" si="329"/>
        <v>112929.44</v>
      </c>
      <c r="AU364" s="2">
        <f t="shared" si="329"/>
        <v>21447.42</v>
      </c>
      <c r="AV364" s="2">
        <f t="shared" si="329"/>
        <v>543549.28</v>
      </c>
      <c r="AW364" s="2">
        <f t="shared" si="329"/>
        <v>543549.28</v>
      </c>
      <c r="AX364" s="2">
        <f t="shared" si="329"/>
        <v>0</v>
      </c>
      <c r="AY364" s="2">
        <f t="shared" si="329"/>
        <v>543549.28</v>
      </c>
      <c r="AZ364" s="2">
        <f t="shared" si="329"/>
        <v>0</v>
      </c>
      <c r="BA364" s="2">
        <f t="shared" si="329"/>
        <v>0</v>
      </c>
      <c r="BB364" s="2">
        <f t="shared" si="329"/>
        <v>0</v>
      </c>
      <c r="BC364" s="2">
        <f t="shared" si="329"/>
        <v>0</v>
      </c>
      <c r="BD364" s="2">
        <f t="shared" si="329"/>
        <v>0</v>
      </c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>
        <f>ROUND(SUMIF(AA306:AA362,"=93041055",FQ306:FQ362),2)</f>
        <v>0</v>
      </c>
      <c r="BY364" s="2">
        <f>ROUND(SUMIF(AA306:AA362,"=93041055",FR306:FR362),2)</f>
        <v>0</v>
      </c>
      <c r="BZ364" s="2">
        <f>ROUND(SUMIF(AA306:AA362,"=93041055",GL306:GL362),2)</f>
        <v>0</v>
      </c>
      <c r="CA364" s="2">
        <f>ROUND(SUMIF(AA306:AA362,"=93041055",GM306:GM362),2)</f>
        <v>713511.11</v>
      </c>
      <c r="CB364" s="2">
        <f>ROUND(SUMIF(AA306:AA362,"=93041055",GN306:GN362),2)</f>
        <v>579134.25</v>
      </c>
      <c r="CC364" s="2">
        <f>ROUND(SUMIF(AA306:AA362,"=93041055",GO306:GO362),2)</f>
        <v>112929.44</v>
      </c>
      <c r="CD364" s="2">
        <f>ROUND(SUMIF(AA306:AA362,"=93041055",GP306:GP362),2)</f>
        <v>21447.42</v>
      </c>
      <c r="CE364" s="2">
        <f>AC364-BX364</f>
        <v>543549.28</v>
      </c>
      <c r="CF364" s="2">
        <f>AC364-BY364</f>
        <v>543549.28</v>
      </c>
      <c r="CG364" s="2">
        <f>BX364-BZ364</f>
        <v>0</v>
      </c>
      <c r="CH364" s="2">
        <f>AC364-BX364-BY364+BZ364</f>
        <v>543549.28</v>
      </c>
      <c r="CI364" s="2">
        <f>BY364-BZ364</f>
        <v>0</v>
      </c>
      <c r="CJ364" s="2">
        <f>ROUND(SUMIF(AA306:AA362,"=93041055",GX306:GX362),2)</f>
        <v>0</v>
      </c>
      <c r="CK364" s="2">
        <f>ROUND(SUMIF(AA306:AA362,"=93041055",GY306:GY362),2)</f>
        <v>0</v>
      </c>
      <c r="CL364" s="2">
        <f>ROUND(SUMIF(AA306:AA362,"=93041055",GZ306:GZ362),2)</f>
        <v>0</v>
      </c>
      <c r="CM364" s="2">
        <f>ROUND(SUMIF(AA306:AA362,"=93041055",HD306:HD362),2)</f>
        <v>0</v>
      </c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>
        <v>0</v>
      </c>
    </row>
    <row r="366" spans="1:245" x14ac:dyDescent="0.2">
      <c r="A366" s="4">
        <v>50</v>
      </c>
      <c r="B366" s="4">
        <v>0</v>
      </c>
      <c r="C366" s="4">
        <v>0</v>
      </c>
      <c r="D366" s="4">
        <v>1</v>
      </c>
      <c r="E366" s="4">
        <v>201</v>
      </c>
      <c r="F366" s="4">
        <f>ROUND(Source!O364,O366)</f>
        <v>617947.81000000006</v>
      </c>
      <c r="G366" s="4" t="s">
        <v>223</v>
      </c>
      <c r="H366" s="4" t="s">
        <v>224</v>
      </c>
      <c r="I366" s="4"/>
      <c r="J366" s="4"/>
      <c r="K366" s="4">
        <v>201</v>
      </c>
      <c r="L366" s="4">
        <v>1</v>
      </c>
      <c r="M366" s="4">
        <v>3</v>
      </c>
      <c r="N366" s="4" t="s">
        <v>3</v>
      </c>
      <c r="O366" s="4">
        <v>2</v>
      </c>
      <c r="P366" s="4"/>
      <c r="Q366" s="4"/>
      <c r="R366" s="4"/>
      <c r="S366" s="4"/>
      <c r="T366" s="4"/>
      <c r="U366" s="4"/>
      <c r="V366" s="4"/>
      <c r="W366" s="4">
        <v>617947.81000000006</v>
      </c>
      <c r="X366" s="4">
        <v>1</v>
      </c>
      <c r="Y366" s="4">
        <v>617947.81000000006</v>
      </c>
      <c r="Z366" s="4"/>
      <c r="AA366" s="4"/>
      <c r="AB366" s="4"/>
    </row>
    <row r="367" spans="1:245" x14ac:dyDescent="0.2">
      <c r="A367" s="4">
        <v>50</v>
      </c>
      <c r="B367" s="4">
        <v>0</v>
      </c>
      <c r="C367" s="4">
        <v>0</v>
      </c>
      <c r="D367" s="4">
        <v>1</v>
      </c>
      <c r="E367" s="4">
        <v>202</v>
      </c>
      <c r="F367" s="4">
        <f>ROUND(Source!P364,O367)</f>
        <v>543549.28</v>
      </c>
      <c r="G367" s="4" t="s">
        <v>225</v>
      </c>
      <c r="H367" s="4" t="s">
        <v>226</v>
      </c>
      <c r="I367" s="4"/>
      <c r="J367" s="4"/>
      <c r="K367" s="4">
        <v>202</v>
      </c>
      <c r="L367" s="4">
        <v>2</v>
      </c>
      <c r="M367" s="4">
        <v>3</v>
      </c>
      <c r="N367" s="4" t="s">
        <v>3</v>
      </c>
      <c r="O367" s="4">
        <v>2</v>
      </c>
      <c r="P367" s="4"/>
      <c r="Q367" s="4"/>
      <c r="R367" s="4"/>
      <c r="S367" s="4"/>
      <c r="T367" s="4"/>
      <c r="U367" s="4"/>
      <c r="V367" s="4"/>
      <c r="W367" s="4">
        <v>543549.28</v>
      </c>
      <c r="X367" s="4">
        <v>1</v>
      </c>
      <c r="Y367" s="4">
        <v>543549.28</v>
      </c>
      <c r="Z367" s="4"/>
      <c r="AA367" s="4"/>
      <c r="AB367" s="4"/>
    </row>
    <row r="368" spans="1:245" x14ac:dyDescent="0.2">
      <c r="A368" s="4">
        <v>50</v>
      </c>
      <c r="B368" s="4">
        <v>0</v>
      </c>
      <c r="C368" s="4">
        <v>0</v>
      </c>
      <c r="D368" s="4">
        <v>1</v>
      </c>
      <c r="E368" s="4">
        <v>222</v>
      </c>
      <c r="F368" s="4">
        <f>ROUND(Source!AO364,O368)</f>
        <v>0</v>
      </c>
      <c r="G368" s="4" t="s">
        <v>227</v>
      </c>
      <c r="H368" s="4" t="s">
        <v>228</v>
      </c>
      <c r="I368" s="4"/>
      <c r="J368" s="4"/>
      <c r="K368" s="4">
        <v>222</v>
      </c>
      <c r="L368" s="4">
        <v>3</v>
      </c>
      <c r="M368" s="4">
        <v>3</v>
      </c>
      <c r="N368" s="4" t="s">
        <v>3</v>
      </c>
      <c r="O368" s="4">
        <v>2</v>
      </c>
      <c r="P368" s="4"/>
      <c r="Q368" s="4"/>
      <c r="R368" s="4"/>
      <c r="S368" s="4"/>
      <c r="T368" s="4"/>
      <c r="U368" s="4"/>
      <c r="V368" s="4"/>
      <c r="W368" s="4">
        <v>0</v>
      </c>
      <c r="X368" s="4">
        <v>1</v>
      </c>
      <c r="Y368" s="4">
        <v>0</v>
      </c>
      <c r="Z368" s="4"/>
      <c r="AA368" s="4"/>
      <c r="AB368" s="4"/>
    </row>
    <row r="369" spans="1:28" x14ac:dyDescent="0.2">
      <c r="A369" s="4">
        <v>50</v>
      </c>
      <c r="B369" s="4">
        <v>0</v>
      </c>
      <c r="C369" s="4">
        <v>0</v>
      </c>
      <c r="D369" s="4">
        <v>1</v>
      </c>
      <c r="E369" s="4">
        <v>225</v>
      </c>
      <c r="F369" s="4">
        <f>ROUND(Source!AV364,O369)</f>
        <v>543549.28</v>
      </c>
      <c r="G369" s="4" t="s">
        <v>229</v>
      </c>
      <c r="H369" s="4" t="s">
        <v>230</v>
      </c>
      <c r="I369" s="4"/>
      <c r="J369" s="4"/>
      <c r="K369" s="4">
        <v>225</v>
      </c>
      <c r="L369" s="4">
        <v>4</v>
      </c>
      <c r="M369" s="4">
        <v>3</v>
      </c>
      <c r="N369" s="4" t="s">
        <v>3</v>
      </c>
      <c r="O369" s="4">
        <v>2</v>
      </c>
      <c r="P369" s="4"/>
      <c r="Q369" s="4"/>
      <c r="R369" s="4"/>
      <c r="S369" s="4"/>
      <c r="T369" s="4"/>
      <c r="U369" s="4"/>
      <c r="V369" s="4"/>
      <c r="W369" s="4">
        <v>543549.28</v>
      </c>
      <c r="X369" s="4">
        <v>1</v>
      </c>
      <c r="Y369" s="4">
        <v>543549.28</v>
      </c>
      <c r="Z369" s="4"/>
      <c r="AA369" s="4"/>
      <c r="AB369" s="4"/>
    </row>
    <row r="370" spans="1:28" x14ac:dyDescent="0.2">
      <c r="A370" s="4">
        <v>50</v>
      </c>
      <c r="B370" s="4">
        <v>0</v>
      </c>
      <c r="C370" s="4">
        <v>0</v>
      </c>
      <c r="D370" s="4">
        <v>1</v>
      </c>
      <c r="E370" s="4">
        <v>226</v>
      </c>
      <c r="F370" s="4">
        <f>ROUND(Source!AW364,O370)</f>
        <v>543549.28</v>
      </c>
      <c r="G370" s="4" t="s">
        <v>231</v>
      </c>
      <c r="H370" s="4" t="s">
        <v>232</v>
      </c>
      <c r="I370" s="4"/>
      <c r="J370" s="4"/>
      <c r="K370" s="4">
        <v>226</v>
      </c>
      <c r="L370" s="4">
        <v>5</v>
      </c>
      <c r="M370" s="4">
        <v>3</v>
      </c>
      <c r="N370" s="4" t="s">
        <v>3</v>
      </c>
      <c r="O370" s="4">
        <v>2</v>
      </c>
      <c r="P370" s="4"/>
      <c r="Q370" s="4"/>
      <c r="R370" s="4"/>
      <c r="S370" s="4"/>
      <c r="T370" s="4"/>
      <c r="U370" s="4"/>
      <c r="V370" s="4"/>
      <c r="W370" s="4">
        <v>543549.28</v>
      </c>
      <c r="X370" s="4">
        <v>1</v>
      </c>
      <c r="Y370" s="4">
        <v>543549.28</v>
      </c>
      <c r="Z370" s="4"/>
      <c r="AA370" s="4"/>
      <c r="AB370" s="4"/>
    </row>
    <row r="371" spans="1:28" x14ac:dyDescent="0.2">
      <c r="A371" s="4">
        <v>50</v>
      </c>
      <c r="B371" s="4">
        <v>0</v>
      </c>
      <c r="C371" s="4">
        <v>0</v>
      </c>
      <c r="D371" s="4">
        <v>1</v>
      </c>
      <c r="E371" s="4">
        <v>227</v>
      </c>
      <c r="F371" s="4">
        <f>ROUND(Source!AX364,O371)</f>
        <v>0</v>
      </c>
      <c r="G371" s="4" t="s">
        <v>233</v>
      </c>
      <c r="H371" s="4" t="s">
        <v>234</v>
      </c>
      <c r="I371" s="4"/>
      <c r="J371" s="4"/>
      <c r="K371" s="4">
        <v>227</v>
      </c>
      <c r="L371" s="4">
        <v>6</v>
      </c>
      <c r="M371" s="4">
        <v>3</v>
      </c>
      <c r="N371" s="4" t="s">
        <v>3</v>
      </c>
      <c r="O371" s="4">
        <v>2</v>
      </c>
      <c r="P371" s="4"/>
      <c r="Q371" s="4"/>
      <c r="R371" s="4"/>
      <c r="S371" s="4"/>
      <c r="T371" s="4"/>
      <c r="U371" s="4"/>
      <c r="V371" s="4"/>
      <c r="W371" s="4">
        <v>0</v>
      </c>
      <c r="X371" s="4">
        <v>1</v>
      </c>
      <c r="Y371" s="4">
        <v>0</v>
      </c>
      <c r="Z371" s="4"/>
      <c r="AA371" s="4"/>
      <c r="AB371" s="4"/>
    </row>
    <row r="372" spans="1:28" x14ac:dyDescent="0.2">
      <c r="A372" s="4">
        <v>50</v>
      </c>
      <c r="B372" s="4">
        <v>0</v>
      </c>
      <c r="C372" s="4">
        <v>0</v>
      </c>
      <c r="D372" s="4">
        <v>1</v>
      </c>
      <c r="E372" s="4">
        <v>228</v>
      </c>
      <c r="F372" s="4">
        <f>ROUND(Source!AY364,O372)</f>
        <v>543549.28</v>
      </c>
      <c r="G372" s="4" t="s">
        <v>235</v>
      </c>
      <c r="H372" s="4" t="s">
        <v>236</v>
      </c>
      <c r="I372" s="4"/>
      <c r="J372" s="4"/>
      <c r="K372" s="4">
        <v>228</v>
      </c>
      <c r="L372" s="4">
        <v>7</v>
      </c>
      <c r="M372" s="4">
        <v>3</v>
      </c>
      <c r="N372" s="4" t="s">
        <v>3</v>
      </c>
      <c r="O372" s="4">
        <v>2</v>
      </c>
      <c r="P372" s="4"/>
      <c r="Q372" s="4"/>
      <c r="R372" s="4"/>
      <c r="S372" s="4"/>
      <c r="T372" s="4"/>
      <c r="U372" s="4"/>
      <c r="V372" s="4"/>
      <c r="W372" s="4">
        <v>543549.28</v>
      </c>
      <c r="X372" s="4">
        <v>1</v>
      </c>
      <c r="Y372" s="4">
        <v>543549.28</v>
      </c>
      <c r="Z372" s="4"/>
      <c r="AA372" s="4"/>
      <c r="AB372" s="4"/>
    </row>
    <row r="373" spans="1:28" x14ac:dyDescent="0.2">
      <c r="A373" s="4">
        <v>50</v>
      </c>
      <c r="B373" s="4">
        <v>0</v>
      </c>
      <c r="C373" s="4">
        <v>0</v>
      </c>
      <c r="D373" s="4">
        <v>1</v>
      </c>
      <c r="E373" s="4">
        <v>216</v>
      </c>
      <c r="F373" s="4">
        <f>ROUND(Source!AP364,O373)</f>
        <v>0</v>
      </c>
      <c r="G373" s="4" t="s">
        <v>237</v>
      </c>
      <c r="H373" s="4" t="s">
        <v>238</v>
      </c>
      <c r="I373" s="4"/>
      <c r="J373" s="4"/>
      <c r="K373" s="4">
        <v>216</v>
      </c>
      <c r="L373" s="4">
        <v>8</v>
      </c>
      <c r="M373" s="4">
        <v>3</v>
      </c>
      <c r="N373" s="4" t="s">
        <v>3</v>
      </c>
      <c r="O373" s="4">
        <v>2</v>
      </c>
      <c r="P373" s="4"/>
      <c r="Q373" s="4"/>
      <c r="R373" s="4"/>
      <c r="S373" s="4"/>
      <c r="T373" s="4"/>
      <c r="U373" s="4"/>
      <c r="V373" s="4"/>
      <c r="W373" s="4">
        <v>0</v>
      </c>
      <c r="X373" s="4">
        <v>1</v>
      </c>
      <c r="Y373" s="4">
        <v>0</v>
      </c>
      <c r="Z373" s="4"/>
      <c r="AA373" s="4"/>
      <c r="AB373" s="4"/>
    </row>
    <row r="374" spans="1:28" x14ac:dyDescent="0.2">
      <c r="A374" s="4">
        <v>50</v>
      </c>
      <c r="B374" s="4">
        <v>0</v>
      </c>
      <c r="C374" s="4">
        <v>0</v>
      </c>
      <c r="D374" s="4">
        <v>1</v>
      </c>
      <c r="E374" s="4">
        <v>223</v>
      </c>
      <c r="F374" s="4">
        <f>ROUND(Source!AQ364,O374)</f>
        <v>0</v>
      </c>
      <c r="G374" s="4" t="s">
        <v>239</v>
      </c>
      <c r="H374" s="4" t="s">
        <v>240</v>
      </c>
      <c r="I374" s="4"/>
      <c r="J374" s="4"/>
      <c r="K374" s="4">
        <v>223</v>
      </c>
      <c r="L374" s="4">
        <v>9</v>
      </c>
      <c r="M374" s="4">
        <v>3</v>
      </c>
      <c r="N374" s="4" t="s">
        <v>3</v>
      </c>
      <c r="O374" s="4">
        <v>2</v>
      </c>
      <c r="P374" s="4"/>
      <c r="Q374" s="4"/>
      <c r="R374" s="4"/>
      <c r="S374" s="4"/>
      <c r="T374" s="4"/>
      <c r="U374" s="4"/>
      <c r="V374" s="4"/>
      <c r="W374" s="4">
        <v>0</v>
      </c>
      <c r="X374" s="4">
        <v>1</v>
      </c>
      <c r="Y374" s="4">
        <v>0</v>
      </c>
      <c r="Z374" s="4"/>
      <c r="AA374" s="4"/>
      <c r="AB374" s="4"/>
    </row>
    <row r="375" spans="1:28" x14ac:dyDescent="0.2">
      <c r="A375" s="4">
        <v>50</v>
      </c>
      <c r="B375" s="4">
        <v>0</v>
      </c>
      <c r="C375" s="4">
        <v>0</v>
      </c>
      <c r="D375" s="4">
        <v>1</v>
      </c>
      <c r="E375" s="4">
        <v>229</v>
      </c>
      <c r="F375" s="4">
        <f>ROUND(Source!AZ364,O375)</f>
        <v>0</v>
      </c>
      <c r="G375" s="4" t="s">
        <v>241</v>
      </c>
      <c r="H375" s="4" t="s">
        <v>242</v>
      </c>
      <c r="I375" s="4"/>
      <c r="J375" s="4"/>
      <c r="K375" s="4">
        <v>229</v>
      </c>
      <c r="L375" s="4">
        <v>10</v>
      </c>
      <c r="M375" s="4">
        <v>3</v>
      </c>
      <c r="N375" s="4" t="s">
        <v>3</v>
      </c>
      <c r="O375" s="4">
        <v>2</v>
      </c>
      <c r="P375" s="4"/>
      <c r="Q375" s="4"/>
      <c r="R375" s="4"/>
      <c r="S375" s="4"/>
      <c r="T375" s="4"/>
      <c r="U375" s="4"/>
      <c r="V375" s="4"/>
      <c r="W375" s="4">
        <v>0</v>
      </c>
      <c r="X375" s="4">
        <v>1</v>
      </c>
      <c r="Y375" s="4">
        <v>0</v>
      </c>
      <c r="Z375" s="4"/>
      <c r="AA375" s="4"/>
      <c r="AB375" s="4"/>
    </row>
    <row r="376" spans="1:28" x14ac:dyDescent="0.2">
      <c r="A376" s="4">
        <v>50</v>
      </c>
      <c r="B376" s="4">
        <v>0</v>
      </c>
      <c r="C376" s="4">
        <v>0</v>
      </c>
      <c r="D376" s="4">
        <v>1</v>
      </c>
      <c r="E376" s="4">
        <v>203</v>
      </c>
      <c r="F376" s="4">
        <f>ROUND(Source!Q364,O376)</f>
        <v>8291.99</v>
      </c>
      <c r="G376" s="4" t="s">
        <v>243</v>
      </c>
      <c r="H376" s="4" t="s">
        <v>244</v>
      </c>
      <c r="I376" s="4"/>
      <c r="J376" s="4"/>
      <c r="K376" s="4">
        <v>203</v>
      </c>
      <c r="L376" s="4">
        <v>11</v>
      </c>
      <c r="M376" s="4">
        <v>3</v>
      </c>
      <c r="N376" s="4" t="s">
        <v>3</v>
      </c>
      <c r="O376" s="4">
        <v>2</v>
      </c>
      <c r="P376" s="4"/>
      <c r="Q376" s="4"/>
      <c r="R376" s="4"/>
      <c r="S376" s="4"/>
      <c r="T376" s="4"/>
      <c r="U376" s="4"/>
      <c r="V376" s="4"/>
      <c r="W376" s="4">
        <v>8291.99</v>
      </c>
      <c r="X376" s="4">
        <v>1</v>
      </c>
      <c r="Y376" s="4">
        <v>8291.99</v>
      </c>
      <c r="Z376" s="4"/>
      <c r="AA376" s="4"/>
      <c r="AB376" s="4"/>
    </row>
    <row r="377" spans="1:28" x14ac:dyDescent="0.2">
      <c r="A377" s="4">
        <v>50</v>
      </c>
      <c r="B377" s="4">
        <v>0</v>
      </c>
      <c r="C377" s="4">
        <v>0</v>
      </c>
      <c r="D377" s="4">
        <v>1</v>
      </c>
      <c r="E377" s="4">
        <v>231</v>
      </c>
      <c r="F377" s="4">
        <f>ROUND(Source!BB364,O377)</f>
        <v>0</v>
      </c>
      <c r="G377" s="4" t="s">
        <v>245</v>
      </c>
      <c r="H377" s="4" t="s">
        <v>246</v>
      </c>
      <c r="I377" s="4"/>
      <c r="J377" s="4"/>
      <c r="K377" s="4">
        <v>231</v>
      </c>
      <c r="L377" s="4">
        <v>12</v>
      </c>
      <c r="M377" s="4">
        <v>3</v>
      </c>
      <c r="N377" s="4" t="s">
        <v>3</v>
      </c>
      <c r="O377" s="4">
        <v>2</v>
      </c>
      <c r="P377" s="4"/>
      <c r="Q377" s="4"/>
      <c r="R377" s="4"/>
      <c r="S377" s="4"/>
      <c r="T377" s="4"/>
      <c r="U377" s="4"/>
      <c r="V377" s="4"/>
      <c r="W377" s="4">
        <v>0</v>
      </c>
      <c r="X377" s="4">
        <v>1</v>
      </c>
      <c r="Y377" s="4">
        <v>0</v>
      </c>
      <c r="Z377" s="4"/>
      <c r="AA377" s="4"/>
      <c r="AB377" s="4"/>
    </row>
    <row r="378" spans="1:28" x14ac:dyDescent="0.2">
      <c r="A378" s="4">
        <v>50</v>
      </c>
      <c r="B378" s="4">
        <v>0</v>
      </c>
      <c r="C378" s="4">
        <v>0</v>
      </c>
      <c r="D378" s="4">
        <v>1</v>
      </c>
      <c r="E378" s="4">
        <v>204</v>
      </c>
      <c r="F378" s="4">
        <f>ROUND(Source!R364,O378)</f>
        <v>512.41</v>
      </c>
      <c r="G378" s="4" t="s">
        <v>247</v>
      </c>
      <c r="H378" s="4" t="s">
        <v>248</v>
      </c>
      <c r="I378" s="4"/>
      <c r="J378" s="4"/>
      <c r="K378" s="4">
        <v>204</v>
      </c>
      <c r="L378" s="4">
        <v>13</v>
      </c>
      <c r="M378" s="4">
        <v>3</v>
      </c>
      <c r="N378" s="4" t="s">
        <v>3</v>
      </c>
      <c r="O378" s="4">
        <v>2</v>
      </c>
      <c r="P378" s="4"/>
      <c r="Q378" s="4"/>
      <c r="R378" s="4"/>
      <c r="S378" s="4"/>
      <c r="T378" s="4"/>
      <c r="U378" s="4"/>
      <c r="V378" s="4"/>
      <c r="W378" s="4">
        <v>512.41</v>
      </c>
      <c r="X378" s="4">
        <v>1</v>
      </c>
      <c r="Y378" s="4">
        <v>512.41</v>
      </c>
      <c r="Z378" s="4"/>
      <c r="AA378" s="4"/>
      <c r="AB378" s="4"/>
    </row>
    <row r="379" spans="1:28" x14ac:dyDescent="0.2">
      <c r="A379" s="4">
        <v>50</v>
      </c>
      <c r="B379" s="4">
        <v>0</v>
      </c>
      <c r="C379" s="4">
        <v>0</v>
      </c>
      <c r="D379" s="4">
        <v>1</v>
      </c>
      <c r="E379" s="4">
        <v>205</v>
      </c>
      <c r="F379" s="4">
        <f>ROUND(Source!S364,O379)</f>
        <v>66106.539999999994</v>
      </c>
      <c r="G379" s="4" t="s">
        <v>249</v>
      </c>
      <c r="H379" s="4" t="s">
        <v>250</v>
      </c>
      <c r="I379" s="4"/>
      <c r="J379" s="4"/>
      <c r="K379" s="4">
        <v>205</v>
      </c>
      <c r="L379" s="4">
        <v>14</v>
      </c>
      <c r="M379" s="4">
        <v>3</v>
      </c>
      <c r="N379" s="4" t="s">
        <v>3</v>
      </c>
      <c r="O379" s="4">
        <v>2</v>
      </c>
      <c r="P379" s="4"/>
      <c r="Q379" s="4"/>
      <c r="R379" s="4"/>
      <c r="S379" s="4"/>
      <c r="T379" s="4"/>
      <c r="U379" s="4"/>
      <c r="V379" s="4"/>
      <c r="W379" s="4">
        <v>66106.539999999994</v>
      </c>
      <c r="X379" s="4">
        <v>1</v>
      </c>
      <c r="Y379" s="4">
        <v>66106.539999999994</v>
      </c>
      <c r="Z379" s="4"/>
      <c r="AA379" s="4"/>
      <c r="AB379" s="4"/>
    </row>
    <row r="380" spans="1:28" x14ac:dyDescent="0.2">
      <c r="A380" s="4">
        <v>50</v>
      </c>
      <c r="B380" s="4">
        <v>0</v>
      </c>
      <c r="C380" s="4">
        <v>0</v>
      </c>
      <c r="D380" s="4">
        <v>1</v>
      </c>
      <c r="E380" s="4">
        <v>232</v>
      </c>
      <c r="F380" s="4">
        <f>ROUND(Source!BC364,O380)</f>
        <v>0</v>
      </c>
      <c r="G380" s="4" t="s">
        <v>251</v>
      </c>
      <c r="H380" s="4" t="s">
        <v>252</v>
      </c>
      <c r="I380" s="4"/>
      <c r="J380" s="4"/>
      <c r="K380" s="4">
        <v>232</v>
      </c>
      <c r="L380" s="4">
        <v>15</v>
      </c>
      <c r="M380" s="4">
        <v>3</v>
      </c>
      <c r="N380" s="4" t="s">
        <v>3</v>
      </c>
      <c r="O380" s="4">
        <v>2</v>
      </c>
      <c r="P380" s="4"/>
      <c r="Q380" s="4"/>
      <c r="R380" s="4"/>
      <c r="S380" s="4"/>
      <c r="T380" s="4"/>
      <c r="U380" s="4"/>
      <c r="V380" s="4"/>
      <c r="W380" s="4">
        <v>0</v>
      </c>
      <c r="X380" s="4">
        <v>1</v>
      </c>
      <c r="Y380" s="4">
        <v>0</v>
      </c>
      <c r="Z380" s="4"/>
      <c r="AA380" s="4"/>
      <c r="AB380" s="4"/>
    </row>
    <row r="381" spans="1:28" x14ac:dyDescent="0.2">
      <c r="A381" s="4">
        <v>50</v>
      </c>
      <c r="B381" s="4">
        <v>0</v>
      </c>
      <c r="C381" s="4">
        <v>0</v>
      </c>
      <c r="D381" s="4">
        <v>1</v>
      </c>
      <c r="E381" s="4">
        <v>214</v>
      </c>
      <c r="F381" s="4">
        <f>ROUND(Source!AS364,O381)</f>
        <v>579134.25</v>
      </c>
      <c r="G381" s="4" t="s">
        <v>253</v>
      </c>
      <c r="H381" s="4" t="s">
        <v>254</v>
      </c>
      <c r="I381" s="4"/>
      <c r="J381" s="4"/>
      <c r="K381" s="4">
        <v>214</v>
      </c>
      <c r="L381" s="4">
        <v>16</v>
      </c>
      <c r="M381" s="4">
        <v>3</v>
      </c>
      <c r="N381" s="4" t="s">
        <v>3</v>
      </c>
      <c r="O381" s="4">
        <v>2</v>
      </c>
      <c r="P381" s="4"/>
      <c r="Q381" s="4"/>
      <c r="R381" s="4"/>
      <c r="S381" s="4"/>
      <c r="T381" s="4"/>
      <c r="U381" s="4"/>
      <c r="V381" s="4"/>
      <c r="W381" s="4">
        <v>579134.25</v>
      </c>
      <c r="X381" s="4">
        <v>1</v>
      </c>
      <c r="Y381" s="4">
        <v>579134.25</v>
      </c>
      <c r="Z381" s="4"/>
      <c r="AA381" s="4"/>
      <c r="AB381" s="4"/>
    </row>
    <row r="382" spans="1:28" x14ac:dyDescent="0.2">
      <c r="A382" s="4">
        <v>50</v>
      </c>
      <c r="B382" s="4">
        <v>0</v>
      </c>
      <c r="C382" s="4">
        <v>0</v>
      </c>
      <c r="D382" s="4">
        <v>1</v>
      </c>
      <c r="E382" s="4">
        <v>215</v>
      </c>
      <c r="F382" s="4">
        <f>ROUND(Source!AT364,O382)</f>
        <v>112929.44</v>
      </c>
      <c r="G382" s="4" t="s">
        <v>255</v>
      </c>
      <c r="H382" s="4" t="s">
        <v>256</v>
      </c>
      <c r="I382" s="4"/>
      <c r="J382" s="4"/>
      <c r="K382" s="4">
        <v>215</v>
      </c>
      <c r="L382" s="4">
        <v>17</v>
      </c>
      <c r="M382" s="4">
        <v>3</v>
      </c>
      <c r="N382" s="4" t="s">
        <v>3</v>
      </c>
      <c r="O382" s="4">
        <v>2</v>
      </c>
      <c r="P382" s="4"/>
      <c r="Q382" s="4"/>
      <c r="R382" s="4"/>
      <c r="S382" s="4"/>
      <c r="T382" s="4"/>
      <c r="U382" s="4"/>
      <c r="V382" s="4"/>
      <c r="W382" s="4">
        <v>112929.44</v>
      </c>
      <c r="X382" s="4">
        <v>1</v>
      </c>
      <c r="Y382" s="4">
        <v>112929.44</v>
      </c>
      <c r="Z382" s="4"/>
      <c r="AA382" s="4"/>
      <c r="AB382" s="4"/>
    </row>
    <row r="383" spans="1:28" x14ac:dyDescent="0.2">
      <c r="A383" s="4">
        <v>50</v>
      </c>
      <c r="B383" s="4">
        <v>0</v>
      </c>
      <c r="C383" s="4">
        <v>0</v>
      </c>
      <c r="D383" s="4">
        <v>1</v>
      </c>
      <c r="E383" s="4">
        <v>217</v>
      </c>
      <c r="F383" s="4">
        <f>ROUND(Source!AU364,O383)</f>
        <v>21447.42</v>
      </c>
      <c r="G383" s="4" t="s">
        <v>257</v>
      </c>
      <c r="H383" s="4" t="s">
        <v>258</v>
      </c>
      <c r="I383" s="4"/>
      <c r="J383" s="4"/>
      <c r="K383" s="4">
        <v>217</v>
      </c>
      <c r="L383" s="4">
        <v>18</v>
      </c>
      <c r="M383" s="4">
        <v>3</v>
      </c>
      <c r="N383" s="4" t="s">
        <v>3</v>
      </c>
      <c r="O383" s="4">
        <v>2</v>
      </c>
      <c r="P383" s="4"/>
      <c r="Q383" s="4"/>
      <c r="R383" s="4"/>
      <c r="S383" s="4"/>
      <c r="T383" s="4"/>
      <c r="U383" s="4"/>
      <c r="V383" s="4"/>
      <c r="W383" s="4">
        <v>21447.42</v>
      </c>
      <c r="X383" s="4">
        <v>1</v>
      </c>
      <c r="Y383" s="4">
        <v>21447.42</v>
      </c>
      <c r="Z383" s="4"/>
      <c r="AA383" s="4"/>
      <c r="AB383" s="4"/>
    </row>
    <row r="384" spans="1:28" x14ac:dyDescent="0.2">
      <c r="A384" s="4">
        <v>50</v>
      </c>
      <c r="B384" s="4">
        <v>0</v>
      </c>
      <c r="C384" s="4">
        <v>0</v>
      </c>
      <c r="D384" s="4">
        <v>1</v>
      </c>
      <c r="E384" s="4">
        <v>230</v>
      </c>
      <c r="F384" s="4">
        <f>ROUND(Source!BA364,O384)</f>
        <v>0</v>
      </c>
      <c r="G384" s="4" t="s">
        <v>259</v>
      </c>
      <c r="H384" s="4" t="s">
        <v>260</v>
      </c>
      <c r="I384" s="4"/>
      <c r="J384" s="4"/>
      <c r="K384" s="4">
        <v>230</v>
      </c>
      <c r="L384" s="4">
        <v>19</v>
      </c>
      <c r="M384" s="4">
        <v>3</v>
      </c>
      <c r="N384" s="4" t="s">
        <v>3</v>
      </c>
      <c r="O384" s="4">
        <v>2</v>
      </c>
      <c r="P384" s="4"/>
      <c r="Q384" s="4"/>
      <c r="R384" s="4"/>
      <c r="S384" s="4"/>
      <c r="T384" s="4"/>
      <c r="U384" s="4"/>
      <c r="V384" s="4"/>
      <c r="W384" s="4">
        <v>0</v>
      </c>
      <c r="X384" s="4">
        <v>1</v>
      </c>
      <c r="Y384" s="4">
        <v>0</v>
      </c>
      <c r="Z384" s="4"/>
      <c r="AA384" s="4"/>
      <c r="AB384" s="4"/>
    </row>
    <row r="385" spans="1:28" x14ac:dyDescent="0.2">
      <c r="A385" s="4">
        <v>50</v>
      </c>
      <c r="B385" s="4">
        <v>0</v>
      </c>
      <c r="C385" s="4">
        <v>0</v>
      </c>
      <c r="D385" s="4">
        <v>1</v>
      </c>
      <c r="E385" s="4">
        <v>206</v>
      </c>
      <c r="F385" s="4">
        <f>ROUND(Source!T364,O385)</f>
        <v>0</v>
      </c>
      <c r="G385" s="4" t="s">
        <v>261</v>
      </c>
      <c r="H385" s="4" t="s">
        <v>262</v>
      </c>
      <c r="I385" s="4"/>
      <c r="J385" s="4"/>
      <c r="K385" s="4">
        <v>206</v>
      </c>
      <c r="L385" s="4">
        <v>20</v>
      </c>
      <c r="M385" s="4">
        <v>3</v>
      </c>
      <c r="N385" s="4" t="s">
        <v>3</v>
      </c>
      <c r="O385" s="4">
        <v>2</v>
      </c>
      <c r="P385" s="4"/>
      <c r="Q385" s="4"/>
      <c r="R385" s="4"/>
      <c r="S385" s="4"/>
      <c r="T385" s="4"/>
      <c r="U385" s="4"/>
      <c r="V385" s="4"/>
      <c r="W385" s="4">
        <v>0</v>
      </c>
      <c r="X385" s="4">
        <v>1</v>
      </c>
      <c r="Y385" s="4">
        <v>0</v>
      </c>
      <c r="Z385" s="4"/>
      <c r="AA385" s="4"/>
      <c r="AB385" s="4"/>
    </row>
    <row r="386" spans="1:28" x14ac:dyDescent="0.2">
      <c r="A386" s="4">
        <v>50</v>
      </c>
      <c r="B386" s="4">
        <v>0</v>
      </c>
      <c r="C386" s="4">
        <v>0</v>
      </c>
      <c r="D386" s="4">
        <v>1</v>
      </c>
      <c r="E386" s="4">
        <v>207</v>
      </c>
      <c r="F386" s="4">
        <f>Source!U364</f>
        <v>206.406499</v>
      </c>
      <c r="G386" s="4" t="s">
        <v>263</v>
      </c>
      <c r="H386" s="4" t="s">
        <v>264</v>
      </c>
      <c r="I386" s="4"/>
      <c r="J386" s="4"/>
      <c r="K386" s="4">
        <v>207</v>
      </c>
      <c r="L386" s="4">
        <v>21</v>
      </c>
      <c r="M386" s="4">
        <v>3</v>
      </c>
      <c r="N386" s="4" t="s">
        <v>3</v>
      </c>
      <c r="O386" s="4">
        <v>-1</v>
      </c>
      <c r="P386" s="4"/>
      <c r="Q386" s="4"/>
      <c r="R386" s="4"/>
      <c r="S386" s="4"/>
      <c r="T386" s="4"/>
      <c r="U386" s="4"/>
      <c r="V386" s="4"/>
      <c r="W386" s="4">
        <v>206.406499</v>
      </c>
      <c r="X386" s="4">
        <v>1</v>
      </c>
      <c r="Y386" s="4">
        <v>206.406499</v>
      </c>
      <c r="Z386" s="4"/>
      <c r="AA386" s="4"/>
      <c r="AB386" s="4"/>
    </row>
    <row r="387" spans="1:28" x14ac:dyDescent="0.2">
      <c r="A387" s="4">
        <v>50</v>
      </c>
      <c r="B387" s="4">
        <v>0</v>
      </c>
      <c r="C387" s="4">
        <v>0</v>
      </c>
      <c r="D387" s="4">
        <v>1</v>
      </c>
      <c r="E387" s="4">
        <v>208</v>
      </c>
      <c r="F387" s="4">
        <f>Source!V364</f>
        <v>1.1852212</v>
      </c>
      <c r="G387" s="4" t="s">
        <v>265</v>
      </c>
      <c r="H387" s="4" t="s">
        <v>266</v>
      </c>
      <c r="I387" s="4"/>
      <c r="J387" s="4"/>
      <c r="K387" s="4">
        <v>208</v>
      </c>
      <c r="L387" s="4">
        <v>22</v>
      </c>
      <c r="M387" s="4">
        <v>3</v>
      </c>
      <c r="N387" s="4" t="s">
        <v>3</v>
      </c>
      <c r="O387" s="4">
        <v>-1</v>
      </c>
      <c r="P387" s="4"/>
      <c r="Q387" s="4"/>
      <c r="R387" s="4"/>
      <c r="S387" s="4"/>
      <c r="T387" s="4"/>
      <c r="U387" s="4"/>
      <c r="V387" s="4"/>
      <c r="W387" s="4">
        <v>1.1852212</v>
      </c>
      <c r="X387" s="4">
        <v>1</v>
      </c>
      <c r="Y387" s="4">
        <v>1.1852212</v>
      </c>
      <c r="Z387" s="4"/>
      <c r="AA387" s="4"/>
      <c r="AB387" s="4"/>
    </row>
    <row r="388" spans="1:28" x14ac:dyDescent="0.2">
      <c r="A388" s="4">
        <v>50</v>
      </c>
      <c r="B388" s="4">
        <v>0</v>
      </c>
      <c r="C388" s="4">
        <v>0</v>
      </c>
      <c r="D388" s="4">
        <v>1</v>
      </c>
      <c r="E388" s="4">
        <v>209</v>
      </c>
      <c r="F388" s="4">
        <f>ROUND(Source!W364,O388)</f>
        <v>0</v>
      </c>
      <c r="G388" s="4" t="s">
        <v>267</v>
      </c>
      <c r="H388" s="4" t="s">
        <v>268</v>
      </c>
      <c r="I388" s="4"/>
      <c r="J388" s="4"/>
      <c r="K388" s="4">
        <v>209</v>
      </c>
      <c r="L388" s="4">
        <v>23</v>
      </c>
      <c r="M388" s="4">
        <v>3</v>
      </c>
      <c r="N388" s="4" t="s">
        <v>3</v>
      </c>
      <c r="O388" s="4">
        <v>2</v>
      </c>
      <c r="P388" s="4"/>
      <c r="Q388" s="4"/>
      <c r="R388" s="4"/>
      <c r="S388" s="4"/>
      <c r="T388" s="4"/>
      <c r="U388" s="4"/>
      <c r="V388" s="4"/>
      <c r="W388" s="4">
        <v>0</v>
      </c>
      <c r="X388" s="4">
        <v>1</v>
      </c>
      <c r="Y388" s="4">
        <v>0</v>
      </c>
      <c r="Z388" s="4"/>
      <c r="AA388" s="4"/>
      <c r="AB388" s="4"/>
    </row>
    <row r="389" spans="1:28" x14ac:dyDescent="0.2">
      <c r="A389" s="4">
        <v>50</v>
      </c>
      <c r="B389" s="4">
        <v>0</v>
      </c>
      <c r="C389" s="4">
        <v>0</v>
      </c>
      <c r="D389" s="4">
        <v>1</v>
      </c>
      <c r="E389" s="4">
        <v>233</v>
      </c>
      <c r="F389" s="4">
        <f>ROUND(Source!BD364,O389)</f>
        <v>0</v>
      </c>
      <c r="G389" s="4" t="s">
        <v>269</v>
      </c>
      <c r="H389" s="4" t="s">
        <v>270</v>
      </c>
      <c r="I389" s="4"/>
      <c r="J389" s="4"/>
      <c r="K389" s="4">
        <v>233</v>
      </c>
      <c r="L389" s="4">
        <v>24</v>
      </c>
      <c r="M389" s="4">
        <v>3</v>
      </c>
      <c r="N389" s="4" t="s">
        <v>3</v>
      </c>
      <c r="O389" s="4">
        <v>2</v>
      </c>
      <c r="P389" s="4"/>
      <c r="Q389" s="4"/>
      <c r="R389" s="4"/>
      <c r="S389" s="4"/>
      <c r="T389" s="4"/>
      <c r="U389" s="4"/>
      <c r="V389" s="4"/>
      <c r="W389" s="4">
        <v>0</v>
      </c>
      <c r="X389" s="4">
        <v>1</v>
      </c>
      <c r="Y389" s="4">
        <v>0</v>
      </c>
      <c r="Z389" s="4"/>
      <c r="AA389" s="4"/>
      <c r="AB389" s="4"/>
    </row>
    <row r="390" spans="1:28" x14ac:dyDescent="0.2">
      <c r="A390" s="4">
        <v>50</v>
      </c>
      <c r="B390" s="4">
        <v>0</v>
      </c>
      <c r="C390" s="4">
        <v>0</v>
      </c>
      <c r="D390" s="4">
        <v>1</v>
      </c>
      <c r="E390" s="4">
        <v>210</v>
      </c>
      <c r="F390" s="4">
        <f>ROUND(Source!X364,O390)</f>
        <v>62328.07</v>
      </c>
      <c r="G390" s="4" t="s">
        <v>271</v>
      </c>
      <c r="H390" s="4" t="s">
        <v>272</v>
      </c>
      <c r="I390" s="4"/>
      <c r="J390" s="4"/>
      <c r="K390" s="4">
        <v>210</v>
      </c>
      <c r="L390" s="4">
        <v>25</v>
      </c>
      <c r="M390" s="4">
        <v>3</v>
      </c>
      <c r="N390" s="4" t="s">
        <v>3</v>
      </c>
      <c r="O390" s="4">
        <v>2</v>
      </c>
      <c r="P390" s="4"/>
      <c r="Q390" s="4"/>
      <c r="R390" s="4"/>
      <c r="S390" s="4"/>
      <c r="T390" s="4"/>
      <c r="U390" s="4"/>
      <c r="V390" s="4"/>
      <c r="W390" s="4">
        <v>62328.07</v>
      </c>
      <c r="X390" s="4">
        <v>1</v>
      </c>
      <c r="Y390" s="4">
        <v>62328.07</v>
      </c>
      <c r="Z390" s="4"/>
      <c r="AA390" s="4"/>
      <c r="AB390" s="4"/>
    </row>
    <row r="391" spans="1:28" x14ac:dyDescent="0.2">
      <c r="A391" s="4">
        <v>50</v>
      </c>
      <c r="B391" s="4">
        <v>0</v>
      </c>
      <c r="C391" s="4">
        <v>0</v>
      </c>
      <c r="D391" s="4">
        <v>1</v>
      </c>
      <c r="E391" s="4">
        <v>211</v>
      </c>
      <c r="F391" s="4">
        <f>ROUND(Source!Y364,O391)</f>
        <v>33235.230000000003</v>
      </c>
      <c r="G391" s="4" t="s">
        <v>273</v>
      </c>
      <c r="H391" s="4" t="s">
        <v>274</v>
      </c>
      <c r="I391" s="4"/>
      <c r="J391" s="4"/>
      <c r="K391" s="4">
        <v>211</v>
      </c>
      <c r="L391" s="4">
        <v>26</v>
      </c>
      <c r="M391" s="4">
        <v>3</v>
      </c>
      <c r="N391" s="4" t="s">
        <v>3</v>
      </c>
      <c r="O391" s="4">
        <v>2</v>
      </c>
      <c r="P391" s="4"/>
      <c r="Q391" s="4"/>
      <c r="R391" s="4"/>
      <c r="S391" s="4"/>
      <c r="T391" s="4"/>
      <c r="U391" s="4"/>
      <c r="V391" s="4"/>
      <c r="W391" s="4">
        <v>33235.230000000003</v>
      </c>
      <c r="X391" s="4">
        <v>1</v>
      </c>
      <c r="Y391" s="4">
        <v>33235.230000000003</v>
      </c>
      <c r="Z391" s="4"/>
      <c r="AA391" s="4"/>
      <c r="AB391" s="4"/>
    </row>
    <row r="392" spans="1:28" x14ac:dyDescent="0.2">
      <c r="A392" s="4">
        <v>50</v>
      </c>
      <c r="B392" s="4">
        <v>0</v>
      </c>
      <c r="C392" s="4">
        <v>0</v>
      </c>
      <c r="D392" s="4">
        <v>1</v>
      </c>
      <c r="E392" s="4">
        <v>224</v>
      </c>
      <c r="F392" s="4">
        <f>ROUND(Source!AR364,O392)</f>
        <v>713511.11</v>
      </c>
      <c r="G392" s="4" t="s">
        <v>275</v>
      </c>
      <c r="H392" s="4" t="s">
        <v>276</v>
      </c>
      <c r="I392" s="4"/>
      <c r="J392" s="4"/>
      <c r="K392" s="4">
        <v>224</v>
      </c>
      <c r="L392" s="4">
        <v>27</v>
      </c>
      <c r="M392" s="4">
        <v>3</v>
      </c>
      <c r="N392" s="4" t="s">
        <v>3</v>
      </c>
      <c r="O392" s="4">
        <v>2</v>
      </c>
      <c r="P392" s="4"/>
      <c r="Q392" s="4"/>
      <c r="R392" s="4"/>
      <c r="S392" s="4"/>
      <c r="T392" s="4"/>
      <c r="U392" s="4"/>
      <c r="V392" s="4"/>
      <c r="W392" s="4">
        <v>713511.11</v>
      </c>
      <c r="X392" s="4">
        <v>1</v>
      </c>
      <c r="Y392" s="4">
        <v>713511.11</v>
      </c>
      <c r="Z392" s="4"/>
      <c r="AA392" s="4"/>
      <c r="AB392" s="4"/>
    </row>
    <row r="393" spans="1:28" x14ac:dyDescent="0.2">
      <c r="A393" s="4">
        <v>50</v>
      </c>
      <c r="B393" s="4">
        <v>1</v>
      </c>
      <c r="C393" s="4">
        <v>0</v>
      </c>
      <c r="D393" s="4">
        <v>2</v>
      </c>
      <c r="E393" s="4">
        <v>0</v>
      </c>
      <c r="F393" s="4">
        <f>ROUND(F379,O393)</f>
        <v>66106.539999999994</v>
      </c>
      <c r="G393" s="4" t="s">
        <v>277</v>
      </c>
      <c r="H393" s="4" t="s">
        <v>249</v>
      </c>
      <c r="I393" s="4"/>
      <c r="J393" s="4"/>
      <c r="K393" s="4">
        <v>212</v>
      </c>
      <c r="L393" s="4">
        <v>28</v>
      </c>
      <c r="M393" s="4">
        <v>0</v>
      </c>
      <c r="N393" s="4" t="s">
        <v>3</v>
      </c>
      <c r="O393" s="4">
        <v>2</v>
      </c>
      <c r="P393" s="4"/>
      <c r="Q393" s="4"/>
      <c r="R393" s="4"/>
      <c r="S393" s="4"/>
      <c r="T393" s="4"/>
      <c r="U393" s="4"/>
      <c r="V393" s="4"/>
      <c r="W393" s="4">
        <v>66106.539999999994</v>
      </c>
      <c r="X393" s="4">
        <v>1</v>
      </c>
      <c r="Y393" s="4">
        <v>66106.539999999994</v>
      </c>
      <c r="Z393" s="4"/>
      <c r="AA393" s="4"/>
      <c r="AB393" s="4"/>
    </row>
    <row r="394" spans="1:28" x14ac:dyDescent="0.2">
      <c r="A394" s="4">
        <v>50</v>
      </c>
      <c r="B394" s="4">
        <v>1</v>
      </c>
      <c r="C394" s="4">
        <v>0</v>
      </c>
      <c r="D394" s="4">
        <v>2</v>
      </c>
      <c r="E394" s="4">
        <v>0</v>
      </c>
      <c r="F394" s="4">
        <f>ROUND(F376,O394)</f>
        <v>8291.99</v>
      </c>
      <c r="G394" s="4" t="s">
        <v>278</v>
      </c>
      <c r="H394" s="4" t="s">
        <v>279</v>
      </c>
      <c r="I394" s="4"/>
      <c r="J394" s="4"/>
      <c r="K394" s="4">
        <v>212</v>
      </c>
      <c r="L394" s="4">
        <v>29</v>
      </c>
      <c r="M394" s="4">
        <v>0</v>
      </c>
      <c r="N394" s="4" t="s">
        <v>3</v>
      </c>
      <c r="O394" s="4">
        <v>2</v>
      </c>
      <c r="P394" s="4"/>
      <c r="Q394" s="4"/>
      <c r="R394" s="4"/>
      <c r="S394" s="4"/>
      <c r="T394" s="4"/>
      <c r="U394" s="4"/>
      <c r="V394" s="4"/>
      <c r="W394" s="4">
        <v>8291.99</v>
      </c>
      <c r="X394" s="4">
        <v>1</v>
      </c>
      <c r="Y394" s="4">
        <v>8291.99</v>
      </c>
      <c r="Z394" s="4"/>
      <c r="AA394" s="4"/>
      <c r="AB394" s="4"/>
    </row>
    <row r="395" spans="1:28" x14ac:dyDescent="0.2">
      <c r="A395" s="4">
        <v>50</v>
      </c>
      <c r="B395" s="4">
        <v>1</v>
      </c>
      <c r="C395" s="4">
        <v>0</v>
      </c>
      <c r="D395" s="4">
        <v>2</v>
      </c>
      <c r="E395" s="4">
        <v>0</v>
      </c>
      <c r="F395" s="4">
        <f>ROUND(F367,O395)</f>
        <v>543549.28</v>
      </c>
      <c r="G395" s="4" t="s">
        <v>280</v>
      </c>
      <c r="H395" s="4" t="s">
        <v>281</v>
      </c>
      <c r="I395" s="4"/>
      <c r="J395" s="4"/>
      <c r="K395" s="4">
        <v>212</v>
      </c>
      <c r="L395" s="4">
        <v>30</v>
      </c>
      <c r="M395" s="4">
        <v>0</v>
      </c>
      <c r="N395" s="4" t="s">
        <v>3</v>
      </c>
      <c r="O395" s="4">
        <v>2</v>
      </c>
      <c r="P395" s="4"/>
      <c r="Q395" s="4"/>
      <c r="R395" s="4"/>
      <c r="S395" s="4"/>
      <c r="T395" s="4"/>
      <c r="U395" s="4"/>
      <c r="V395" s="4"/>
      <c r="W395" s="4">
        <v>543549.28</v>
      </c>
      <c r="X395" s="4">
        <v>1</v>
      </c>
      <c r="Y395" s="4">
        <v>543549.28</v>
      </c>
      <c r="Z395" s="4"/>
      <c r="AA395" s="4"/>
      <c r="AB395" s="4"/>
    </row>
    <row r="396" spans="1:28" x14ac:dyDescent="0.2">
      <c r="A396" s="4">
        <v>50</v>
      </c>
      <c r="B396" s="4">
        <v>1</v>
      </c>
      <c r="C396" s="4">
        <v>0</v>
      </c>
      <c r="D396" s="4">
        <v>2</v>
      </c>
      <c r="E396" s="4">
        <v>0</v>
      </c>
      <c r="F396" s="4">
        <v>0</v>
      </c>
      <c r="G396" s="4" t="s">
        <v>282</v>
      </c>
      <c r="H396" s="4" t="s">
        <v>271</v>
      </c>
      <c r="I396" s="4"/>
      <c r="J396" s="4"/>
      <c r="K396" s="4">
        <v>212</v>
      </c>
      <c r="L396" s="4">
        <v>31</v>
      </c>
      <c r="M396" s="4">
        <v>0</v>
      </c>
      <c r="N396" s="4" t="s">
        <v>3</v>
      </c>
      <c r="O396" s="4">
        <v>2</v>
      </c>
      <c r="P396" s="4"/>
      <c r="Q396" s="4"/>
      <c r="R396" s="4"/>
      <c r="S396" s="4"/>
      <c r="T396" s="4"/>
      <c r="U396" s="4"/>
      <c r="V396" s="4"/>
      <c r="W396" s="4">
        <v>62328.07</v>
      </c>
      <c r="X396" s="4">
        <v>1</v>
      </c>
      <c r="Y396" s="4">
        <v>62328.07</v>
      </c>
      <c r="Z396" s="4"/>
      <c r="AA396" s="4"/>
      <c r="AB396" s="4"/>
    </row>
    <row r="397" spans="1:28" x14ac:dyDescent="0.2">
      <c r="A397" s="4">
        <v>50</v>
      </c>
      <c r="B397" s="4">
        <v>1</v>
      </c>
      <c r="C397" s="4">
        <v>0</v>
      </c>
      <c r="D397" s="4">
        <v>2</v>
      </c>
      <c r="E397" s="4">
        <v>0</v>
      </c>
      <c r="F397" s="4">
        <v>0</v>
      </c>
      <c r="G397" s="4" t="s">
        <v>283</v>
      </c>
      <c r="H397" s="4" t="s">
        <v>284</v>
      </c>
      <c r="I397" s="4"/>
      <c r="J397" s="4"/>
      <c r="K397" s="4">
        <v>212</v>
      </c>
      <c r="L397" s="4">
        <v>32</v>
      </c>
      <c r="M397" s="4">
        <v>0</v>
      </c>
      <c r="N397" s="4" t="s">
        <v>3</v>
      </c>
      <c r="O397" s="4">
        <v>2</v>
      </c>
      <c r="P397" s="4"/>
      <c r="Q397" s="4"/>
      <c r="R397" s="4"/>
      <c r="S397" s="4"/>
      <c r="T397" s="4"/>
      <c r="U397" s="4"/>
      <c r="V397" s="4"/>
      <c r="W397" s="4">
        <v>33235.230000000003</v>
      </c>
      <c r="X397" s="4">
        <v>1</v>
      </c>
      <c r="Y397" s="4">
        <v>33235.230000000003</v>
      </c>
      <c r="Z397" s="4"/>
      <c r="AA397" s="4"/>
      <c r="AB397" s="4"/>
    </row>
    <row r="398" spans="1:28" x14ac:dyDescent="0.2">
      <c r="A398" s="4">
        <v>50</v>
      </c>
      <c r="B398" s="4">
        <v>1</v>
      </c>
      <c r="C398" s="4">
        <v>0</v>
      </c>
      <c r="D398" s="4">
        <v>2</v>
      </c>
      <c r="E398" s="4">
        <v>0</v>
      </c>
      <c r="F398" s="4">
        <f>ROUND(F393+F394+F395+F396+F397,O398)</f>
        <v>617947.81000000006</v>
      </c>
      <c r="G398" s="4" t="s">
        <v>285</v>
      </c>
      <c r="H398" s="4" t="s">
        <v>275</v>
      </c>
      <c r="I398" s="4"/>
      <c r="J398" s="4"/>
      <c r="K398" s="4">
        <v>212</v>
      </c>
      <c r="L398" s="4">
        <v>33</v>
      </c>
      <c r="M398" s="4">
        <v>0</v>
      </c>
      <c r="N398" s="4" t="s">
        <v>3</v>
      </c>
      <c r="O398" s="4">
        <v>2</v>
      </c>
      <c r="P398" s="4"/>
      <c r="Q398" s="4"/>
      <c r="R398" s="4"/>
      <c r="S398" s="4"/>
      <c r="T398" s="4"/>
      <c r="U398" s="4"/>
      <c r="V398" s="4"/>
      <c r="W398" s="4">
        <v>713511.11</v>
      </c>
      <c r="X398" s="4">
        <v>1</v>
      </c>
      <c r="Y398" s="4">
        <v>713511.11</v>
      </c>
      <c r="Z398" s="4"/>
      <c r="AA398" s="4"/>
      <c r="AB398" s="4"/>
    </row>
    <row r="399" spans="1:28" x14ac:dyDescent="0.2">
      <c r="A399" s="4">
        <v>50</v>
      </c>
      <c r="B399" s="4">
        <v>1</v>
      </c>
      <c r="C399" s="4">
        <v>0</v>
      </c>
      <c r="D399" s="4">
        <v>2</v>
      </c>
      <c r="E399" s="4">
        <v>0</v>
      </c>
      <c r="F399" s="4">
        <f>ROUND(F398*0.2,O399)</f>
        <v>123589.56</v>
      </c>
      <c r="G399" s="4" t="s">
        <v>286</v>
      </c>
      <c r="H399" s="4" t="s">
        <v>287</v>
      </c>
      <c r="I399" s="4"/>
      <c r="J399" s="4"/>
      <c r="K399" s="4">
        <v>212</v>
      </c>
      <c r="L399" s="4">
        <v>34</v>
      </c>
      <c r="M399" s="4">
        <v>0</v>
      </c>
      <c r="N399" s="4" t="s">
        <v>3</v>
      </c>
      <c r="O399" s="4">
        <v>2</v>
      </c>
      <c r="P399" s="4"/>
      <c r="Q399" s="4"/>
      <c r="R399" s="4"/>
      <c r="S399" s="4"/>
      <c r="T399" s="4"/>
      <c r="U399" s="4"/>
      <c r="V399" s="4"/>
      <c r="W399" s="4">
        <v>142702.22</v>
      </c>
      <c r="X399" s="4">
        <v>1</v>
      </c>
      <c r="Y399" s="4">
        <v>142702.22</v>
      </c>
      <c r="Z399" s="4"/>
      <c r="AA399" s="4"/>
      <c r="AB399" s="4"/>
    </row>
    <row r="400" spans="1:28" x14ac:dyDescent="0.2">
      <c r="A400" s="4">
        <v>50</v>
      </c>
      <c r="B400" s="4">
        <v>1</v>
      </c>
      <c r="C400" s="4">
        <v>0</v>
      </c>
      <c r="D400" s="4">
        <v>2</v>
      </c>
      <c r="E400" s="4">
        <v>213</v>
      </c>
      <c r="F400" s="4">
        <f>ROUND(F398+F399,O400)</f>
        <v>741537.37</v>
      </c>
      <c r="G400" s="4" t="s">
        <v>288</v>
      </c>
      <c r="H400" s="4" t="s">
        <v>289</v>
      </c>
      <c r="I400" s="4"/>
      <c r="J400" s="4"/>
      <c r="K400" s="4">
        <v>212</v>
      </c>
      <c r="L400" s="4">
        <v>35</v>
      </c>
      <c r="M400" s="4">
        <v>0</v>
      </c>
      <c r="N400" s="4" t="s">
        <v>3</v>
      </c>
      <c r="O400" s="4">
        <v>2</v>
      </c>
      <c r="P400" s="4"/>
      <c r="Q400" s="4"/>
      <c r="R400" s="4"/>
      <c r="S400" s="4"/>
      <c r="T400" s="4"/>
      <c r="U400" s="4"/>
      <c r="V400" s="4"/>
      <c r="W400" s="4">
        <v>856213.33</v>
      </c>
      <c r="X400" s="4">
        <v>1</v>
      </c>
      <c r="Y400" s="4">
        <v>856213.33</v>
      </c>
      <c r="Z400" s="4"/>
      <c r="AA400" s="4"/>
      <c r="AB400" s="4"/>
    </row>
    <row r="402" spans="1:206" x14ac:dyDescent="0.2">
      <c r="A402" s="2">
        <v>51</v>
      </c>
      <c r="B402" s="2">
        <f>B20</f>
        <v>1</v>
      </c>
      <c r="C402" s="2">
        <f>A20</f>
        <v>3</v>
      </c>
      <c r="D402" s="2">
        <f>ROW(A20)</f>
        <v>20</v>
      </c>
      <c r="E402" s="2"/>
      <c r="F402" s="2" t="str">
        <f>IF(F20&lt;&gt;"",F20,"")</f>
        <v/>
      </c>
      <c r="G402" s="2" t="str">
        <f>IF(G20&lt;&gt;"",G20,"")</f>
        <v>Новая локальная смета</v>
      </c>
      <c r="H402" s="2">
        <v>0</v>
      </c>
      <c r="I402" s="2"/>
      <c r="J402" s="2"/>
      <c r="K402" s="2"/>
      <c r="L402" s="2"/>
      <c r="M402" s="2"/>
      <c r="N402" s="2"/>
      <c r="O402" s="2">
        <f t="shared" ref="O402:T402" si="330">ROUND(O83+O164+O264+O364+AB402,2)</f>
        <v>7955827.1600000001</v>
      </c>
      <c r="P402" s="2">
        <f t="shared" si="330"/>
        <v>7381705.9800000004</v>
      </c>
      <c r="Q402" s="2">
        <f t="shared" si="330"/>
        <v>288705.82</v>
      </c>
      <c r="R402" s="2">
        <f t="shared" si="330"/>
        <v>67758.33</v>
      </c>
      <c r="S402" s="2">
        <f t="shared" si="330"/>
        <v>285415.36</v>
      </c>
      <c r="T402" s="2">
        <f t="shared" si="330"/>
        <v>0</v>
      </c>
      <c r="U402" s="2">
        <f>U83+U164+U264+U364+AH402</f>
        <v>883.42051650000008</v>
      </c>
      <c r="V402" s="2">
        <f>V83+V164+V264+V364+AI402</f>
        <v>156.87663220000002</v>
      </c>
      <c r="W402" s="2">
        <f>ROUND(W83+W164+W264+W364+AJ402,2)</f>
        <v>0</v>
      </c>
      <c r="X402" s="2">
        <f>ROUND(X83+X164+X264+X364+AK402,2)</f>
        <v>339565.52</v>
      </c>
      <c r="Y402" s="2">
        <f>ROUND(Y83+Y164+Y264+Y364+AL402,2)</f>
        <v>190610.74</v>
      </c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>
        <f t="shared" ref="AO402:BD402" si="331">ROUND(AO83+AO164+AO264+AO364+BX402,2)</f>
        <v>0</v>
      </c>
      <c r="AP402" s="2">
        <f t="shared" si="331"/>
        <v>0</v>
      </c>
      <c r="AQ402" s="2">
        <f t="shared" si="331"/>
        <v>0</v>
      </c>
      <c r="AR402" s="2">
        <f t="shared" si="331"/>
        <v>8486003.4199999999</v>
      </c>
      <c r="AS402" s="2">
        <f t="shared" si="331"/>
        <v>8155031.8300000001</v>
      </c>
      <c r="AT402" s="2">
        <f t="shared" si="331"/>
        <v>277353.03999999998</v>
      </c>
      <c r="AU402" s="2">
        <f t="shared" si="331"/>
        <v>53618.55</v>
      </c>
      <c r="AV402" s="2">
        <f t="shared" si="331"/>
        <v>7381705.9800000004</v>
      </c>
      <c r="AW402" s="2">
        <f t="shared" si="331"/>
        <v>7381705.9800000004</v>
      </c>
      <c r="AX402" s="2">
        <f t="shared" si="331"/>
        <v>0</v>
      </c>
      <c r="AY402" s="2">
        <f t="shared" si="331"/>
        <v>7381705.9800000004</v>
      </c>
      <c r="AZ402" s="2">
        <f t="shared" si="331"/>
        <v>0</v>
      </c>
      <c r="BA402" s="2">
        <f t="shared" si="331"/>
        <v>0</v>
      </c>
      <c r="BB402" s="2">
        <f t="shared" si="331"/>
        <v>0</v>
      </c>
      <c r="BC402" s="2">
        <f t="shared" si="331"/>
        <v>0</v>
      </c>
      <c r="BD402" s="2">
        <f t="shared" si="331"/>
        <v>0</v>
      </c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>
        <v>0</v>
      </c>
    </row>
    <row r="404" spans="1:206" x14ac:dyDescent="0.2">
      <c r="A404" s="4">
        <v>50</v>
      </c>
      <c r="B404" s="4">
        <v>0</v>
      </c>
      <c r="C404" s="4">
        <v>0</v>
      </c>
      <c r="D404" s="4">
        <v>1</v>
      </c>
      <c r="E404" s="4">
        <v>201</v>
      </c>
      <c r="F404" s="4">
        <f>ROUND(Source!O402,O404)</f>
        <v>7955827.1600000001</v>
      </c>
      <c r="G404" s="4" t="s">
        <v>223</v>
      </c>
      <c r="H404" s="4" t="s">
        <v>224</v>
      </c>
      <c r="I404" s="4"/>
      <c r="J404" s="4"/>
      <c r="K404" s="4">
        <v>201</v>
      </c>
      <c r="L404" s="4">
        <v>1</v>
      </c>
      <c r="M404" s="4">
        <v>3</v>
      </c>
      <c r="N404" s="4" t="s">
        <v>3</v>
      </c>
      <c r="O404" s="4">
        <v>2</v>
      </c>
      <c r="P404" s="4"/>
      <c r="Q404" s="4"/>
      <c r="R404" s="4"/>
      <c r="S404" s="4"/>
      <c r="T404" s="4"/>
      <c r="U404" s="4"/>
      <c r="V404" s="4"/>
      <c r="W404" s="4">
        <v>7955827.1600000001</v>
      </c>
      <c r="X404" s="4">
        <v>1</v>
      </c>
      <c r="Y404" s="4">
        <v>7955827.1600000001</v>
      </c>
      <c r="Z404" s="4"/>
      <c r="AA404" s="4"/>
      <c r="AB404" s="4"/>
    </row>
    <row r="405" spans="1:206" x14ac:dyDescent="0.2">
      <c r="A405" s="4">
        <v>50</v>
      </c>
      <c r="B405" s="4">
        <v>0</v>
      </c>
      <c r="C405" s="4">
        <v>0</v>
      </c>
      <c r="D405" s="4">
        <v>1</v>
      </c>
      <c r="E405" s="4">
        <v>202</v>
      </c>
      <c r="F405" s="4">
        <f>ROUND(Source!P402,O405)</f>
        <v>7381705.9800000004</v>
      </c>
      <c r="G405" s="4" t="s">
        <v>225</v>
      </c>
      <c r="H405" s="4" t="s">
        <v>226</v>
      </c>
      <c r="I405" s="4"/>
      <c r="J405" s="4"/>
      <c r="K405" s="4">
        <v>202</v>
      </c>
      <c r="L405" s="4">
        <v>2</v>
      </c>
      <c r="M405" s="4">
        <v>3</v>
      </c>
      <c r="N405" s="4" t="s">
        <v>3</v>
      </c>
      <c r="O405" s="4">
        <v>2</v>
      </c>
      <c r="P405" s="4"/>
      <c r="Q405" s="4"/>
      <c r="R405" s="4"/>
      <c r="S405" s="4"/>
      <c r="T405" s="4"/>
      <c r="U405" s="4"/>
      <c r="V405" s="4"/>
      <c r="W405" s="4">
        <v>7381705.9800000004</v>
      </c>
      <c r="X405" s="4">
        <v>1</v>
      </c>
      <c r="Y405" s="4">
        <v>7381705.9800000004</v>
      </c>
      <c r="Z405" s="4"/>
      <c r="AA405" s="4"/>
      <c r="AB405" s="4"/>
    </row>
    <row r="406" spans="1:206" x14ac:dyDescent="0.2">
      <c r="A406" s="4">
        <v>50</v>
      </c>
      <c r="B406" s="4">
        <v>0</v>
      </c>
      <c r="C406" s="4">
        <v>0</v>
      </c>
      <c r="D406" s="4">
        <v>1</v>
      </c>
      <c r="E406" s="4">
        <v>222</v>
      </c>
      <c r="F406" s="4">
        <f>ROUND(Source!AO402,O406)</f>
        <v>0</v>
      </c>
      <c r="G406" s="4" t="s">
        <v>227</v>
      </c>
      <c r="H406" s="4" t="s">
        <v>228</v>
      </c>
      <c r="I406" s="4"/>
      <c r="J406" s="4"/>
      <c r="K406" s="4">
        <v>222</v>
      </c>
      <c r="L406" s="4">
        <v>3</v>
      </c>
      <c r="M406" s="4">
        <v>3</v>
      </c>
      <c r="N406" s="4" t="s">
        <v>3</v>
      </c>
      <c r="O406" s="4">
        <v>2</v>
      </c>
      <c r="P406" s="4"/>
      <c r="Q406" s="4"/>
      <c r="R406" s="4"/>
      <c r="S406" s="4"/>
      <c r="T406" s="4"/>
      <c r="U406" s="4"/>
      <c r="V406" s="4"/>
      <c r="W406" s="4">
        <v>0</v>
      </c>
      <c r="X406" s="4">
        <v>1</v>
      </c>
      <c r="Y406" s="4">
        <v>0</v>
      </c>
      <c r="Z406" s="4"/>
      <c r="AA406" s="4"/>
      <c r="AB406" s="4"/>
    </row>
    <row r="407" spans="1:206" x14ac:dyDescent="0.2">
      <c r="A407" s="4">
        <v>50</v>
      </c>
      <c r="B407" s="4">
        <v>0</v>
      </c>
      <c r="C407" s="4">
        <v>0</v>
      </c>
      <c r="D407" s="4">
        <v>1</v>
      </c>
      <c r="E407" s="4">
        <v>225</v>
      </c>
      <c r="F407" s="4">
        <f>ROUND(Source!AV402,O407)</f>
        <v>7381705.9800000004</v>
      </c>
      <c r="G407" s="4" t="s">
        <v>229</v>
      </c>
      <c r="H407" s="4" t="s">
        <v>230</v>
      </c>
      <c r="I407" s="4"/>
      <c r="J407" s="4"/>
      <c r="K407" s="4">
        <v>225</v>
      </c>
      <c r="L407" s="4">
        <v>4</v>
      </c>
      <c r="M407" s="4">
        <v>3</v>
      </c>
      <c r="N407" s="4" t="s">
        <v>3</v>
      </c>
      <c r="O407" s="4">
        <v>2</v>
      </c>
      <c r="P407" s="4"/>
      <c r="Q407" s="4"/>
      <c r="R407" s="4"/>
      <c r="S407" s="4"/>
      <c r="T407" s="4"/>
      <c r="U407" s="4"/>
      <c r="V407" s="4"/>
      <c r="W407" s="4">
        <v>7381705.9800000004</v>
      </c>
      <c r="X407" s="4">
        <v>1</v>
      </c>
      <c r="Y407" s="4">
        <v>7381705.9800000004</v>
      </c>
      <c r="Z407" s="4"/>
      <c r="AA407" s="4"/>
      <c r="AB407" s="4"/>
    </row>
    <row r="408" spans="1:206" x14ac:dyDescent="0.2">
      <c r="A408" s="4">
        <v>50</v>
      </c>
      <c r="B408" s="4">
        <v>0</v>
      </c>
      <c r="C408" s="4">
        <v>0</v>
      </c>
      <c r="D408" s="4">
        <v>1</v>
      </c>
      <c r="E408" s="4">
        <v>226</v>
      </c>
      <c r="F408" s="4">
        <f>ROUND(Source!AW402,O408)</f>
        <v>7381705.9800000004</v>
      </c>
      <c r="G408" s="4" t="s">
        <v>231</v>
      </c>
      <c r="H408" s="4" t="s">
        <v>232</v>
      </c>
      <c r="I408" s="4"/>
      <c r="J408" s="4"/>
      <c r="K408" s="4">
        <v>226</v>
      </c>
      <c r="L408" s="4">
        <v>5</v>
      </c>
      <c r="M408" s="4">
        <v>3</v>
      </c>
      <c r="N408" s="4" t="s">
        <v>3</v>
      </c>
      <c r="O408" s="4">
        <v>2</v>
      </c>
      <c r="P408" s="4"/>
      <c r="Q408" s="4"/>
      <c r="R408" s="4"/>
      <c r="S408" s="4"/>
      <c r="T408" s="4"/>
      <c r="U408" s="4"/>
      <c r="V408" s="4"/>
      <c r="W408" s="4">
        <v>7381705.9800000004</v>
      </c>
      <c r="X408" s="4">
        <v>1</v>
      </c>
      <c r="Y408" s="4">
        <v>7381705.9800000004</v>
      </c>
      <c r="Z408" s="4"/>
      <c r="AA408" s="4"/>
      <c r="AB408" s="4"/>
    </row>
    <row r="409" spans="1:206" x14ac:dyDescent="0.2">
      <c r="A409" s="4">
        <v>50</v>
      </c>
      <c r="B409" s="4">
        <v>0</v>
      </c>
      <c r="C409" s="4">
        <v>0</v>
      </c>
      <c r="D409" s="4">
        <v>1</v>
      </c>
      <c r="E409" s="4">
        <v>227</v>
      </c>
      <c r="F409" s="4">
        <f>ROUND(Source!AX402,O409)</f>
        <v>0</v>
      </c>
      <c r="G409" s="4" t="s">
        <v>233</v>
      </c>
      <c r="H409" s="4" t="s">
        <v>234</v>
      </c>
      <c r="I409" s="4"/>
      <c r="J409" s="4"/>
      <c r="K409" s="4">
        <v>227</v>
      </c>
      <c r="L409" s="4">
        <v>6</v>
      </c>
      <c r="M409" s="4">
        <v>3</v>
      </c>
      <c r="N409" s="4" t="s">
        <v>3</v>
      </c>
      <c r="O409" s="4">
        <v>2</v>
      </c>
      <c r="P409" s="4"/>
      <c r="Q409" s="4"/>
      <c r="R409" s="4"/>
      <c r="S409" s="4"/>
      <c r="T409" s="4"/>
      <c r="U409" s="4"/>
      <c r="V409" s="4"/>
      <c r="W409" s="4">
        <v>0</v>
      </c>
      <c r="X409" s="4">
        <v>1</v>
      </c>
      <c r="Y409" s="4">
        <v>0</v>
      </c>
      <c r="Z409" s="4"/>
      <c r="AA409" s="4"/>
      <c r="AB409" s="4"/>
    </row>
    <row r="410" spans="1:206" x14ac:dyDescent="0.2">
      <c r="A410" s="4">
        <v>50</v>
      </c>
      <c r="B410" s="4">
        <v>0</v>
      </c>
      <c r="C410" s="4">
        <v>0</v>
      </c>
      <c r="D410" s="4">
        <v>1</v>
      </c>
      <c r="E410" s="4">
        <v>228</v>
      </c>
      <c r="F410" s="4">
        <f>ROUND(Source!AY402,O410)</f>
        <v>7381705.9800000004</v>
      </c>
      <c r="G410" s="4" t="s">
        <v>235</v>
      </c>
      <c r="H410" s="4" t="s">
        <v>236</v>
      </c>
      <c r="I410" s="4"/>
      <c r="J410" s="4"/>
      <c r="K410" s="4">
        <v>228</v>
      </c>
      <c r="L410" s="4">
        <v>7</v>
      </c>
      <c r="M410" s="4">
        <v>3</v>
      </c>
      <c r="N410" s="4" t="s">
        <v>3</v>
      </c>
      <c r="O410" s="4">
        <v>2</v>
      </c>
      <c r="P410" s="4"/>
      <c r="Q410" s="4"/>
      <c r="R410" s="4"/>
      <c r="S410" s="4"/>
      <c r="T410" s="4"/>
      <c r="U410" s="4"/>
      <c r="V410" s="4"/>
      <c r="W410" s="4">
        <v>7381705.9800000004</v>
      </c>
      <c r="X410" s="4">
        <v>1</v>
      </c>
      <c r="Y410" s="4">
        <v>7381705.9800000004</v>
      </c>
      <c r="Z410" s="4"/>
      <c r="AA410" s="4"/>
      <c r="AB410" s="4"/>
    </row>
    <row r="411" spans="1:206" x14ac:dyDescent="0.2">
      <c r="A411" s="4">
        <v>50</v>
      </c>
      <c r="B411" s="4">
        <v>0</v>
      </c>
      <c r="C411" s="4">
        <v>0</v>
      </c>
      <c r="D411" s="4">
        <v>1</v>
      </c>
      <c r="E411" s="4">
        <v>216</v>
      </c>
      <c r="F411" s="4">
        <f>ROUND(Source!AP402,O411)</f>
        <v>0</v>
      </c>
      <c r="G411" s="4" t="s">
        <v>237</v>
      </c>
      <c r="H411" s="4" t="s">
        <v>238</v>
      </c>
      <c r="I411" s="4"/>
      <c r="J411" s="4"/>
      <c r="K411" s="4">
        <v>216</v>
      </c>
      <c r="L411" s="4">
        <v>8</v>
      </c>
      <c r="M411" s="4">
        <v>3</v>
      </c>
      <c r="N411" s="4" t="s">
        <v>3</v>
      </c>
      <c r="O411" s="4">
        <v>2</v>
      </c>
      <c r="P411" s="4"/>
      <c r="Q411" s="4"/>
      <c r="R411" s="4"/>
      <c r="S411" s="4"/>
      <c r="T411" s="4"/>
      <c r="U411" s="4"/>
      <c r="V411" s="4"/>
      <c r="W411" s="4">
        <v>0</v>
      </c>
      <c r="X411" s="4">
        <v>1</v>
      </c>
      <c r="Y411" s="4">
        <v>0</v>
      </c>
      <c r="Z411" s="4"/>
      <c r="AA411" s="4"/>
      <c r="AB411" s="4"/>
    </row>
    <row r="412" spans="1:206" x14ac:dyDescent="0.2">
      <c r="A412" s="4">
        <v>50</v>
      </c>
      <c r="B412" s="4">
        <v>0</v>
      </c>
      <c r="C412" s="4">
        <v>0</v>
      </c>
      <c r="D412" s="4">
        <v>1</v>
      </c>
      <c r="E412" s="4">
        <v>223</v>
      </c>
      <c r="F412" s="4">
        <f>ROUND(Source!AQ402,O412)</f>
        <v>0</v>
      </c>
      <c r="G412" s="4" t="s">
        <v>239</v>
      </c>
      <c r="H412" s="4" t="s">
        <v>240</v>
      </c>
      <c r="I412" s="4"/>
      <c r="J412" s="4"/>
      <c r="K412" s="4">
        <v>223</v>
      </c>
      <c r="L412" s="4">
        <v>9</v>
      </c>
      <c r="M412" s="4">
        <v>3</v>
      </c>
      <c r="N412" s="4" t="s">
        <v>3</v>
      </c>
      <c r="O412" s="4">
        <v>2</v>
      </c>
      <c r="P412" s="4"/>
      <c r="Q412" s="4"/>
      <c r="R412" s="4"/>
      <c r="S412" s="4"/>
      <c r="T412" s="4"/>
      <c r="U412" s="4"/>
      <c r="V412" s="4"/>
      <c r="W412" s="4">
        <v>0</v>
      </c>
      <c r="X412" s="4">
        <v>1</v>
      </c>
      <c r="Y412" s="4">
        <v>0</v>
      </c>
      <c r="Z412" s="4"/>
      <c r="AA412" s="4"/>
      <c r="AB412" s="4"/>
    </row>
    <row r="413" spans="1:206" x14ac:dyDescent="0.2">
      <c r="A413" s="4">
        <v>50</v>
      </c>
      <c r="B413" s="4">
        <v>0</v>
      </c>
      <c r="C413" s="4">
        <v>0</v>
      </c>
      <c r="D413" s="4">
        <v>1</v>
      </c>
      <c r="E413" s="4">
        <v>229</v>
      </c>
      <c r="F413" s="4">
        <f>ROUND(Source!AZ402,O413)</f>
        <v>0</v>
      </c>
      <c r="G413" s="4" t="s">
        <v>241</v>
      </c>
      <c r="H413" s="4" t="s">
        <v>242</v>
      </c>
      <c r="I413" s="4"/>
      <c r="J413" s="4"/>
      <c r="K413" s="4">
        <v>229</v>
      </c>
      <c r="L413" s="4">
        <v>10</v>
      </c>
      <c r="M413" s="4">
        <v>3</v>
      </c>
      <c r="N413" s="4" t="s">
        <v>3</v>
      </c>
      <c r="O413" s="4">
        <v>2</v>
      </c>
      <c r="P413" s="4"/>
      <c r="Q413" s="4"/>
      <c r="R413" s="4"/>
      <c r="S413" s="4"/>
      <c r="T413" s="4"/>
      <c r="U413" s="4"/>
      <c r="V413" s="4"/>
      <c r="W413" s="4">
        <v>0</v>
      </c>
      <c r="X413" s="4">
        <v>1</v>
      </c>
      <c r="Y413" s="4">
        <v>0</v>
      </c>
      <c r="Z413" s="4"/>
      <c r="AA413" s="4"/>
      <c r="AB413" s="4"/>
    </row>
    <row r="414" spans="1:206" x14ac:dyDescent="0.2">
      <c r="A414" s="4">
        <v>50</v>
      </c>
      <c r="B414" s="4">
        <v>0</v>
      </c>
      <c r="C414" s="4">
        <v>0</v>
      </c>
      <c r="D414" s="4">
        <v>1</v>
      </c>
      <c r="E414" s="4">
        <v>203</v>
      </c>
      <c r="F414" s="4">
        <f>ROUND(Source!Q402,O414)</f>
        <v>288705.82</v>
      </c>
      <c r="G414" s="4" t="s">
        <v>243</v>
      </c>
      <c r="H414" s="4" t="s">
        <v>244</v>
      </c>
      <c r="I414" s="4"/>
      <c r="J414" s="4"/>
      <c r="K414" s="4">
        <v>203</v>
      </c>
      <c r="L414" s="4">
        <v>11</v>
      </c>
      <c r="M414" s="4">
        <v>3</v>
      </c>
      <c r="N414" s="4" t="s">
        <v>3</v>
      </c>
      <c r="O414" s="4">
        <v>2</v>
      </c>
      <c r="P414" s="4"/>
      <c r="Q414" s="4"/>
      <c r="R414" s="4"/>
      <c r="S414" s="4"/>
      <c r="T414" s="4"/>
      <c r="U414" s="4"/>
      <c r="V414" s="4"/>
      <c r="W414" s="4">
        <v>288705.82</v>
      </c>
      <c r="X414" s="4">
        <v>1</v>
      </c>
      <c r="Y414" s="4">
        <v>288705.82</v>
      </c>
      <c r="Z414" s="4"/>
      <c r="AA414" s="4"/>
      <c r="AB414" s="4"/>
    </row>
    <row r="415" spans="1:206" x14ac:dyDescent="0.2">
      <c r="A415" s="4">
        <v>50</v>
      </c>
      <c r="B415" s="4">
        <v>0</v>
      </c>
      <c r="C415" s="4">
        <v>0</v>
      </c>
      <c r="D415" s="4">
        <v>1</v>
      </c>
      <c r="E415" s="4">
        <v>231</v>
      </c>
      <c r="F415" s="4">
        <f>ROUND(Source!BB402,O415)</f>
        <v>0</v>
      </c>
      <c r="G415" s="4" t="s">
        <v>245</v>
      </c>
      <c r="H415" s="4" t="s">
        <v>246</v>
      </c>
      <c r="I415" s="4"/>
      <c r="J415" s="4"/>
      <c r="K415" s="4">
        <v>231</v>
      </c>
      <c r="L415" s="4">
        <v>12</v>
      </c>
      <c r="M415" s="4">
        <v>3</v>
      </c>
      <c r="N415" s="4" t="s">
        <v>3</v>
      </c>
      <c r="O415" s="4">
        <v>2</v>
      </c>
      <c r="P415" s="4"/>
      <c r="Q415" s="4"/>
      <c r="R415" s="4"/>
      <c r="S415" s="4"/>
      <c r="T415" s="4"/>
      <c r="U415" s="4"/>
      <c r="V415" s="4"/>
      <c r="W415" s="4">
        <v>0</v>
      </c>
      <c r="X415" s="4">
        <v>1</v>
      </c>
      <c r="Y415" s="4">
        <v>0</v>
      </c>
      <c r="Z415" s="4"/>
      <c r="AA415" s="4"/>
      <c r="AB415" s="4"/>
    </row>
    <row r="416" spans="1:206" x14ac:dyDescent="0.2">
      <c r="A416" s="4">
        <v>50</v>
      </c>
      <c r="B416" s="4">
        <v>0</v>
      </c>
      <c r="C416" s="4">
        <v>0</v>
      </c>
      <c r="D416" s="4">
        <v>1</v>
      </c>
      <c r="E416" s="4">
        <v>204</v>
      </c>
      <c r="F416" s="4">
        <f>ROUND(Source!R402,O416)</f>
        <v>67758.33</v>
      </c>
      <c r="G416" s="4" t="s">
        <v>247</v>
      </c>
      <c r="H416" s="4" t="s">
        <v>248</v>
      </c>
      <c r="I416" s="4"/>
      <c r="J416" s="4"/>
      <c r="K416" s="4">
        <v>204</v>
      </c>
      <c r="L416" s="4">
        <v>13</v>
      </c>
      <c r="M416" s="4">
        <v>3</v>
      </c>
      <c r="N416" s="4" t="s">
        <v>3</v>
      </c>
      <c r="O416" s="4">
        <v>2</v>
      </c>
      <c r="P416" s="4"/>
      <c r="Q416" s="4"/>
      <c r="R416" s="4"/>
      <c r="S416" s="4"/>
      <c r="T416" s="4"/>
      <c r="U416" s="4"/>
      <c r="V416" s="4"/>
      <c r="W416" s="4">
        <v>67758.33</v>
      </c>
      <c r="X416" s="4">
        <v>1</v>
      </c>
      <c r="Y416" s="4">
        <v>67758.33</v>
      </c>
      <c r="Z416" s="4"/>
      <c r="AA416" s="4"/>
      <c r="AB416" s="4"/>
    </row>
    <row r="417" spans="1:28" x14ac:dyDescent="0.2">
      <c r="A417" s="4">
        <v>50</v>
      </c>
      <c r="B417" s="4">
        <v>0</v>
      </c>
      <c r="C417" s="4">
        <v>0</v>
      </c>
      <c r="D417" s="4">
        <v>1</v>
      </c>
      <c r="E417" s="4">
        <v>205</v>
      </c>
      <c r="F417" s="4">
        <f>ROUND(Source!S402,O417)</f>
        <v>285415.36</v>
      </c>
      <c r="G417" s="4" t="s">
        <v>249</v>
      </c>
      <c r="H417" s="4" t="s">
        <v>250</v>
      </c>
      <c r="I417" s="4"/>
      <c r="J417" s="4"/>
      <c r="K417" s="4">
        <v>205</v>
      </c>
      <c r="L417" s="4">
        <v>14</v>
      </c>
      <c r="M417" s="4">
        <v>3</v>
      </c>
      <c r="N417" s="4" t="s">
        <v>3</v>
      </c>
      <c r="O417" s="4">
        <v>2</v>
      </c>
      <c r="P417" s="4"/>
      <c r="Q417" s="4"/>
      <c r="R417" s="4"/>
      <c r="S417" s="4"/>
      <c r="T417" s="4"/>
      <c r="U417" s="4"/>
      <c r="V417" s="4"/>
      <c r="W417" s="4">
        <v>285415.36</v>
      </c>
      <c r="X417" s="4">
        <v>1</v>
      </c>
      <c r="Y417" s="4">
        <v>285415.36</v>
      </c>
      <c r="Z417" s="4"/>
      <c r="AA417" s="4"/>
      <c r="AB417" s="4"/>
    </row>
    <row r="418" spans="1:28" x14ac:dyDescent="0.2">
      <c r="A418" s="4">
        <v>50</v>
      </c>
      <c r="B418" s="4">
        <v>0</v>
      </c>
      <c r="C418" s="4">
        <v>0</v>
      </c>
      <c r="D418" s="4">
        <v>1</v>
      </c>
      <c r="E418" s="4">
        <v>232</v>
      </c>
      <c r="F418" s="4">
        <f>ROUND(Source!BC402,O418)</f>
        <v>0</v>
      </c>
      <c r="G418" s="4" t="s">
        <v>251</v>
      </c>
      <c r="H418" s="4" t="s">
        <v>252</v>
      </c>
      <c r="I418" s="4"/>
      <c r="J418" s="4"/>
      <c r="K418" s="4">
        <v>232</v>
      </c>
      <c r="L418" s="4">
        <v>15</v>
      </c>
      <c r="M418" s="4">
        <v>3</v>
      </c>
      <c r="N418" s="4" t="s">
        <v>3</v>
      </c>
      <c r="O418" s="4">
        <v>2</v>
      </c>
      <c r="P418" s="4"/>
      <c r="Q418" s="4"/>
      <c r="R418" s="4"/>
      <c r="S418" s="4"/>
      <c r="T418" s="4"/>
      <c r="U418" s="4"/>
      <c r="V418" s="4"/>
      <c r="W418" s="4">
        <v>0</v>
      </c>
      <c r="X418" s="4">
        <v>1</v>
      </c>
      <c r="Y418" s="4">
        <v>0</v>
      </c>
      <c r="Z418" s="4"/>
      <c r="AA418" s="4"/>
      <c r="AB418" s="4"/>
    </row>
    <row r="419" spans="1:28" x14ac:dyDescent="0.2">
      <c r="A419" s="4">
        <v>50</v>
      </c>
      <c r="B419" s="4">
        <v>0</v>
      </c>
      <c r="C419" s="4">
        <v>0</v>
      </c>
      <c r="D419" s="4">
        <v>1</v>
      </c>
      <c r="E419" s="4">
        <v>214</v>
      </c>
      <c r="F419" s="4">
        <f>ROUND(Source!AS402,O419)</f>
        <v>8155031.8300000001</v>
      </c>
      <c r="G419" s="4" t="s">
        <v>253</v>
      </c>
      <c r="H419" s="4" t="s">
        <v>254</v>
      </c>
      <c r="I419" s="4"/>
      <c r="J419" s="4"/>
      <c r="K419" s="4">
        <v>214</v>
      </c>
      <c r="L419" s="4">
        <v>16</v>
      </c>
      <c r="M419" s="4">
        <v>3</v>
      </c>
      <c r="N419" s="4" t="s">
        <v>3</v>
      </c>
      <c r="O419" s="4">
        <v>2</v>
      </c>
      <c r="P419" s="4"/>
      <c r="Q419" s="4"/>
      <c r="R419" s="4"/>
      <c r="S419" s="4"/>
      <c r="T419" s="4"/>
      <c r="U419" s="4"/>
      <c r="V419" s="4"/>
      <c r="W419" s="4">
        <v>8155031.8300000001</v>
      </c>
      <c r="X419" s="4">
        <v>1</v>
      </c>
      <c r="Y419" s="4">
        <v>8155031.8300000001</v>
      </c>
      <c r="Z419" s="4"/>
      <c r="AA419" s="4"/>
      <c r="AB419" s="4"/>
    </row>
    <row r="420" spans="1:28" x14ac:dyDescent="0.2">
      <c r="A420" s="4">
        <v>50</v>
      </c>
      <c r="B420" s="4">
        <v>0</v>
      </c>
      <c r="C420" s="4">
        <v>0</v>
      </c>
      <c r="D420" s="4">
        <v>1</v>
      </c>
      <c r="E420" s="4">
        <v>215</v>
      </c>
      <c r="F420" s="4">
        <f>ROUND(Source!AT402,O420)</f>
        <v>277353.03999999998</v>
      </c>
      <c r="G420" s="4" t="s">
        <v>255</v>
      </c>
      <c r="H420" s="4" t="s">
        <v>256</v>
      </c>
      <c r="I420" s="4"/>
      <c r="J420" s="4"/>
      <c r="K420" s="4">
        <v>215</v>
      </c>
      <c r="L420" s="4">
        <v>17</v>
      </c>
      <c r="M420" s="4">
        <v>3</v>
      </c>
      <c r="N420" s="4" t="s">
        <v>3</v>
      </c>
      <c r="O420" s="4">
        <v>2</v>
      </c>
      <c r="P420" s="4"/>
      <c r="Q420" s="4"/>
      <c r="R420" s="4"/>
      <c r="S420" s="4"/>
      <c r="T420" s="4"/>
      <c r="U420" s="4"/>
      <c r="V420" s="4"/>
      <c r="W420" s="4">
        <v>277353.03999999998</v>
      </c>
      <c r="X420" s="4">
        <v>1</v>
      </c>
      <c r="Y420" s="4">
        <v>277353.03999999998</v>
      </c>
      <c r="Z420" s="4"/>
      <c r="AA420" s="4"/>
      <c r="AB420" s="4"/>
    </row>
    <row r="421" spans="1:28" x14ac:dyDescent="0.2">
      <c r="A421" s="4">
        <v>50</v>
      </c>
      <c r="B421" s="4">
        <v>0</v>
      </c>
      <c r="C421" s="4">
        <v>0</v>
      </c>
      <c r="D421" s="4">
        <v>1</v>
      </c>
      <c r="E421" s="4">
        <v>217</v>
      </c>
      <c r="F421" s="4">
        <f>ROUND(Source!AU402,O421)</f>
        <v>53618.55</v>
      </c>
      <c r="G421" s="4" t="s">
        <v>257</v>
      </c>
      <c r="H421" s="4" t="s">
        <v>258</v>
      </c>
      <c r="I421" s="4"/>
      <c r="J421" s="4"/>
      <c r="K421" s="4">
        <v>217</v>
      </c>
      <c r="L421" s="4">
        <v>18</v>
      </c>
      <c r="M421" s="4">
        <v>3</v>
      </c>
      <c r="N421" s="4" t="s">
        <v>3</v>
      </c>
      <c r="O421" s="4">
        <v>2</v>
      </c>
      <c r="P421" s="4"/>
      <c r="Q421" s="4"/>
      <c r="R421" s="4"/>
      <c r="S421" s="4"/>
      <c r="T421" s="4"/>
      <c r="U421" s="4"/>
      <c r="V421" s="4"/>
      <c r="W421" s="4">
        <v>53618.55</v>
      </c>
      <c r="X421" s="4">
        <v>1</v>
      </c>
      <c r="Y421" s="4">
        <v>53618.55</v>
      </c>
      <c r="Z421" s="4"/>
      <c r="AA421" s="4"/>
      <c r="AB421" s="4"/>
    </row>
    <row r="422" spans="1:28" x14ac:dyDescent="0.2">
      <c r="A422" s="4">
        <v>50</v>
      </c>
      <c r="B422" s="4">
        <v>0</v>
      </c>
      <c r="C422" s="4">
        <v>0</v>
      </c>
      <c r="D422" s="4">
        <v>1</v>
      </c>
      <c r="E422" s="4">
        <v>230</v>
      </c>
      <c r="F422" s="4">
        <f>ROUND(Source!BA402,O422)</f>
        <v>0</v>
      </c>
      <c r="G422" s="4" t="s">
        <v>259</v>
      </c>
      <c r="H422" s="4" t="s">
        <v>260</v>
      </c>
      <c r="I422" s="4"/>
      <c r="J422" s="4"/>
      <c r="K422" s="4">
        <v>230</v>
      </c>
      <c r="L422" s="4">
        <v>19</v>
      </c>
      <c r="M422" s="4">
        <v>3</v>
      </c>
      <c r="N422" s="4" t="s">
        <v>3</v>
      </c>
      <c r="O422" s="4">
        <v>2</v>
      </c>
      <c r="P422" s="4"/>
      <c r="Q422" s="4"/>
      <c r="R422" s="4"/>
      <c r="S422" s="4"/>
      <c r="T422" s="4"/>
      <c r="U422" s="4"/>
      <c r="V422" s="4"/>
      <c r="W422" s="4">
        <v>0</v>
      </c>
      <c r="X422" s="4">
        <v>1</v>
      </c>
      <c r="Y422" s="4">
        <v>0</v>
      </c>
      <c r="Z422" s="4"/>
      <c r="AA422" s="4"/>
      <c r="AB422" s="4"/>
    </row>
    <row r="423" spans="1:28" x14ac:dyDescent="0.2">
      <c r="A423" s="4">
        <v>50</v>
      </c>
      <c r="B423" s="4">
        <v>0</v>
      </c>
      <c r="C423" s="4">
        <v>0</v>
      </c>
      <c r="D423" s="4">
        <v>1</v>
      </c>
      <c r="E423" s="4">
        <v>206</v>
      </c>
      <c r="F423" s="4">
        <f>ROUND(Source!T402,O423)</f>
        <v>0</v>
      </c>
      <c r="G423" s="4" t="s">
        <v>261</v>
      </c>
      <c r="H423" s="4" t="s">
        <v>262</v>
      </c>
      <c r="I423" s="4"/>
      <c r="J423" s="4"/>
      <c r="K423" s="4">
        <v>206</v>
      </c>
      <c r="L423" s="4">
        <v>20</v>
      </c>
      <c r="M423" s="4">
        <v>3</v>
      </c>
      <c r="N423" s="4" t="s">
        <v>3</v>
      </c>
      <c r="O423" s="4">
        <v>2</v>
      </c>
      <c r="P423" s="4"/>
      <c r="Q423" s="4"/>
      <c r="R423" s="4"/>
      <c r="S423" s="4"/>
      <c r="T423" s="4"/>
      <c r="U423" s="4"/>
      <c r="V423" s="4"/>
      <c r="W423" s="4">
        <v>0</v>
      </c>
      <c r="X423" s="4">
        <v>1</v>
      </c>
      <c r="Y423" s="4">
        <v>0</v>
      </c>
      <c r="Z423" s="4"/>
      <c r="AA423" s="4"/>
      <c r="AB423" s="4"/>
    </row>
    <row r="424" spans="1:28" x14ac:dyDescent="0.2">
      <c r="A424" s="4">
        <v>50</v>
      </c>
      <c r="B424" s="4">
        <v>0</v>
      </c>
      <c r="C424" s="4">
        <v>0</v>
      </c>
      <c r="D424" s="4">
        <v>1</v>
      </c>
      <c r="E424" s="4">
        <v>207</v>
      </c>
      <c r="F424" s="4">
        <f>Source!U402</f>
        <v>883.42051650000008</v>
      </c>
      <c r="G424" s="4" t="s">
        <v>263</v>
      </c>
      <c r="H424" s="4" t="s">
        <v>264</v>
      </c>
      <c r="I424" s="4"/>
      <c r="J424" s="4"/>
      <c r="K424" s="4">
        <v>207</v>
      </c>
      <c r="L424" s="4">
        <v>21</v>
      </c>
      <c r="M424" s="4">
        <v>3</v>
      </c>
      <c r="N424" s="4" t="s">
        <v>3</v>
      </c>
      <c r="O424" s="4">
        <v>-1</v>
      </c>
      <c r="P424" s="4"/>
      <c r="Q424" s="4"/>
      <c r="R424" s="4"/>
      <c r="S424" s="4"/>
      <c r="T424" s="4"/>
      <c r="U424" s="4"/>
      <c r="V424" s="4"/>
      <c r="W424" s="4">
        <v>883.42051650000008</v>
      </c>
      <c r="X424" s="4">
        <v>1</v>
      </c>
      <c r="Y424" s="4">
        <v>883.42051650000008</v>
      </c>
      <c r="Z424" s="4"/>
      <c r="AA424" s="4"/>
      <c r="AB424" s="4"/>
    </row>
    <row r="425" spans="1:28" x14ac:dyDescent="0.2">
      <c r="A425" s="4">
        <v>50</v>
      </c>
      <c r="B425" s="4">
        <v>0</v>
      </c>
      <c r="C425" s="4">
        <v>0</v>
      </c>
      <c r="D425" s="4">
        <v>1</v>
      </c>
      <c r="E425" s="4">
        <v>208</v>
      </c>
      <c r="F425" s="4">
        <f>Source!V402</f>
        <v>156.87663220000002</v>
      </c>
      <c r="G425" s="4" t="s">
        <v>265</v>
      </c>
      <c r="H425" s="4" t="s">
        <v>266</v>
      </c>
      <c r="I425" s="4"/>
      <c r="J425" s="4"/>
      <c r="K425" s="4">
        <v>208</v>
      </c>
      <c r="L425" s="4">
        <v>22</v>
      </c>
      <c r="M425" s="4">
        <v>3</v>
      </c>
      <c r="N425" s="4" t="s">
        <v>3</v>
      </c>
      <c r="O425" s="4">
        <v>-1</v>
      </c>
      <c r="P425" s="4"/>
      <c r="Q425" s="4"/>
      <c r="R425" s="4"/>
      <c r="S425" s="4"/>
      <c r="T425" s="4"/>
      <c r="U425" s="4"/>
      <c r="V425" s="4"/>
      <c r="W425" s="4">
        <v>156.87663219999996</v>
      </c>
      <c r="X425" s="4">
        <v>1</v>
      </c>
      <c r="Y425" s="4">
        <v>156.87663219999996</v>
      </c>
      <c r="Z425" s="4"/>
      <c r="AA425" s="4"/>
      <c r="AB425" s="4"/>
    </row>
    <row r="426" spans="1:28" x14ac:dyDescent="0.2">
      <c r="A426" s="4">
        <v>50</v>
      </c>
      <c r="B426" s="4">
        <v>0</v>
      </c>
      <c r="C426" s="4">
        <v>0</v>
      </c>
      <c r="D426" s="4">
        <v>1</v>
      </c>
      <c r="E426" s="4">
        <v>209</v>
      </c>
      <c r="F426" s="4">
        <f>ROUND(Source!W402,O426)</f>
        <v>0</v>
      </c>
      <c r="G426" s="4" t="s">
        <v>267</v>
      </c>
      <c r="H426" s="4" t="s">
        <v>268</v>
      </c>
      <c r="I426" s="4"/>
      <c r="J426" s="4"/>
      <c r="K426" s="4">
        <v>209</v>
      </c>
      <c r="L426" s="4">
        <v>23</v>
      </c>
      <c r="M426" s="4">
        <v>3</v>
      </c>
      <c r="N426" s="4" t="s">
        <v>3</v>
      </c>
      <c r="O426" s="4">
        <v>2</v>
      </c>
      <c r="P426" s="4"/>
      <c r="Q426" s="4"/>
      <c r="R426" s="4"/>
      <c r="S426" s="4"/>
      <c r="T426" s="4"/>
      <c r="U426" s="4"/>
      <c r="V426" s="4"/>
      <c r="W426" s="4">
        <v>0</v>
      </c>
      <c r="X426" s="4">
        <v>1</v>
      </c>
      <c r="Y426" s="4">
        <v>0</v>
      </c>
      <c r="Z426" s="4"/>
      <c r="AA426" s="4"/>
      <c r="AB426" s="4"/>
    </row>
    <row r="427" spans="1:28" x14ac:dyDescent="0.2">
      <c r="A427" s="4">
        <v>50</v>
      </c>
      <c r="B427" s="4">
        <v>0</v>
      </c>
      <c r="C427" s="4">
        <v>0</v>
      </c>
      <c r="D427" s="4">
        <v>1</v>
      </c>
      <c r="E427" s="4">
        <v>233</v>
      </c>
      <c r="F427" s="4">
        <f>ROUND(Source!BD402,O427)</f>
        <v>0</v>
      </c>
      <c r="G427" s="4" t="s">
        <v>269</v>
      </c>
      <c r="H427" s="4" t="s">
        <v>270</v>
      </c>
      <c r="I427" s="4"/>
      <c r="J427" s="4"/>
      <c r="K427" s="4">
        <v>233</v>
      </c>
      <c r="L427" s="4">
        <v>24</v>
      </c>
      <c r="M427" s="4">
        <v>3</v>
      </c>
      <c r="N427" s="4" t="s">
        <v>3</v>
      </c>
      <c r="O427" s="4">
        <v>2</v>
      </c>
      <c r="P427" s="4"/>
      <c r="Q427" s="4"/>
      <c r="R427" s="4"/>
      <c r="S427" s="4"/>
      <c r="T427" s="4"/>
      <c r="U427" s="4"/>
      <c r="V427" s="4"/>
      <c r="W427" s="4">
        <v>0</v>
      </c>
      <c r="X427" s="4">
        <v>1</v>
      </c>
      <c r="Y427" s="4">
        <v>0</v>
      </c>
      <c r="Z427" s="4"/>
      <c r="AA427" s="4"/>
      <c r="AB427" s="4"/>
    </row>
    <row r="428" spans="1:28" x14ac:dyDescent="0.2">
      <c r="A428" s="4">
        <v>50</v>
      </c>
      <c r="B428" s="4">
        <v>0</v>
      </c>
      <c r="C428" s="4">
        <v>0</v>
      </c>
      <c r="D428" s="4">
        <v>1</v>
      </c>
      <c r="E428" s="4">
        <v>210</v>
      </c>
      <c r="F428" s="4">
        <f>ROUND(Source!X402,O428)</f>
        <v>339565.52</v>
      </c>
      <c r="G428" s="4" t="s">
        <v>271</v>
      </c>
      <c r="H428" s="4" t="s">
        <v>272</v>
      </c>
      <c r="I428" s="4"/>
      <c r="J428" s="4"/>
      <c r="K428" s="4">
        <v>210</v>
      </c>
      <c r="L428" s="4">
        <v>25</v>
      </c>
      <c r="M428" s="4">
        <v>3</v>
      </c>
      <c r="N428" s="4" t="s">
        <v>3</v>
      </c>
      <c r="O428" s="4">
        <v>2</v>
      </c>
      <c r="P428" s="4"/>
      <c r="Q428" s="4"/>
      <c r="R428" s="4"/>
      <c r="S428" s="4"/>
      <c r="T428" s="4"/>
      <c r="U428" s="4"/>
      <c r="V428" s="4"/>
      <c r="W428" s="4">
        <v>339565.52</v>
      </c>
      <c r="X428" s="4">
        <v>1</v>
      </c>
      <c r="Y428" s="4">
        <v>339565.52</v>
      </c>
      <c r="Z428" s="4"/>
      <c r="AA428" s="4"/>
      <c r="AB428" s="4"/>
    </row>
    <row r="429" spans="1:28" x14ac:dyDescent="0.2">
      <c r="A429" s="4">
        <v>50</v>
      </c>
      <c r="B429" s="4">
        <v>0</v>
      </c>
      <c r="C429" s="4">
        <v>0</v>
      </c>
      <c r="D429" s="4">
        <v>1</v>
      </c>
      <c r="E429" s="4">
        <v>211</v>
      </c>
      <c r="F429" s="4">
        <f>ROUND(Source!Y402,O429)</f>
        <v>190610.74</v>
      </c>
      <c r="G429" s="4" t="s">
        <v>273</v>
      </c>
      <c r="H429" s="4" t="s">
        <v>274</v>
      </c>
      <c r="I429" s="4"/>
      <c r="J429" s="4"/>
      <c r="K429" s="4">
        <v>211</v>
      </c>
      <c r="L429" s="4">
        <v>26</v>
      </c>
      <c r="M429" s="4">
        <v>3</v>
      </c>
      <c r="N429" s="4" t="s">
        <v>3</v>
      </c>
      <c r="O429" s="4">
        <v>2</v>
      </c>
      <c r="P429" s="4"/>
      <c r="Q429" s="4"/>
      <c r="R429" s="4"/>
      <c r="S429" s="4"/>
      <c r="T429" s="4"/>
      <c r="U429" s="4"/>
      <c r="V429" s="4"/>
      <c r="W429" s="4">
        <v>190610.74</v>
      </c>
      <c r="X429" s="4">
        <v>1</v>
      </c>
      <c r="Y429" s="4">
        <v>190610.74</v>
      </c>
      <c r="Z429" s="4"/>
      <c r="AA429" s="4"/>
      <c r="AB429" s="4"/>
    </row>
    <row r="430" spans="1:28" x14ac:dyDescent="0.2">
      <c r="A430" s="4">
        <v>50</v>
      </c>
      <c r="B430" s="4">
        <v>0</v>
      </c>
      <c r="C430" s="4">
        <v>0</v>
      </c>
      <c r="D430" s="4">
        <v>1</v>
      </c>
      <c r="E430" s="4">
        <v>224</v>
      </c>
      <c r="F430" s="4">
        <f>ROUND(Source!AR402,O430)</f>
        <v>8486003.4199999999</v>
      </c>
      <c r="G430" s="4" t="s">
        <v>275</v>
      </c>
      <c r="H430" s="4" t="s">
        <v>276</v>
      </c>
      <c r="I430" s="4"/>
      <c r="J430" s="4"/>
      <c r="K430" s="4">
        <v>224</v>
      </c>
      <c r="L430" s="4">
        <v>27</v>
      </c>
      <c r="M430" s="4">
        <v>3</v>
      </c>
      <c r="N430" s="4" t="s">
        <v>3</v>
      </c>
      <c r="O430" s="4">
        <v>2</v>
      </c>
      <c r="P430" s="4"/>
      <c r="Q430" s="4"/>
      <c r="R430" s="4"/>
      <c r="S430" s="4"/>
      <c r="T430" s="4"/>
      <c r="U430" s="4"/>
      <c r="V430" s="4"/>
      <c r="W430" s="4">
        <v>8486003.4199999999</v>
      </c>
      <c r="X430" s="4">
        <v>1</v>
      </c>
      <c r="Y430" s="4">
        <v>8486003.4199999999</v>
      </c>
      <c r="Z430" s="4"/>
      <c r="AA430" s="4"/>
      <c r="AB430" s="4"/>
    </row>
    <row r="431" spans="1:28" x14ac:dyDescent="0.2">
      <c r="A431" s="4">
        <v>50</v>
      </c>
      <c r="B431" s="4">
        <v>1</v>
      </c>
      <c r="C431" s="4">
        <v>0</v>
      </c>
      <c r="D431" s="4">
        <v>2</v>
      </c>
      <c r="E431" s="4">
        <v>0</v>
      </c>
      <c r="F431" s="4">
        <f>ROUND(F417,O431)</f>
        <v>285415.36</v>
      </c>
      <c r="G431" s="4" t="s">
        <v>277</v>
      </c>
      <c r="H431" s="4" t="s">
        <v>249</v>
      </c>
      <c r="I431" s="4"/>
      <c r="J431" s="4"/>
      <c r="K431" s="4">
        <v>212</v>
      </c>
      <c r="L431" s="4">
        <v>28</v>
      </c>
      <c r="M431" s="4">
        <v>0</v>
      </c>
      <c r="N431" s="4" t="s">
        <v>3</v>
      </c>
      <c r="O431" s="4">
        <v>2</v>
      </c>
      <c r="P431" s="4"/>
      <c r="Q431" s="4"/>
      <c r="R431" s="4"/>
      <c r="S431" s="4"/>
      <c r="T431" s="4"/>
      <c r="U431" s="4"/>
      <c r="V431" s="4"/>
      <c r="W431" s="4">
        <v>285415.36</v>
      </c>
      <c r="X431" s="4">
        <v>1</v>
      </c>
      <c r="Y431" s="4">
        <v>285415.36</v>
      </c>
      <c r="Z431" s="4"/>
      <c r="AA431" s="4"/>
      <c r="AB431" s="4"/>
    </row>
    <row r="432" spans="1:28" x14ac:dyDescent="0.2">
      <c r="A432" s="4">
        <v>50</v>
      </c>
      <c r="B432" s="4">
        <v>1</v>
      </c>
      <c r="C432" s="4">
        <v>0</v>
      </c>
      <c r="D432" s="4">
        <v>2</v>
      </c>
      <c r="E432" s="4">
        <v>0</v>
      </c>
      <c r="F432" s="4">
        <f>ROUND(F414,O432)</f>
        <v>288705.82</v>
      </c>
      <c r="G432" s="4" t="s">
        <v>278</v>
      </c>
      <c r="H432" s="4" t="s">
        <v>279</v>
      </c>
      <c r="I432" s="4"/>
      <c r="J432" s="4"/>
      <c r="K432" s="4">
        <v>212</v>
      </c>
      <c r="L432" s="4">
        <v>29</v>
      </c>
      <c r="M432" s="4">
        <v>0</v>
      </c>
      <c r="N432" s="4" t="s">
        <v>3</v>
      </c>
      <c r="O432" s="4">
        <v>2</v>
      </c>
      <c r="P432" s="4"/>
      <c r="Q432" s="4"/>
      <c r="R432" s="4"/>
      <c r="S432" s="4"/>
      <c r="T432" s="4"/>
      <c r="U432" s="4"/>
      <c r="V432" s="4"/>
      <c r="W432" s="4">
        <v>288705.82</v>
      </c>
      <c r="X432" s="4">
        <v>1</v>
      </c>
      <c r="Y432" s="4">
        <v>288705.82</v>
      </c>
      <c r="Z432" s="4"/>
      <c r="AA432" s="4"/>
      <c r="AB432" s="4"/>
    </row>
    <row r="433" spans="1:206" x14ac:dyDescent="0.2">
      <c r="A433" s="4">
        <v>50</v>
      </c>
      <c r="B433" s="4">
        <v>1</v>
      </c>
      <c r="C433" s="4">
        <v>0</v>
      </c>
      <c r="D433" s="4">
        <v>2</v>
      </c>
      <c r="E433" s="4">
        <v>0</v>
      </c>
      <c r="F433" s="4">
        <f>ROUND(F405,O433)</f>
        <v>7381705.9800000004</v>
      </c>
      <c r="G433" s="4" t="s">
        <v>280</v>
      </c>
      <c r="H433" s="4" t="s">
        <v>281</v>
      </c>
      <c r="I433" s="4"/>
      <c r="J433" s="4"/>
      <c r="K433" s="4">
        <v>212</v>
      </c>
      <c r="L433" s="4">
        <v>30</v>
      </c>
      <c r="M433" s="4">
        <v>0</v>
      </c>
      <c r="N433" s="4" t="s">
        <v>3</v>
      </c>
      <c r="O433" s="4">
        <v>2</v>
      </c>
      <c r="P433" s="4"/>
      <c r="Q433" s="4"/>
      <c r="R433" s="4"/>
      <c r="S433" s="4"/>
      <c r="T433" s="4"/>
      <c r="U433" s="4"/>
      <c r="V433" s="4"/>
      <c r="W433" s="4">
        <v>7381705.9800000004</v>
      </c>
      <c r="X433" s="4">
        <v>1</v>
      </c>
      <c r="Y433" s="4">
        <v>7381705.9800000004</v>
      </c>
      <c r="Z433" s="4"/>
      <c r="AA433" s="4"/>
      <c r="AB433" s="4"/>
    </row>
    <row r="434" spans="1:206" x14ac:dyDescent="0.2">
      <c r="A434" s="4">
        <v>50</v>
      </c>
      <c r="B434" s="4">
        <v>1</v>
      </c>
      <c r="C434" s="4">
        <v>0</v>
      </c>
      <c r="D434" s="4">
        <v>2</v>
      </c>
      <c r="E434" s="4">
        <v>0</v>
      </c>
      <c r="F434" s="4">
        <v>0</v>
      </c>
      <c r="G434" s="4" t="s">
        <v>282</v>
      </c>
      <c r="H434" s="4" t="s">
        <v>271</v>
      </c>
      <c r="I434" s="4"/>
      <c r="J434" s="4"/>
      <c r="K434" s="4">
        <v>212</v>
      </c>
      <c r="L434" s="4">
        <v>31</v>
      </c>
      <c r="M434" s="4">
        <v>0</v>
      </c>
      <c r="N434" s="4" t="s">
        <v>3</v>
      </c>
      <c r="O434" s="4">
        <v>2</v>
      </c>
      <c r="P434" s="4"/>
      <c r="Q434" s="4"/>
      <c r="R434" s="4"/>
      <c r="S434" s="4"/>
      <c r="T434" s="4"/>
      <c r="U434" s="4"/>
      <c r="V434" s="4"/>
      <c r="W434" s="4">
        <v>339565.52</v>
      </c>
      <c r="X434" s="4">
        <v>1</v>
      </c>
      <c r="Y434" s="4">
        <v>339565.52</v>
      </c>
      <c r="Z434" s="4"/>
      <c r="AA434" s="4"/>
      <c r="AB434" s="4"/>
    </row>
    <row r="435" spans="1:206" x14ac:dyDescent="0.2">
      <c r="A435" s="4">
        <v>50</v>
      </c>
      <c r="B435" s="4">
        <v>1</v>
      </c>
      <c r="C435" s="4">
        <v>0</v>
      </c>
      <c r="D435" s="4">
        <v>2</v>
      </c>
      <c r="E435" s="4">
        <v>0</v>
      </c>
      <c r="F435" s="4">
        <v>0</v>
      </c>
      <c r="G435" s="4" t="s">
        <v>283</v>
      </c>
      <c r="H435" s="4" t="s">
        <v>284</v>
      </c>
      <c r="I435" s="4"/>
      <c r="J435" s="4"/>
      <c r="K435" s="4">
        <v>212</v>
      </c>
      <c r="L435" s="4">
        <v>32</v>
      </c>
      <c r="M435" s="4">
        <v>0</v>
      </c>
      <c r="N435" s="4" t="s">
        <v>3</v>
      </c>
      <c r="O435" s="4">
        <v>2</v>
      </c>
      <c r="P435" s="4"/>
      <c r="Q435" s="4"/>
      <c r="R435" s="4"/>
      <c r="S435" s="4"/>
      <c r="T435" s="4"/>
      <c r="U435" s="4"/>
      <c r="V435" s="4"/>
      <c r="W435" s="4">
        <v>190610.74</v>
      </c>
      <c r="X435" s="4">
        <v>1</v>
      </c>
      <c r="Y435" s="4">
        <v>190610.74</v>
      </c>
      <c r="Z435" s="4"/>
      <c r="AA435" s="4"/>
      <c r="AB435" s="4"/>
    </row>
    <row r="436" spans="1:206" x14ac:dyDescent="0.2">
      <c r="A436" s="4">
        <v>50</v>
      </c>
      <c r="B436" s="4">
        <v>1</v>
      </c>
      <c r="C436" s="4">
        <v>0</v>
      </c>
      <c r="D436" s="4">
        <v>2</v>
      </c>
      <c r="E436" s="4">
        <v>0</v>
      </c>
      <c r="F436" s="4">
        <f>ROUND(F431+F432+F433+F434+F435,O436)</f>
        <v>7955827.1600000001</v>
      </c>
      <c r="G436" s="4" t="s">
        <v>285</v>
      </c>
      <c r="H436" s="4" t="s">
        <v>275</v>
      </c>
      <c r="I436" s="4"/>
      <c r="J436" s="4"/>
      <c r="K436" s="4">
        <v>212</v>
      </c>
      <c r="L436" s="4">
        <v>33</v>
      </c>
      <c r="M436" s="4">
        <v>0</v>
      </c>
      <c r="N436" s="4" t="s">
        <v>3</v>
      </c>
      <c r="O436" s="4">
        <v>2</v>
      </c>
      <c r="P436" s="4"/>
      <c r="Q436" s="4"/>
      <c r="R436" s="4"/>
      <c r="S436" s="4"/>
      <c r="T436" s="4"/>
      <c r="U436" s="4"/>
      <c r="V436" s="4"/>
      <c r="W436" s="4">
        <v>8486003.4199999999</v>
      </c>
      <c r="X436" s="4">
        <v>1</v>
      </c>
      <c r="Y436" s="4">
        <v>8486003.4199999999</v>
      </c>
      <c r="Z436" s="4"/>
      <c r="AA436" s="4"/>
      <c r="AB436" s="4"/>
    </row>
    <row r="437" spans="1:206" x14ac:dyDescent="0.2">
      <c r="A437" s="4">
        <v>50</v>
      </c>
      <c r="B437" s="4">
        <v>1</v>
      </c>
      <c r="C437" s="4">
        <v>0</v>
      </c>
      <c r="D437" s="4">
        <v>2</v>
      </c>
      <c r="E437" s="4">
        <v>0</v>
      </c>
      <c r="F437" s="4">
        <f>ROUND(F436*0.2,O437)</f>
        <v>1591165.43</v>
      </c>
      <c r="G437" s="4" t="s">
        <v>286</v>
      </c>
      <c r="H437" s="4" t="s">
        <v>287</v>
      </c>
      <c r="I437" s="4"/>
      <c r="J437" s="4"/>
      <c r="K437" s="4">
        <v>212</v>
      </c>
      <c r="L437" s="4">
        <v>34</v>
      </c>
      <c r="M437" s="4">
        <v>0</v>
      </c>
      <c r="N437" s="4" t="s">
        <v>3</v>
      </c>
      <c r="O437" s="4">
        <v>2</v>
      </c>
      <c r="P437" s="4"/>
      <c r="Q437" s="4"/>
      <c r="R437" s="4"/>
      <c r="S437" s="4"/>
      <c r="T437" s="4"/>
      <c r="U437" s="4"/>
      <c r="V437" s="4"/>
      <c r="W437" s="4">
        <v>1697200.68</v>
      </c>
      <c r="X437" s="4">
        <v>1</v>
      </c>
      <c r="Y437" s="4">
        <v>1697200.68</v>
      </c>
      <c r="Z437" s="4"/>
      <c r="AA437" s="4"/>
      <c r="AB437" s="4"/>
    </row>
    <row r="438" spans="1:206" x14ac:dyDescent="0.2">
      <c r="A438" s="4">
        <v>50</v>
      </c>
      <c r="B438" s="4">
        <v>1</v>
      </c>
      <c r="C438" s="4">
        <v>0</v>
      </c>
      <c r="D438" s="4">
        <v>2</v>
      </c>
      <c r="E438" s="4">
        <v>213</v>
      </c>
      <c r="F438" s="4">
        <f>ROUND(F436+F437,O438)</f>
        <v>9546992.5899999999</v>
      </c>
      <c r="G438" s="4" t="s">
        <v>288</v>
      </c>
      <c r="H438" s="4" t="s">
        <v>289</v>
      </c>
      <c r="I438" s="4"/>
      <c r="J438" s="4"/>
      <c r="K438" s="4">
        <v>212</v>
      </c>
      <c r="L438" s="4">
        <v>35</v>
      </c>
      <c r="M438" s="4">
        <v>0</v>
      </c>
      <c r="N438" s="4" t="s">
        <v>3</v>
      </c>
      <c r="O438" s="4">
        <v>2</v>
      </c>
      <c r="P438" s="4"/>
      <c r="Q438" s="4"/>
      <c r="R438" s="4"/>
      <c r="S438" s="4"/>
      <c r="T438" s="4"/>
      <c r="U438" s="4"/>
      <c r="V438" s="4"/>
      <c r="W438" s="4">
        <v>10183204.1</v>
      </c>
      <c r="X438" s="4">
        <v>1</v>
      </c>
      <c r="Y438" s="4">
        <v>10183204.1</v>
      </c>
      <c r="Z438" s="4"/>
      <c r="AA438" s="4"/>
      <c r="AB438" s="4"/>
    </row>
    <row r="440" spans="1:206" x14ac:dyDescent="0.2">
      <c r="A440" s="2">
        <v>51</v>
      </c>
      <c r="B440" s="2">
        <f>B12</f>
        <v>506</v>
      </c>
      <c r="C440" s="2">
        <f>A12</f>
        <v>1</v>
      </c>
      <c r="D440" s="2">
        <f>ROW(A12)</f>
        <v>12</v>
      </c>
      <c r="E440" s="2"/>
      <c r="F440" s="2" t="str">
        <f>IF(F12&lt;&gt;"",F12,"")</f>
        <v/>
      </c>
      <c r="G440" s="2" t="str">
        <f>IF(G12&lt;&gt;"",G12,"")</f>
        <v>Электроснабжение многоквартирного жилого поз.7,8 в ЖК "Речной бульвар" г. Новочебоксарск, по адресу: Чувашская Республика, г. Новочебоксарск, к.н. 21:02:010205:3203</v>
      </c>
      <c r="H440" s="2">
        <v>0</v>
      </c>
      <c r="I440" s="2"/>
      <c r="J440" s="2"/>
      <c r="K440" s="2"/>
      <c r="L440" s="2"/>
      <c r="M440" s="2"/>
      <c r="N440" s="2"/>
      <c r="O440" s="2">
        <f t="shared" ref="O440:T440" si="332">ROUND(O402,2)</f>
        <v>7955827.1600000001</v>
      </c>
      <c r="P440" s="2">
        <f t="shared" si="332"/>
        <v>7381705.9800000004</v>
      </c>
      <c r="Q440" s="2">
        <f t="shared" si="332"/>
        <v>288705.82</v>
      </c>
      <c r="R440" s="2">
        <f t="shared" si="332"/>
        <v>67758.33</v>
      </c>
      <c r="S440" s="2">
        <f t="shared" si="332"/>
        <v>285415.36</v>
      </c>
      <c r="T440" s="2">
        <f t="shared" si="332"/>
        <v>0</v>
      </c>
      <c r="U440" s="2">
        <f>U402</f>
        <v>883.42051650000008</v>
      </c>
      <c r="V440" s="2">
        <f>V402</f>
        <v>156.87663220000002</v>
      </c>
      <c r="W440" s="2">
        <f>ROUND(W402,2)</f>
        <v>0</v>
      </c>
      <c r="X440" s="2">
        <f>ROUND(X402,2)</f>
        <v>339565.52</v>
      </c>
      <c r="Y440" s="2">
        <f>ROUND(Y402,2)</f>
        <v>190610.74</v>
      </c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>
        <f t="shared" ref="AO440:BD440" si="333">ROUND(AO402,2)</f>
        <v>0</v>
      </c>
      <c r="AP440" s="2">
        <f t="shared" si="333"/>
        <v>0</v>
      </c>
      <c r="AQ440" s="2">
        <f t="shared" si="333"/>
        <v>0</v>
      </c>
      <c r="AR440" s="2">
        <f t="shared" si="333"/>
        <v>8486003.4199999999</v>
      </c>
      <c r="AS440" s="2">
        <f t="shared" si="333"/>
        <v>8155031.8300000001</v>
      </c>
      <c r="AT440" s="2">
        <f t="shared" si="333"/>
        <v>277353.03999999998</v>
      </c>
      <c r="AU440" s="2">
        <f t="shared" si="333"/>
        <v>53618.55</v>
      </c>
      <c r="AV440" s="2">
        <f t="shared" si="333"/>
        <v>7381705.9800000004</v>
      </c>
      <c r="AW440" s="2">
        <f t="shared" si="333"/>
        <v>7381705.9800000004</v>
      </c>
      <c r="AX440" s="2">
        <f t="shared" si="333"/>
        <v>0</v>
      </c>
      <c r="AY440" s="2">
        <f t="shared" si="333"/>
        <v>7381705.9800000004</v>
      </c>
      <c r="AZ440" s="2">
        <f t="shared" si="333"/>
        <v>0</v>
      </c>
      <c r="BA440" s="2">
        <f t="shared" si="333"/>
        <v>0</v>
      </c>
      <c r="BB440" s="2">
        <f t="shared" si="333"/>
        <v>0</v>
      </c>
      <c r="BC440" s="2">
        <f t="shared" si="333"/>
        <v>0</v>
      </c>
      <c r="BD440" s="2">
        <f t="shared" si="333"/>
        <v>0</v>
      </c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>
        <v>0</v>
      </c>
    </row>
    <row r="442" spans="1:206" x14ac:dyDescent="0.2">
      <c r="A442" s="4">
        <v>50</v>
      </c>
      <c r="B442" s="4">
        <v>0</v>
      </c>
      <c r="C442" s="4">
        <v>0</v>
      </c>
      <c r="D442" s="4">
        <v>1</v>
      </c>
      <c r="E442" s="4">
        <v>201</v>
      </c>
      <c r="F442" s="4">
        <f>ROUND(Source!O440,O442)</f>
        <v>7955827.1600000001</v>
      </c>
      <c r="G442" s="4" t="s">
        <v>223</v>
      </c>
      <c r="H442" s="4" t="s">
        <v>224</v>
      </c>
      <c r="I442" s="4"/>
      <c r="J442" s="4"/>
      <c r="K442" s="4">
        <v>201</v>
      </c>
      <c r="L442" s="4">
        <v>1</v>
      </c>
      <c r="M442" s="4">
        <v>3</v>
      </c>
      <c r="N442" s="4" t="s">
        <v>3</v>
      </c>
      <c r="O442" s="4">
        <v>2</v>
      </c>
      <c r="P442" s="4"/>
      <c r="Q442" s="4"/>
      <c r="R442" s="4"/>
      <c r="S442" s="4"/>
      <c r="T442" s="4"/>
      <c r="U442" s="4"/>
      <c r="V442" s="4"/>
      <c r="W442" s="4">
        <v>7955827.1600000001</v>
      </c>
      <c r="X442" s="4">
        <v>1</v>
      </c>
      <c r="Y442" s="4">
        <v>7955827.1600000001</v>
      </c>
      <c r="Z442" s="4"/>
      <c r="AA442" s="4"/>
      <c r="AB442" s="4"/>
    </row>
    <row r="443" spans="1:206" x14ac:dyDescent="0.2">
      <c r="A443" s="4">
        <v>50</v>
      </c>
      <c r="B443" s="4">
        <v>0</v>
      </c>
      <c r="C443" s="4">
        <v>0</v>
      </c>
      <c r="D443" s="4">
        <v>1</v>
      </c>
      <c r="E443" s="4">
        <v>202</v>
      </c>
      <c r="F443" s="4">
        <f>ROUND(Source!P440,O443)</f>
        <v>7381705.9800000004</v>
      </c>
      <c r="G443" s="4" t="s">
        <v>225</v>
      </c>
      <c r="H443" s="4" t="s">
        <v>226</v>
      </c>
      <c r="I443" s="4"/>
      <c r="J443" s="4"/>
      <c r="K443" s="4">
        <v>202</v>
      </c>
      <c r="L443" s="4">
        <v>2</v>
      </c>
      <c r="M443" s="4">
        <v>3</v>
      </c>
      <c r="N443" s="4" t="s">
        <v>3</v>
      </c>
      <c r="O443" s="4">
        <v>2</v>
      </c>
      <c r="P443" s="4"/>
      <c r="Q443" s="4"/>
      <c r="R443" s="4"/>
      <c r="S443" s="4"/>
      <c r="T443" s="4"/>
      <c r="U443" s="4"/>
      <c r="V443" s="4"/>
      <c r="W443" s="4">
        <v>7381705.9800000004</v>
      </c>
      <c r="X443" s="4">
        <v>1</v>
      </c>
      <c r="Y443" s="4">
        <v>7381705.9800000004</v>
      </c>
      <c r="Z443" s="4"/>
      <c r="AA443" s="4"/>
      <c r="AB443" s="4"/>
    </row>
    <row r="444" spans="1:206" x14ac:dyDescent="0.2">
      <c r="A444" s="4">
        <v>50</v>
      </c>
      <c r="B444" s="4">
        <v>0</v>
      </c>
      <c r="C444" s="4">
        <v>0</v>
      </c>
      <c r="D444" s="4">
        <v>1</v>
      </c>
      <c r="E444" s="4">
        <v>222</v>
      </c>
      <c r="F444" s="4">
        <f>ROUND(Source!AO440,O444)</f>
        <v>0</v>
      </c>
      <c r="G444" s="4" t="s">
        <v>227</v>
      </c>
      <c r="H444" s="4" t="s">
        <v>228</v>
      </c>
      <c r="I444" s="4"/>
      <c r="J444" s="4"/>
      <c r="K444" s="4">
        <v>222</v>
      </c>
      <c r="L444" s="4">
        <v>3</v>
      </c>
      <c r="M444" s="4">
        <v>3</v>
      </c>
      <c r="N444" s="4" t="s">
        <v>3</v>
      </c>
      <c r="O444" s="4">
        <v>2</v>
      </c>
      <c r="P444" s="4"/>
      <c r="Q444" s="4"/>
      <c r="R444" s="4"/>
      <c r="S444" s="4"/>
      <c r="T444" s="4"/>
      <c r="U444" s="4"/>
      <c r="V444" s="4"/>
      <c r="W444" s="4">
        <v>0</v>
      </c>
      <c r="X444" s="4">
        <v>1</v>
      </c>
      <c r="Y444" s="4">
        <v>0</v>
      </c>
      <c r="Z444" s="4"/>
      <c r="AA444" s="4"/>
      <c r="AB444" s="4"/>
    </row>
    <row r="445" spans="1:206" x14ac:dyDescent="0.2">
      <c r="A445" s="4">
        <v>50</v>
      </c>
      <c r="B445" s="4">
        <v>0</v>
      </c>
      <c r="C445" s="4">
        <v>0</v>
      </c>
      <c r="D445" s="4">
        <v>1</v>
      </c>
      <c r="E445" s="4">
        <v>225</v>
      </c>
      <c r="F445" s="4">
        <f>ROUND(Source!AV440,O445)</f>
        <v>7381705.9800000004</v>
      </c>
      <c r="G445" s="4" t="s">
        <v>229</v>
      </c>
      <c r="H445" s="4" t="s">
        <v>230</v>
      </c>
      <c r="I445" s="4"/>
      <c r="J445" s="4"/>
      <c r="K445" s="4">
        <v>225</v>
      </c>
      <c r="L445" s="4">
        <v>4</v>
      </c>
      <c r="M445" s="4">
        <v>3</v>
      </c>
      <c r="N445" s="4" t="s">
        <v>3</v>
      </c>
      <c r="O445" s="4">
        <v>2</v>
      </c>
      <c r="P445" s="4"/>
      <c r="Q445" s="4"/>
      <c r="R445" s="4"/>
      <c r="S445" s="4"/>
      <c r="T445" s="4"/>
      <c r="U445" s="4"/>
      <c r="V445" s="4"/>
      <c r="W445" s="4">
        <v>7381705.9800000004</v>
      </c>
      <c r="X445" s="4">
        <v>1</v>
      </c>
      <c r="Y445" s="4">
        <v>7381705.9800000004</v>
      </c>
      <c r="Z445" s="4"/>
      <c r="AA445" s="4"/>
      <c r="AB445" s="4"/>
    </row>
    <row r="446" spans="1:206" x14ac:dyDescent="0.2">
      <c r="A446" s="4">
        <v>50</v>
      </c>
      <c r="B446" s="4">
        <v>0</v>
      </c>
      <c r="C446" s="4">
        <v>0</v>
      </c>
      <c r="D446" s="4">
        <v>1</v>
      </c>
      <c r="E446" s="4">
        <v>226</v>
      </c>
      <c r="F446" s="4">
        <f>ROUND(Source!AW440,O446)</f>
        <v>7381705.9800000004</v>
      </c>
      <c r="G446" s="4" t="s">
        <v>231</v>
      </c>
      <c r="H446" s="4" t="s">
        <v>232</v>
      </c>
      <c r="I446" s="4"/>
      <c r="J446" s="4"/>
      <c r="K446" s="4">
        <v>226</v>
      </c>
      <c r="L446" s="4">
        <v>5</v>
      </c>
      <c r="M446" s="4">
        <v>3</v>
      </c>
      <c r="N446" s="4" t="s">
        <v>3</v>
      </c>
      <c r="O446" s="4">
        <v>2</v>
      </c>
      <c r="P446" s="4"/>
      <c r="Q446" s="4"/>
      <c r="R446" s="4"/>
      <c r="S446" s="4"/>
      <c r="T446" s="4"/>
      <c r="U446" s="4"/>
      <c r="V446" s="4"/>
      <c r="W446" s="4">
        <v>7381705.9800000004</v>
      </c>
      <c r="X446" s="4">
        <v>1</v>
      </c>
      <c r="Y446" s="4">
        <v>7381705.9800000004</v>
      </c>
      <c r="Z446" s="4"/>
      <c r="AA446" s="4"/>
      <c r="AB446" s="4"/>
    </row>
    <row r="447" spans="1:206" x14ac:dyDescent="0.2">
      <c r="A447" s="4">
        <v>50</v>
      </c>
      <c r="B447" s="4">
        <v>0</v>
      </c>
      <c r="C447" s="4">
        <v>0</v>
      </c>
      <c r="D447" s="4">
        <v>1</v>
      </c>
      <c r="E447" s="4">
        <v>227</v>
      </c>
      <c r="F447" s="4">
        <f>ROUND(Source!AX440,O447)</f>
        <v>0</v>
      </c>
      <c r="G447" s="4" t="s">
        <v>233</v>
      </c>
      <c r="H447" s="4" t="s">
        <v>234</v>
      </c>
      <c r="I447" s="4"/>
      <c r="J447" s="4"/>
      <c r="K447" s="4">
        <v>227</v>
      </c>
      <c r="L447" s="4">
        <v>6</v>
      </c>
      <c r="M447" s="4">
        <v>3</v>
      </c>
      <c r="N447" s="4" t="s">
        <v>3</v>
      </c>
      <c r="O447" s="4">
        <v>2</v>
      </c>
      <c r="P447" s="4"/>
      <c r="Q447" s="4"/>
      <c r="R447" s="4"/>
      <c r="S447" s="4"/>
      <c r="T447" s="4"/>
      <c r="U447" s="4"/>
      <c r="V447" s="4"/>
      <c r="W447" s="4">
        <v>0</v>
      </c>
      <c r="X447" s="4">
        <v>1</v>
      </c>
      <c r="Y447" s="4">
        <v>0</v>
      </c>
      <c r="Z447" s="4"/>
      <c r="AA447" s="4"/>
      <c r="AB447" s="4"/>
    </row>
    <row r="448" spans="1:206" x14ac:dyDescent="0.2">
      <c r="A448" s="4">
        <v>50</v>
      </c>
      <c r="B448" s="4">
        <v>0</v>
      </c>
      <c r="C448" s="4">
        <v>0</v>
      </c>
      <c r="D448" s="4">
        <v>1</v>
      </c>
      <c r="E448" s="4">
        <v>228</v>
      </c>
      <c r="F448" s="4">
        <f>ROUND(Source!AY440,O448)</f>
        <v>7381705.9800000004</v>
      </c>
      <c r="G448" s="4" t="s">
        <v>235</v>
      </c>
      <c r="H448" s="4" t="s">
        <v>236</v>
      </c>
      <c r="I448" s="4"/>
      <c r="J448" s="4"/>
      <c r="K448" s="4">
        <v>228</v>
      </c>
      <c r="L448" s="4">
        <v>7</v>
      </c>
      <c r="M448" s="4">
        <v>3</v>
      </c>
      <c r="N448" s="4" t="s">
        <v>3</v>
      </c>
      <c r="O448" s="4">
        <v>2</v>
      </c>
      <c r="P448" s="4"/>
      <c r="Q448" s="4"/>
      <c r="R448" s="4"/>
      <c r="S448" s="4"/>
      <c r="T448" s="4"/>
      <c r="U448" s="4"/>
      <c r="V448" s="4"/>
      <c r="W448" s="4">
        <v>7381705.9800000004</v>
      </c>
      <c r="X448" s="4">
        <v>1</v>
      </c>
      <c r="Y448" s="4">
        <v>7381705.9800000004</v>
      </c>
      <c r="Z448" s="4"/>
      <c r="AA448" s="4"/>
      <c r="AB448" s="4"/>
    </row>
    <row r="449" spans="1:28" x14ac:dyDescent="0.2">
      <c r="A449" s="4">
        <v>50</v>
      </c>
      <c r="B449" s="4">
        <v>0</v>
      </c>
      <c r="C449" s="4">
        <v>0</v>
      </c>
      <c r="D449" s="4">
        <v>1</v>
      </c>
      <c r="E449" s="4">
        <v>216</v>
      </c>
      <c r="F449" s="4">
        <f>ROUND(Source!AP440,O449)</f>
        <v>0</v>
      </c>
      <c r="G449" s="4" t="s">
        <v>237</v>
      </c>
      <c r="H449" s="4" t="s">
        <v>238</v>
      </c>
      <c r="I449" s="4"/>
      <c r="J449" s="4"/>
      <c r="K449" s="4">
        <v>216</v>
      </c>
      <c r="L449" s="4">
        <v>8</v>
      </c>
      <c r="M449" s="4">
        <v>3</v>
      </c>
      <c r="N449" s="4" t="s">
        <v>3</v>
      </c>
      <c r="O449" s="4">
        <v>2</v>
      </c>
      <c r="P449" s="4"/>
      <c r="Q449" s="4"/>
      <c r="R449" s="4"/>
      <c r="S449" s="4"/>
      <c r="T449" s="4"/>
      <c r="U449" s="4"/>
      <c r="V449" s="4"/>
      <c r="W449" s="4">
        <v>0</v>
      </c>
      <c r="X449" s="4">
        <v>1</v>
      </c>
      <c r="Y449" s="4">
        <v>0</v>
      </c>
      <c r="Z449" s="4"/>
      <c r="AA449" s="4"/>
      <c r="AB449" s="4"/>
    </row>
    <row r="450" spans="1:28" x14ac:dyDescent="0.2">
      <c r="A450" s="4">
        <v>50</v>
      </c>
      <c r="B450" s="4">
        <v>0</v>
      </c>
      <c r="C450" s="4">
        <v>0</v>
      </c>
      <c r="D450" s="4">
        <v>1</v>
      </c>
      <c r="E450" s="4">
        <v>223</v>
      </c>
      <c r="F450" s="4">
        <f>ROUND(Source!AQ440,O450)</f>
        <v>0</v>
      </c>
      <c r="G450" s="4" t="s">
        <v>239</v>
      </c>
      <c r="H450" s="4" t="s">
        <v>240</v>
      </c>
      <c r="I450" s="4"/>
      <c r="J450" s="4"/>
      <c r="K450" s="4">
        <v>223</v>
      </c>
      <c r="L450" s="4">
        <v>9</v>
      </c>
      <c r="M450" s="4">
        <v>3</v>
      </c>
      <c r="N450" s="4" t="s">
        <v>3</v>
      </c>
      <c r="O450" s="4">
        <v>2</v>
      </c>
      <c r="P450" s="4"/>
      <c r="Q450" s="4"/>
      <c r="R450" s="4"/>
      <c r="S450" s="4"/>
      <c r="T450" s="4"/>
      <c r="U450" s="4"/>
      <c r="V450" s="4"/>
      <c r="W450" s="4">
        <v>0</v>
      </c>
      <c r="X450" s="4">
        <v>1</v>
      </c>
      <c r="Y450" s="4">
        <v>0</v>
      </c>
      <c r="Z450" s="4"/>
      <c r="AA450" s="4"/>
      <c r="AB450" s="4"/>
    </row>
    <row r="451" spans="1:28" x14ac:dyDescent="0.2">
      <c r="A451" s="4">
        <v>50</v>
      </c>
      <c r="B451" s="4">
        <v>0</v>
      </c>
      <c r="C451" s="4">
        <v>0</v>
      </c>
      <c r="D451" s="4">
        <v>1</v>
      </c>
      <c r="E451" s="4">
        <v>229</v>
      </c>
      <c r="F451" s="4">
        <f>ROUND(Source!AZ440,O451)</f>
        <v>0</v>
      </c>
      <c r="G451" s="4" t="s">
        <v>241</v>
      </c>
      <c r="H451" s="4" t="s">
        <v>242</v>
      </c>
      <c r="I451" s="4"/>
      <c r="J451" s="4"/>
      <c r="K451" s="4">
        <v>229</v>
      </c>
      <c r="L451" s="4">
        <v>10</v>
      </c>
      <c r="M451" s="4">
        <v>3</v>
      </c>
      <c r="N451" s="4" t="s">
        <v>3</v>
      </c>
      <c r="O451" s="4">
        <v>2</v>
      </c>
      <c r="P451" s="4"/>
      <c r="Q451" s="4"/>
      <c r="R451" s="4"/>
      <c r="S451" s="4"/>
      <c r="T451" s="4"/>
      <c r="U451" s="4"/>
      <c r="V451" s="4"/>
      <c r="W451" s="4">
        <v>0</v>
      </c>
      <c r="X451" s="4">
        <v>1</v>
      </c>
      <c r="Y451" s="4">
        <v>0</v>
      </c>
      <c r="Z451" s="4"/>
      <c r="AA451" s="4"/>
      <c r="AB451" s="4"/>
    </row>
    <row r="452" spans="1:28" x14ac:dyDescent="0.2">
      <c r="A452" s="4">
        <v>50</v>
      </c>
      <c r="B452" s="4">
        <v>0</v>
      </c>
      <c r="C452" s="4">
        <v>0</v>
      </c>
      <c r="D452" s="4">
        <v>1</v>
      </c>
      <c r="E452" s="4">
        <v>203</v>
      </c>
      <c r="F452" s="4">
        <f>ROUND(Source!Q440,O452)</f>
        <v>288705.82</v>
      </c>
      <c r="G452" s="4" t="s">
        <v>243</v>
      </c>
      <c r="H452" s="4" t="s">
        <v>244</v>
      </c>
      <c r="I452" s="4"/>
      <c r="J452" s="4"/>
      <c r="K452" s="4">
        <v>203</v>
      </c>
      <c r="L452" s="4">
        <v>11</v>
      </c>
      <c r="M452" s="4">
        <v>3</v>
      </c>
      <c r="N452" s="4" t="s">
        <v>3</v>
      </c>
      <c r="O452" s="4">
        <v>2</v>
      </c>
      <c r="P452" s="4"/>
      <c r="Q452" s="4"/>
      <c r="R452" s="4"/>
      <c r="S452" s="4"/>
      <c r="T452" s="4"/>
      <c r="U452" s="4"/>
      <c r="V452" s="4"/>
      <c r="W452" s="4">
        <v>288705.82</v>
      </c>
      <c r="X452" s="4">
        <v>1</v>
      </c>
      <c r="Y452" s="4">
        <v>288705.82</v>
      </c>
      <c r="Z452" s="4"/>
      <c r="AA452" s="4"/>
      <c r="AB452" s="4"/>
    </row>
    <row r="453" spans="1:28" x14ac:dyDescent="0.2">
      <c r="A453" s="4">
        <v>50</v>
      </c>
      <c r="B453" s="4">
        <v>0</v>
      </c>
      <c r="C453" s="4">
        <v>0</v>
      </c>
      <c r="D453" s="4">
        <v>1</v>
      </c>
      <c r="E453" s="4">
        <v>231</v>
      </c>
      <c r="F453" s="4">
        <f>ROUND(Source!BB440,O453)</f>
        <v>0</v>
      </c>
      <c r="G453" s="4" t="s">
        <v>245</v>
      </c>
      <c r="H453" s="4" t="s">
        <v>246</v>
      </c>
      <c r="I453" s="4"/>
      <c r="J453" s="4"/>
      <c r="K453" s="4">
        <v>231</v>
      </c>
      <c r="L453" s="4">
        <v>12</v>
      </c>
      <c r="M453" s="4">
        <v>3</v>
      </c>
      <c r="N453" s="4" t="s">
        <v>3</v>
      </c>
      <c r="O453" s="4">
        <v>2</v>
      </c>
      <c r="P453" s="4"/>
      <c r="Q453" s="4"/>
      <c r="R453" s="4"/>
      <c r="S453" s="4"/>
      <c r="T453" s="4"/>
      <c r="U453" s="4"/>
      <c r="V453" s="4"/>
      <c r="W453" s="4">
        <v>0</v>
      </c>
      <c r="X453" s="4">
        <v>1</v>
      </c>
      <c r="Y453" s="4">
        <v>0</v>
      </c>
      <c r="Z453" s="4"/>
      <c r="AA453" s="4"/>
      <c r="AB453" s="4"/>
    </row>
    <row r="454" spans="1:28" x14ac:dyDescent="0.2">
      <c r="A454" s="4">
        <v>50</v>
      </c>
      <c r="B454" s="4">
        <v>0</v>
      </c>
      <c r="C454" s="4">
        <v>0</v>
      </c>
      <c r="D454" s="4">
        <v>1</v>
      </c>
      <c r="E454" s="4">
        <v>204</v>
      </c>
      <c r="F454" s="4">
        <f>ROUND(Source!R440,O454)</f>
        <v>67758.33</v>
      </c>
      <c r="G454" s="4" t="s">
        <v>247</v>
      </c>
      <c r="H454" s="4" t="s">
        <v>248</v>
      </c>
      <c r="I454" s="4"/>
      <c r="J454" s="4"/>
      <c r="K454" s="4">
        <v>204</v>
      </c>
      <c r="L454" s="4">
        <v>13</v>
      </c>
      <c r="M454" s="4">
        <v>3</v>
      </c>
      <c r="N454" s="4" t="s">
        <v>3</v>
      </c>
      <c r="O454" s="4">
        <v>2</v>
      </c>
      <c r="P454" s="4"/>
      <c r="Q454" s="4"/>
      <c r="R454" s="4"/>
      <c r="S454" s="4"/>
      <c r="T454" s="4"/>
      <c r="U454" s="4"/>
      <c r="V454" s="4"/>
      <c r="W454" s="4">
        <v>67758.33</v>
      </c>
      <c r="X454" s="4">
        <v>1</v>
      </c>
      <c r="Y454" s="4">
        <v>67758.33</v>
      </c>
      <c r="Z454" s="4"/>
      <c r="AA454" s="4"/>
      <c r="AB454" s="4"/>
    </row>
    <row r="455" spans="1:28" x14ac:dyDescent="0.2">
      <c r="A455" s="4">
        <v>50</v>
      </c>
      <c r="B455" s="4">
        <v>0</v>
      </c>
      <c r="C455" s="4">
        <v>0</v>
      </c>
      <c r="D455" s="4">
        <v>1</v>
      </c>
      <c r="E455" s="4">
        <v>205</v>
      </c>
      <c r="F455" s="4">
        <f>ROUND(Source!S440,O455)</f>
        <v>285415.36</v>
      </c>
      <c r="G455" s="4" t="s">
        <v>249</v>
      </c>
      <c r="H455" s="4" t="s">
        <v>250</v>
      </c>
      <c r="I455" s="4"/>
      <c r="J455" s="4"/>
      <c r="K455" s="4">
        <v>205</v>
      </c>
      <c r="L455" s="4">
        <v>14</v>
      </c>
      <c r="M455" s="4">
        <v>3</v>
      </c>
      <c r="N455" s="4" t="s">
        <v>3</v>
      </c>
      <c r="O455" s="4">
        <v>2</v>
      </c>
      <c r="P455" s="4"/>
      <c r="Q455" s="4"/>
      <c r="R455" s="4"/>
      <c r="S455" s="4"/>
      <c r="T455" s="4"/>
      <c r="U455" s="4"/>
      <c r="V455" s="4"/>
      <c r="W455" s="4">
        <v>285415.36</v>
      </c>
      <c r="X455" s="4">
        <v>1</v>
      </c>
      <c r="Y455" s="4">
        <v>285415.36</v>
      </c>
      <c r="Z455" s="4"/>
      <c r="AA455" s="4"/>
      <c r="AB455" s="4"/>
    </row>
    <row r="456" spans="1:28" x14ac:dyDescent="0.2">
      <c r="A456" s="4">
        <v>50</v>
      </c>
      <c r="B456" s="4">
        <v>0</v>
      </c>
      <c r="C456" s="4">
        <v>0</v>
      </c>
      <c r="D456" s="4">
        <v>1</v>
      </c>
      <c r="E456" s="4">
        <v>232</v>
      </c>
      <c r="F456" s="4">
        <f>ROUND(Source!BC440,O456)</f>
        <v>0</v>
      </c>
      <c r="G456" s="4" t="s">
        <v>251</v>
      </c>
      <c r="H456" s="4" t="s">
        <v>252</v>
      </c>
      <c r="I456" s="4"/>
      <c r="J456" s="4"/>
      <c r="K456" s="4">
        <v>232</v>
      </c>
      <c r="L456" s="4">
        <v>15</v>
      </c>
      <c r="M456" s="4">
        <v>3</v>
      </c>
      <c r="N456" s="4" t="s">
        <v>3</v>
      </c>
      <c r="O456" s="4">
        <v>2</v>
      </c>
      <c r="P456" s="4"/>
      <c r="Q456" s="4"/>
      <c r="R456" s="4"/>
      <c r="S456" s="4"/>
      <c r="T456" s="4"/>
      <c r="U456" s="4"/>
      <c r="V456" s="4"/>
      <c r="W456" s="4">
        <v>0</v>
      </c>
      <c r="X456" s="4">
        <v>1</v>
      </c>
      <c r="Y456" s="4">
        <v>0</v>
      </c>
      <c r="Z456" s="4"/>
      <c r="AA456" s="4"/>
      <c r="AB456" s="4"/>
    </row>
    <row r="457" spans="1:28" x14ac:dyDescent="0.2">
      <c r="A457" s="4">
        <v>50</v>
      </c>
      <c r="B457" s="4">
        <v>0</v>
      </c>
      <c r="C457" s="4">
        <v>0</v>
      </c>
      <c r="D457" s="4">
        <v>1</v>
      </c>
      <c r="E457" s="4">
        <v>214</v>
      </c>
      <c r="F457" s="4">
        <f>ROUND(Source!AS440,O457)</f>
        <v>8155031.8300000001</v>
      </c>
      <c r="G457" s="4" t="s">
        <v>253</v>
      </c>
      <c r="H457" s="4" t="s">
        <v>254</v>
      </c>
      <c r="I457" s="4"/>
      <c r="J457" s="4"/>
      <c r="K457" s="4">
        <v>214</v>
      </c>
      <c r="L457" s="4">
        <v>16</v>
      </c>
      <c r="M457" s="4">
        <v>3</v>
      </c>
      <c r="N457" s="4" t="s">
        <v>3</v>
      </c>
      <c r="O457" s="4">
        <v>2</v>
      </c>
      <c r="P457" s="4"/>
      <c r="Q457" s="4"/>
      <c r="R457" s="4"/>
      <c r="S457" s="4"/>
      <c r="T457" s="4"/>
      <c r="U457" s="4"/>
      <c r="V457" s="4"/>
      <c r="W457" s="4">
        <v>8155031.8300000001</v>
      </c>
      <c r="X457" s="4">
        <v>1</v>
      </c>
      <c r="Y457" s="4">
        <v>8155031.8300000001</v>
      </c>
      <c r="Z457" s="4"/>
      <c r="AA457" s="4"/>
      <c r="AB457" s="4"/>
    </row>
    <row r="458" spans="1:28" x14ac:dyDescent="0.2">
      <c r="A458" s="4">
        <v>50</v>
      </c>
      <c r="B458" s="4">
        <v>0</v>
      </c>
      <c r="C458" s="4">
        <v>0</v>
      </c>
      <c r="D458" s="4">
        <v>1</v>
      </c>
      <c r="E458" s="4">
        <v>215</v>
      </c>
      <c r="F458" s="4">
        <f>ROUND(Source!AT440,O458)</f>
        <v>277353.03999999998</v>
      </c>
      <c r="G458" s="4" t="s">
        <v>255</v>
      </c>
      <c r="H458" s="4" t="s">
        <v>256</v>
      </c>
      <c r="I458" s="4"/>
      <c r="J458" s="4"/>
      <c r="K458" s="4">
        <v>215</v>
      </c>
      <c r="L458" s="4">
        <v>17</v>
      </c>
      <c r="M458" s="4">
        <v>3</v>
      </c>
      <c r="N458" s="4" t="s">
        <v>3</v>
      </c>
      <c r="O458" s="4">
        <v>2</v>
      </c>
      <c r="P458" s="4"/>
      <c r="Q458" s="4"/>
      <c r="R458" s="4"/>
      <c r="S458" s="4"/>
      <c r="T458" s="4"/>
      <c r="U458" s="4"/>
      <c r="V458" s="4"/>
      <c r="W458" s="4">
        <v>277353.03999999998</v>
      </c>
      <c r="X458" s="4">
        <v>1</v>
      </c>
      <c r="Y458" s="4">
        <v>277353.03999999998</v>
      </c>
      <c r="Z458" s="4"/>
      <c r="AA458" s="4"/>
      <c r="AB458" s="4"/>
    </row>
    <row r="459" spans="1:28" x14ac:dyDescent="0.2">
      <c r="A459" s="4">
        <v>50</v>
      </c>
      <c r="B459" s="4">
        <v>0</v>
      </c>
      <c r="C459" s="4">
        <v>0</v>
      </c>
      <c r="D459" s="4">
        <v>1</v>
      </c>
      <c r="E459" s="4">
        <v>217</v>
      </c>
      <c r="F459" s="4">
        <f>ROUND(Source!AU440,O459)</f>
        <v>53618.55</v>
      </c>
      <c r="G459" s="4" t="s">
        <v>257</v>
      </c>
      <c r="H459" s="4" t="s">
        <v>258</v>
      </c>
      <c r="I459" s="4"/>
      <c r="J459" s="4"/>
      <c r="K459" s="4">
        <v>217</v>
      </c>
      <c r="L459" s="4">
        <v>18</v>
      </c>
      <c r="M459" s="4">
        <v>3</v>
      </c>
      <c r="N459" s="4" t="s">
        <v>3</v>
      </c>
      <c r="O459" s="4">
        <v>2</v>
      </c>
      <c r="P459" s="4"/>
      <c r="Q459" s="4"/>
      <c r="R459" s="4"/>
      <c r="S459" s="4"/>
      <c r="T459" s="4"/>
      <c r="U459" s="4"/>
      <c r="V459" s="4"/>
      <c r="W459" s="4">
        <v>53618.55</v>
      </c>
      <c r="X459" s="4">
        <v>1</v>
      </c>
      <c r="Y459" s="4">
        <v>53618.55</v>
      </c>
      <c r="Z459" s="4"/>
      <c r="AA459" s="4"/>
      <c r="AB459" s="4"/>
    </row>
    <row r="460" spans="1:28" x14ac:dyDescent="0.2">
      <c r="A460" s="4">
        <v>50</v>
      </c>
      <c r="B460" s="4">
        <v>0</v>
      </c>
      <c r="C460" s="4">
        <v>0</v>
      </c>
      <c r="D460" s="4">
        <v>1</v>
      </c>
      <c r="E460" s="4">
        <v>230</v>
      </c>
      <c r="F460" s="4">
        <f>ROUND(Source!BA440,O460)</f>
        <v>0</v>
      </c>
      <c r="G460" s="4" t="s">
        <v>259</v>
      </c>
      <c r="H460" s="4" t="s">
        <v>260</v>
      </c>
      <c r="I460" s="4"/>
      <c r="J460" s="4"/>
      <c r="K460" s="4">
        <v>230</v>
      </c>
      <c r="L460" s="4">
        <v>19</v>
      </c>
      <c r="M460" s="4">
        <v>3</v>
      </c>
      <c r="N460" s="4" t="s">
        <v>3</v>
      </c>
      <c r="O460" s="4">
        <v>2</v>
      </c>
      <c r="P460" s="4"/>
      <c r="Q460" s="4"/>
      <c r="R460" s="4"/>
      <c r="S460" s="4"/>
      <c r="T460" s="4"/>
      <c r="U460" s="4"/>
      <c r="V460" s="4"/>
      <c r="W460" s="4">
        <v>0</v>
      </c>
      <c r="X460" s="4">
        <v>1</v>
      </c>
      <c r="Y460" s="4">
        <v>0</v>
      </c>
      <c r="Z460" s="4"/>
      <c r="AA460" s="4"/>
      <c r="AB460" s="4"/>
    </row>
    <row r="461" spans="1:28" x14ac:dyDescent="0.2">
      <c r="A461" s="4">
        <v>50</v>
      </c>
      <c r="B461" s="4">
        <v>0</v>
      </c>
      <c r="C461" s="4">
        <v>0</v>
      </c>
      <c r="D461" s="4">
        <v>1</v>
      </c>
      <c r="E461" s="4">
        <v>206</v>
      </c>
      <c r="F461" s="4">
        <f>ROUND(Source!T440,O461)</f>
        <v>0</v>
      </c>
      <c r="G461" s="4" t="s">
        <v>261</v>
      </c>
      <c r="H461" s="4" t="s">
        <v>262</v>
      </c>
      <c r="I461" s="4"/>
      <c r="J461" s="4"/>
      <c r="K461" s="4">
        <v>206</v>
      </c>
      <c r="L461" s="4">
        <v>20</v>
      </c>
      <c r="M461" s="4">
        <v>3</v>
      </c>
      <c r="N461" s="4" t="s">
        <v>3</v>
      </c>
      <c r="O461" s="4">
        <v>2</v>
      </c>
      <c r="P461" s="4"/>
      <c r="Q461" s="4"/>
      <c r="R461" s="4"/>
      <c r="S461" s="4"/>
      <c r="T461" s="4"/>
      <c r="U461" s="4"/>
      <c r="V461" s="4"/>
      <c r="W461" s="4">
        <v>0</v>
      </c>
      <c r="X461" s="4">
        <v>1</v>
      </c>
      <c r="Y461" s="4">
        <v>0</v>
      </c>
      <c r="Z461" s="4"/>
      <c r="AA461" s="4"/>
      <c r="AB461" s="4"/>
    </row>
    <row r="462" spans="1:28" x14ac:dyDescent="0.2">
      <c r="A462" s="4">
        <v>50</v>
      </c>
      <c r="B462" s="4">
        <v>0</v>
      </c>
      <c r="C462" s="4">
        <v>0</v>
      </c>
      <c r="D462" s="4">
        <v>1</v>
      </c>
      <c r="E462" s="4">
        <v>207</v>
      </c>
      <c r="F462" s="4">
        <f>Source!U440</f>
        <v>883.42051650000008</v>
      </c>
      <c r="G462" s="4" t="s">
        <v>263</v>
      </c>
      <c r="H462" s="4" t="s">
        <v>264</v>
      </c>
      <c r="I462" s="4"/>
      <c r="J462" s="4"/>
      <c r="K462" s="4">
        <v>207</v>
      </c>
      <c r="L462" s="4">
        <v>21</v>
      </c>
      <c r="M462" s="4">
        <v>3</v>
      </c>
      <c r="N462" s="4" t="s">
        <v>3</v>
      </c>
      <c r="O462" s="4">
        <v>-1</v>
      </c>
      <c r="P462" s="4"/>
      <c r="Q462" s="4"/>
      <c r="R462" s="4"/>
      <c r="S462" s="4"/>
      <c r="T462" s="4"/>
      <c r="U462" s="4"/>
      <c r="V462" s="4"/>
      <c r="W462" s="4">
        <v>883.42051650000008</v>
      </c>
      <c r="X462" s="4">
        <v>1</v>
      </c>
      <c r="Y462" s="4">
        <v>883.42051650000008</v>
      </c>
      <c r="Z462" s="4"/>
      <c r="AA462" s="4"/>
      <c r="AB462" s="4"/>
    </row>
    <row r="463" spans="1:28" x14ac:dyDescent="0.2">
      <c r="A463" s="4">
        <v>50</v>
      </c>
      <c r="B463" s="4">
        <v>0</v>
      </c>
      <c r="C463" s="4">
        <v>0</v>
      </c>
      <c r="D463" s="4">
        <v>1</v>
      </c>
      <c r="E463" s="4">
        <v>208</v>
      </c>
      <c r="F463" s="4">
        <f>Source!V440</f>
        <v>156.87663220000002</v>
      </c>
      <c r="G463" s="4" t="s">
        <v>265</v>
      </c>
      <c r="H463" s="4" t="s">
        <v>266</v>
      </c>
      <c r="I463" s="4"/>
      <c r="J463" s="4"/>
      <c r="K463" s="4">
        <v>208</v>
      </c>
      <c r="L463" s="4">
        <v>22</v>
      </c>
      <c r="M463" s="4">
        <v>3</v>
      </c>
      <c r="N463" s="4" t="s">
        <v>3</v>
      </c>
      <c r="O463" s="4">
        <v>-1</v>
      </c>
      <c r="P463" s="4"/>
      <c r="Q463" s="4"/>
      <c r="R463" s="4"/>
      <c r="S463" s="4"/>
      <c r="T463" s="4"/>
      <c r="U463" s="4"/>
      <c r="V463" s="4"/>
      <c r="W463" s="4">
        <v>156.87663219999996</v>
      </c>
      <c r="X463" s="4">
        <v>1</v>
      </c>
      <c r="Y463" s="4">
        <v>156.87663219999996</v>
      </c>
      <c r="Z463" s="4"/>
      <c r="AA463" s="4"/>
      <c r="AB463" s="4"/>
    </row>
    <row r="464" spans="1:28" x14ac:dyDescent="0.2">
      <c r="A464" s="4">
        <v>50</v>
      </c>
      <c r="B464" s="4">
        <v>0</v>
      </c>
      <c r="C464" s="4">
        <v>0</v>
      </c>
      <c r="D464" s="4">
        <v>1</v>
      </c>
      <c r="E464" s="4">
        <v>209</v>
      </c>
      <c r="F464" s="4">
        <f>ROUND(Source!W440,O464)</f>
        <v>0</v>
      </c>
      <c r="G464" s="4" t="s">
        <v>267</v>
      </c>
      <c r="H464" s="4" t="s">
        <v>268</v>
      </c>
      <c r="I464" s="4"/>
      <c r="J464" s="4"/>
      <c r="K464" s="4">
        <v>209</v>
      </c>
      <c r="L464" s="4">
        <v>23</v>
      </c>
      <c r="M464" s="4">
        <v>3</v>
      </c>
      <c r="N464" s="4" t="s">
        <v>3</v>
      </c>
      <c r="O464" s="4">
        <v>2</v>
      </c>
      <c r="P464" s="4"/>
      <c r="Q464" s="4"/>
      <c r="R464" s="4"/>
      <c r="S464" s="4"/>
      <c r="T464" s="4"/>
      <c r="U464" s="4"/>
      <c r="V464" s="4"/>
      <c r="W464" s="4">
        <v>0</v>
      </c>
      <c r="X464" s="4">
        <v>1</v>
      </c>
      <c r="Y464" s="4">
        <v>0</v>
      </c>
      <c r="Z464" s="4"/>
      <c r="AA464" s="4"/>
      <c r="AB464" s="4"/>
    </row>
    <row r="465" spans="1:28" x14ac:dyDescent="0.2">
      <c r="A465" s="4">
        <v>50</v>
      </c>
      <c r="B465" s="4">
        <v>0</v>
      </c>
      <c r="C465" s="4">
        <v>0</v>
      </c>
      <c r="D465" s="4">
        <v>1</v>
      </c>
      <c r="E465" s="4">
        <v>233</v>
      </c>
      <c r="F465" s="4">
        <f>ROUND(Source!BD440,O465)</f>
        <v>0</v>
      </c>
      <c r="G465" s="4" t="s">
        <v>269</v>
      </c>
      <c r="H465" s="4" t="s">
        <v>270</v>
      </c>
      <c r="I465" s="4"/>
      <c r="J465" s="4"/>
      <c r="K465" s="4">
        <v>233</v>
      </c>
      <c r="L465" s="4">
        <v>24</v>
      </c>
      <c r="M465" s="4">
        <v>3</v>
      </c>
      <c r="N465" s="4" t="s">
        <v>3</v>
      </c>
      <c r="O465" s="4">
        <v>2</v>
      </c>
      <c r="P465" s="4"/>
      <c r="Q465" s="4"/>
      <c r="R465" s="4"/>
      <c r="S465" s="4"/>
      <c r="T465" s="4"/>
      <c r="U465" s="4"/>
      <c r="V465" s="4"/>
      <c r="W465" s="4">
        <v>0</v>
      </c>
      <c r="X465" s="4">
        <v>1</v>
      </c>
      <c r="Y465" s="4">
        <v>0</v>
      </c>
      <c r="Z465" s="4"/>
      <c r="AA465" s="4"/>
      <c r="AB465" s="4"/>
    </row>
    <row r="466" spans="1:28" x14ac:dyDescent="0.2">
      <c r="A466" s="4">
        <v>50</v>
      </c>
      <c r="B466" s="4">
        <v>0</v>
      </c>
      <c r="C466" s="4">
        <v>0</v>
      </c>
      <c r="D466" s="4">
        <v>1</v>
      </c>
      <c r="E466" s="4">
        <v>210</v>
      </c>
      <c r="F466" s="4">
        <f>ROUND(Source!X440,O466)</f>
        <v>339565.52</v>
      </c>
      <c r="G466" s="4" t="s">
        <v>271</v>
      </c>
      <c r="H466" s="4" t="s">
        <v>272</v>
      </c>
      <c r="I466" s="4"/>
      <c r="J466" s="4"/>
      <c r="K466" s="4">
        <v>210</v>
      </c>
      <c r="L466" s="4">
        <v>25</v>
      </c>
      <c r="M466" s="4">
        <v>3</v>
      </c>
      <c r="N466" s="4" t="s">
        <v>3</v>
      </c>
      <c r="O466" s="4">
        <v>2</v>
      </c>
      <c r="P466" s="4"/>
      <c r="Q466" s="4"/>
      <c r="R466" s="4"/>
      <c r="S466" s="4"/>
      <c r="T466" s="4"/>
      <c r="U466" s="4"/>
      <c r="V466" s="4"/>
      <c r="W466" s="4">
        <v>339565.52</v>
      </c>
      <c r="X466" s="4">
        <v>1</v>
      </c>
      <c r="Y466" s="4">
        <v>339565.52</v>
      </c>
      <c r="Z466" s="4"/>
      <c r="AA466" s="4"/>
      <c r="AB466" s="4"/>
    </row>
    <row r="467" spans="1:28" x14ac:dyDescent="0.2">
      <c r="A467" s="4">
        <v>50</v>
      </c>
      <c r="B467" s="4">
        <v>0</v>
      </c>
      <c r="C467" s="4">
        <v>0</v>
      </c>
      <c r="D467" s="4">
        <v>1</v>
      </c>
      <c r="E467" s="4">
        <v>211</v>
      </c>
      <c r="F467" s="4">
        <f>ROUND(Source!Y440,O467)</f>
        <v>190610.74</v>
      </c>
      <c r="G467" s="4" t="s">
        <v>273</v>
      </c>
      <c r="H467" s="4" t="s">
        <v>274</v>
      </c>
      <c r="I467" s="4"/>
      <c r="J467" s="4"/>
      <c r="K467" s="4">
        <v>211</v>
      </c>
      <c r="L467" s="4">
        <v>26</v>
      </c>
      <c r="M467" s="4">
        <v>3</v>
      </c>
      <c r="N467" s="4" t="s">
        <v>3</v>
      </c>
      <c r="O467" s="4">
        <v>2</v>
      </c>
      <c r="P467" s="4"/>
      <c r="Q467" s="4"/>
      <c r="R467" s="4"/>
      <c r="S467" s="4"/>
      <c r="T467" s="4"/>
      <c r="U467" s="4"/>
      <c r="V467" s="4"/>
      <c r="W467" s="4">
        <v>190610.74</v>
      </c>
      <c r="X467" s="4">
        <v>1</v>
      </c>
      <c r="Y467" s="4">
        <v>190610.74</v>
      </c>
      <c r="Z467" s="4"/>
      <c r="AA467" s="4"/>
      <c r="AB467" s="4"/>
    </row>
    <row r="468" spans="1:28" x14ac:dyDescent="0.2">
      <c r="A468" s="4">
        <v>50</v>
      </c>
      <c r="B468" s="4">
        <v>0</v>
      </c>
      <c r="C468" s="4">
        <v>0</v>
      </c>
      <c r="D468" s="4">
        <v>1</v>
      </c>
      <c r="E468" s="4">
        <v>224</v>
      </c>
      <c r="F468" s="4">
        <f>ROUND(Source!AR440,O468)</f>
        <v>8486003.4199999999</v>
      </c>
      <c r="G468" s="4" t="s">
        <v>275</v>
      </c>
      <c r="H468" s="4" t="s">
        <v>276</v>
      </c>
      <c r="I468" s="4"/>
      <c r="J468" s="4"/>
      <c r="K468" s="4">
        <v>224</v>
      </c>
      <c r="L468" s="4">
        <v>27</v>
      </c>
      <c r="M468" s="4">
        <v>3</v>
      </c>
      <c r="N468" s="4" t="s">
        <v>3</v>
      </c>
      <c r="O468" s="4">
        <v>2</v>
      </c>
      <c r="P468" s="4"/>
      <c r="Q468" s="4"/>
      <c r="R468" s="4"/>
      <c r="S468" s="4"/>
      <c r="T468" s="4"/>
      <c r="U468" s="4"/>
      <c r="V468" s="4"/>
      <c r="W468" s="4">
        <v>8486003.4199999999</v>
      </c>
      <c r="X468" s="4">
        <v>1</v>
      </c>
      <c r="Y468" s="4">
        <v>8486003.4199999999</v>
      </c>
      <c r="Z468" s="4"/>
      <c r="AA468" s="4"/>
      <c r="AB468" s="4"/>
    </row>
    <row r="469" spans="1:28" x14ac:dyDescent="0.2">
      <c r="A469" s="4">
        <v>50</v>
      </c>
      <c r="B469" s="4">
        <v>1</v>
      </c>
      <c r="C469" s="4">
        <v>0</v>
      </c>
      <c r="D469" s="4">
        <v>2</v>
      </c>
      <c r="E469" s="4">
        <v>0</v>
      </c>
      <c r="F469" s="4">
        <f>ROUND(F455,O469)</f>
        <v>285415.36</v>
      </c>
      <c r="G469" s="4" t="s">
        <v>277</v>
      </c>
      <c r="H469" s="4" t="s">
        <v>249</v>
      </c>
      <c r="I469" s="4"/>
      <c r="J469" s="4"/>
      <c r="K469" s="4">
        <v>212</v>
      </c>
      <c r="L469" s="4">
        <v>28</v>
      </c>
      <c r="M469" s="4">
        <v>0</v>
      </c>
      <c r="N469" s="4" t="s">
        <v>3</v>
      </c>
      <c r="O469" s="4">
        <v>2</v>
      </c>
      <c r="P469" s="4"/>
      <c r="Q469" s="4"/>
      <c r="R469" s="4"/>
      <c r="S469" s="4"/>
      <c r="T469" s="4"/>
      <c r="U469" s="4"/>
      <c r="V469" s="4"/>
      <c r="W469" s="4">
        <v>285415.36</v>
      </c>
      <c r="X469" s="4">
        <v>1</v>
      </c>
      <c r="Y469" s="4">
        <v>285415.36</v>
      </c>
      <c r="Z469" s="4"/>
      <c r="AA469" s="4"/>
      <c r="AB469" s="4"/>
    </row>
    <row r="470" spans="1:28" x14ac:dyDescent="0.2">
      <c r="A470" s="4">
        <v>50</v>
      </c>
      <c r="B470" s="4">
        <v>1</v>
      </c>
      <c r="C470" s="4">
        <v>0</v>
      </c>
      <c r="D470" s="4">
        <v>2</v>
      </c>
      <c r="E470" s="4">
        <v>0</v>
      </c>
      <c r="F470" s="4">
        <f>ROUND(F452,O470)</f>
        <v>288705.82</v>
      </c>
      <c r="G470" s="4" t="s">
        <v>278</v>
      </c>
      <c r="H470" s="4" t="s">
        <v>279</v>
      </c>
      <c r="I470" s="4"/>
      <c r="J470" s="4"/>
      <c r="K470" s="4">
        <v>212</v>
      </c>
      <c r="L470" s="4">
        <v>29</v>
      </c>
      <c r="M470" s="4">
        <v>0</v>
      </c>
      <c r="N470" s="4" t="s">
        <v>3</v>
      </c>
      <c r="O470" s="4">
        <v>2</v>
      </c>
      <c r="P470" s="4"/>
      <c r="Q470" s="4"/>
      <c r="R470" s="4"/>
      <c r="S470" s="4"/>
      <c r="T470" s="4"/>
      <c r="U470" s="4"/>
      <c r="V470" s="4"/>
      <c r="W470" s="4">
        <v>288705.82</v>
      </c>
      <c r="X470" s="4">
        <v>1</v>
      </c>
      <c r="Y470" s="4">
        <v>288705.82</v>
      </c>
      <c r="Z470" s="4"/>
      <c r="AA470" s="4"/>
      <c r="AB470" s="4"/>
    </row>
    <row r="471" spans="1:28" x14ac:dyDescent="0.2">
      <c r="A471" s="4">
        <v>50</v>
      </c>
      <c r="B471" s="4">
        <v>1</v>
      </c>
      <c r="C471" s="4">
        <v>0</v>
      </c>
      <c r="D471" s="4">
        <v>2</v>
      </c>
      <c r="E471" s="4">
        <v>0</v>
      </c>
      <c r="F471" s="4">
        <f>ROUND(F443,O471)</f>
        <v>7381705.9800000004</v>
      </c>
      <c r="G471" s="4" t="s">
        <v>280</v>
      </c>
      <c r="H471" s="4" t="s">
        <v>281</v>
      </c>
      <c r="I471" s="4"/>
      <c r="J471" s="4"/>
      <c r="K471" s="4">
        <v>212</v>
      </c>
      <c r="L471" s="4">
        <v>30</v>
      </c>
      <c r="M471" s="4">
        <v>0</v>
      </c>
      <c r="N471" s="4" t="s">
        <v>3</v>
      </c>
      <c r="O471" s="4">
        <v>2</v>
      </c>
      <c r="P471" s="4"/>
      <c r="Q471" s="4"/>
      <c r="R471" s="4"/>
      <c r="S471" s="4"/>
      <c r="T471" s="4"/>
      <c r="U471" s="4"/>
      <c r="V471" s="4"/>
      <c r="W471" s="4">
        <v>7381705.9800000004</v>
      </c>
      <c r="X471" s="4">
        <v>1</v>
      </c>
      <c r="Y471" s="4">
        <v>7381705.9800000004</v>
      </c>
      <c r="Z471" s="4"/>
      <c r="AA471" s="4"/>
      <c r="AB471" s="4"/>
    </row>
    <row r="472" spans="1:28" x14ac:dyDescent="0.2">
      <c r="A472" s="4">
        <v>50</v>
      </c>
      <c r="B472" s="4">
        <v>1</v>
      </c>
      <c r="C472" s="4">
        <v>0</v>
      </c>
      <c r="D472" s="4">
        <v>2</v>
      </c>
      <c r="E472" s="4">
        <v>0</v>
      </c>
      <c r="F472" s="4">
        <v>0</v>
      </c>
      <c r="G472" s="4" t="s">
        <v>282</v>
      </c>
      <c r="H472" s="4" t="s">
        <v>271</v>
      </c>
      <c r="I472" s="4"/>
      <c r="J472" s="4"/>
      <c r="K472" s="4">
        <v>212</v>
      </c>
      <c r="L472" s="4">
        <v>31</v>
      </c>
      <c r="M472" s="4">
        <v>0</v>
      </c>
      <c r="N472" s="4" t="s">
        <v>3</v>
      </c>
      <c r="O472" s="4">
        <v>-1</v>
      </c>
      <c r="P472" s="4"/>
      <c r="Q472" s="4"/>
      <c r="R472" s="4"/>
      <c r="S472" s="4"/>
      <c r="T472" s="4"/>
      <c r="U472" s="4"/>
      <c r="V472" s="4"/>
      <c r="W472" s="4">
        <v>0</v>
      </c>
      <c r="X472" s="4">
        <v>1</v>
      </c>
      <c r="Y472" s="4">
        <v>0</v>
      </c>
      <c r="Z472" s="4"/>
      <c r="AA472" s="4"/>
      <c r="AB472" s="4"/>
    </row>
    <row r="473" spans="1:28" x14ac:dyDescent="0.2">
      <c r="A473" s="4">
        <v>50</v>
      </c>
      <c r="B473" s="4">
        <v>1</v>
      </c>
      <c r="C473" s="4">
        <v>0</v>
      </c>
      <c r="D473" s="4">
        <v>2</v>
      </c>
      <c r="E473" s="4">
        <v>0</v>
      </c>
      <c r="F473" s="4">
        <v>0</v>
      </c>
      <c r="G473" s="4" t="s">
        <v>283</v>
      </c>
      <c r="H473" s="4" t="s">
        <v>284</v>
      </c>
      <c r="I473" s="4"/>
      <c r="J473" s="4"/>
      <c r="K473" s="4">
        <v>212</v>
      </c>
      <c r="L473" s="4">
        <v>32</v>
      </c>
      <c r="M473" s="4">
        <v>0</v>
      </c>
      <c r="N473" s="4" t="s">
        <v>3</v>
      </c>
      <c r="O473" s="4">
        <v>-1</v>
      </c>
      <c r="P473" s="4"/>
      <c r="Q473" s="4"/>
      <c r="R473" s="4"/>
      <c r="S473" s="4"/>
      <c r="T473" s="4"/>
      <c r="U473" s="4"/>
      <c r="V473" s="4"/>
      <c r="W473" s="4">
        <v>0</v>
      </c>
      <c r="X473" s="4">
        <v>1</v>
      </c>
      <c r="Y473" s="4">
        <v>0</v>
      </c>
      <c r="Z473" s="4"/>
      <c r="AA473" s="4"/>
      <c r="AB473" s="4"/>
    </row>
    <row r="474" spans="1:28" x14ac:dyDescent="0.2">
      <c r="A474" s="4">
        <v>50</v>
      </c>
      <c r="B474" s="4">
        <v>1</v>
      </c>
      <c r="C474" s="4">
        <v>0</v>
      </c>
      <c r="D474" s="4">
        <v>2</v>
      </c>
      <c r="E474" s="4">
        <v>0</v>
      </c>
      <c r="F474" s="4">
        <f>ROUND(F469+F470+F471+F472+F473,O474)</f>
        <v>7955827.1600000001</v>
      </c>
      <c r="G474" s="4" t="s">
        <v>285</v>
      </c>
      <c r="H474" s="4" t="s">
        <v>275</v>
      </c>
      <c r="I474" s="4"/>
      <c r="J474" s="4"/>
      <c r="K474" s="4">
        <v>212</v>
      </c>
      <c r="L474" s="4">
        <v>33</v>
      </c>
      <c r="M474" s="4">
        <v>0</v>
      </c>
      <c r="N474" s="4" t="s">
        <v>3</v>
      </c>
      <c r="O474" s="4">
        <v>2</v>
      </c>
      <c r="P474" s="4"/>
      <c r="Q474" s="4"/>
      <c r="R474" s="4"/>
      <c r="S474" s="4"/>
      <c r="T474" s="4"/>
      <c r="U474" s="4"/>
      <c r="V474" s="4"/>
      <c r="W474" s="4">
        <v>7955827.1600000001</v>
      </c>
      <c r="X474" s="4">
        <v>1</v>
      </c>
      <c r="Y474" s="4">
        <v>7955827.1600000001</v>
      </c>
      <c r="Z474" s="4"/>
      <c r="AA474" s="4"/>
      <c r="AB474" s="4"/>
    </row>
    <row r="475" spans="1:28" x14ac:dyDescent="0.2">
      <c r="A475" s="4">
        <v>50</v>
      </c>
      <c r="B475" s="4">
        <v>1</v>
      </c>
      <c r="C475" s="4">
        <v>0</v>
      </c>
      <c r="D475" s="4">
        <v>2</v>
      </c>
      <c r="E475" s="4">
        <v>0</v>
      </c>
      <c r="F475" s="4">
        <f>ROUND(F474*0.2,O475)</f>
        <v>1591165.43</v>
      </c>
      <c r="G475" s="4" t="s">
        <v>286</v>
      </c>
      <c r="H475" s="4" t="s">
        <v>287</v>
      </c>
      <c r="I475" s="4"/>
      <c r="J475" s="4"/>
      <c r="K475" s="4">
        <v>212</v>
      </c>
      <c r="L475" s="4">
        <v>34</v>
      </c>
      <c r="M475" s="4">
        <v>0</v>
      </c>
      <c r="N475" s="4" t="s">
        <v>3</v>
      </c>
      <c r="O475" s="4">
        <v>2</v>
      </c>
      <c r="P475" s="4"/>
      <c r="Q475" s="4"/>
      <c r="R475" s="4"/>
      <c r="S475" s="4"/>
      <c r="T475" s="4"/>
      <c r="U475" s="4"/>
      <c r="V475" s="4"/>
      <c r="W475" s="4">
        <v>1591165.43</v>
      </c>
      <c r="X475" s="4">
        <v>1</v>
      </c>
      <c r="Y475" s="4">
        <v>1591165.43</v>
      </c>
      <c r="Z475" s="4"/>
      <c r="AA475" s="4"/>
      <c r="AB475" s="4"/>
    </row>
    <row r="476" spans="1:28" x14ac:dyDescent="0.2">
      <c r="A476" s="4">
        <v>50</v>
      </c>
      <c r="B476" s="4">
        <v>1</v>
      </c>
      <c r="C476" s="4">
        <v>0</v>
      </c>
      <c r="D476" s="4">
        <v>2</v>
      </c>
      <c r="E476" s="4">
        <v>213</v>
      </c>
      <c r="F476" s="4">
        <f>ROUND(F474+F475,O476)</f>
        <v>9546992.5899999999</v>
      </c>
      <c r="G476" s="4" t="s">
        <v>288</v>
      </c>
      <c r="H476" s="4" t="s">
        <v>289</v>
      </c>
      <c r="I476" s="4"/>
      <c r="J476" s="4"/>
      <c r="K476" s="4">
        <v>212</v>
      </c>
      <c r="L476" s="4">
        <v>35</v>
      </c>
      <c r="M476" s="4">
        <v>0</v>
      </c>
      <c r="N476" s="4" t="s">
        <v>3</v>
      </c>
      <c r="O476" s="4">
        <v>2</v>
      </c>
      <c r="P476" s="4"/>
      <c r="Q476" s="4"/>
      <c r="R476" s="4"/>
      <c r="S476" s="4"/>
      <c r="T476" s="4"/>
      <c r="U476" s="4"/>
      <c r="V476" s="4"/>
      <c r="W476" s="4">
        <v>9546992.5899999999</v>
      </c>
      <c r="X476" s="4">
        <v>1</v>
      </c>
      <c r="Y476" s="4">
        <v>9546992.5899999999</v>
      </c>
      <c r="Z476" s="4"/>
      <c r="AA476" s="4"/>
      <c r="AB476" s="4"/>
    </row>
    <row r="478" spans="1:28" x14ac:dyDescent="0.2">
      <c r="A478">
        <v>71</v>
      </c>
      <c r="B478">
        <v>1</v>
      </c>
      <c r="D478">
        <v>200001</v>
      </c>
      <c r="E478">
        <v>83655328</v>
      </c>
      <c r="F478" t="s">
        <v>616</v>
      </c>
      <c r="G478" t="s">
        <v>617</v>
      </c>
      <c r="H478">
        <v>80</v>
      </c>
      <c r="I478">
        <v>20</v>
      </c>
    </row>
    <row r="481" spans="1:16" x14ac:dyDescent="0.2">
      <c r="A481">
        <v>70</v>
      </c>
      <c r="B481">
        <v>1</v>
      </c>
      <c r="D481">
        <v>1</v>
      </c>
      <c r="E481" t="s">
        <v>618</v>
      </c>
      <c r="F481" t="s">
        <v>619</v>
      </c>
      <c r="G481">
        <v>1</v>
      </c>
      <c r="H481">
        <v>0</v>
      </c>
      <c r="I481" t="s">
        <v>3</v>
      </c>
      <c r="J481">
        <v>1</v>
      </c>
      <c r="K481">
        <v>0</v>
      </c>
      <c r="L481" t="s">
        <v>3</v>
      </c>
      <c r="M481" t="s">
        <v>3</v>
      </c>
      <c r="N481">
        <v>0</v>
      </c>
      <c r="P481" t="s">
        <v>620</v>
      </c>
    </row>
    <row r="482" spans="1:16" x14ac:dyDescent="0.2">
      <c r="A482">
        <v>70</v>
      </c>
      <c r="B482">
        <v>1</v>
      </c>
      <c r="D482">
        <v>2</v>
      </c>
      <c r="E482" t="s">
        <v>621</v>
      </c>
      <c r="F482" t="s">
        <v>622</v>
      </c>
      <c r="G482">
        <v>0</v>
      </c>
      <c r="H482">
        <v>0</v>
      </c>
      <c r="I482" t="s">
        <v>3</v>
      </c>
      <c r="J482">
        <v>1</v>
      </c>
      <c r="K482">
        <v>0</v>
      </c>
      <c r="L482" t="s">
        <v>3</v>
      </c>
      <c r="M482" t="s">
        <v>3</v>
      </c>
      <c r="N482">
        <v>0</v>
      </c>
      <c r="P482" t="s">
        <v>623</v>
      </c>
    </row>
    <row r="483" spans="1:16" x14ac:dyDescent="0.2">
      <c r="A483">
        <v>70</v>
      </c>
      <c r="B483">
        <v>1</v>
      </c>
      <c r="D483">
        <v>3</v>
      </c>
      <c r="E483" t="s">
        <v>624</v>
      </c>
      <c r="F483" t="s">
        <v>625</v>
      </c>
      <c r="G483">
        <v>0</v>
      </c>
      <c r="H483">
        <v>0</v>
      </c>
      <c r="I483" t="s">
        <v>3</v>
      </c>
      <c r="J483">
        <v>1</v>
      </c>
      <c r="K483">
        <v>0</v>
      </c>
      <c r="L483" t="s">
        <v>3</v>
      </c>
      <c r="M483" t="s">
        <v>3</v>
      </c>
      <c r="N483">
        <v>0</v>
      </c>
      <c r="P483" t="s">
        <v>626</v>
      </c>
    </row>
    <row r="484" spans="1:16" x14ac:dyDescent="0.2">
      <c r="A484">
        <v>70</v>
      </c>
      <c r="B484">
        <v>1</v>
      </c>
      <c r="D484">
        <v>4</v>
      </c>
      <c r="E484" t="s">
        <v>627</v>
      </c>
      <c r="F484" t="s">
        <v>628</v>
      </c>
      <c r="G484">
        <v>1</v>
      </c>
      <c r="H484">
        <v>0</v>
      </c>
      <c r="I484" t="s">
        <v>3</v>
      </c>
      <c r="J484">
        <v>2</v>
      </c>
      <c r="K484">
        <v>0</v>
      </c>
      <c r="L484" t="s">
        <v>3</v>
      </c>
      <c r="M484" t="s">
        <v>3</v>
      </c>
      <c r="N484">
        <v>0</v>
      </c>
      <c r="P484" t="s">
        <v>3</v>
      </c>
    </row>
    <row r="485" spans="1:16" x14ac:dyDescent="0.2">
      <c r="A485">
        <v>70</v>
      </c>
      <c r="B485">
        <v>1</v>
      </c>
      <c r="D485">
        <v>5</v>
      </c>
      <c r="E485" t="s">
        <v>629</v>
      </c>
      <c r="F485" t="s">
        <v>630</v>
      </c>
      <c r="G485">
        <v>0</v>
      </c>
      <c r="H485">
        <v>0</v>
      </c>
      <c r="I485" t="s">
        <v>3</v>
      </c>
      <c r="J485">
        <v>2</v>
      </c>
      <c r="K485">
        <v>0</v>
      </c>
      <c r="L485" t="s">
        <v>3</v>
      </c>
      <c r="M485" t="s">
        <v>3</v>
      </c>
      <c r="N485">
        <v>0</v>
      </c>
      <c r="P485" t="s">
        <v>3</v>
      </c>
    </row>
    <row r="486" spans="1:16" x14ac:dyDescent="0.2">
      <c r="A486">
        <v>70</v>
      </c>
      <c r="B486">
        <v>1</v>
      </c>
      <c r="D486">
        <v>6</v>
      </c>
      <c r="E486" t="s">
        <v>631</v>
      </c>
      <c r="F486" t="s">
        <v>632</v>
      </c>
      <c r="G486">
        <v>0</v>
      </c>
      <c r="H486">
        <v>0</v>
      </c>
      <c r="I486" t="s">
        <v>3</v>
      </c>
      <c r="J486">
        <v>2</v>
      </c>
      <c r="K486">
        <v>0</v>
      </c>
      <c r="L486" t="s">
        <v>3</v>
      </c>
      <c r="M486" t="s">
        <v>3</v>
      </c>
      <c r="N486">
        <v>0</v>
      </c>
      <c r="P486" t="s">
        <v>3</v>
      </c>
    </row>
    <row r="487" spans="1:16" x14ac:dyDescent="0.2">
      <c r="A487">
        <v>70</v>
      </c>
      <c r="B487">
        <v>1</v>
      </c>
      <c r="D487">
        <v>7</v>
      </c>
      <c r="E487" t="s">
        <v>633</v>
      </c>
      <c r="F487" t="s">
        <v>634</v>
      </c>
      <c r="G487">
        <v>0</v>
      </c>
      <c r="H487">
        <v>0</v>
      </c>
      <c r="I487" t="s">
        <v>635</v>
      </c>
      <c r="J487">
        <v>0</v>
      </c>
      <c r="K487">
        <v>0</v>
      </c>
      <c r="L487" t="s">
        <v>3</v>
      </c>
      <c r="M487" t="s">
        <v>3</v>
      </c>
      <c r="N487">
        <v>0</v>
      </c>
      <c r="P487" t="s">
        <v>636</v>
      </c>
    </row>
    <row r="488" spans="1:16" x14ac:dyDescent="0.2">
      <c r="A488">
        <v>70</v>
      </c>
      <c r="B488">
        <v>1</v>
      </c>
      <c r="D488">
        <v>8</v>
      </c>
      <c r="E488" t="s">
        <v>637</v>
      </c>
      <c r="F488" t="s">
        <v>638</v>
      </c>
      <c r="G488">
        <v>1</v>
      </c>
      <c r="H488">
        <v>0</v>
      </c>
      <c r="I488" t="s">
        <v>3</v>
      </c>
      <c r="J488">
        <v>5</v>
      </c>
      <c r="K488">
        <v>0</v>
      </c>
      <c r="L488" t="s">
        <v>3</v>
      </c>
      <c r="M488" t="s">
        <v>3</v>
      </c>
      <c r="N488">
        <v>0</v>
      </c>
      <c r="P488" t="s">
        <v>3</v>
      </c>
    </row>
    <row r="489" spans="1:16" x14ac:dyDescent="0.2">
      <c r="A489">
        <v>70</v>
      </c>
      <c r="B489">
        <v>1</v>
      </c>
      <c r="D489">
        <v>9</v>
      </c>
      <c r="E489" t="s">
        <v>639</v>
      </c>
      <c r="F489" t="s">
        <v>640</v>
      </c>
      <c r="G489">
        <v>0</v>
      </c>
      <c r="H489">
        <v>0</v>
      </c>
      <c r="I489" t="s">
        <v>3</v>
      </c>
      <c r="J489">
        <v>5</v>
      </c>
      <c r="K489">
        <v>0</v>
      </c>
      <c r="L489" t="s">
        <v>3</v>
      </c>
      <c r="M489" t="s">
        <v>3</v>
      </c>
      <c r="N489">
        <v>0</v>
      </c>
      <c r="P489" t="s">
        <v>641</v>
      </c>
    </row>
    <row r="490" spans="1:16" x14ac:dyDescent="0.2">
      <c r="A490">
        <v>70</v>
      </c>
      <c r="B490">
        <v>1</v>
      </c>
      <c r="D490">
        <v>10</v>
      </c>
      <c r="E490" t="s">
        <v>642</v>
      </c>
      <c r="F490" t="s">
        <v>643</v>
      </c>
      <c r="G490">
        <v>0</v>
      </c>
      <c r="H490">
        <v>0</v>
      </c>
      <c r="I490" t="s">
        <v>644</v>
      </c>
      <c r="J490">
        <v>5</v>
      </c>
      <c r="K490">
        <v>0</v>
      </c>
      <c r="L490" t="s">
        <v>3</v>
      </c>
      <c r="M490" t="s">
        <v>3</v>
      </c>
      <c r="N490">
        <v>0</v>
      </c>
      <c r="P490" t="s">
        <v>645</v>
      </c>
    </row>
    <row r="491" spans="1:16" x14ac:dyDescent="0.2">
      <c r="A491">
        <v>70</v>
      </c>
      <c r="B491">
        <v>1</v>
      </c>
      <c r="D491">
        <v>11</v>
      </c>
      <c r="E491" t="s">
        <v>646</v>
      </c>
      <c r="F491" t="s">
        <v>647</v>
      </c>
      <c r="G491">
        <v>0</v>
      </c>
      <c r="H491">
        <v>0</v>
      </c>
      <c r="I491" t="s">
        <v>648</v>
      </c>
      <c r="J491">
        <v>0</v>
      </c>
      <c r="K491">
        <v>0</v>
      </c>
      <c r="L491" t="s">
        <v>3</v>
      </c>
      <c r="M491" t="s">
        <v>3</v>
      </c>
      <c r="N491">
        <v>0</v>
      </c>
      <c r="P491" t="s">
        <v>649</v>
      </c>
    </row>
    <row r="492" spans="1:16" x14ac:dyDescent="0.2">
      <c r="A492">
        <v>70</v>
      </c>
      <c r="B492">
        <v>1</v>
      </c>
      <c r="D492">
        <v>12</v>
      </c>
      <c r="E492" t="s">
        <v>650</v>
      </c>
      <c r="F492" t="s">
        <v>651</v>
      </c>
      <c r="G492">
        <v>0</v>
      </c>
      <c r="H492">
        <v>0</v>
      </c>
      <c r="I492" t="s">
        <v>652</v>
      </c>
      <c r="J492">
        <v>0</v>
      </c>
      <c r="K492">
        <v>0</v>
      </c>
      <c r="L492" t="s">
        <v>3</v>
      </c>
      <c r="M492" t="s">
        <v>3</v>
      </c>
      <c r="N492">
        <v>0</v>
      </c>
      <c r="P492" t="s">
        <v>653</v>
      </c>
    </row>
    <row r="493" spans="1:16" x14ac:dyDescent="0.2">
      <c r="A493">
        <v>70</v>
      </c>
      <c r="B493">
        <v>1</v>
      </c>
      <c r="D493">
        <v>13</v>
      </c>
      <c r="E493" t="s">
        <v>654</v>
      </c>
      <c r="F493" t="s">
        <v>655</v>
      </c>
      <c r="G493">
        <v>0</v>
      </c>
      <c r="H493">
        <v>0</v>
      </c>
      <c r="I493" t="s">
        <v>656</v>
      </c>
      <c r="J493">
        <v>0</v>
      </c>
      <c r="K493">
        <v>0</v>
      </c>
      <c r="L493" t="s">
        <v>3</v>
      </c>
      <c r="M493" t="s">
        <v>3</v>
      </c>
      <c r="N493">
        <v>0</v>
      </c>
      <c r="P493" t="s">
        <v>657</v>
      </c>
    </row>
    <row r="494" spans="1:16" x14ac:dyDescent="0.2">
      <c r="A494">
        <v>70</v>
      </c>
      <c r="B494">
        <v>1</v>
      </c>
      <c r="D494">
        <v>14</v>
      </c>
      <c r="E494" t="s">
        <v>658</v>
      </c>
      <c r="F494" t="s">
        <v>659</v>
      </c>
      <c r="G494">
        <v>0</v>
      </c>
      <c r="H494">
        <v>0</v>
      </c>
      <c r="I494" t="s">
        <v>3</v>
      </c>
      <c r="J494">
        <v>0</v>
      </c>
      <c r="K494">
        <v>0</v>
      </c>
      <c r="L494" t="s">
        <v>3</v>
      </c>
      <c r="M494" t="s">
        <v>3</v>
      </c>
      <c r="N494">
        <v>0</v>
      </c>
      <c r="P494" t="s">
        <v>660</v>
      </c>
    </row>
    <row r="495" spans="1:16" x14ac:dyDescent="0.2">
      <c r="A495">
        <v>70</v>
      </c>
      <c r="B495">
        <v>1</v>
      </c>
      <c r="D495">
        <v>15</v>
      </c>
      <c r="E495" t="s">
        <v>661</v>
      </c>
      <c r="F495" t="s">
        <v>662</v>
      </c>
      <c r="G495">
        <v>0</v>
      </c>
      <c r="H495">
        <v>0</v>
      </c>
      <c r="I495" t="s">
        <v>3</v>
      </c>
      <c r="J495">
        <v>3</v>
      </c>
      <c r="K495">
        <v>0</v>
      </c>
      <c r="L495" t="s">
        <v>3</v>
      </c>
      <c r="M495" t="s">
        <v>3</v>
      </c>
      <c r="N495">
        <v>0</v>
      </c>
      <c r="P495" t="s">
        <v>3</v>
      </c>
    </row>
    <row r="496" spans="1:16" x14ac:dyDescent="0.2">
      <c r="A496">
        <v>70</v>
      </c>
      <c r="B496">
        <v>1</v>
      </c>
      <c r="D496">
        <v>16</v>
      </c>
      <c r="E496" t="s">
        <v>663</v>
      </c>
      <c r="F496" t="s">
        <v>664</v>
      </c>
      <c r="G496">
        <v>1</v>
      </c>
      <c r="H496">
        <v>0</v>
      </c>
      <c r="I496" t="s">
        <v>3</v>
      </c>
      <c r="J496">
        <v>3</v>
      </c>
      <c r="K496">
        <v>0</v>
      </c>
      <c r="L496" t="s">
        <v>3</v>
      </c>
      <c r="M496" t="s">
        <v>3</v>
      </c>
      <c r="N496">
        <v>0</v>
      </c>
      <c r="P496" t="s">
        <v>3</v>
      </c>
    </row>
    <row r="497" spans="1:50" x14ac:dyDescent="0.2">
      <c r="A497">
        <v>70</v>
      </c>
      <c r="B497">
        <v>1</v>
      </c>
      <c r="D497">
        <v>1</v>
      </c>
      <c r="E497" t="s">
        <v>665</v>
      </c>
      <c r="F497" t="s">
        <v>666</v>
      </c>
      <c r="G497">
        <v>0.9</v>
      </c>
      <c r="H497">
        <v>1</v>
      </c>
      <c r="I497" t="s">
        <v>667</v>
      </c>
      <c r="J497">
        <v>0</v>
      </c>
      <c r="K497">
        <v>0</v>
      </c>
      <c r="L497" t="s">
        <v>3</v>
      </c>
      <c r="M497" t="s">
        <v>3</v>
      </c>
      <c r="N497">
        <v>0</v>
      </c>
      <c r="P497" t="s">
        <v>668</v>
      </c>
    </row>
    <row r="498" spans="1:50" x14ac:dyDescent="0.2">
      <c r="A498">
        <v>70</v>
      </c>
      <c r="B498">
        <v>1</v>
      </c>
      <c r="D498">
        <v>2</v>
      </c>
      <c r="E498" t="s">
        <v>669</v>
      </c>
      <c r="F498" t="s">
        <v>670</v>
      </c>
      <c r="G498">
        <v>0.85</v>
      </c>
      <c r="H498">
        <v>1</v>
      </c>
      <c r="I498" t="s">
        <v>671</v>
      </c>
      <c r="J498">
        <v>0</v>
      </c>
      <c r="K498">
        <v>0</v>
      </c>
      <c r="L498" t="s">
        <v>3</v>
      </c>
      <c r="M498" t="s">
        <v>3</v>
      </c>
      <c r="N498">
        <v>0</v>
      </c>
      <c r="P498" t="s">
        <v>672</v>
      </c>
    </row>
    <row r="499" spans="1:50" x14ac:dyDescent="0.2">
      <c r="A499">
        <v>70</v>
      </c>
      <c r="B499">
        <v>1</v>
      </c>
      <c r="D499">
        <v>3</v>
      </c>
      <c r="E499" t="s">
        <v>673</v>
      </c>
      <c r="F499" t="s">
        <v>674</v>
      </c>
      <c r="G499">
        <v>1.03</v>
      </c>
      <c r="H499">
        <v>0</v>
      </c>
      <c r="I499" t="s">
        <v>3</v>
      </c>
      <c r="J499">
        <v>0</v>
      </c>
      <c r="K499">
        <v>0</v>
      </c>
      <c r="L499" t="s">
        <v>3</v>
      </c>
      <c r="M499" t="s">
        <v>3</v>
      </c>
      <c r="N499">
        <v>0</v>
      </c>
      <c r="P499" t="s">
        <v>675</v>
      </c>
    </row>
    <row r="500" spans="1:50" x14ac:dyDescent="0.2">
      <c r="A500">
        <v>70</v>
      </c>
      <c r="B500">
        <v>1</v>
      </c>
      <c r="D500">
        <v>4</v>
      </c>
      <c r="E500" t="s">
        <v>676</v>
      </c>
      <c r="F500" t="s">
        <v>677</v>
      </c>
      <c r="G500">
        <v>1.1499999999999999</v>
      </c>
      <c r="H500">
        <v>0</v>
      </c>
      <c r="I500" t="s">
        <v>3</v>
      </c>
      <c r="J500">
        <v>0</v>
      </c>
      <c r="K500">
        <v>0</v>
      </c>
      <c r="L500" t="s">
        <v>3</v>
      </c>
      <c r="M500" t="s">
        <v>3</v>
      </c>
      <c r="N500">
        <v>0</v>
      </c>
      <c r="P500" t="s">
        <v>678</v>
      </c>
    </row>
    <row r="501" spans="1:50" x14ac:dyDescent="0.2">
      <c r="A501">
        <v>70</v>
      </c>
      <c r="B501">
        <v>1</v>
      </c>
      <c r="D501">
        <v>5</v>
      </c>
      <c r="E501" t="s">
        <v>679</v>
      </c>
      <c r="F501" t="s">
        <v>680</v>
      </c>
      <c r="G501">
        <v>7</v>
      </c>
      <c r="H501">
        <v>0</v>
      </c>
      <c r="I501" t="s">
        <v>3</v>
      </c>
      <c r="J501">
        <v>0</v>
      </c>
      <c r="K501">
        <v>0</v>
      </c>
      <c r="L501" t="s">
        <v>3</v>
      </c>
      <c r="M501" t="s">
        <v>3</v>
      </c>
      <c r="N501">
        <v>0</v>
      </c>
      <c r="P501" t="s">
        <v>3</v>
      </c>
    </row>
    <row r="502" spans="1:50" x14ac:dyDescent="0.2">
      <c r="A502">
        <v>70</v>
      </c>
      <c r="B502">
        <v>1</v>
      </c>
      <c r="D502">
        <v>6</v>
      </c>
      <c r="E502" t="s">
        <v>681</v>
      </c>
      <c r="F502" t="s">
        <v>3</v>
      </c>
      <c r="G502">
        <v>2</v>
      </c>
      <c r="H502">
        <v>0</v>
      </c>
      <c r="I502" t="s">
        <v>3</v>
      </c>
      <c r="J502">
        <v>0</v>
      </c>
      <c r="K502">
        <v>0</v>
      </c>
      <c r="L502" t="s">
        <v>3</v>
      </c>
      <c r="M502" t="s">
        <v>3</v>
      </c>
      <c r="N502">
        <v>0</v>
      </c>
      <c r="P502" t="s">
        <v>3</v>
      </c>
    </row>
    <row r="504" spans="1:50" x14ac:dyDescent="0.2">
      <c r="A504">
        <v>-1</v>
      </c>
    </row>
    <row r="506" spans="1:50" x14ac:dyDescent="0.2">
      <c r="A506" s="3">
        <v>75</v>
      </c>
      <c r="B506" s="3" t="s">
        <v>682</v>
      </c>
      <c r="C506" s="3">
        <v>2024</v>
      </c>
      <c r="D506" s="3">
        <v>0</v>
      </c>
      <c r="E506" s="3">
        <v>9</v>
      </c>
      <c r="F506" s="3"/>
      <c r="G506" s="3">
        <v>0</v>
      </c>
      <c r="H506" s="3">
        <v>1</v>
      </c>
      <c r="I506" s="3">
        <v>0</v>
      </c>
      <c r="J506" s="3">
        <v>3</v>
      </c>
      <c r="K506" s="3">
        <v>0</v>
      </c>
      <c r="L506" s="3">
        <v>0</v>
      </c>
      <c r="M506" s="3">
        <v>0</v>
      </c>
      <c r="N506" s="3">
        <v>93041055</v>
      </c>
      <c r="O506" s="3">
        <v>1</v>
      </c>
    </row>
    <row r="507" spans="1:50" x14ac:dyDescent="0.2">
      <c r="A507" s="5">
        <v>1</v>
      </c>
      <c r="B507" s="5" t="s">
        <v>683</v>
      </c>
      <c r="C507" s="5" t="s">
        <v>684</v>
      </c>
      <c r="D507" s="5">
        <v>2024</v>
      </c>
      <c r="E507" s="5">
        <v>9</v>
      </c>
      <c r="F507" s="5">
        <v>1</v>
      </c>
      <c r="G507" s="5">
        <v>1</v>
      </c>
      <c r="H507" s="5">
        <v>0</v>
      </c>
      <c r="I507" s="5">
        <v>2</v>
      </c>
      <c r="J507" s="5">
        <v>1</v>
      </c>
      <c r="K507" s="5">
        <v>1</v>
      </c>
      <c r="L507" s="5">
        <v>1</v>
      </c>
      <c r="M507" s="5">
        <v>1</v>
      </c>
      <c r="N507" s="5">
        <v>1</v>
      </c>
      <c r="O507" s="5">
        <v>1</v>
      </c>
      <c r="P507" s="5">
        <v>1</v>
      </c>
      <c r="Q507" s="5">
        <v>1</v>
      </c>
      <c r="R507" s="5" t="s">
        <v>3</v>
      </c>
      <c r="S507" s="5" t="s">
        <v>3</v>
      </c>
      <c r="T507" s="5" t="s">
        <v>3</v>
      </c>
      <c r="U507" s="5" t="s">
        <v>3</v>
      </c>
      <c r="V507" s="5" t="s">
        <v>3</v>
      </c>
      <c r="W507" s="5" t="s">
        <v>3</v>
      </c>
      <c r="X507" s="5" t="s">
        <v>3</v>
      </c>
      <c r="Y507" s="5" t="s">
        <v>3</v>
      </c>
      <c r="Z507" s="5" t="s">
        <v>3</v>
      </c>
      <c r="AA507" s="5" t="s">
        <v>3</v>
      </c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>
        <v>93041056</v>
      </c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11" spans="1:50" x14ac:dyDescent="0.2">
      <c r="A511">
        <v>65</v>
      </c>
      <c r="C511">
        <v>1</v>
      </c>
      <c r="D511">
        <v>0</v>
      </c>
      <c r="E511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685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73111</v>
      </c>
      <c r="M1">
        <v>10</v>
      </c>
      <c r="N1">
        <v>11</v>
      </c>
      <c r="O1">
        <v>9</v>
      </c>
      <c r="P1">
        <v>0</v>
      </c>
      <c r="Q1">
        <v>1</v>
      </c>
    </row>
    <row r="12" spans="1:133" x14ac:dyDescent="0.2">
      <c r="A12" s="1">
        <v>1</v>
      </c>
      <c r="B12" s="1">
        <v>59</v>
      </c>
      <c r="C12" s="1">
        <v>0</v>
      </c>
      <c r="D12" s="1"/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9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10</v>
      </c>
      <c r="CR12" s="1" t="s">
        <v>11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93041055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0</v>
      </c>
      <c r="C16" s="6" t="s">
        <v>12</v>
      </c>
      <c r="D16" s="6" t="s">
        <v>12</v>
      </c>
      <c r="E16" s="7">
        <f>ROUND((Source!F419)/1000,2)</f>
        <v>8155.03</v>
      </c>
      <c r="F16" s="7">
        <f>ROUND((Source!F420)/1000,2)</f>
        <v>277.35000000000002</v>
      </c>
      <c r="G16" s="7">
        <f>ROUND((Source!F411)/1000,2)</f>
        <v>0</v>
      </c>
      <c r="H16" s="7">
        <f>ROUND((Source!F421)/1000+(Source!F422)/1000,2)</f>
        <v>53.62</v>
      </c>
      <c r="I16" s="7">
        <f>E16+F16+G16+H16</f>
        <v>8486</v>
      </c>
      <c r="J16" s="7">
        <f>ROUND((Source!F417+Source!F416)/1000,2)</f>
        <v>353.17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7955827.1600000001</v>
      </c>
      <c r="AU16" s="7">
        <v>7381705.9800000004</v>
      </c>
      <c r="AV16" s="7">
        <v>0</v>
      </c>
      <c r="AW16" s="7">
        <v>0</v>
      </c>
      <c r="AX16" s="7">
        <v>0</v>
      </c>
      <c r="AY16" s="7">
        <v>288705.82</v>
      </c>
      <c r="AZ16" s="7">
        <v>67758.33</v>
      </c>
      <c r="BA16" s="7">
        <v>285415.36</v>
      </c>
      <c r="BB16" s="7">
        <v>8155031.8300000001</v>
      </c>
      <c r="BC16" s="7">
        <v>277353.03999999998</v>
      </c>
      <c r="BD16" s="7">
        <v>53618.55</v>
      </c>
      <c r="BE16" s="7">
        <v>0</v>
      </c>
      <c r="BF16" s="7">
        <v>883.42051650000008</v>
      </c>
      <c r="BG16" s="7">
        <v>156.87663219999996</v>
      </c>
      <c r="BH16" s="7">
        <v>0</v>
      </c>
      <c r="BI16" s="7">
        <v>339565.52</v>
      </c>
      <c r="BJ16" s="7">
        <v>190610.74</v>
      </c>
      <c r="BK16" s="7">
        <v>8486003.4199999999</v>
      </c>
    </row>
    <row r="18" spans="1:19" x14ac:dyDescent="0.2">
      <c r="A18">
        <v>51</v>
      </c>
      <c r="E18" s="8">
        <f>SUMIF(A16:A17,3,E16:E17)</f>
        <v>8155.03</v>
      </c>
      <c r="F18" s="8">
        <f>SUMIF(A16:A17,3,F16:F17)</f>
        <v>277.35000000000002</v>
      </c>
      <c r="G18" s="8">
        <f>SUMIF(A16:A17,3,G16:G17)</f>
        <v>0</v>
      </c>
      <c r="H18" s="8">
        <f>SUMIF(A16:A17,3,H16:H17)</f>
        <v>53.62</v>
      </c>
      <c r="I18" s="8">
        <f>SUMIF(A16:A17,3,I16:I17)</f>
        <v>8486</v>
      </c>
      <c r="J18" s="8">
        <f>SUMIF(A16:A17,3,J16:J17)</f>
        <v>353.17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7955827.1600000001</v>
      </c>
      <c r="G20" s="4" t="s">
        <v>223</v>
      </c>
      <c r="H20" s="4" t="s">
        <v>224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7381705.9800000004</v>
      </c>
      <c r="G21" s="4" t="s">
        <v>225</v>
      </c>
      <c r="H21" s="4" t="s">
        <v>226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227</v>
      </c>
      <c r="H22" s="4" t="s">
        <v>228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7381705.9800000004</v>
      </c>
      <c r="G23" s="4" t="s">
        <v>229</v>
      </c>
      <c r="H23" s="4" t="s">
        <v>230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7381705.9800000004</v>
      </c>
      <c r="G24" s="4" t="s">
        <v>231</v>
      </c>
      <c r="H24" s="4" t="s">
        <v>232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233</v>
      </c>
      <c r="H25" s="4" t="s">
        <v>234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7381705.9800000004</v>
      </c>
      <c r="G26" s="4" t="s">
        <v>235</v>
      </c>
      <c r="H26" s="4" t="s">
        <v>236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237</v>
      </c>
      <c r="H27" s="4" t="s">
        <v>238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239</v>
      </c>
      <c r="H28" s="4" t="s">
        <v>240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241</v>
      </c>
      <c r="H29" s="4" t="s">
        <v>242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288705.82</v>
      </c>
      <c r="G30" s="4" t="s">
        <v>243</v>
      </c>
      <c r="H30" s="4" t="s">
        <v>244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245</v>
      </c>
      <c r="H31" s="4" t="s">
        <v>246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67758.33</v>
      </c>
      <c r="G32" s="4" t="s">
        <v>247</v>
      </c>
      <c r="H32" s="4" t="s">
        <v>248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285415.36</v>
      </c>
      <c r="G33" s="4" t="s">
        <v>249</v>
      </c>
      <c r="H33" s="4" t="s">
        <v>250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251</v>
      </c>
      <c r="H34" s="4" t="s">
        <v>252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8155031.8300000001</v>
      </c>
      <c r="G35" s="4" t="s">
        <v>253</v>
      </c>
      <c r="H35" s="4" t="s">
        <v>254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277353.03999999998</v>
      </c>
      <c r="G36" s="4" t="s">
        <v>255</v>
      </c>
      <c r="H36" s="4" t="s">
        <v>256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53618.55</v>
      </c>
      <c r="G37" s="4" t="s">
        <v>257</v>
      </c>
      <c r="H37" s="4" t="s">
        <v>258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259</v>
      </c>
      <c r="H38" s="4" t="s">
        <v>260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261</v>
      </c>
      <c r="H39" s="4" t="s">
        <v>262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883.42051650000008</v>
      </c>
      <c r="G40" s="4" t="s">
        <v>263</v>
      </c>
      <c r="H40" s="4" t="s">
        <v>264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156.87663219999996</v>
      </c>
      <c r="G41" s="4" t="s">
        <v>265</v>
      </c>
      <c r="H41" s="4" t="s">
        <v>266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267</v>
      </c>
      <c r="H42" s="4" t="s">
        <v>268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269</v>
      </c>
      <c r="H43" s="4" t="s">
        <v>270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339565.52</v>
      </c>
      <c r="G44" s="4" t="s">
        <v>271</v>
      </c>
      <c r="H44" s="4" t="s">
        <v>272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190610.74</v>
      </c>
      <c r="G45" s="4" t="s">
        <v>273</v>
      </c>
      <c r="H45" s="4" t="s">
        <v>274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8486003.4199999999</v>
      </c>
      <c r="G46" s="4" t="s">
        <v>275</v>
      </c>
      <c r="H46" s="4" t="s">
        <v>276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285415.36</v>
      </c>
      <c r="G47" s="4" t="s">
        <v>277</v>
      </c>
      <c r="H47" s="4" t="s">
        <v>249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288705.82</v>
      </c>
      <c r="G48" s="4" t="s">
        <v>278</v>
      </c>
      <c r="H48" s="4" t="s">
        <v>279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50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7381705.9800000004</v>
      </c>
      <c r="G49" s="4" t="s">
        <v>280</v>
      </c>
      <c r="H49" s="4" t="s">
        <v>281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50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0</v>
      </c>
      <c r="G50" s="4" t="s">
        <v>282</v>
      </c>
      <c r="H50" s="4" t="s">
        <v>271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-1</v>
      </c>
      <c r="P50" s="4"/>
    </row>
    <row r="51" spans="1:50" x14ac:dyDescent="0.2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0</v>
      </c>
      <c r="G51" s="4" t="s">
        <v>283</v>
      </c>
      <c r="H51" s="4" t="s">
        <v>284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-1</v>
      </c>
      <c r="P51" s="4"/>
    </row>
    <row r="52" spans="1:50" x14ac:dyDescent="0.2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7955827.1600000001</v>
      </c>
      <c r="G52" s="4" t="s">
        <v>285</v>
      </c>
      <c r="H52" s="4" t="s">
        <v>275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2</v>
      </c>
      <c r="P52" s="4"/>
    </row>
    <row r="53" spans="1:50" x14ac:dyDescent="0.2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1591165.43</v>
      </c>
      <c r="G53" s="4" t="s">
        <v>286</v>
      </c>
      <c r="H53" s="4" t="s">
        <v>287</v>
      </c>
      <c r="I53" s="4"/>
      <c r="J53" s="4"/>
      <c r="K53" s="4">
        <v>212</v>
      </c>
      <c r="L53" s="4">
        <v>34</v>
      </c>
      <c r="M53" s="4">
        <v>0</v>
      </c>
      <c r="N53" s="4" t="s">
        <v>3</v>
      </c>
      <c r="O53" s="4">
        <v>2</v>
      </c>
      <c r="P53" s="4"/>
    </row>
    <row r="54" spans="1:50" x14ac:dyDescent="0.2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9546992.5899999999</v>
      </c>
      <c r="G54" s="4" t="s">
        <v>288</v>
      </c>
      <c r="H54" s="4" t="s">
        <v>289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6" spans="1:50" x14ac:dyDescent="0.2">
      <c r="A56">
        <v>-1</v>
      </c>
    </row>
    <row r="59" spans="1:50" x14ac:dyDescent="0.2">
      <c r="A59" s="3">
        <v>75</v>
      </c>
      <c r="B59" s="3" t="s">
        <v>682</v>
      </c>
      <c r="C59" s="3">
        <v>2024</v>
      </c>
      <c r="D59" s="3">
        <v>0</v>
      </c>
      <c r="E59" s="3">
        <v>9</v>
      </c>
      <c r="F59" s="3"/>
      <c r="G59" s="3">
        <v>0</v>
      </c>
      <c r="H59" s="3">
        <v>1</v>
      </c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3">
        <v>93041055</v>
      </c>
      <c r="O59" s="3">
        <v>1</v>
      </c>
    </row>
    <row r="60" spans="1:50" x14ac:dyDescent="0.2">
      <c r="A60" s="5">
        <v>1</v>
      </c>
      <c r="B60" s="5" t="s">
        <v>683</v>
      </c>
      <c r="C60" s="5" t="s">
        <v>684</v>
      </c>
      <c r="D60" s="5">
        <v>2024</v>
      </c>
      <c r="E60" s="5">
        <v>9</v>
      </c>
      <c r="F60" s="5">
        <v>1</v>
      </c>
      <c r="G60" s="5">
        <v>1</v>
      </c>
      <c r="H60" s="5">
        <v>0</v>
      </c>
      <c r="I60" s="5">
        <v>2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 t="s">
        <v>3</v>
      </c>
      <c r="S60" s="5" t="s">
        <v>3</v>
      </c>
      <c r="T60" s="5" t="s">
        <v>3</v>
      </c>
      <c r="U60" s="5" t="s">
        <v>3</v>
      </c>
      <c r="V60" s="5" t="s">
        <v>3</v>
      </c>
      <c r="W60" s="5" t="s">
        <v>3</v>
      </c>
      <c r="X60" s="5" t="s">
        <v>3</v>
      </c>
      <c r="Y60" s="5" t="s">
        <v>3</v>
      </c>
      <c r="Z60" s="5" t="s">
        <v>3</v>
      </c>
      <c r="AA60" s="5" t="s">
        <v>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93041056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7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ROW(Source!A28)</f>
        <v>28</v>
      </c>
      <c r="B1">
        <v>93041055</v>
      </c>
      <c r="C1">
        <v>93041293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686</v>
      </c>
      <c r="J1" t="s">
        <v>3</v>
      </c>
      <c r="K1" t="s">
        <v>687</v>
      </c>
      <c r="L1">
        <v>1369</v>
      </c>
      <c r="N1">
        <v>1013</v>
      </c>
      <c r="O1" t="s">
        <v>688</v>
      </c>
      <c r="P1" t="s">
        <v>688</v>
      </c>
      <c r="Q1">
        <v>1</v>
      </c>
      <c r="W1">
        <v>0</v>
      </c>
      <c r="X1">
        <v>1250814213</v>
      </c>
      <c r="Y1">
        <f t="shared" ref="Y1:Y64" si="0">AT1</f>
        <v>154</v>
      </c>
      <c r="AA1">
        <v>0</v>
      </c>
      <c r="AB1">
        <v>0</v>
      </c>
      <c r="AC1">
        <v>0</v>
      </c>
      <c r="AD1">
        <v>7.29</v>
      </c>
      <c r="AE1">
        <v>0</v>
      </c>
      <c r="AF1">
        <v>0</v>
      </c>
      <c r="AG1">
        <v>0</v>
      </c>
      <c r="AH1">
        <v>7.29</v>
      </c>
      <c r="AI1">
        <v>1</v>
      </c>
      <c r="AJ1">
        <v>1</v>
      </c>
      <c r="AK1">
        <v>1</v>
      </c>
      <c r="AL1">
        <v>1</v>
      </c>
      <c r="AM1">
        <v>-2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154</v>
      </c>
      <c r="AU1" t="s">
        <v>3</v>
      </c>
      <c r="AV1">
        <v>1</v>
      </c>
      <c r="AW1">
        <v>2</v>
      </c>
      <c r="AX1">
        <v>93041295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U1">
        <f>ROUND(AT1*Source!I28*AH1*AL1,2)</f>
        <v>22.73</v>
      </c>
      <c r="CV1">
        <f>ROUND(Y1*Source!I28,9)</f>
        <v>3.1185</v>
      </c>
      <c r="CW1">
        <v>0</v>
      </c>
      <c r="CX1">
        <f>ROUND(Y1*Source!I28,9)</f>
        <v>3.1185</v>
      </c>
      <c r="CY1">
        <f>AD1</f>
        <v>7.29</v>
      </c>
      <c r="CZ1">
        <f>AH1</f>
        <v>7.29</v>
      </c>
      <c r="DA1">
        <f>AL1</f>
        <v>1</v>
      </c>
      <c r="DB1">
        <f t="shared" ref="DB1:DB64" si="1">ROUND(ROUND(AT1*CZ1,2),2)</f>
        <v>1122.6600000000001</v>
      </c>
      <c r="DC1">
        <f t="shared" ref="DC1:DC64" si="2">ROUND(ROUND(AT1*AG1,2),2)</f>
        <v>0</v>
      </c>
      <c r="DD1" t="s">
        <v>3</v>
      </c>
      <c r="DE1" t="s">
        <v>3</v>
      </c>
      <c r="DF1">
        <f t="shared" ref="DF1:DF10" si="3">ROUND(ROUND(AE1,2)*CX1,2)</f>
        <v>0</v>
      </c>
      <c r="DG1">
        <f>ROUND(ROUND(AF1,2)*CX1,2)</f>
        <v>0</v>
      </c>
      <c r="DH1">
        <f>ROUND(ROUND(AG1,2)*CX1,2)</f>
        <v>0</v>
      </c>
      <c r="DI1">
        <f t="shared" ref="DI1:DI64" si="4">ROUND(ROUND(AH1,2)*CX1,2)</f>
        <v>22.73</v>
      </c>
      <c r="DJ1">
        <f>DI1</f>
        <v>22.73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ROW(Source!A29)</f>
        <v>29</v>
      </c>
      <c r="B2">
        <v>93041055</v>
      </c>
      <c r="C2">
        <v>93042757</v>
      </c>
      <c r="D2">
        <v>23129536</v>
      </c>
      <c r="E2">
        <v>1</v>
      </c>
      <c r="F2">
        <v>1</v>
      </c>
      <c r="G2">
        <v>1</v>
      </c>
      <c r="H2">
        <v>1</v>
      </c>
      <c r="I2" t="s">
        <v>689</v>
      </c>
      <c r="J2" t="s">
        <v>3</v>
      </c>
      <c r="K2" t="s">
        <v>690</v>
      </c>
      <c r="L2">
        <v>1369</v>
      </c>
      <c r="N2">
        <v>1013</v>
      </c>
      <c r="O2" t="s">
        <v>688</v>
      </c>
      <c r="P2" t="s">
        <v>688</v>
      </c>
      <c r="Q2">
        <v>1</v>
      </c>
      <c r="W2">
        <v>0</v>
      </c>
      <c r="X2">
        <v>1663406391</v>
      </c>
      <c r="Y2">
        <f t="shared" si="0"/>
        <v>6.1</v>
      </c>
      <c r="AA2">
        <v>0</v>
      </c>
      <c r="AB2">
        <v>0</v>
      </c>
      <c r="AC2">
        <v>0</v>
      </c>
      <c r="AD2">
        <v>8.2799999999999994</v>
      </c>
      <c r="AE2">
        <v>0</v>
      </c>
      <c r="AF2">
        <v>0</v>
      </c>
      <c r="AG2">
        <v>0</v>
      </c>
      <c r="AH2">
        <v>8.2799999999999994</v>
      </c>
      <c r="AI2">
        <v>1</v>
      </c>
      <c r="AJ2">
        <v>1</v>
      </c>
      <c r="AK2">
        <v>1</v>
      </c>
      <c r="AL2">
        <v>1</v>
      </c>
      <c r="AM2">
        <v>-2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6.1</v>
      </c>
      <c r="AU2" t="s">
        <v>3</v>
      </c>
      <c r="AV2">
        <v>1</v>
      </c>
      <c r="AW2">
        <v>2</v>
      </c>
      <c r="AX2">
        <v>93042758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U2">
        <f>ROUND(AT2*Source!I29*AH2*AL2,2)</f>
        <v>0.92</v>
      </c>
      <c r="CV2">
        <f>ROUND(Y2*Source!I29,9)</f>
        <v>0.11117249999999999</v>
      </c>
      <c r="CW2">
        <v>0</v>
      </c>
      <c r="CX2">
        <f>ROUND(Y2*Source!I29,9)</f>
        <v>0.11117249999999999</v>
      </c>
      <c r="CY2">
        <f>AD2</f>
        <v>8.2799999999999994</v>
      </c>
      <c r="CZ2">
        <f>AH2</f>
        <v>8.2799999999999994</v>
      </c>
      <c r="DA2">
        <f>AL2</f>
        <v>1</v>
      </c>
      <c r="DB2">
        <f t="shared" si="1"/>
        <v>50.51</v>
      </c>
      <c r="DC2">
        <f t="shared" si="2"/>
        <v>0</v>
      </c>
      <c r="DD2" t="s">
        <v>3</v>
      </c>
      <c r="DE2" t="s">
        <v>3</v>
      </c>
      <c r="DF2">
        <f t="shared" si="3"/>
        <v>0</v>
      </c>
      <c r="DG2">
        <f>ROUND(ROUND(AF2,2)*CX2,2)</f>
        <v>0</v>
      </c>
      <c r="DH2">
        <f>ROUND(ROUND(AG2,2)*CX2,2)</f>
        <v>0</v>
      </c>
      <c r="DI2">
        <f t="shared" si="4"/>
        <v>0.92</v>
      </c>
      <c r="DJ2">
        <f>DI2</f>
        <v>0.92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ROW(Source!A29)</f>
        <v>29</v>
      </c>
      <c r="B3">
        <v>93041055</v>
      </c>
      <c r="C3">
        <v>93042757</v>
      </c>
      <c r="D3">
        <v>121548</v>
      </c>
      <c r="E3">
        <v>1</v>
      </c>
      <c r="F3">
        <v>1</v>
      </c>
      <c r="G3">
        <v>1</v>
      </c>
      <c r="H3">
        <v>1</v>
      </c>
      <c r="I3" t="s">
        <v>25</v>
      </c>
      <c r="J3" t="s">
        <v>3</v>
      </c>
      <c r="K3" t="s">
        <v>691</v>
      </c>
      <c r="L3">
        <v>608254</v>
      </c>
      <c r="N3">
        <v>1013</v>
      </c>
      <c r="O3" t="s">
        <v>692</v>
      </c>
      <c r="P3" t="s">
        <v>692</v>
      </c>
      <c r="Q3">
        <v>1</v>
      </c>
      <c r="W3">
        <v>0</v>
      </c>
      <c r="X3">
        <v>-185737400</v>
      </c>
      <c r="Y3">
        <f t="shared" si="0"/>
        <v>16.899999999999999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1</v>
      </c>
      <c r="AJ3">
        <v>1</v>
      </c>
      <c r="AK3">
        <v>1</v>
      </c>
      <c r="AL3">
        <v>1</v>
      </c>
      <c r="AM3">
        <v>-2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16.899999999999999</v>
      </c>
      <c r="AU3" t="s">
        <v>3</v>
      </c>
      <c r="AV3">
        <v>2</v>
      </c>
      <c r="AW3">
        <v>2</v>
      </c>
      <c r="AX3">
        <v>93042759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V3">
        <v>0</v>
      </c>
      <c r="CW3">
        <v>0</v>
      </c>
      <c r="CX3">
        <f>ROUND(Y3*Source!I29,9)</f>
        <v>0.30800250000000001</v>
      </c>
      <c r="CY3">
        <f>AD3</f>
        <v>0</v>
      </c>
      <c r="CZ3">
        <f>AH3</f>
        <v>0</v>
      </c>
      <c r="DA3">
        <f>AL3</f>
        <v>1</v>
      </c>
      <c r="DB3">
        <f t="shared" si="1"/>
        <v>0</v>
      </c>
      <c r="DC3">
        <f t="shared" si="2"/>
        <v>0</v>
      </c>
      <c r="DD3" t="s">
        <v>3</v>
      </c>
      <c r="DE3" t="s">
        <v>3</v>
      </c>
      <c r="DF3">
        <f t="shared" si="3"/>
        <v>0</v>
      </c>
      <c r="DG3">
        <f>ROUND(ROUND(AF3,2)*CX3,2)</f>
        <v>0</v>
      </c>
      <c r="DH3">
        <f>ROUND(ROUND(AG3,2)*CX3,2)</f>
        <v>0</v>
      </c>
      <c r="DI3">
        <f t="shared" si="4"/>
        <v>0</v>
      </c>
      <c r="DJ3">
        <f>DI3</f>
        <v>0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ROW(Source!A29)</f>
        <v>29</v>
      </c>
      <c r="B4">
        <v>93041055</v>
      </c>
      <c r="C4">
        <v>93042757</v>
      </c>
      <c r="D4">
        <v>37802770</v>
      </c>
      <c r="E4">
        <v>1</v>
      </c>
      <c r="F4">
        <v>1</v>
      </c>
      <c r="G4">
        <v>1</v>
      </c>
      <c r="H4">
        <v>2</v>
      </c>
      <c r="I4" t="s">
        <v>693</v>
      </c>
      <c r="J4" t="s">
        <v>694</v>
      </c>
      <c r="K4" t="s">
        <v>695</v>
      </c>
      <c r="L4">
        <v>1368</v>
      </c>
      <c r="N4">
        <v>1011</v>
      </c>
      <c r="O4" t="s">
        <v>696</v>
      </c>
      <c r="P4" t="s">
        <v>696</v>
      </c>
      <c r="Q4">
        <v>1</v>
      </c>
      <c r="W4">
        <v>0</v>
      </c>
      <c r="X4">
        <v>2004442614</v>
      </c>
      <c r="Y4">
        <f t="shared" si="0"/>
        <v>8.4499999999999993</v>
      </c>
      <c r="AA4">
        <v>0</v>
      </c>
      <c r="AB4">
        <v>2550.64</v>
      </c>
      <c r="AC4">
        <v>864.67</v>
      </c>
      <c r="AD4">
        <v>0</v>
      </c>
      <c r="AE4">
        <v>0</v>
      </c>
      <c r="AF4">
        <v>248.6</v>
      </c>
      <c r="AG4">
        <v>24.2</v>
      </c>
      <c r="AH4">
        <v>0</v>
      </c>
      <c r="AI4">
        <v>1</v>
      </c>
      <c r="AJ4">
        <v>10.26</v>
      </c>
      <c r="AK4">
        <v>35.729999999999997</v>
      </c>
      <c r="AL4">
        <v>1</v>
      </c>
      <c r="AM4">
        <v>2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8.4499999999999993</v>
      </c>
      <c r="AU4" t="s">
        <v>3</v>
      </c>
      <c r="AV4">
        <v>0</v>
      </c>
      <c r="AW4">
        <v>2</v>
      </c>
      <c r="AX4">
        <v>93042760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V4">
        <v>0</v>
      </c>
      <c r="CW4">
        <f>ROUND(Y4*Source!I29*DO4,9)</f>
        <v>0</v>
      </c>
      <c r="CX4">
        <f>ROUND(Y4*Source!I29,9)</f>
        <v>0.15400125000000001</v>
      </c>
      <c r="CY4">
        <f>AB4</f>
        <v>2550.64</v>
      </c>
      <c r="CZ4">
        <f>AF4</f>
        <v>248.6</v>
      </c>
      <c r="DA4">
        <f>AJ4</f>
        <v>10.26</v>
      </c>
      <c r="DB4">
        <f t="shared" si="1"/>
        <v>2100.67</v>
      </c>
      <c r="DC4">
        <f t="shared" si="2"/>
        <v>204.49</v>
      </c>
      <c r="DD4" t="s">
        <v>3</v>
      </c>
      <c r="DE4" t="s">
        <v>3</v>
      </c>
      <c r="DF4">
        <f t="shared" si="3"/>
        <v>0</v>
      </c>
      <c r="DG4">
        <f>ROUND(ROUND(AF4*AJ4,2)*CX4,2)</f>
        <v>392.8</v>
      </c>
      <c r="DH4">
        <f>ROUND(ROUND(AG4*AK4,2)*CX4,2)</f>
        <v>133.16</v>
      </c>
      <c r="DI4">
        <f t="shared" si="4"/>
        <v>0</v>
      </c>
      <c r="DJ4">
        <f>DG4</f>
        <v>392.8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ROW(Source!A30)</f>
        <v>30</v>
      </c>
      <c r="B5">
        <v>93041055</v>
      </c>
      <c r="C5">
        <v>93041296</v>
      </c>
      <c r="D5">
        <v>23135960</v>
      </c>
      <c r="E5">
        <v>1</v>
      </c>
      <c r="F5">
        <v>1</v>
      </c>
      <c r="G5">
        <v>1</v>
      </c>
      <c r="H5">
        <v>1</v>
      </c>
      <c r="I5" t="s">
        <v>697</v>
      </c>
      <c r="J5" t="s">
        <v>3</v>
      </c>
      <c r="K5" t="s">
        <v>698</v>
      </c>
      <c r="L5">
        <v>1369</v>
      </c>
      <c r="N5">
        <v>1013</v>
      </c>
      <c r="O5" t="s">
        <v>688</v>
      </c>
      <c r="P5" t="s">
        <v>688</v>
      </c>
      <c r="Q5">
        <v>1</v>
      </c>
      <c r="W5">
        <v>0</v>
      </c>
      <c r="X5">
        <v>-486278812</v>
      </c>
      <c r="Y5">
        <f t="shared" si="0"/>
        <v>97.2</v>
      </c>
      <c r="AA5">
        <v>0</v>
      </c>
      <c r="AB5">
        <v>0</v>
      </c>
      <c r="AC5">
        <v>0</v>
      </c>
      <c r="AD5">
        <v>7.01</v>
      </c>
      <c r="AE5">
        <v>0</v>
      </c>
      <c r="AF5">
        <v>0</v>
      </c>
      <c r="AG5">
        <v>0</v>
      </c>
      <c r="AH5">
        <v>7.01</v>
      </c>
      <c r="AI5">
        <v>1</v>
      </c>
      <c r="AJ5">
        <v>1</v>
      </c>
      <c r="AK5">
        <v>1</v>
      </c>
      <c r="AL5">
        <v>1</v>
      </c>
      <c r="AM5">
        <v>-2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97.2</v>
      </c>
      <c r="AU5" t="s">
        <v>3</v>
      </c>
      <c r="AV5">
        <v>1</v>
      </c>
      <c r="AW5">
        <v>2</v>
      </c>
      <c r="AX5">
        <v>93041298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U5">
        <f>ROUND(AT5*Source!I30*AH5*AL5,2)</f>
        <v>13.8</v>
      </c>
      <c r="CV5">
        <f>ROUND(Y5*Source!I30,9)</f>
        <v>1.9682999999999999</v>
      </c>
      <c r="CW5">
        <v>0</v>
      </c>
      <c r="CX5">
        <f>ROUND(Y5*Source!I30,9)</f>
        <v>1.9682999999999999</v>
      </c>
      <c r="CY5">
        <f>AD5</f>
        <v>7.01</v>
      </c>
      <c r="CZ5">
        <f>AH5</f>
        <v>7.01</v>
      </c>
      <c r="DA5">
        <f>AL5</f>
        <v>1</v>
      </c>
      <c r="DB5">
        <f t="shared" si="1"/>
        <v>681.37</v>
      </c>
      <c r="DC5">
        <f t="shared" si="2"/>
        <v>0</v>
      </c>
      <c r="DD5" t="s">
        <v>3</v>
      </c>
      <c r="DE5" t="s">
        <v>3</v>
      </c>
      <c r="DF5">
        <f t="shared" si="3"/>
        <v>0</v>
      </c>
      <c r="DG5">
        <f>ROUND(ROUND(AF5,2)*CX5,2)</f>
        <v>0</v>
      </c>
      <c r="DH5">
        <f>ROUND(ROUND(AG5,2)*CX5,2)</f>
        <v>0</v>
      </c>
      <c r="DI5">
        <f t="shared" si="4"/>
        <v>13.8</v>
      </c>
      <c r="DJ5">
        <f>DI5</f>
        <v>13.8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ROW(Source!A31)</f>
        <v>31</v>
      </c>
      <c r="B6">
        <v>93041055</v>
      </c>
      <c r="C6">
        <v>93042761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25</v>
      </c>
      <c r="J6" t="s">
        <v>3</v>
      </c>
      <c r="K6" t="s">
        <v>691</v>
      </c>
      <c r="L6">
        <v>608254</v>
      </c>
      <c r="N6">
        <v>1013</v>
      </c>
      <c r="O6" t="s">
        <v>692</v>
      </c>
      <c r="P6" t="s">
        <v>692</v>
      </c>
      <c r="Q6">
        <v>1</v>
      </c>
      <c r="W6">
        <v>0</v>
      </c>
      <c r="X6">
        <v>-185737400</v>
      </c>
      <c r="Y6">
        <f t="shared" si="0"/>
        <v>4.18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-2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4.18</v>
      </c>
      <c r="AU6" t="s">
        <v>3</v>
      </c>
      <c r="AV6">
        <v>2</v>
      </c>
      <c r="AW6">
        <v>2</v>
      </c>
      <c r="AX6">
        <v>93042762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V6">
        <v>0</v>
      </c>
      <c r="CW6">
        <v>0</v>
      </c>
      <c r="CX6">
        <f>ROUND(Y6*Source!I31,9)</f>
        <v>7.6180499999999998E-2</v>
      </c>
      <c r="CY6">
        <f>AD6</f>
        <v>0</v>
      </c>
      <c r="CZ6">
        <f>AH6</f>
        <v>0</v>
      </c>
      <c r="DA6">
        <f>AL6</f>
        <v>1</v>
      </c>
      <c r="DB6">
        <f t="shared" si="1"/>
        <v>0</v>
      </c>
      <c r="DC6">
        <f t="shared" si="2"/>
        <v>0</v>
      </c>
      <c r="DD6" t="s">
        <v>3</v>
      </c>
      <c r="DE6" t="s">
        <v>3</v>
      </c>
      <c r="DF6">
        <f t="shared" si="3"/>
        <v>0</v>
      </c>
      <c r="DG6">
        <f>ROUND(ROUND(AF6,2)*CX6,2)</f>
        <v>0</v>
      </c>
      <c r="DH6">
        <f>ROUND(ROUND(AG6,2)*CX6,2)</f>
        <v>0</v>
      </c>
      <c r="DI6">
        <f t="shared" si="4"/>
        <v>0</v>
      </c>
      <c r="DJ6">
        <f>DI6</f>
        <v>0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ROW(Source!A31)</f>
        <v>31</v>
      </c>
      <c r="B7">
        <v>93041055</v>
      </c>
      <c r="C7">
        <v>93042761</v>
      </c>
      <c r="D7">
        <v>37802810</v>
      </c>
      <c r="E7">
        <v>1</v>
      </c>
      <c r="F7">
        <v>1</v>
      </c>
      <c r="G7">
        <v>1</v>
      </c>
      <c r="H7">
        <v>2</v>
      </c>
      <c r="I7" t="s">
        <v>699</v>
      </c>
      <c r="J7" t="s">
        <v>700</v>
      </c>
      <c r="K7" t="s">
        <v>701</v>
      </c>
      <c r="L7">
        <v>1368</v>
      </c>
      <c r="N7">
        <v>1011</v>
      </c>
      <c r="O7" t="s">
        <v>696</v>
      </c>
      <c r="P7" t="s">
        <v>696</v>
      </c>
      <c r="Q7">
        <v>1</v>
      </c>
      <c r="W7">
        <v>0</v>
      </c>
      <c r="X7">
        <v>1658901683</v>
      </c>
      <c r="Y7">
        <f t="shared" si="0"/>
        <v>4.18</v>
      </c>
      <c r="AA7">
        <v>0</v>
      </c>
      <c r="AB7">
        <v>1811.95</v>
      </c>
      <c r="AC7">
        <v>432.33</v>
      </c>
      <c r="AD7">
        <v>0</v>
      </c>
      <c r="AE7">
        <v>0</v>
      </c>
      <c r="AF7">
        <v>108.37</v>
      </c>
      <c r="AG7">
        <v>12.1</v>
      </c>
      <c r="AH7">
        <v>0</v>
      </c>
      <c r="AI7">
        <v>1</v>
      </c>
      <c r="AJ7">
        <v>16.72</v>
      </c>
      <c r="AK7">
        <v>35.729999999999997</v>
      </c>
      <c r="AL7">
        <v>1</v>
      </c>
      <c r="AM7">
        <v>2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4.18</v>
      </c>
      <c r="AU7" t="s">
        <v>3</v>
      </c>
      <c r="AV7">
        <v>0</v>
      </c>
      <c r="AW7">
        <v>2</v>
      </c>
      <c r="AX7">
        <v>93042763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V7">
        <v>0</v>
      </c>
      <c r="CW7">
        <f>ROUND(Y7*Source!I31*DO7,9)</f>
        <v>0</v>
      </c>
      <c r="CX7">
        <f>ROUND(Y7*Source!I31,9)</f>
        <v>7.6180499999999998E-2</v>
      </c>
      <c r="CY7">
        <f>AB7</f>
        <v>1811.95</v>
      </c>
      <c r="CZ7">
        <f>AF7</f>
        <v>108.37</v>
      </c>
      <c r="DA7">
        <f>AJ7</f>
        <v>16.72</v>
      </c>
      <c r="DB7">
        <f t="shared" si="1"/>
        <v>452.99</v>
      </c>
      <c r="DC7">
        <f t="shared" si="2"/>
        <v>50.58</v>
      </c>
      <c r="DD7" t="s">
        <v>3</v>
      </c>
      <c r="DE7" t="s">
        <v>3</v>
      </c>
      <c r="DF7">
        <f t="shared" si="3"/>
        <v>0</v>
      </c>
      <c r="DG7">
        <f>ROUND(ROUND(AF7*AJ7,2)*CX7,2)</f>
        <v>138.04</v>
      </c>
      <c r="DH7">
        <f>ROUND(ROUND(AG7*AK7,2)*CX7,2)</f>
        <v>32.94</v>
      </c>
      <c r="DI7">
        <f t="shared" si="4"/>
        <v>0</v>
      </c>
      <c r="DJ7">
        <f>DG7</f>
        <v>138.04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ROW(Source!A32)</f>
        <v>32</v>
      </c>
      <c r="B8">
        <v>93041055</v>
      </c>
      <c r="C8">
        <v>93042056</v>
      </c>
      <c r="D8">
        <v>23134705</v>
      </c>
      <c r="E8">
        <v>1</v>
      </c>
      <c r="F8">
        <v>1</v>
      </c>
      <c r="G8">
        <v>1</v>
      </c>
      <c r="H8">
        <v>1</v>
      </c>
      <c r="I8" t="s">
        <v>702</v>
      </c>
      <c r="J8" t="s">
        <v>3</v>
      </c>
      <c r="K8" t="s">
        <v>703</v>
      </c>
      <c r="L8">
        <v>1369</v>
      </c>
      <c r="N8">
        <v>1013</v>
      </c>
      <c r="O8" t="s">
        <v>688</v>
      </c>
      <c r="P8" t="s">
        <v>688</v>
      </c>
      <c r="Q8">
        <v>1</v>
      </c>
      <c r="W8">
        <v>0</v>
      </c>
      <c r="X8">
        <v>1261209950</v>
      </c>
      <c r="Y8">
        <f t="shared" si="0"/>
        <v>12.18</v>
      </c>
      <c r="AA8">
        <v>0</v>
      </c>
      <c r="AB8">
        <v>0</v>
      </c>
      <c r="AC8">
        <v>0</v>
      </c>
      <c r="AD8">
        <v>9.68</v>
      </c>
      <c r="AE8">
        <v>0</v>
      </c>
      <c r="AF8">
        <v>0</v>
      </c>
      <c r="AG8">
        <v>0</v>
      </c>
      <c r="AH8">
        <v>9.68</v>
      </c>
      <c r="AI8">
        <v>1</v>
      </c>
      <c r="AJ8">
        <v>1</v>
      </c>
      <c r="AK8">
        <v>1</v>
      </c>
      <c r="AL8">
        <v>1</v>
      </c>
      <c r="AM8">
        <v>-2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12.18</v>
      </c>
      <c r="AU8" t="s">
        <v>3</v>
      </c>
      <c r="AV8">
        <v>1</v>
      </c>
      <c r="AW8">
        <v>2</v>
      </c>
      <c r="AX8">
        <v>93042057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U8">
        <f>ROUND(AT8*Source!I32*AH8*AL8,2)</f>
        <v>353.71</v>
      </c>
      <c r="CV8">
        <f>ROUND(Y8*Source!I32,9)</f>
        <v>36.54</v>
      </c>
      <c r="CW8">
        <v>0</v>
      </c>
      <c r="CX8">
        <f>ROUND(Y8*Source!I32,9)</f>
        <v>36.54</v>
      </c>
      <c r="CY8">
        <f>AD8</f>
        <v>9.68</v>
      </c>
      <c r="CZ8">
        <f>AH8</f>
        <v>9.68</v>
      </c>
      <c r="DA8">
        <f>AL8</f>
        <v>1</v>
      </c>
      <c r="DB8">
        <f t="shared" si="1"/>
        <v>117.9</v>
      </c>
      <c r="DC8">
        <f t="shared" si="2"/>
        <v>0</v>
      </c>
      <c r="DD8" t="s">
        <v>3</v>
      </c>
      <c r="DE8" t="s">
        <v>3</v>
      </c>
      <c r="DF8">
        <f t="shared" si="3"/>
        <v>0</v>
      </c>
      <c r="DG8">
        <f>ROUND(ROUND(AF8,2)*CX8,2)</f>
        <v>0</v>
      </c>
      <c r="DH8">
        <f>ROUND(ROUND(AG8,2)*CX8,2)</f>
        <v>0</v>
      </c>
      <c r="DI8">
        <f t="shared" si="4"/>
        <v>353.71</v>
      </c>
      <c r="DJ8">
        <f>DI8</f>
        <v>353.71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ROW(Source!A32)</f>
        <v>32</v>
      </c>
      <c r="B9">
        <v>93041055</v>
      </c>
      <c r="C9">
        <v>93042056</v>
      </c>
      <c r="D9">
        <v>121548</v>
      </c>
      <c r="E9">
        <v>1</v>
      </c>
      <c r="F9">
        <v>1</v>
      </c>
      <c r="G9">
        <v>1</v>
      </c>
      <c r="H9">
        <v>1</v>
      </c>
      <c r="I9" t="s">
        <v>25</v>
      </c>
      <c r="J9" t="s">
        <v>3</v>
      </c>
      <c r="K9" t="s">
        <v>691</v>
      </c>
      <c r="L9">
        <v>608254</v>
      </c>
      <c r="N9">
        <v>1013</v>
      </c>
      <c r="O9" t="s">
        <v>692</v>
      </c>
      <c r="P9" t="s">
        <v>692</v>
      </c>
      <c r="Q9">
        <v>1</v>
      </c>
      <c r="W9">
        <v>0</v>
      </c>
      <c r="X9">
        <v>-185737400</v>
      </c>
      <c r="Y9">
        <f t="shared" si="0"/>
        <v>6.33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M9">
        <v>-2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6.33</v>
      </c>
      <c r="AU9" t="s">
        <v>3</v>
      </c>
      <c r="AV9">
        <v>2</v>
      </c>
      <c r="AW9">
        <v>2</v>
      </c>
      <c r="AX9">
        <v>93042058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V9">
        <v>0</v>
      </c>
      <c r="CW9">
        <v>0</v>
      </c>
      <c r="CX9">
        <f>ROUND(Y9*Source!I32,9)</f>
        <v>18.989999999999998</v>
      </c>
      <c r="CY9">
        <f>AD9</f>
        <v>0</v>
      </c>
      <c r="CZ9">
        <f>AH9</f>
        <v>0</v>
      </c>
      <c r="DA9">
        <f>AL9</f>
        <v>1</v>
      </c>
      <c r="DB9">
        <f t="shared" si="1"/>
        <v>0</v>
      </c>
      <c r="DC9">
        <f t="shared" si="2"/>
        <v>0</v>
      </c>
      <c r="DD9" t="s">
        <v>3</v>
      </c>
      <c r="DE9" t="s">
        <v>3</v>
      </c>
      <c r="DF9">
        <f t="shared" si="3"/>
        <v>0</v>
      </c>
      <c r="DG9">
        <f>ROUND(ROUND(AF9,2)*CX9,2)</f>
        <v>0</v>
      </c>
      <c r="DH9">
        <f>ROUND(ROUND(AG9,2)*CX9,2)</f>
        <v>0</v>
      </c>
      <c r="DI9">
        <f t="shared" si="4"/>
        <v>0</v>
      </c>
      <c r="DJ9">
        <f>DI9</f>
        <v>0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ROW(Source!A32)</f>
        <v>32</v>
      </c>
      <c r="B10">
        <v>93041055</v>
      </c>
      <c r="C10">
        <v>93042056</v>
      </c>
      <c r="D10">
        <v>37803513</v>
      </c>
      <c r="E10">
        <v>1</v>
      </c>
      <c r="F10">
        <v>1</v>
      </c>
      <c r="G10">
        <v>1</v>
      </c>
      <c r="H10">
        <v>2</v>
      </c>
      <c r="I10" t="s">
        <v>704</v>
      </c>
      <c r="J10" t="s">
        <v>705</v>
      </c>
      <c r="K10" t="s">
        <v>706</v>
      </c>
      <c r="L10">
        <v>1368</v>
      </c>
      <c r="N10">
        <v>1011</v>
      </c>
      <c r="O10" t="s">
        <v>696</v>
      </c>
      <c r="P10" t="s">
        <v>696</v>
      </c>
      <c r="Q10">
        <v>1</v>
      </c>
      <c r="W10">
        <v>0</v>
      </c>
      <c r="X10">
        <v>1286410191</v>
      </c>
      <c r="Y10">
        <f t="shared" si="0"/>
        <v>6.33</v>
      </c>
      <c r="AA10">
        <v>0</v>
      </c>
      <c r="AB10">
        <v>1753.55</v>
      </c>
      <c r="AC10">
        <v>432.33</v>
      </c>
      <c r="AD10">
        <v>0</v>
      </c>
      <c r="AE10">
        <v>0</v>
      </c>
      <c r="AF10">
        <v>295.20999999999998</v>
      </c>
      <c r="AG10">
        <v>12.1</v>
      </c>
      <c r="AH10">
        <v>0</v>
      </c>
      <c r="AI10">
        <v>1</v>
      </c>
      <c r="AJ10">
        <v>5.94</v>
      </c>
      <c r="AK10">
        <v>35.729999999999997</v>
      </c>
      <c r="AL10">
        <v>1</v>
      </c>
      <c r="AM10">
        <v>2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6.33</v>
      </c>
      <c r="AU10" t="s">
        <v>3</v>
      </c>
      <c r="AV10">
        <v>0</v>
      </c>
      <c r="AW10">
        <v>2</v>
      </c>
      <c r="AX10">
        <v>93042059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V10">
        <v>0</v>
      </c>
      <c r="CW10">
        <f>ROUND(Y10*Source!I32*DO10,9)</f>
        <v>0</v>
      </c>
      <c r="CX10">
        <f>ROUND(Y10*Source!I32,9)</f>
        <v>18.989999999999998</v>
      </c>
      <c r="CY10">
        <f>AB10</f>
        <v>1753.55</v>
      </c>
      <c r="CZ10">
        <f>AF10</f>
        <v>295.20999999999998</v>
      </c>
      <c r="DA10">
        <f>AJ10</f>
        <v>5.94</v>
      </c>
      <c r="DB10">
        <f t="shared" si="1"/>
        <v>1868.68</v>
      </c>
      <c r="DC10">
        <f t="shared" si="2"/>
        <v>76.59</v>
      </c>
      <c r="DD10" t="s">
        <v>3</v>
      </c>
      <c r="DE10" t="s">
        <v>3</v>
      </c>
      <c r="DF10">
        <f t="shared" si="3"/>
        <v>0</v>
      </c>
      <c r="DG10">
        <f>ROUND(ROUND(AF10*AJ10,2)*CX10,2)</f>
        <v>33299.910000000003</v>
      </c>
      <c r="DH10">
        <f>ROUND(ROUND(AG10*AK10,2)*CX10,2)</f>
        <v>8209.9500000000007</v>
      </c>
      <c r="DI10">
        <f t="shared" si="4"/>
        <v>0</v>
      </c>
      <c r="DJ10">
        <f>DG10</f>
        <v>33299.910000000003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ROW(Source!A32)</f>
        <v>32</v>
      </c>
      <c r="B11">
        <v>93041055</v>
      </c>
      <c r="C11">
        <v>93042056</v>
      </c>
      <c r="D11">
        <v>37730097</v>
      </c>
      <c r="E11">
        <v>1</v>
      </c>
      <c r="F11">
        <v>1</v>
      </c>
      <c r="G11">
        <v>1</v>
      </c>
      <c r="H11">
        <v>3</v>
      </c>
      <c r="I11" t="s">
        <v>53</v>
      </c>
      <c r="J11" t="s">
        <v>56</v>
      </c>
      <c r="K11" t="s">
        <v>54</v>
      </c>
      <c r="L11">
        <v>1346</v>
      </c>
      <c r="N11">
        <v>1009</v>
      </c>
      <c r="O11" t="s">
        <v>55</v>
      </c>
      <c r="P11" t="s">
        <v>55</v>
      </c>
      <c r="Q11">
        <v>1</v>
      </c>
      <c r="W11">
        <v>1</v>
      </c>
      <c r="X11">
        <v>-1877976580</v>
      </c>
      <c r="Y11">
        <f t="shared" si="0"/>
        <v>-0.38</v>
      </c>
      <c r="AA11">
        <v>93.2</v>
      </c>
      <c r="AB11">
        <v>0</v>
      </c>
      <c r="AC11">
        <v>0</v>
      </c>
      <c r="AD11">
        <v>0</v>
      </c>
      <c r="AE11">
        <v>9.0399999999999991</v>
      </c>
      <c r="AF11">
        <v>0</v>
      </c>
      <c r="AG11">
        <v>0</v>
      </c>
      <c r="AH11">
        <v>0</v>
      </c>
      <c r="AI11">
        <v>10.31</v>
      </c>
      <c r="AJ11">
        <v>1</v>
      </c>
      <c r="AK11">
        <v>1</v>
      </c>
      <c r="AL11">
        <v>1</v>
      </c>
      <c r="AM11">
        <v>2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-0.38</v>
      </c>
      <c r="AU11" t="s">
        <v>3</v>
      </c>
      <c r="AV11">
        <v>0</v>
      </c>
      <c r="AW11">
        <v>2</v>
      </c>
      <c r="AX11">
        <v>93042060</v>
      </c>
      <c r="AY11">
        <v>1</v>
      </c>
      <c r="AZ11">
        <v>6144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V11">
        <v>0</v>
      </c>
      <c r="CW11">
        <v>0</v>
      </c>
      <c r="CX11">
        <f>ROUND(Y11*Source!I32,9)</f>
        <v>-1.1399999999999999</v>
      </c>
      <c r="CY11">
        <f t="shared" ref="CY11:CY16" si="5">AA11</f>
        <v>93.2</v>
      </c>
      <c r="CZ11">
        <f t="shared" ref="CZ11:CZ16" si="6">AE11</f>
        <v>9.0399999999999991</v>
      </c>
      <c r="DA11">
        <f t="shared" ref="DA11:DA16" si="7">AI11</f>
        <v>10.31</v>
      </c>
      <c r="DB11">
        <f t="shared" si="1"/>
        <v>-3.44</v>
      </c>
      <c r="DC11">
        <f t="shared" si="2"/>
        <v>0</v>
      </c>
      <c r="DD11" t="s">
        <v>3</v>
      </c>
      <c r="DE11" t="s">
        <v>3</v>
      </c>
      <c r="DF11">
        <f t="shared" ref="DF11:DF16" si="8">ROUND(ROUND(AE11*AI11,2)*CX11,2)</f>
        <v>-106.25</v>
      </c>
      <c r="DG11">
        <f t="shared" ref="DG11:DG18" si="9">ROUND(ROUND(AF11,2)*CX11,2)</f>
        <v>0</v>
      </c>
      <c r="DH11">
        <f t="shared" ref="DH11:DH18" si="10">ROUND(ROUND(AG11,2)*CX11,2)</f>
        <v>0</v>
      </c>
      <c r="DI11">
        <f t="shared" si="4"/>
        <v>0</v>
      </c>
      <c r="DJ11">
        <f t="shared" ref="DJ11:DJ16" si="11">DF11</f>
        <v>-106.25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ROW(Source!A32)</f>
        <v>32</v>
      </c>
      <c r="B12">
        <v>93041055</v>
      </c>
      <c r="C12">
        <v>93042056</v>
      </c>
      <c r="D12">
        <v>37730022</v>
      </c>
      <c r="E12">
        <v>1</v>
      </c>
      <c r="F12">
        <v>1</v>
      </c>
      <c r="G12">
        <v>1</v>
      </c>
      <c r="H12">
        <v>3</v>
      </c>
      <c r="I12" t="s">
        <v>58</v>
      </c>
      <c r="J12" t="s">
        <v>60</v>
      </c>
      <c r="K12" t="s">
        <v>59</v>
      </c>
      <c r="L12">
        <v>1346</v>
      </c>
      <c r="N12">
        <v>1009</v>
      </c>
      <c r="O12" t="s">
        <v>55</v>
      </c>
      <c r="P12" t="s">
        <v>55</v>
      </c>
      <c r="Q12">
        <v>1</v>
      </c>
      <c r="W12">
        <v>1</v>
      </c>
      <c r="X12">
        <v>303894738</v>
      </c>
      <c r="Y12">
        <f t="shared" si="0"/>
        <v>-0.78</v>
      </c>
      <c r="AA12">
        <v>81.97</v>
      </c>
      <c r="AB12">
        <v>0</v>
      </c>
      <c r="AC12">
        <v>0</v>
      </c>
      <c r="AD12">
        <v>0</v>
      </c>
      <c r="AE12">
        <v>9.61</v>
      </c>
      <c r="AF12">
        <v>0</v>
      </c>
      <c r="AG12">
        <v>0</v>
      </c>
      <c r="AH12">
        <v>0</v>
      </c>
      <c r="AI12">
        <v>8.5299999999999994</v>
      </c>
      <c r="AJ12">
        <v>1</v>
      </c>
      <c r="AK12">
        <v>1</v>
      </c>
      <c r="AL12">
        <v>1</v>
      </c>
      <c r="AM12">
        <v>2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-0.78</v>
      </c>
      <c r="AU12" t="s">
        <v>3</v>
      </c>
      <c r="AV12">
        <v>0</v>
      </c>
      <c r="AW12">
        <v>2</v>
      </c>
      <c r="AX12">
        <v>93042061</v>
      </c>
      <c r="AY12">
        <v>1</v>
      </c>
      <c r="AZ12">
        <v>6144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V12">
        <v>0</v>
      </c>
      <c r="CW12">
        <v>0</v>
      </c>
      <c r="CX12">
        <f>ROUND(Y12*Source!I32,9)</f>
        <v>-2.34</v>
      </c>
      <c r="CY12">
        <f t="shared" si="5"/>
        <v>81.97</v>
      </c>
      <c r="CZ12">
        <f t="shared" si="6"/>
        <v>9.61</v>
      </c>
      <c r="DA12">
        <f t="shared" si="7"/>
        <v>8.5299999999999994</v>
      </c>
      <c r="DB12">
        <f t="shared" si="1"/>
        <v>-7.5</v>
      </c>
      <c r="DC12">
        <f t="shared" si="2"/>
        <v>0</v>
      </c>
      <c r="DD12" t="s">
        <v>3</v>
      </c>
      <c r="DE12" t="s">
        <v>3</v>
      </c>
      <c r="DF12">
        <f t="shared" si="8"/>
        <v>-191.81</v>
      </c>
      <c r="DG12">
        <f t="shared" si="9"/>
        <v>0</v>
      </c>
      <c r="DH12">
        <f t="shared" si="10"/>
        <v>0</v>
      </c>
      <c r="DI12">
        <f t="shared" si="4"/>
        <v>0</v>
      </c>
      <c r="DJ12">
        <f t="shared" si="11"/>
        <v>-191.81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ROW(Source!A32)</f>
        <v>32</v>
      </c>
      <c r="B13">
        <v>93041055</v>
      </c>
      <c r="C13">
        <v>93042056</v>
      </c>
      <c r="D13">
        <v>37729607</v>
      </c>
      <c r="E13">
        <v>1</v>
      </c>
      <c r="F13">
        <v>1</v>
      </c>
      <c r="G13">
        <v>1</v>
      </c>
      <c r="H13">
        <v>3</v>
      </c>
      <c r="I13" t="s">
        <v>62</v>
      </c>
      <c r="J13" t="s">
        <v>65</v>
      </c>
      <c r="K13" t="s">
        <v>63</v>
      </c>
      <c r="L13">
        <v>1301</v>
      </c>
      <c r="N13">
        <v>1003</v>
      </c>
      <c r="O13" t="s">
        <v>64</v>
      </c>
      <c r="P13" t="s">
        <v>64</v>
      </c>
      <c r="Q13">
        <v>1</v>
      </c>
      <c r="W13">
        <v>1</v>
      </c>
      <c r="X13">
        <v>-1306765212</v>
      </c>
      <c r="Y13">
        <f t="shared" si="0"/>
        <v>-11</v>
      </c>
      <c r="AA13">
        <v>168.64</v>
      </c>
      <c r="AB13">
        <v>0</v>
      </c>
      <c r="AC13">
        <v>0</v>
      </c>
      <c r="AD13">
        <v>0</v>
      </c>
      <c r="AE13">
        <v>14.5</v>
      </c>
      <c r="AF13">
        <v>0</v>
      </c>
      <c r="AG13">
        <v>0</v>
      </c>
      <c r="AH13">
        <v>0</v>
      </c>
      <c r="AI13">
        <v>11.63</v>
      </c>
      <c r="AJ13">
        <v>1</v>
      </c>
      <c r="AK13">
        <v>1</v>
      </c>
      <c r="AL13">
        <v>1</v>
      </c>
      <c r="AM13">
        <v>2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-11</v>
      </c>
      <c r="AU13" t="s">
        <v>3</v>
      </c>
      <c r="AV13">
        <v>0</v>
      </c>
      <c r="AW13">
        <v>2</v>
      </c>
      <c r="AX13">
        <v>93042062</v>
      </c>
      <c r="AY13">
        <v>1</v>
      </c>
      <c r="AZ13">
        <v>6144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V13">
        <v>0</v>
      </c>
      <c r="CW13">
        <v>0</v>
      </c>
      <c r="CX13">
        <f>ROUND(Y13*Source!I32,9)</f>
        <v>-33</v>
      </c>
      <c r="CY13">
        <f t="shared" si="5"/>
        <v>168.64</v>
      </c>
      <c r="CZ13">
        <f t="shared" si="6"/>
        <v>14.5</v>
      </c>
      <c r="DA13">
        <f t="shared" si="7"/>
        <v>11.63</v>
      </c>
      <c r="DB13">
        <f t="shared" si="1"/>
        <v>-159.5</v>
      </c>
      <c r="DC13">
        <f t="shared" si="2"/>
        <v>0</v>
      </c>
      <c r="DD13" t="s">
        <v>3</v>
      </c>
      <c r="DE13" t="s">
        <v>3</v>
      </c>
      <c r="DF13">
        <f t="shared" si="8"/>
        <v>-5565.12</v>
      </c>
      <c r="DG13">
        <f t="shared" si="9"/>
        <v>0</v>
      </c>
      <c r="DH13">
        <f t="shared" si="10"/>
        <v>0</v>
      </c>
      <c r="DI13">
        <f t="shared" si="4"/>
        <v>0</v>
      </c>
      <c r="DJ13">
        <f t="shared" si="11"/>
        <v>-5565.12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ROW(Source!A32)</f>
        <v>32</v>
      </c>
      <c r="B14">
        <v>93041055</v>
      </c>
      <c r="C14">
        <v>93042056</v>
      </c>
      <c r="D14">
        <v>37737802</v>
      </c>
      <c r="E14">
        <v>1</v>
      </c>
      <c r="F14">
        <v>1</v>
      </c>
      <c r="G14">
        <v>1</v>
      </c>
      <c r="H14">
        <v>3</v>
      </c>
      <c r="I14" t="s">
        <v>67</v>
      </c>
      <c r="J14" t="s">
        <v>70</v>
      </c>
      <c r="K14" t="s">
        <v>68</v>
      </c>
      <c r="L14">
        <v>1339</v>
      </c>
      <c r="N14">
        <v>1007</v>
      </c>
      <c r="O14" t="s">
        <v>69</v>
      </c>
      <c r="P14" t="s">
        <v>69</v>
      </c>
      <c r="Q14">
        <v>1</v>
      </c>
      <c r="W14">
        <v>1</v>
      </c>
      <c r="X14">
        <v>-511587674</v>
      </c>
      <c r="Y14">
        <f t="shared" si="0"/>
        <v>-3.0000000000000001E-3</v>
      </c>
      <c r="AA14">
        <v>2539.11</v>
      </c>
      <c r="AB14">
        <v>0</v>
      </c>
      <c r="AC14">
        <v>0</v>
      </c>
      <c r="AD14">
        <v>0</v>
      </c>
      <c r="AE14">
        <v>210.54</v>
      </c>
      <c r="AF14">
        <v>0</v>
      </c>
      <c r="AG14">
        <v>0</v>
      </c>
      <c r="AH14">
        <v>0</v>
      </c>
      <c r="AI14">
        <v>12.06</v>
      </c>
      <c r="AJ14">
        <v>1</v>
      </c>
      <c r="AK14">
        <v>1</v>
      </c>
      <c r="AL14">
        <v>1</v>
      </c>
      <c r="AM14">
        <v>2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-3.0000000000000001E-3</v>
      </c>
      <c r="AU14" t="s">
        <v>3</v>
      </c>
      <c r="AV14">
        <v>0</v>
      </c>
      <c r="AW14">
        <v>2</v>
      </c>
      <c r="AX14">
        <v>93042063</v>
      </c>
      <c r="AY14">
        <v>1</v>
      </c>
      <c r="AZ14">
        <v>6144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V14">
        <v>0</v>
      </c>
      <c r="CW14">
        <v>0</v>
      </c>
      <c r="CX14">
        <f>ROUND(Y14*Source!I32,9)</f>
        <v>-8.9999999999999993E-3</v>
      </c>
      <c r="CY14">
        <f t="shared" si="5"/>
        <v>2539.11</v>
      </c>
      <c r="CZ14">
        <f t="shared" si="6"/>
        <v>210.54</v>
      </c>
      <c r="DA14">
        <f t="shared" si="7"/>
        <v>12.06</v>
      </c>
      <c r="DB14">
        <f t="shared" si="1"/>
        <v>-0.63</v>
      </c>
      <c r="DC14">
        <f t="shared" si="2"/>
        <v>0</v>
      </c>
      <c r="DD14" t="s">
        <v>3</v>
      </c>
      <c r="DE14" t="s">
        <v>3</v>
      </c>
      <c r="DF14">
        <f t="shared" si="8"/>
        <v>-22.85</v>
      </c>
      <c r="DG14">
        <f t="shared" si="9"/>
        <v>0</v>
      </c>
      <c r="DH14">
        <f t="shared" si="10"/>
        <v>0</v>
      </c>
      <c r="DI14">
        <f t="shared" si="4"/>
        <v>0</v>
      </c>
      <c r="DJ14">
        <f t="shared" si="11"/>
        <v>-22.85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ROW(Source!A32)</f>
        <v>32</v>
      </c>
      <c r="B15">
        <v>93041055</v>
      </c>
      <c r="C15">
        <v>93042056</v>
      </c>
      <c r="D15">
        <v>37790592</v>
      </c>
      <c r="E15">
        <v>1</v>
      </c>
      <c r="F15">
        <v>1</v>
      </c>
      <c r="G15">
        <v>1</v>
      </c>
      <c r="H15">
        <v>3</v>
      </c>
      <c r="I15" t="s">
        <v>72</v>
      </c>
      <c r="J15" t="s">
        <v>75</v>
      </c>
      <c r="K15" t="s">
        <v>73</v>
      </c>
      <c r="L15">
        <v>1358</v>
      </c>
      <c r="N15">
        <v>1010</v>
      </c>
      <c r="O15" t="s">
        <v>74</v>
      </c>
      <c r="P15" t="s">
        <v>74</v>
      </c>
      <c r="Q15">
        <v>10</v>
      </c>
      <c r="W15">
        <v>1</v>
      </c>
      <c r="X15">
        <v>-1565521812</v>
      </c>
      <c r="Y15">
        <f t="shared" si="0"/>
        <v>-0.3</v>
      </c>
      <c r="AA15">
        <v>243.67</v>
      </c>
      <c r="AB15">
        <v>0</v>
      </c>
      <c r="AC15">
        <v>0</v>
      </c>
      <c r="AD15">
        <v>0</v>
      </c>
      <c r="AE15">
        <v>44.71</v>
      </c>
      <c r="AF15">
        <v>0</v>
      </c>
      <c r="AG15">
        <v>0</v>
      </c>
      <c r="AH15">
        <v>0</v>
      </c>
      <c r="AI15">
        <v>5.45</v>
      </c>
      <c r="AJ15">
        <v>1</v>
      </c>
      <c r="AK15">
        <v>1</v>
      </c>
      <c r="AL15">
        <v>1</v>
      </c>
      <c r="AM15">
        <v>2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-0.3</v>
      </c>
      <c r="AU15" t="s">
        <v>3</v>
      </c>
      <c r="AV15">
        <v>0</v>
      </c>
      <c r="AW15">
        <v>2</v>
      </c>
      <c r="AX15">
        <v>93042064</v>
      </c>
      <c r="AY15">
        <v>1</v>
      </c>
      <c r="AZ15">
        <v>6144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V15">
        <v>0</v>
      </c>
      <c r="CW15">
        <v>0</v>
      </c>
      <c r="CX15">
        <f>ROUND(Y15*Source!I32,9)</f>
        <v>-0.9</v>
      </c>
      <c r="CY15">
        <f t="shared" si="5"/>
        <v>243.67</v>
      </c>
      <c r="CZ15">
        <f t="shared" si="6"/>
        <v>44.71</v>
      </c>
      <c r="DA15">
        <f t="shared" si="7"/>
        <v>5.45</v>
      </c>
      <c r="DB15">
        <f t="shared" si="1"/>
        <v>-13.41</v>
      </c>
      <c r="DC15">
        <f t="shared" si="2"/>
        <v>0</v>
      </c>
      <c r="DD15" t="s">
        <v>3</v>
      </c>
      <c r="DE15" t="s">
        <v>3</v>
      </c>
      <c r="DF15">
        <f t="shared" si="8"/>
        <v>-219.3</v>
      </c>
      <c r="DG15">
        <f t="shared" si="9"/>
        <v>0</v>
      </c>
      <c r="DH15">
        <f t="shared" si="10"/>
        <v>0</v>
      </c>
      <c r="DI15">
        <f t="shared" si="4"/>
        <v>0</v>
      </c>
      <c r="DJ15">
        <f t="shared" si="11"/>
        <v>-219.3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ROW(Source!A32)</f>
        <v>32</v>
      </c>
      <c r="B16">
        <v>93041055</v>
      </c>
      <c r="C16">
        <v>93042056</v>
      </c>
      <c r="D16">
        <v>37800707</v>
      </c>
      <c r="E16">
        <v>1</v>
      </c>
      <c r="F16">
        <v>1</v>
      </c>
      <c r="G16">
        <v>1</v>
      </c>
      <c r="H16">
        <v>3</v>
      </c>
      <c r="I16" t="s">
        <v>77</v>
      </c>
      <c r="J16" t="s">
        <v>80</v>
      </c>
      <c r="K16" t="s">
        <v>78</v>
      </c>
      <c r="L16">
        <v>1354</v>
      </c>
      <c r="N16">
        <v>1010</v>
      </c>
      <c r="O16" t="s">
        <v>79</v>
      </c>
      <c r="P16" t="s">
        <v>79</v>
      </c>
      <c r="Q16">
        <v>1</v>
      </c>
      <c r="W16">
        <v>1</v>
      </c>
      <c r="X16">
        <v>1142333643</v>
      </c>
      <c r="Y16">
        <f t="shared" si="0"/>
        <v>-2</v>
      </c>
      <c r="AA16">
        <v>23.69</v>
      </c>
      <c r="AB16">
        <v>0</v>
      </c>
      <c r="AC16">
        <v>0</v>
      </c>
      <c r="AD16">
        <v>0</v>
      </c>
      <c r="AE16">
        <v>4.17</v>
      </c>
      <c r="AF16">
        <v>0</v>
      </c>
      <c r="AG16">
        <v>0</v>
      </c>
      <c r="AH16">
        <v>0</v>
      </c>
      <c r="AI16">
        <v>5.68</v>
      </c>
      <c r="AJ16">
        <v>1</v>
      </c>
      <c r="AK16">
        <v>1</v>
      </c>
      <c r="AL16">
        <v>1</v>
      </c>
      <c r="AM16">
        <v>2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-2</v>
      </c>
      <c r="AU16" t="s">
        <v>3</v>
      </c>
      <c r="AV16">
        <v>0</v>
      </c>
      <c r="AW16">
        <v>2</v>
      </c>
      <c r="AX16">
        <v>93042065</v>
      </c>
      <c r="AY16">
        <v>1</v>
      </c>
      <c r="AZ16">
        <v>6144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V16">
        <v>0</v>
      </c>
      <c r="CW16">
        <v>0</v>
      </c>
      <c r="CX16">
        <f>ROUND(Y16*Source!I32,9)</f>
        <v>-6</v>
      </c>
      <c r="CY16">
        <f t="shared" si="5"/>
        <v>23.69</v>
      </c>
      <c r="CZ16">
        <f t="shared" si="6"/>
        <v>4.17</v>
      </c>
      <c r="DA16">
        <f t="shared" si="7"/>
        <v>5.68</v>
      </c>
      <c r="DB16">
        <f t="shared" si="1"/>
        <v>-8.34</v>
      </c>
      <c r="DC16">
        <f t="shared" si="2"/>
        <v>0</v>
      </c>
      <c r="DD16" t="s">
        <v>3</v>
      </c>
      <c r="DE16" t="s">
        <v>3</v>
      </c>
      <c r="DF16">
        <f t="shared" si="8"/>
        <v>-142.13999999999999</v>
      </c>
      <c r="DG16">
        <f t="shared" si="9"/>
        <v>0</v>
      </c>
      <c r="DH16">
        <f t="shared" si="10"/>
        <v>0</v>
      </c>
      <c r="DI16">
        <f t="shared" si="4"/>
        <v>0</v>
      </c>
      <c r="DJ16">
        <f t="shared" si="11"/>
        <v>-142.13999999999999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ROW(Source!A39)</f>
        <v>39</v>
      </c>
      <c r="B17">
        <v>93041055</v>
      </c>
      <c r="C17">
        <v>93042066</v>
      </c>
      <c r="D17">
        <v>23134705</v>
      </c>
      <c r="E17">
        <v>1</v>
      </c>
      <c r="F17">
        <v>1</v>
      </c>
      <c r="G17">
        <v>1</v>
      </c>
      <c r="H17">
        <v>1</v>
      </c>
      <c r="I17" t="s">
        <v>702</v>
      </c>
      <c r="J17" t="s">
        <v>3</v>
      </c>
      <c r="K17" t="s">
        <v>703</v>
      </c>
      <c r="L17">
        <v>1369</v>
      </c>
      <c r="N17">
        <v>1013</v>
      </c>
      <c r="O17" t="s">
        <v>688</v>
      </c>
      <c r="P17" t="s">
        <v>688</v>
      </c>
      <c r="Q17">
        <v>1</v>
      </c>
      <c r="W17">
        <v>0</v>
      </c>
      <c r="X17">
        <v>1261209950</v>
      </c>
      <c r="Y17">
        <f t="shared" si="0"/>
        <v>4.4400000000000004</v>
      </c>
      <c r="AA17">
        <v>0</v>
      </c>
      <c r="AB17">
        <v>0</v>
      </c>
      <c r="AC17">
        <v>0</v>
      </c>
      <c r="AD17">
        <v>9.68</v>
      </c>
      <c r="AE17">
        <v>0</v>
      </c>
      <c r="AF17">
        <v>0</v>
      </c>
      <c r="AG17">
        <v>0</v>
      </c>
      <c r="AH17">
        <v>9.68</v>
      </c>
      <c r="AI17">
        <v>1</v>
      </c>
      <c r="AJ17">
        <v>1</v>
      </c>
      <c r="AK17">
        <v>1</v>
      </c>
      <c r="AL17">
        <v>1</v>
      </c>
      <c r="AM17">
        <v>-2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4.4400000000000004</v>
      </c>
      <c r="AU17" t="s">
        <v>3</v>
      </c>
      <c r="AV17">
        <v>1</v>
      </c>
      <c r="AW17">
        <v>2</v>
      </c>
      <c r="AX17">
        <v>93042067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U17">
        <f>ROUND(AT17*Source!I39*AH17*AL17,2)</f>
        <v>601.71</v>
      </c>
      <c r="CV17">
        <f>ROUND(Y17*Source!I39,9)</f>
        <v>62.16</v>
      </c>
      <c r="CW17">
        <v>0</v>
      </c>
      <c r="CX17">
        <f>ROUND(Y17*Source!I39,9)</f>
        <v>62.16</v>
      </c>
      <c r="CY17">
        <f>AD17</f>
        <v>9.68</v>
      </c>
      <c r="CZ17">
        <f>AH17</f>
        <v>9.68</v>
      </c>
      <c r="DA17">
        <f>AL17</f>
        <v>1</v>
      </c>
      <c r="DB17">
        <f t="shared" si="1"/>
        <v>42.98</v>
      </c>
      <c r="DC17">
        <f t="shared" si="2"/>
        <v>0</v>
      </c>
      <c r="DD17" t="s">
        <v>3</v>
      </c>
      <c r="DE17" t="s">
        <v>3</v>
      </c>
      <c r="DF17">
        <f>ROUND(ROUND(AE17,2)*CX17,2)</f>
        <v>0</v>
      </c>
      <c r="DG17">
        <f t="shared" si="9"/>
        <v>0</v>
      </c>
      <c r="DH17">
        <f t="shared" si="10"/>
        <v>0</v>
      </c>
      <c r="DI17">
        <f t="shared" si="4"/>
        <v>601.71</v>
      </c>
      <c r="DJ17">
        <f>DI17</f>
        <v>601.71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ROW(Source!A39)</f>
        <v>39</v>
      </c>
      <c r="B18">
        <v>93041055</v>
      </c>
      <c r="C18">
        <v>93042066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25</v>
      </c>
      <c r="J18" t="s">
        <v>3</v>
      </c>
      <c r="K18" t="s">
        <v>691</v>
      </c>
      <c r="L18">
        <v>608254</v>
      </c>
      <c r="N18">
        <v>1013</v>
      </c>
      <c r="O18" t="s">
        <v>692</v>
      </c>
      <c r="P18" t="s">
        <v>692</v>
      </c>
      <c r="Q18">
        <v>1</v>
      </c>
      <c r="W18">
        <v>0</v>
      </c>
      <c r="X18">
        <v>-185737400</v>
      </c>
      <c r="Y18">
        <f t="shared" si="0"/>
        <v>2.48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M18">
        <v>-2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2.48</v>
      </c>
      <c r="AU18" t="s">
        <v>3</v>
      </c>
      <c r="AV18">
        <v>2</v>
      </c>
      <c r="AW18">
        <v>2</v>
      </c>
      <c r="AX18">
        <v>93042068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V18">
        <v>0</v>
      </c>
      <c r="CW18">
        <v>0</v>
      </c>
      <c r="CX18">
        <f>ROUND(Y18*Source!I39,9)</f>
        <v>34.72</v>
      </c>
      <c r="CY18">
        <f>AD18</f>
        <v>0</v>
      </c>
      <c r="CZ18">
        <f>AH18</f>
        <v>0</v>
      </c>
      <c r="DA18">
        <f>AL18</f>
        <v>1</v>
      </c>
      <c r="DB18">
        <f t="shared" si="1"/>
        <v>0</v>
      </c>
      <c r="DC18">
        <f t="shared" si="2"/>
        <v>0</v>
      </c>
      <c r="DD18" t="s">
        <v>3</v>
      </c>
      <c r="DE18" t="s">
        <v>3</v>
      </c>
      <c r="DF18">
        <f>ROUND(ROUND(AE18,2)*CX18,2)</f>
        <v>0</v>
      </c>
      <c r="DG18">
        <f t="shared" si="9"/>
        <v>0</v>
      </c>
      <c r="DH18">
        <f t="shared" si="10"/>
        <v>0</v>
      </c>
      <c r="DI18">
        <f t="shared" si="4"/>
        <v>0</v>
      </c>
      <c r="DJ18">
        <f>DI18</f>
        <v>0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ROW(Source!A39)</f>
        <v>39</v>
      </c>
      <c r="B19">
        <v>93041055</v>
      </c>
      <c r="C19">
        <v>93042066</v>
      </c>
      <c r="D19">
        <v>37803513</v>
      </c>
      <c r="E19">
        <v>1</v>
      </c>
      <c r="F19">
        <v>1</v>
      </c>
      <c r="G19">
        <v>1</v>
      </c>
      <c r="H19">
        <v>2</v>
      </c>
      <c r="I19" t="s">
        <v>704</v>
      </c>
      <c r="J19" t="s">
        <v>705</v>
      </c>
      <c r="K19" t="s">
        <v>706</v>
      </c>
      <c r="L19">
        <v>1368</v>
      </c>
      <c r="N19">
        <v>1011</v>
      </c>
      <c r="O19" t="s">
        <v>696</v>
      </c>
      <c r="P19" t="s">
        <v>696</v>
      </c>
      <c r="Q19">
        <v>1</v>
      </c>
      <c r="W19">
        <v>0</v>
      </c>
      <c r="X19">
        <v>1286410191</v>
      </c>
      <c r="Y19">
        <f t="shared" si="0"/>
        <v>2.48</v>
      </c>
      <c r="AA19">
        <v>0</v>
      </c>
      <c r="AB19">
        <v>1753.55</v>
      </c>
      <c r="AC19">
        <v>432.33</v>
      </c>
      <c r="AD19">
        <v>0</v>
      </c>
      <c r="AE19">
        <v>0</v>
      </c>
      <c r="AF19">
        <v>295.20999999999998</v>
      </c>
      <c r="AG19">
        <v>12.1</v>
      </c>
      <c r="AH19">
        <v>0</v>
      </c>
      <c r="AI19">
        <v>1</v>
      </c>
      <c r="AJ19">
        <v>5.94</v>
      </c>
      <c r="AK19">
        <v>35.729999999999997</v>
      </c>
      <c r="AL19">
        <v>1</v>
      </c>
      <c r="AM19">
        <v>2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2.48</v>
      </c>
      <c r="AU19" t="s">
        <v>3</v>
      </c>
      <c r="AV19">
        <v>0</v>
      </c>
      <c r="AW19">
        <v>2</v>
      </c>
      <c r="AX19">
        <v>93042069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V19">
        <v>0</v>
      </c>
      <c r="CW19">
        <f>ROUND(Y19*Source!I39*DO19,9)</f>
        <v>0</v>
      </c>
      <c r="CX19">
        <f>ROUND(Y19*Source!I39,9)</f>
        <v>34.72</v>
      </c>
      <c r="CY19">
        <f>AB19</f>
        <v>1753.55</v>
      </c>
      <c r="CZ19">
        <f>AF19</f>
        <v>295.20999999999998</v>
      </c>
      <c r="DA19">
        <f>AJ19</f>
        <v>5.94</v>
      </c>
      <c r="DB19">
        <f t="shared" si="1"/>
        <v>732.12</v>
      </c>
      <c r="DC19">
        <f t="shared" si="2"/>
        <v>30.01</v>
      </c>
      <c r="DD19" t="s">
        <v>3</v>
      </c>
      <c r="DE19" t="s">
        <v>3</v>
      </c>
      <c r="DF19">
        <f>ROUND(ROUND(AE19,2)*CX19,2)</f>
        <v>0</v>
      </c>
      <c r="DG19">
        <f>ROUND(ROUND(AF19*AJ19,2)*CX19,2)</f>
        <v>60883.26</v>
      </c>
      <c r="DH19">
        <f>ROUND(ROUND(AG19*AK19,2)*CX19,2)</f>
        <v>15010.5</v>
      </c>
      <c r="DI19">
        <f t="shared" si="4"/>
        <v>0</v>
      </c>
      <c r="DJ19">
        <f>DG19</f>
        <v>60883.26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ROW(Source!A39)</f>
        <v>39</v>
      </c>
      <c r="B20">
        <v>93041055</v>
      </c>
      <c r="C20">
        <v>93042066</v>
      </c>
      <c r="D20">
        <v>37730097</v>
      </c>
      <c r="E20">
        <v>1</v>
      </c>
      <c r="F20">
        <v>1</v>
      </c>
      <c r="G20">
        <v>1</v>
      </c>
      <c r="H20">
        <v>3</v>
      </c>
      <c r="I20" t="s">
        <v>53</v>
      </c>
      <c r="J20" t="s">
        <v>56</v>
      </c>
      <c r="K20" t="s">
        <v>54</v>
      </c>
      <c r="L20">
        <v>1346</v>
      </c>
      <c r="N20">
        <v>1009</v>
      </c>
      <c r="O20" t="s">
        <v>55</v>
      </c>
      <c r="P20" t="s">
        <v>55</v>
      </c>
      <c r="Q20">
        <v>1</v>
      </c>
      <c r="W20">
        <v>1</v>
      </c>
      <c r="X20">
        <v>-1877976580</v>
      </c>
      <c r="Y20">
        <f t="shared" si="0"/>
        <v>-0.19</v>
      </c>
      <c r="AA20">
        <v>93.2</v>
      </c>
      <c r="AB20">
        <v>0</v>
      </c>
      <c r="AC20">
        <v>0</v>
      </c>
      <c r="AD20">
        <v>0</v>
      </c>
      <c r="AE20">
        <v>9.0399999999999991</v>
      </c>
      <c r="AF20">
        <v>0</v>
      </c>
      <c r="AG20">
        <v>0</v>
      </c>
      <c r="AH20">
        <v>0</v>
      </c>
      <c r="AI20">
        <v>10.31</v>
      </c>
      <c r="AJ20">
        <v>1</v>
      </c>
      <c r="AK20">
        <v>1</v>
      </c>
      <c r="AL20">
        <v>1</v>
      </c>
      <c r="AM20">
        <v>2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-0.19</v>
      </c>
      <c r="AU20" t="s">
        <v>3</v>
      </c>
      <c r="AV20">
        <v>0</v>
      </c>
      <c r="AW20">
        <v>2</v>
      </c>
      <c r="AX20">
        <v>93042070</v>
      </c>
      <c r="AY20">
        <v>1</v>
      </c>
      <c r="AZ20">
        <v>6144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V20">
        <v>0</v>
      </c>
      <c r="CW20">
        <v>0</v>
      </c>
      <c r="CX20">
        <f>ROUND(Y20*Source!I39,9)</f>
        <v>-2.66</v>
      </c>
      <c r="CY20">
        <f t="shared" ref="CY20:CY25" si="12">AA20</f>
        <v>93.2</v>
      </c>
      <c r="CZ20">
        <f t="shared" ref="CZ20:CZ25" si="13">AE20</f>
        <v>9.0399999999999991</v>
      </c>
      <c r="DA20">
        <f t="shared" ref="DA20:DA25" si="14">AI20</f>
        <v>10.31</v>
      </c>
      <c r="DB20">
        <f t="shared" si="1"/>
        <v>-1.72</v>
      </c>
      <c r="DC20">
        <f t="shared" si="2"/>
        <v>0</v>
      </c>
      <c r="DD20" t="s">
        <v>3</v>
      </c>
      <c r="DE20" t="s">
        <v>3</v>
      </c>
      <c r="DF20">
        <f t="shared" ref="DF20:DF25" si="15">ROUND(ROUND(AE20*AI20,2)*CX20,2)</f>
        <v>-247.91</v>
      </c>
      <c r="DG20">
        <f t="shared" ref="DG20:DG27" si="16">ROUND(ROUND(AF20,2)*CX20,2)</f>
        <v>0</v>
      </c>
      <c r="DH20">
        <f t="shared" ref="DH20:DH27" si="17">ROUND(ROUND(AG20,2)*CX20,2)</f>
        <v>0</v>
      </c>
      <c r="DI20">
        <f t="shared" si="4"/>
        <v>0</v>
      </c>
      <c r="DJ20">
        <f t="shared" ref="DJ20:DJ25" si="18">DF20</f>
        <v>-247.91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ROW(Source!A39)</f>
        <v>39</v>
      </c>
      <c r="B21">
        <v>93041055</v>
      </c>
      <c r="C21">
        <v>93042066</v>
      </c>
      <c r="D21">
        <v>37730022</v>
      </c>
      <c r="E21">
        <v>1</v>
      </c>
      <c r="F21">
        <v>1</v>
      </c>
      <c r="G21">
        <v>1</v>
      </c>
      <c r="H21">
        <v>3</v>
      </c>
      <c r="I21" t="s">
        <v>58</v>
      </c>
      <c r="J21" t="s">
        <v>60</v>
      </c>
      <c r="K21" t="s">
        <v>59</v>
      </c>
      <c r="L21">
        <v>1346</v>
      </c>
      <c r="N21">
        <v>1009</v>
      </c>
      <c r="O21" t="s">
        <v>55</v>
      </c>
      <c r="P21" t="s">
        <v>55</v>
      </c>
      <c r="Q21">
        <v>1</v>
      </c>
      <c r="W21">
        <v>1</v>
      </c>
      <c r="X21">
        <v>303894738</v>
      </c>
      <c r="Y21">
        <f t="shared" si="0"/>
        <v>-0.39</v>
      </c>
      <c r="AA21">
        <v>81.97</v>
      </c>
      <c r="AB21">
        <v>0</v>
      </c>
      <c r="AC21">
        <v>0</v>
      </c>
      <c r="AD21">
        <v>0</v>
      </c>
      <c r="AE21">
        <v>9.61</v>
      </c>
      <c r="AF21">
        <v>0</v>
      </c>
      <c r="AG21">
        <v>0</v>
      </c>
      <c r="AH21">
        <v>0</v>
      </c>
      <c r="AI21">
        <v>8.5299999999999994</v>
      </c>
      <c r="AJ21">
        <v>1</v>
      </c>
      <c r="AK21">
        <v>1</v>
      </c>
      <c r="AL21">
        <v>1</v>
      </c>
      <c r="AM21">
        <v>2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-0.39</v>
      </c>
      <c r="AU21" t="s">
        <v>3</v>
      </c>
      <c r="AV21">
        <v>0</v>
      </c>
      <c r="AW21">
        <v>2</v>
      </c>
      <c r="AX21">
        <v>93042071</v>
      </c>
      <c r="AY21">
        <v>1</v>
      </c>
      <c r="AZ21">
        <v>6144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V21">
        <v>0</v>
      </c>
      <c r="CW21">
        <v>0</v>
      </c>
      <c r="CX21">
        <f>ROUND(Y21*Source!I39,9)</f>
        <v>-5.46</v>
      </c>
      <c r="CY21">
        <f t="shared" si="12"/>
        <v>81.97</v>
      </c>
      <c r="CZ21">
        <f t="shared" si="13"/>
        <v>9.61</v>
      </c>
      <c r="DA21">
        <f t="shared" si="14"/>
        <v>8.5299999999999994</v>
      </c>
      <c r="DB21">
        <f t="shared" si="1"/>
        <v>-3.75</v>
      </c>
      <c r="DC21">
        <f t="shared" si="2"/>
        <v>0</v>
      </c>
      <c r="DD21" t="s">
        <v>3</v>
      </c>
      <c r="DE21" t="s">
        <v>3</v>
      </c>
      <c r="DF21">
        <f t="shared" si="15"/>
        <v>-447.56</v>
      </c>
      <c r="DG21">
        <f t="shared" si="16"/>
        <v>0</v>
      </c>
      <c r="DH21">
        <f t="shared" si="17"/>
        <v>0</v>
      </c>
      <c r="DI21">
        <f t="shared" si="4"/>
        <v>0</v>
      </c>
      <c r="DJ21">
        <f t="shared" si="18"/>
        <v>-447.56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ROW(Source!A39)</f>
        <v>39</v>
      </c>
      <c r="B22">
        <v>93041055</v>
      </c>
      <c r="C22">
        <v>93042066</v>
      </c>
      <c r="D22">
        <v>37729607</v>
      </c>
      <c r="E22">
        <v>1</v>
      </c>
      <c r="F22">
        <v>1</v>
      </c>
      <c r="G22">
        <v>1</v>
      </c>
      <c r="H22">
        <v>3</v>
      </c>
      <c r="I22" t="s">
        <v>62</v>
      </c>
      <c r="J22" t="s">
        <v>65</v>
      </c>
      <c r="K22" t="s">
        <v>63</v>
      </c>
      <c r="L22">
        <v>1301</v>
      </c>
      <c r="N22">
        <v>1003</v>
      </c>
      <c r="O22" t="s">
        <v>64</v>
      </c>
      <c r="P22" t="s">
        <v>64</v>
      </c>
      <c r="Q22">
        <v>1</v>
      </c>
      <c r="W22">
        <v>1</v>
      </c>
      <c r="X22">
        <v>-1306765212</v>
      </c>
      <c r="Y22">
        <f t="shared" si="0"/>
        <v>-6</v>
      </c>
      <c r="AA22">
        <v>168.64</v>
      </c>
      <c r="AB22">
        <v>0</v>
      </c>
      <c r="AC22">
        <v>0</v>
      </c>
      <c r="AD22">
        <v>0</v>
      </c>
      <c r="AE22">
        <v>14.5</v>
      </c>
      <c r="AF22">
        <v>0</v>
      </c>
      <c r="AG22">
        <v>0</v>
      </c>
      <c r="AH22">
        <v>0</v>
      </c>
      <c r="AI22">
        <v>11.63</v>
      </c>
      <c r="AJ22">
        <v>1</v>
      </c>
      <c r="AK22">
        <v>1</v>
      </c>
      <c r="AL22">
        <v>1</v>
      </c>
      <c r="AM22">
        <v>2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-6</v>
      </c>
      <c r="AU22" t="s">
        <v>3</v>
      </c>
      <c r="AV22">
        <v>0</v>
      </c>
      <c r="AW22">
        <v>2</v>
      </c>
      <c r="AX22">
        <v>93042072</v>
      </c>
      <c r="AY22">
        <v>1</v>
      </c>
      <c r="AZ22">
        <v>6144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V22">
        <v>0</v>
      </c>
      <c r="CW22">
        <v>0</v>
      </c>
      <c r="CX22">
        <f>ROUND(Y22*Source!I39,9)</f>
        <v>-84</v>
      </c>
      <c r="CY22">
        <f t="shared" si="12"/>
        <v>168.64</v>
      </c>
      <c r="CZ22">
        <f t="shared" si="13"/>
        <v>14.5</v>
      </c>
      <c r="DA22">
        <f t="shared" si="14"/>
        <v>11.63</v>
      </c>
      <c r="DB22">
        <f t="shared" si="1"/>
        <v>-87</v>
      </c>
      <c r="DC22">
        <f t="shared" si="2"/>
        <v>0</v>
      </c>
      <c r="DD22" t="s">
        <v>3</v>
      </c>
      <c r="DE22" t="s">
        <v>3</v>
      </c>
      <c r="DF22">
        <f t="shared" si="15"/>
        <v>-14165.76</v>
      </c>
      <c r="DG22">
        <f t="shared" si="16"/>
        <v>0</v>
      </c>
      <c r="DH22">
        <f t="shared" si="17"/>
        <v>0</v>
      </c>
      <c r="DI22">
        <f t="shared" si="4"/>
        <v>0</v>
      </c>
      <c r="DJ22">
        <f t="shared" si="18"/>
        <v>-14165.76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ROW(Source!A39)</f>
        <v>39</v>
      </c>
      <c r="B23">
        <v>93041055</v>
      </c>
      <c r="C23">
        <v>93042066</v>
      </c>
      <c r="D23">
        <v>37737802</v>
      </c>
      <c r="E23">
        <v>1</v>
      </c>
      <c r="F23">
        <v>1</v>
      </c>
      <c r="G23">
        <v>1</v>
      </c>
      <c r="H23">
        <v>3</v>
      </c>
      <c r="I23" t="s">
        <v>67</v>
      </c>
      <c r="J23" t="s">
        <v>70</v>
      </c>
      <c r="K23" t="s">
        <v>68</v>
      </c>
      <c r="L23">
        <v>1339</v>
      </c>
      <c r="N23">
        <v>1007</v>
      </c>
      <c r="O23" t="s">
        <v>69</v>
      </c>
      <c r="P23" t="s">
        <v>69</v>
      </c>
      <c r="Q23">
        <v>1</v>
      </c>
      <c r="W23">
        <v>1</v>
      </c>
      <c r="X23">
        <v>-511587674</v>
      </c>
      <c r="Y23">
        <f t="shared" si="0"/>
        <v>-2E-3</v>
      </c>
      <c r="AA23">
        <v>2539.11</v>
      </c>
      <c r="AB23">
        <v>0</v>
      </c>
      <c r="AC23">
        <v>0</v>
      </c>
      <c r="AD23">
        <v>0</v>
      </c>
      <c r="AE23">
        <v>210.54</v>
      </c>
      <c r="AF23">
        <v>0</v>
      </c>
      <c r="AG23">
        <v>0</v>
      </c>
      <c r="AH23">
        <v>0</v>
      </c>
      <c r="AI23">
        <v>12.06</v>
      </c>
      <c r="AJ23">
        <v>1</v>
      </c>
      <c r="AK23">
        <v>1</v>
      </c>
      <c r="AL23">
        <v>1</v>
      </c>
      <c r="AM23">
        <v>2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-2E-3</v>
      </c>
      <c r="AU23" t="s">
        <v>3</v>
      </c>
      <c r="AV23">
        <v>0</v>
      </c>
      <c r="AW23">
        <v>2</v>
      </c>
      <c r="AX23">
        <v>93042073</v>
      </c>
      <c r="AY23">
        <v>1</v>
      </c>
      <c r="AZ23">
        <v>6144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V23">
        <v>0</v>
      </c>
      <c r="CW23">
        <v>0</v>
      </c>
      <c r="CX23">
        <f>ROUND(Y23*Source!I39,9)</f>
        <v>-2.8000000000000001E-2</v>
      </c>
      <c r="CY23">
        <f t="shared" si="12"/>
        <v>2539.11</v>
      </c>
      <c r="CZ23">
        <f t="shared" si="13"/>
        <v>210.54</v>
      </c>
      <c r="DA23">
        <f t="shared" si="14"/>
        <v>12.06</v>
      </c>
      <c r="DB23">
        <f t="shared" si="1"/>
        <v>-0.42</v>
      </c>
      <c r="DC23">
        <f t="shared" si="2"/>
        <v>0</v>
      </c>
      <c r="DD23" t="s">
        <v>3</v>
      </c>
      <c r="DE23" t="s">
        <v>3</v>
      </c>
      <c r="DF23">
        <f t="shared" si="15"/>
        <v>-71.099999999999994</v>
      </c>
      <c r="DG23">
        <f t="shared" si="16"/>
        <v>0</v>
      </c>
      <c r="DH23">
        <f t="shared" si="17"/>
        <v>0</v>
      </c>
      <c r="DI23">
        <f t="shared" si="4"/>
        <v>0</v>
      </c>
      <c r="DJ23">
        <f t="shared" si="18"/>
        <v>-71.099999999999994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ROW(Source!A39)</f>
        <v>39</v>
      </c>
      <c r="B24">
        <v>93041055</v>
      </c>
      <c r="C24">
        <v>93042066</v>
      </c>
      <c r="D24">
        <v>37790592</v>
      </c>
      <c r="E24">
        <v>1</v>
      </c>
      <c r="F24">
        <v>1</v>
      </c>
      <c r="G24">
        <v>1</v>
      </c>
      <c r="H24">
        <v>3</v>
      </c>
      <c r="I24" t="s">
        <v>72</v>
      </c>
      <c r="J24" t="s">
        <v>75</v>
      </c>
      <c r="K24" t="s">
        <v>73</v>
      </c>
      <c r="L24">
        <v>1358</v>
      </c>
      <c r="N24">
        <v>1010</v>
      </c>
      <c r="O24" t="s">
        <v>74</v>
      </c>
      <c r="P24" t="s">
        <v>74</v>
      </c>
      <c r="Q24">
        <v>10</v>
      </c>
      <c r="W24">
        <v>1</v>
      </c>
      <c r="X24">
        <v>-1565521812</v>
      </c>
      <c r="Y24">
        <f t="shared" si="0"/>
        <v>-0.2</v>
      </c>
      <c r="AA24">
        <v>243.67</v>
      </c>
      <c r="AB24">
        <v>0</v>
      </c>
      <c r="AC24">
        <v>0</v>
      </c>
      <c r="AD24">
        <v>0</v>
      </c>
      <c r="AE24">
        <v>44.71</v>
      </c>
      <c r="AF24">
        <v>0</v>
      </c>
      <c r="AG24">
        <v>0</v>
      </c>
      <c r="AH24">
        <v>0</v>
      </c>
      <c r="AI24">
        <v>5.45</v>
      </c>
      <c r="AJ24">
        <v>1</v>
      </c>
      <c r="AK24">
        <v>1</v>
      </c>
      <c r="AL24">
        <v>1</v>
      </c>
      <c r="AM24">
        <v>2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-0.2</v>
      </c>
      <c r="AU24" t="s">
        <v>3</v>
      </c>
      <c r="AV24">
        <v>0</v>
      </c>
      <c r="AW24">
        <v>2</v>
      </c>
      <c r="AX24">
        <v>93042074</v>
      </c>
      <c r="AY24">
        <v>1</v>
      </c>
      <c r="AZ24">
        <v>6144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V24">
        <v>0</v>
      </c>
      <c r="CW24">
        <v>0</v>
      </c>
      <c r="CX24">
        <f>ROUND(Y24*Source!I39,9)</f>
        <v>-2.8</v>
      </c>
      <c r="CY24">
        <f t="shared" si="12"/>
        <v>243.67</v>
      </c>
      <c r="CZ24">
        <f t="shared" si="13"/>
        <v>44.71</v>
      </c>
      <c r="DA24">
        <f t="shared" si="14"/>
        <v>5.45</v>
      </c>
      <c r="DB24">
        <f t="shared" si="1"/>
        <v>-8.94</v>
      </c>
      <c r="DC24">
        <f t="shared" si="2"/>
        <v>0</v>
      </c>
      <c r="DD24" t="s">
        <v>3</v>
      </c>
      <c r="DE24" t="s">
        <v>3</v>
      </c>
      <c r="DF24">
        <f t="shared" si="15"/>
        <v>-682.28</v>
      </c>
      <c r="DG24">
        <f t="shared" si="16"/>
        <v>0</v>
      </c>
      <c r="DH24">
        <f t="shared" si="17"/>
        <v>0</v>
      </c>
      <c r="DI24">
        <f t="shared" si="4"/>
        <v>0</v>
      </c>
      <c r="DJ24">
        <f t="shared" si="18"/>
        <v>-682.28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ROW(Source!A39)</f>
        <v>39</v>
      </c>
      <c r="B25">
        <v>93041055</v>
      </c>
      <c r="C25">
        <v>93042066</v>
      </c>
      <c r="D25">
        <v>37800707</v>
      </c>
      <c r="E25">
        <v>1</v>
      </c>
      <c r="F25">
        <v>1</v>
      </c>
      <c r="G25">
        <v>1</v>
      </c>
      <c r="H25">
        <v>3</v>
      </c>
      <c r="I25" t="s">
        <v>77</v>
      </c>
      <c r="J25" t="s">
        <v>80</v>
      </c>
      <c r="K25" t="s">
        <v>78</v>
      </c>
      <c r="L25">
        <v>1354</v>
      </c>
      <c r="N25">
        <v>1010</v>
      </c>
      <c r="O25" t="s">
        <v>79</v>
      </c>
      <c r="P25" t="s">
        <v>79</v>
      </c>
      <c r="Q25">
        <v>1</v>
      </c>
      <c r="W25">
        <v>1</v>
      </c>
      <c r="X25">
        <v>1142333643</v>
      </c>
      <c r="Y25">
        <f t="shared" si="0"/>
        <v>-1</v>
      </c>
      <c r="AA25">
        <v>23.69</v>
      </c>
      <c r="AB25">
        <v>0</v>
      </c>
      <c r="AC25">
        <v>0</v>
      </c>
      <c r="AD25">
        <v>0</v>
      </c>
      <c r="AE25">
        <v>4.17</v>
      </c>
      <c r="AF25">
        <v>0</v>
      </c>
      <c r="AG25">
        <v>0</v>
      </c>
      <c r="AH25">
        <v>0</v>
      </c>
      <c r="AI25">
        <v>5.68</v>
      </c>
      <c r="AJ25">
        <v>1</v>
      </c>
      <c r="AK25">
        <v>1</v>
      </c>
      <c r="AL25">
        <v>1</v>
      </c>
      <c r="AM25">
        <v>2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-1</v>
      </c>
      <c r="AU25" t="s">
        <v>3</v>
      </c>
      <c r="AV25">
        <v>0</v>
      </c>
      <c r="AW25">
        <v>2</v>
      </c>
      <c r="AX25">
        <v>93042075</v>
      </c>
      <c r="AY25">
        <v>1</v>
      </c>
      <c r="AZ25">
        <v>6144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V25">
        <v>0</v>
      </c>
      <c r="CW25">
        <v>0</v>
      </c>
      <c r="CX25">
        <f>ROUND(Y25*Source!I39,9)</f>
        <v>-14</v>
      </c>
      <c r="CY25">
        <f t="shared" si="12"/>
        <v>23.69</v>
      </c>
      <c r="CZ25">
        <f t="shared" si="13"/>
        <v>4.17</v>
      </c>
      <c r="DA25">
        <f t="shared" si="14"/>
        <v>5.68</v>
      </c>
      <c r="DB25">
        <f t="shared" si="1"/>
        <v>-4.17</v>
      </c>
      <c r="DC25">
        <f t="shared" si="2"/>
        <v>0</v>
      </c>
      <c r="DD25" t="s">
        <v>3</v>
      </c>
      <c r="DE25" t="s">
        <v>3</v>
      </c>
      <c r="DF25">
        <f t="shared" si="15"/>
        <v>-331.66</v>
      </c>
      <c r="DG25">
        <f t="shared" si="16"/>
        <v>0</v>
      </c>
      <c r="DH25">
        <f t="shared" si="17"/>
        <v>0</v>
      </c>
      <c r="DI25">
        <f t="shared" si="4"/>
        <v>0</v>
      </c>
      <c r="DJ25">
        <f t="shared" si="18"/>
        <v>-331.66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ROW(Source!A46)</f>
        <v>46</v>
      </c>
      <c r="B26">
        <v>93041055</v>
      </c>
      <c r="C26">
        <v>93042076</v>
      </c>
      <c r="D26">
        <v>23134705</v>
      </c>
      <c r="E26">
        <v>1</v>
      </c>
      <c r="F26">
        <v>1</v>
      </c>
      <c r="G26">
        <v>1</v>
      </c>
      <c r="H26">
        <v>1</v>
      </c>
      <c r="I26" t="s">
        <v>702</v>
      </c>
      <c r="J26" t="s">
        <v>3</v>
      </c>
      <c r="K26" t="s">
        <v>703</v>
      </c>
      <c r="L26">
        <v>1369</v>
      </c>
      <c r="N26">
        <v>1013</v>
      </c>
      <c r="O26" t="s">
        <v>688</v>
      </c>
      <c r="P26" t="s">
        <v>688</v>
      </c>
      <c r="Q26">
        <v>1</v>
      </c>
      <c r="W26">
        <v>0</v>
      </c>
      <c r="X26">
        <v>1261209950</v>
      </c>
      <c r="Y26">
        <f t="shared" si="0"/>
        <v>10.28</v>
      </c>
      <c r="AA26">
        <v>0</v>
      </c>
      <c r="AB26">
        <v>0</v>
      </c>
      <c r="AC26">
        <v>0</v>
      </c>
      <c r="AD26">
        <v>9.68</v>
      </c>
      <c r="AE26">
        <v>0</v>
      </c>
      <c r="AF26">
        <v>0</v>
      </c>
      <c r="AG26">
        <v>0</v>
      </c>
      <c r="AH26">
        <v>9.68</v>
      </c>
      <c r="AI26">
        <v>1</v>
      </c>
      <c r="AJ26">
        <v>1</v>
      </c>
      <c r="AK26">
        <v>1</v>
      </c>
      <c r="AL26">
        <v>1</v>
      </c>
      <c r="AM26">
        <v>-2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10.28</v>
      </c>
      <c r="AU26" t="s">
        <v>3</v>
      </c>
      <c r="AV26">
        <v>1</v>
      </c>
      <c r="AW26">
        <v>2</v>
      </c>
      <c r="AX26">
        <v>93042077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U26">
        <f>ROUND(AT26*Source!I46*AH26*AL26,2)</f>
        <v>298.52999999999997</v>
      </c>
      <c r="CV26">
        <f>ROUND(Y26*Source!I46,9)</f>
        <v>30.84</v>
      </c>
      <c r="CW26">
        <v>0</v>
      </c>
      <c r="CX26">
        <f>ROUND(Y26*Source!I46,9)</f>
        <v>30.84</v>
      </c>
      <c r="CY26">
        <f>AD26</f>
        <v>9.68</v>
      </c>
      <c r="CZ26">
        <f>AH26</f>
        <v>9.68</v>
      </c>
      <c r="DA26">
        <f>AL26</f>
        <v>1</v>
      </c>
      <c r="DB26">
        <f t="shared" si="1"/>
        <v>99.51</v>
      </c>
      <c r="DC26">
        <f t="shared" si="2"/>
        <v>0</v>
      </c>
      <c r="DD26" t="s">
        <v>3</v>
      </c>
      <c r="DE26" t="s">
        <v>3</v>
      </c>
      <c r="DF26">
        <f>ROUND(ROUND(AE26,2)*CX26,2)</f>
        <v>0</v>
      </c>
      <c r="DG26">
        <f t="shared" si="16"/>
        <v>0</v>
      </c>
      <c r="DH26">
        <f t="shared" si="17"/>
        <v>0</v>
      </c>
      <c r="DI26">
        <f t="shared" si="4"/>
        <v>298.52999999999997</v>
      </c>
      <c r="DJ26">
        <f>DI26</f>
        <v>298.52999999999997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ROW(Source!A46)</f>
        <v>46</v>
      </c>
      <c r="B27">
        <v>93041055</v>
      </c>
      <c r="C27">
        <v>93042076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25</v>
      </c>
      <c r="J27" t="s">
        <v>3</v>
      </c>
      <c r="K27" t="s">
        <v>691</v>
      </c>
      <c r="L27">
        <v>608254</v>
      </c>
      <c r="N27">
        <v>1013</v>
      </c>
      <c r="O27" t="s">
        <v>692</v>
      </c>
      <c r="P27" t="s">
        <v>692</v>
      </c>
      <c r="Q27">
        <v>1</v>
      </c>
      <c r="W27">
        <v>0</v>
      </c>
      <c r="X27">
        <v>-185737400</v>
      </c>
      <c r="Y27">
        <f t="shared" si="0"/>
        <v>5.34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M27">
        <v>-2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5.34</v>
      </c>
      <c r="AU27" t="s">
        <v>3</v>
      </c>
      <c r="AV27">
        <v>2</v>
      </c>
      <c r="AW27">
        <v>2</v>
      </c>
      <c r="AX27">
        <v>93042078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V27">
        <v>0</v>
      </c>
      <c r="CW27">
        <v>0</v>
      </c>
      <c r="CX27">
        <f>ROUND(Y27*Source!I46,9)</f>
        <v>16.02</v>
      </c>
      <c r="CY27">
        <f>AD27</f>
        <v>0</v>
      </c>
      <c r="CZ27">
        <f>AH27</f>
        <v>0</v>
      </c>
      <c r="DA27">
        <f>AL27</f>
        <v>1</v>
      </c>
      <c r="DB27">
        <f t="shared" si="1"/>
        <v>0</v>
      </c>
      <c r="DC27">
        <f t="shared" si="2"/>
        <v>0</v>
      </c>
      <c r="DD27" t="s">
        <v>3</v>
      </c>
      <c r="DE27" t="s">
        <v>3</v>
      </c>
      <c r="DF27">
        <f>ROUND(ROUND(AE27,2)*CX27,2)</f>
        <v>0</v>
      </c>
      <c r="DG27">
        <f t="shared" si="16"/>
        <v>0</v>
      </c>
      <c r="DH27">
        <f t="shared" si="17"/>
        <v>0</v>
      </c>
      <c r="DI27">
        <f t="shared" si="4"/>
        <v>0</v>
      </c>
      <c r="DJ27">
        <f>DI27</f>
        <v>0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ROW(Source!A46)</f>
        <v>46</v>
      </c>
      <c r="B28">
        <v>93041055</v>
      </c>
      <c r="C28">
        <v>93042076</v>
      </c>
      <c r="D28">
        <v>37803513</v>
      </c>
      <c r="E28">
        <v>1</v>
      </c>
      <c r="F28">
        <v>1</v>
      </c>
      <c r="G28">
        <v>1</v>
      </c>
      <c r="H28">
        <v>2</v>
      </c>
      <c r="I28" t="s">
        <v>704</v>
      </c>
      <c r="J28" t="s">
        <v>705</v>
      </c>
      <c r="K28" t="s">
        <v>706</v>
      </c>
      <c r="L28">
        <v>1368</v>
      </c>
      <c r="N28">
        <v>1011</v>
      </c>
      <c r="O28" t="s">
        <v>696</v>
      </c>
      <c r="P28" t="s">
        <v>696</v>
      </c>
      <c r="Q28">
        <v>1</v>
      </c>
      <c r="W28">
        <v>0</v>
      </c>
      <c r="X28">
        <v>1286410191</v>
      </c>
      <c r="Y28">
        <f t="shared" si="0"/>
        <v>5.34</v>
      </c>
      <c r="AA28">
        <v>0</v>
      </c>
      <c r="AB28">
        <v>1753.55</v>
      </c>
      <c r="AC28">
        <v>432.33</v>
      </c>
      <c r="AD28">
        <v>0</v>
      </c>
      <c r="AE28">
        <v>0</v>
      </c>
      <c r="AF28">
        <v>295.20999999999998</v>
      </c>
      <c r="AG28">
        <v>12.1</v>
      </c>
      <c r="AH28">
        <v>0</v>
      </c>
      <c r="AI28">
        <v>1</v>
      </c>
      <c r="AJ28">
        <v>5.94</v>
      </c>
      <c r="AK28">
        <v>35.729999999999997</v>
      </c>
      <c r="AL28">
        <v>1</v>
      </c>
      <c r="AM28">
        <v>2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5.34</v>
      </c>
      <c r="AU28" t="s">
        <v>3</v>
      </c>
      <c r="AV28">
        <v>0</v>
      </c>
      <c r="AW28">
        <v>2</v>
      </c>
      <c r="AX28">
        <v>93042079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V28">
        <v>0</v>
      </c>
      <c r="CW28">
        <f>ROUND(Y28*Source!I46*DO28,9)</f>
        <v>0</v>
      </c>
      <c r="CX28">
        <f>ROUND(Y28*Source!I46,9)</f>
        <v>16.02</v>
      </c>
      <c r="CY28">
        <f>AB28</f>
        <v>1753.55</v>
      </c>
      <c r="CZ28">
        <f>AF28</f>
        <v>295.20999999999998</v>
      </c>
      <c r="DA28">
        <f>AJ28</f>
        <v>5.94</v>
      </c>
      <c r="DB28">
        <f t="shared" si="1"/>
        <v>1576.42</v>
      </c>
      <c r="DC28">
        <f t="shared" si="2"/>
        <v>64.61</v>
      </c>
      <c r="DD28" t="s">
        <v>3</v>
      </c>
      <c r="DE28" t="s">
        <v>3</v>
      </c>
      <c r="DF28">
        <f>ROUND(ROUND(AE28,2)*CX28,2)</f>
        <v>0</v>
      </c>
      <c r="DG28">
        <f>ROUND(ROUND(AF28*AJ28,2)*CX28,2)</f>
        <v>28091.87</v>
      </c>
      <c r="DH28">
        <f>ROUND(ROUND(AG28*AK28,2)*CX28,2)</f>
        <v>6925.93</v>
      </c>
      <c r="DI28">
        <f t="shared" si="4"/>
        <v>0</v>
      </c>
      <c r="DJ28">
        <f>DG28</f>
        <v>28091.87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ROW(Source!A46)</f>
        <v>46</v>
      </c>
      <c r="B29">
        <v>93041055</v>
      </c>
      <c r="C29">
        <v>93042076</v>
      </c>
      <c r="D29">
        <v>37730097</v>
      </c>
      <c r="E29">
        <v>1</v>
      </c>
      <c r="F29">
        <v>1</v>
      </c>
      <c r="G29">
        <v>1</v>
      </c>
      <c r="H29">
        <v>3</v>
      </c>
      <c r="I29" t="s">
        <v>53</v>
      </c>
      <c r="J29" t="s">
        <v>56</v>
      </c>
      <c r="K29" t="s">
        <v>54</v>
      </c>
      <c r="L29">
        <v>1346</v>
      </c>
      <c r="N29">
        <v>1009</v>
      </c>
      <c r="O29" t="s">
        <v>55</v>
      </c>
      <c r="P29" t="s">
        <v>55</v>
      </c>
      <c r="Q29">
        <v>1</v>
      </c>
      <c r="W29">
        <v>1</v>
      </c>
      <c r="X29">
        <v>-1877976580</v>
      </c>
      <c r="Y29">
        <f t="shared" si="0"/>
        <v>-0.38</v>
      </c>
      <c r="AA29">
        <v>93.2</v>
      </c>
      <c r="AB29">
        <v>0</v>
      </c>
      <c r="AC29">
        <v>0</v>
      </c>
      <c r="AD29">
        <v>0</v>
      </c>
      <c r="AE29">
        <v>9.0399999999999991</v>
      </c>
      <c r="AF29">
        <v>0</v>
      </c>
      <c r="AG29">
        <v>0</v>
      </c>
      <c r="AH29">
        <v>0</v>
      </c>
      <c r="AI29">
        <v>10.31</v>
      </c>
      <c r="AJ29">
        <v>1</v>
      </c>
      <c r="AK29">
        <v>1</v>
      </c>
      <c r="AL29">
        <v>1</v>
      </c>
      <c r="AM29">
        <v>2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-0.38</v>
      </c>
      <c r="AU29" t="s">
        <v>3</v>
      </c>
      <c r="AV29">
        <v>0</v>
      </c>
      <c r="AW29">
        <v>2</v>
      </c>
      <c r="AX29">
        <v>93042080</v>
      </c>
      <c r="AY29">
        <v>1</v>
      </c>
      <c r="AZ29">
        <v>6144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V29">
        <v>0</v>
      </c>
      <c r="CW29">
        <v>0</v>
      </c>
      <c r="CX29">
        <f>ROUND(Y29*Source!I46,9)</f>
        <v>-1.1399999999999999</v>
      </c>
      <c r="CY29">
        <f t="shared" ref="CY29:CY34" si="19">AA29</f>
        <v>93.2</v>
      </c>
      <c r="CZ29">
        <f t="shared" ref="CZ29:CZ34" si="20">AE29</f>
        <v>9.0399999999999991</v>
      </c>
      <c r="DA29">
        <f t="shared" ref="DA29:DA34" si="21">AI29</f>
        <v>10.31</v>
      </c>
      <c r="DB29">
        <f t="shared" si="1"/>
        <v>-3.44</v>
      </c>
      <c r="DC29">
        <f t="shared" si="2"/>
        <v>0</v>
      </c>
      <c r="DD29" t="s">
        <v>3</v>
      </c>
      <c r="DE29" t="s">
        <v>3</v>
      </c>
      <c r="DF29">
        <f t="shared" ref="DF29:DF34" si="22">ROUND(ROUND(AE29*AI29,2)*CX29,2)</f>
        <v>-106.25</v>
      </c>
      <c r="DG29">
        <f t="shared" ref="DG29:DG36" si="23">ROUND(ROUND(AF29,2)*CX29,2)</f>
        <v>0</v>
      </c>
      <c r="DH29">
        <f t="shared" ref="DH29:DH36" si="24">ROUND(ROUND(AG29,2)*CX29,2)</f>
        <v>0</v>
      </c>
      <c r="DI29">
        <f t="shared" si="4"/>
        <v>0</v>
      </c>
      <c r="DJ29">
        <f t="shared" ref="DJ29:DJ34" si="25">DF29</f>
        <v>-106.25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ROW(Source!A46)</f>
        <v>46</v>
      </c>
      <c r="B30">
        <v>93041055</v>
      </c>
      <c r="C30">
        <v>93042076</v>
      </c>
      <c r="D30">
        <v>37730022</v>
      </c>
      <c r="E30">
        <v>1</v>
      </c>
      <c r="F30">
        <v>1</v>
      </c>
      <c r="G30">
        <v>1</v>
      </c>
      <c r="H30">
        <v>3</v>
      </c>
      <c r="I30" t="s">
        <v>58</v>
      </c>
      <c r="J30" t="s">
        <v>60</v>
      </c>
      <c r="K30" t="s">
        <v>59</v>
      </c>
      <c r="L30">
        <v>1346</v>
      </c>
      <c r="N30">
        <v>1009</v>
      </c>
      <c r="O30" t="s">
        <v>55</v>
      </c>
      <c r="P30" t="s">
        <v>55</v>
      </c>
      <c r="Q30">
        <v>1</v>
      </c>
      <c r="W30">
        <v>1</v>
      </c>
      <c r="X30">
        <v>303894738</v>
      </c>
      <c r="Y30">
        <f t="shared" si="0"/>
        <v>-0.78</v>
      </c>
      <c r="AA30">
        <v>81.97</v>
      </c>
      <c r="AB30">
        <v>0</v>
      </c>
      <c r="AC30">
        <v>0</v>
      </c>
      <c r="AD30">
        <v>0</v>
      </c>
      <c r="AE30">
        <v>9.61</v>
      </c>
      <c r="AF30">
        <v>0</v>
      </c>
      <c r="AG30">
        <v>0</v>
      </c>
      <c r="AH30">
        <v>0</v>
      </c>
      <c r="AI30">
        <v>8.5299999999999994</v>
      </c>
      <c r="AJ30">
        <v>1</v>
      </c>
      <c r="AK30">
        <v>1</v>
      </c>
      <c r="AL30">
        <v>1</v>
      </c>
      <c r="AM30">
        <v>2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-0.78</v>
      </c>
      <c r="AU30" t="s">
        <v>3</v>
      </c>
      <c r="AV30">
        <v>0</v>
      </c>
      <c r="AW30">
        <v>2</v>
      </c>
      <c r="AX30">
        <v>93042081</v>
      </c>
      <c r="AY30">
        <v>1</v>
      </c>
      <c r="AZ30">
        <v>6144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V30">
        <v>0</v>
      </c>
      <c r="CW30">
        <v>0</v>
      </c>
      <c r="CX30">
        <f>ROUND(Y30*Source!I46,9)</f>
        <v>-2.34</v>
      </c>
      <c r="CY30">
        <f t="shared" si="19"/>
        <v>81.97</v>
      </c>
      <c r="CZ30">
        <f t="shared" si="20"/>
        <v>9.61</v>
      </c>
      <c r="DA30">
        <f t="shared" si="21"/>
        <v>8.5299999999999994</v>
      </c>
      <c r="DB30">
        <f t="shared" si="1"/>
        <v>-7.5</v>
      </c>
      <c r="DC30">
        <f t="shared" si="2"/>
        <v>0</v>
      </c>
      <c r="DD30" t="s">
        <v>3</v>
      </c>
      <c r="DE30" t="s">
        <v>3</v>
      </c>
      <c r="DF30">
        <f t="shared" si="22"/>
        <v>-191.81</v>
      </c>
      <c r="DG30">
        <f t="shared" si="23"/>
        <v>0</v>
      </c>
      <c r="DH30">
        <f t="shared" si="24"/>
        <v>0</v>
      </c>
      <c r="DI30">
        <f t="shared" si="4"/>
        <v>0</v>
      </c>
      <c r="DJ30">
        <f t="shared" si="25"/>
        <v>-191.81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ROW(Source!A46)</f>
        <v>46</v>
      </c>
      <c r="B31">
        <v>93041055</v>
      </c>
      <c r="C31">
        <v>93042076</v>
      </c>
      <c r="D31">
        <v>37729607</v>
      </c>
      <c r="E31">
        <v>1</v>
      </c>
      <c r="F31">
        <v>1</v>
      </c>
      <c r="G31">
        <v>1</v>
      </c>
      <c r="H31">
        <v>3</v>
      </c>
      <c r="I31" t="s">
        <v>62</v>
      </c>
      <c r="J31" t="s">
        <v>65</v>
      </c>
      <c r="K31" t="s">
        <v>63</v>
      </c>
      <c r="L31">
        <v>1301</v>
      </c>
      <c r="N31">
        <v>1003</v>
      </c>
      <c r="O31" t="s">
        <v>64</v>
      </c>
      <c r="P31" t="s">
        <v>64</v>
      </c>
      <c r="Q31">
        <v>1</v>
      </c>
      <c r="W31">
        <v>1</v>
      </c>
      <c r="X31">
        <v>-1306765212</v>
      </c>
      <c r="Y31">
        <f t="shared" si="0"/>
        <v>-11</v>
      </c>
      <c r="AA31">
        <v>168.64</v>
      </c>
      <c r="AB31">
        <v>0</v>
      </c>
      <c r="AC31">
        <v>0</v>
      </c>
      <c r="AD31">
        <v>0</v>
      </c>
      <c r="AE31">
        <v>14.5</v>
      </c>
      <c r="AF31">
        <v>0</v>
      </c>
      <c r="AG31">
        <v>0</v>
      </c>
      <c r="AH31">
        <v>0</v>
      </c>
      <c r="AI31">
        <v>11.63</v>
      </c>
      <c r="AJ31">
        <v>1</v>
      </c>
      <c r="AK31">
        <v>1</v>
      </c>
      <c r="AL31">
        <v>1</v>
      </c>
      <c r="AM31">
        <v>2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-11</v>
      </c>
      <c r="AU31" t="s">
        <v>3</v>
      </c>
      <c r="AV31">
        <v>0</v>
      </c>
      <c r="AW31">
        <v>2</v>
      </c>
      <c r="AX31">
        <v>93042082</v>
      </c>
      <c r="AY31">
        <v>1</v>
      </c>
      <c r="AZ31">
        <v>6144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V31">
        <v>0</v>
      </c>
      <c r="CW31">
        <v>0</v>
      </c>
      <c r="CX31">
        <f>ROUND(Y31*Source!I46,9)</f>
        <v>-33</v>
      </c>
      <c r="CY31">
        <f t="shared" si="19"/>
        <v>168.64</v>
      </c>
      <c r="CZ31">
        <f t="shared" si="20"/>
        <v>14.5</v>
      </c>
      <c r="DA31">
        <f t="shared" si="21"/>
        <v>11.63</v>
      </c>
      <c r="DB31">
        <f t="shared" si="1"/>
        <v>-159.5</v>
      </c>
      <c r="DC31">
        <f t="shared" si="2"/>
        <v>0</v>
      </c>
      <c r="DD31" t="s">
        <v>3</v>
      </c>
      <c r="DE31" t="s">
        <v>3</v>
      </c>
      <c r="DF31">
        <f t="shared" si="22"/>
        <v>-5565.12</v>
      </c>
      <c r="DG31">
        <f t="shared" si="23"/>
        <v>0</v>
      </c>
      <c r="DH31">
        <f t="shared" si="24"/>
        <v>0</v>
      </c>
      <c r="DI31">
        <f t="shared" si="4"/>
        <v>0</v>
      </c>
      <c r="DJ31">
        <f t="shared" si="25"/>
        <v>-5565.12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ROW(Source!A46)</f>
        <v>46</v>
      </c>
      <c r="B32">
        <v>93041055</v>
      </c>
      <c r="C32">
        <v>93042076</v>
      </c>
      <c r="D32">
        <v>37737802</v>
      </c>
      <c r="E32">
        <v>1</v>
      </c>
      <c r="F32">
        <v>1</v>
      </c>
      <c r="G32">
        <v>1</v>
      </c>
      <c r="H32">
        <v>3</v>
      </c>
      <c r="I32" t="s">
        <v>67</v>
      </c>
      <c r="J32" t="s">
        <v>70</v>
      </c>
      <c r="K32" t="s">
        <v>68</v>
      </c>
      <c r="L32">
        <v>1339</v>
      </c>
      <c r="N32">
        <v>1007</v>
      </c>
      <c r="O32" t="s">
        <v>69</v>
      </c>
      <c r="P32" t="s">
        <v>69</v>
      </c>
      <c r="Q32">
        <v>1</v>
      </c>
      <c r="W32">
        <v>1</v>
      </c>
      <c r="X32">
        <v>-511587674</v>
      </c>
      <c r="Y32">
        <f t="shared" si="0"/>
        <v>-3.0000000000000001E-3</v>
      </c>
      <c r="AA32">
        <v>2539.11</v>
      </c>
      <c r="AB32">
        <v>0</v>
      </c>
      <c r="AC32">
        <v>0</v>
      </c>
      <c r="AD32">
        <v>0</v>
      </c>
      <c r="AE32">
        <v>210.54</v>
      </c>
      <c r="AF32">
        <v>0</v>
      </c>
      <c r="AG32">
        <v>0</v>
      </c>
      <c r="AH32">
        <v>0</v>
      </c>
      <c r="AI32">
        <v>12.06</v>
      </c>
      <c r="AJ32">
        <v>1</v>
      </c>
      <c r="AK32">
        <v>1</v>
      </c>
      <c r="AL32">
        <v>1</v>
      </c>
      <c r="AM32">
        <v>2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-3.0000000000000001E-3</v>
      </c>
      <c r="AU32" t="s">
        <v>3</v>
      </c>
      <c r="AV32">
        <v>0</v>
      </c>
      <c r="AW32">
        <v>2</v>
      </c>
      <c r="AX32">
        <v>93042083</v>
      </c>
      <c r="AY32">
        <v>1</v>
      </c>
      <c r="AZ32">
        <v>6144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V32">
        <v>0</v>
      </c>
      <c r="CW32">
        <v>0</v>
      </c>
      <c r="CX32">
        <f>ROUND(Y32*Source!I46,9)</f>
        <v>-8.9999999999999993E-3</v>
      </c>
      <c r="CY32">
        <f t="shared" si="19"/>
        <v>2539.11</v>
      </c>
      <c r="CZ32">
        <f t="shared" si="20"/>
        <v>210.54</v>
      </c>
      <c r="DA32">
        <f t="shared" si="21"/>
        <v>12.06</v>
      </c>
      <c r="DB32">
        <f t="shared" si="1"/>
        <v>-0.63</v>
      </c>
      <c r="DC32">
        <f t="shared" si="2"/>
        <v>0</v>
      </c>
      <c r="DD32" t="s">
        <v>3</v>
      </c>
      <c r="DE32" t="s">
        <v>3</v>
      </c>
      <c r="DF32">
        <f t="shared" si="22"/>
        <v>-22.85</v>
      </c>
      <c r="DG32">
        <f t="shared" si="23"/>
        <v>0</v>
      </c>
      <c r="DH32">
        <f t="shared" si="24"/>
        <v>0</v>
      </c>
      <c r="DI32">
        <f t="shared" si="4"/>
        <v>0</v>
      </c>
      <c r="DJ32">
        <f t="shared" si="25"/>
        <v>-22.85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ROW(Source!A46)</f>
        <v>46</v>
      </c>
      <c r="B33">
        <v>93041055</v>
      </c>
      <c r="C33">
        <v>93042076</v>
      </c>
      <c r="D33">
        <v>37790592</v>
      </c>
      <c r="E33">
        <v>1</v>
      </c>
      <c r="F33">
        <v>1</v>
      </c>
      <c r="G33">
        <v>1</v>
      </c>
      <c r="H33">
        <v>3</v>
      </c>
      <c r="I33" t="s">
        <v>72</v>
      </c>
      <c r="J33" t="s">
        <v>75</v>
      </c>
      <c r="K33" t="s">
        <v>73</v>
      </c>
      <c r="L33">
        <v>1358</v>
      </c>
      <c r="N33">
        <v>1010</v>
      </c>
      <c r="O33" t="s">
        <v>74</v>
      </c>
      <c r="P33" t="s">
        <v>74</v>
      </c>
      <c r="Q33">
        <v>10</v>
      </c>
      <c r="W33">
        <v>1</v>
      </c>
      <c r="X33">
        <v>-1565521812</v>
      </c>
      <c r="Y33">
        <f t="shared" si="0"/>
        <v>-0.3</v>
      </c>
      <c r="AA33">
        <v>243.67</v>
      </c>
      <c r="AB33">
        <v>0</v>
      </c>
      <c r="AC33">
        <v>0</v>
      </c>
      <c r="AD33">
        <v>0</v>
      </c>
      <c r="AE33">
        <v>44.71</v>
      </c>
      <c r="AF33">
        <v>0</v>
      </c>
      <c r="AG33">
        <v>0</v>
      </c>
      <c r="AH33">
        <v>0</v>
      </c>
      <c r="AI33">
        <v>5.45</v>
      </c>
      <c r="AJ33">
        <v>1</v>
      </c>
      <c r="AK33">
        <v>1</v>
      </c>
      <c r="AL33">
        <v>1</v>
      </c>
      <c r="AM33">
        <v>2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-0.3</v>
      </c>
      <c r="AU33" t="s">
        <v>3</v>
      </c>
      <c r="AV33">
        <v>0</v>
      </c>
      <c r="AW33">
        <v>2</v>
      </c>
      <c r="AX33">
        <v>93042084</v>
      </c>
      <c r="AY33">
        <v>1</v>
      </c>
      <c r="AZ33">
        <v>6144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V33">
        <v>0</v>
      </c>
      <c r="CW33">
        <v>0</v>
      </c>
      <c r="CX33">
        <f>ROUND(Y33*Source!I46,9)</f>
        <v>-0.9</v>
      </c>
      <c r="CY33">
        <f t="shared" si="19"/>
        <v>243.67</v>
      </c>
      <c r="CZ33">
        <f t="shared" si="20"/>
        <v>44.71</v>
      </c>
      <c r="DA33">
        <f t="shared" si="21"/>
        <v>5.45</v>
      </c>
      <c r="DB33">
        <f t="shared" si="1"/>
        <v>-13.41</v>
      </c>
      <c r="DC33">
        <f t="shared" si="2"/>
        <v>0</v>
      </c>
      <c r="DD33" t="s">
        <v>3</v>
      </c>
      <c r="DE33" t="s">
        <v>3</v>
      </c>
      <c r="DF33">
        <f t="shared" si="22"/>
        <v>-219.3</v>
      </c>
      <c r="DG33">
        <f t="shared" si="23"/>
        <v>0</v>
      </c>
      <c r="DH33">
        <f t="shared" si="24"/>
        <v>0</v>
      </c>
      <c r="DI33">
        <f t="shared" si="4"/>
        <v>0</v>
      </c>
      <c r="DJ33">
        <f t="shared" si="25"/>
        <v>-219.3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ROW(Source!A46)</f>
        <v>46</v>
      </c>
      <c r="B34">
        <v>93041055</v>
      </c>
      <c r="C34">
        <v>93042076</v>
      </c>
      <c r="D34">
        <v>37800707</v>
      </c>
      <c r="E34">
        <v>1</v>
      </c>
      <c r="F34">
        <v>1</v>
      </c>
      <c r="G34">
        <v>1</v>
      </c>
      <c r="H34">
        <v>3</v>
      </c>
      <c r="I34" t="s">
        <v>77</v>
      </c>
      <c r="J34" t="s">
        <v>80</v>
      </c>
      <c r="K34" t="s">
        <v>78</v>
      </c>
      <c r="L34">
        <v>1354</v>
      </c>
      <c r="N34">
        <v>1010</v>
      </c>
      <c r="O34" t="s">
        <v>79</v>
      </c>
      <c r="P34" t="s">
        <v>79</v>
      </c>
      <c r="Q34">
        <v>1</v>
      </c>
      <c r="W34">
        <v>1</v>
      </c>
      <c r="X34">
        <v>1142333643</v>
      </c>
      <c r="Y34">
        <f t="shared" si="0"/>
        <v>-2</v>
      </c>
      <c r="AA34">
        <v>23.69</v>
      </c>
      <c r="AB34">
        <v>0</v>
      </c>
      <c r="AC34">
        <v>0</v>
      </c>
      <c r="AD34">
        <v>0</v>
      </c>
      <c r="AE34">
        <v>4.17</v>
      </c>
      <c r="AF34">
        <v>0</v>
      </c>
      <c r="AG34">
        <v>0</v>
      </c>
      <c r="AH34">
        <v>0</v>
      </c>
      <c r="AI34">
        <v>5.68</v>
      </c>
      <c r="AJ34">
        <v>1</v>
      </c>
      <c r="AK34">
        <v>1</v>
      </c>
      <c r="AL34">
        <v>1</v>
      </c>
      <c r="AM34">
        <v>2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-2</v>
      </c>
      <c r="AU34" t="s">
        <v>3</v>
      </c>
      <c r="AV34">
        <v>0</v>
      </c>
      <c r="AW34">
        <v>2</v>
      </c>
      <c r="AX34">
        <v>93042085</v>
      </c>
      <c r="AY34">
        <v>1</v>
      </c>
      <c r="AZ34">
        <v>6144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V34">
        <v>0</v>
      </c>
      <c r="CW34">
        <v>0</v>
      </c>
      <c r="CX34">
        <f>ROUND(Y34*Source!I46,9)</f>
        <v>-6</v>
      </c>
      <c r="CY34">
        <f t="shared" si="19"/>
        <v>23.69</v>
      </c>
      <c r="CZ34">
        <f t="shared" si="20"/>
        <v>4.17</v>
      </c>
      <c r="DA34">
        <f t="shared" si="21"/>
        <v>5.68</v>
      </c>
      <c r="DB34">
        <f t="shared" si="1"/>
        <v>-8.34</v>
      </c>
      <c r="DC34">
        <f t="shared" si="2"/>
        <v>0</v>
      </c>
      <c r="DD34" t="s">
        <v>3</v>
      </c>
      <c r="DE34" t="s">
        <v>3</v>
      </c>
      <c r="DF34">
        <f t="shared" si="22"/>
        <v>-142.13999999999999</v>
      </c>
      <c r="DG34">
        <f t="shared" si="23"/>
        <v>0</v>
      </c>
      <c r="DH34">
        <f t="shared" si="24"/>
        <v>0</v>
      </c>
      <c r="DI34">
        <f t="shared" si="4"/>
        <v>0</v>
      </c>
      <c r="DJ34">
        <f t="shared" si="25"/>
        <v>-142.13999999999999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ROW(Source!A53)</f>
        <v>53</v>
      </c>
      <c r="B35">
        <v>93041055</v>
      </c>
      <c r="C35">
        <v>93042086</v>
      </c>
      <c r="D35">
        <v>23134705</v>
      </c>
      <c r="E35">
        <v>1</v>
      </c>
      <c r="F35">
        <v>1</v>
      </c>
      <c r="G35">
        <v>1</v>
      </c>
      <c r="H35">
        <v>1</v>
      </c>
      <c r="I35" t="s">
        <v>702</v>
      </c>
      <c r="J35" t="s">
        <v>3</v>
      </c>
      <c r="K35" t="s">
        <v>703</v>
      </c>
      <c r="L35">
        <v>1369</v>
      </c>
      <c r="N35">
        <v>1013</v>
      </c>
      <c r="O35" t="s">
        <v>688</v>
      </c>
      <c r="P35" t="s">
        <v>688</v>
      </c>
      <c r="Q35">
        <v>1</v>
      </c>
      <c r="W35">
        <v>0</v>
      </c>
      <c r="X35">
        <v>1261209950</v>
      </c>
      <c r="Y35">
        <f t="shared" si="0"/>
        <v>10.28</v>
      </c>
      <c r="AA35">
        <v>0</v>
      </c>
      <c r="AB35">
        <v>0</v>
      </c>
      <c r="AC35">
        <v>0</v>
      </c>
      <c r="AD35">
        <v>9.68</v>
      </c>
      <c r="AE35">
        <v>0</v>
      </c>
      <c r="AF35">
        <v>0</v>
      </c>
      <c r="AG35">
        <v>0</v>
      </c>
      <c r="AH35">
        <v>9.68</v>
      </c>
      <c r="AI35">
        <v>1</v>
      </c>
      <c r="AJ35">
        <v>1</v>
      </c>
      <c r="AK35">
        <v>1</v>
      </c>
      <c r="AL35">
        <v>1</v>
      </c>
      <c r="AM35">
        <v>-2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10.28</v>
      </c>
      <c r="AU35" t="s">
        <v>3</v>
      </c>
      <c r="AV35">
        <v>1</v>
      </c>
      <c r="AW35">
        <v>2</v>
      </c>
      <c r="AX35">
        <v>93042087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U35">
        <f>ROUND(AT35*Source!I53*AH35*AL35,2)</f>
        <v>1393.15</v>
      </c>
      <c r="CV35">
        <f>ROUND(Y35*Source!I53,9)</f>
        <v>143.91999999999999</v>
      </c>
      <c r="CW35">
        <v>0</v>
      </c>
      <c r="CX35">
        <f>ROUND(Y35*Source!I53,9)</f>
        <v>143.91999999999999</v>
      </c>
      <c r="CY35">
        <f>AD35</f>
        <v>9.68</v>
      </c>
      <c r="CZ35">
        <f>AH35</f>
        <v>9.68</v>
      </c>
      <c r="DA35">
        <f>AL35</f>
        <v>1</v>
      </c>
      <c r="DB35">
        <f t="shared" si="1"/>
        <v>99.51</v>
      </c>
      <c r="DC35">
        <f t="shared" si="2"/>
        <v>0</v>
      </c>
      <c r="DD35" t="s">
        <v>3</v>
      </c>
      <c r="DE35" t="s">
        <v>3</v>
      </c>
      <c r="DF35">
        <f>ROUND(ROUND(AE35,2)*CX35,2)</f>
        <v>0</v>
      </c>
      <c r="DG35">
        <f t="shared" si="23"/>
        <v>0</v>
      </c>
      <c r="DH35">
        <f t="shared" si="24"/>
        <v>0</v>
      </c>
      <c r="DI35">
        <f t="shared" si="4"/>
        <v>1393.15</v>
      </c>
      <c r="DJ35">
        <f>DI35</f>
        <v>1393.15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ROW(Source!A53)</f>
        <v>53</v>
      </c>
      <c r="B36">
        <v>93041055</v>
      </c>
      <c r="C36">
        <v>93042086</v>
      </c>
      <c r="D36">
        <v>121548</v>
      </c>
      <c r="E36">
        <v>1</v>
      </c>
      <c r="F36">
        <v>1</v>
      </c>
      <c r="G36">
        <v>1</v>
      </c>
      <c r="H36">
        <v>1</v>
      </c>
      <c r="I36" t="s">
        <v>25</v>
      </c>
      <c r="J36" t="s">
        <v>3</v>
      </c>
      <c r="K36" t="s">
        <v>691</v>
      </c>
      <c r="L36">
        <v>608254</v>
      </c>
      <c r="N36">
        <v>1013</v>
      </c>
      <c r="O36" t="s">
        <v>692</v>
      </c>
      <c r="P36" t="s">
        <v>692</v>
      </c>
      <c r="Q36">
        <v>1</v>
      </c>
      <c r="W36">
        <v>0</v>
      </c>
      <c r="X36">
        <v>-185737400</v>
      </c>
      <c r="Y36">
        <f t="shared" si="0"/>
        <v>5.34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M36">
        <v>-2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5.34</v>
      </c>
      <c r="AU36" t="s">
        <v>3</v>
      </c>
      <c r="AV36">
        <v>2</v>
      </c>
      <c r="AW36">
        <v>2</v>
      </c>
      <c r="AX36">
        <v>93042088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V36">
        <v>0</v>
      </c>
      <c r="CW36">
        <v>0</v>
      </c>
      <c r="CX36">
        <f>ROUND(Y36*Source!I53,9)</f>
        <v>74.760000000000005</v>
      </c>
      <c r="CY36">
        <f>AD36</f>
        <v>0</v>
      </c>
      <c r="CZ36">
        <f>AH36</f>
        <v>0</v>
      </c>
      <c r="DA36">
        <f>AL36</f>
        <v>1</v>
      </c>
      <c r="DB36">
        <f t="shared" si="1"/>
        <v>0</v>
      </c>
      <c r="DC36">
        <f t="shared" si="2"/>
        <v>0</v>
      </c>
      <c r="DD36" t="s">
        <v>3</v>
      </c>
      <c r="DE36" t="s">
        <v>3</v>
      </c>
      <c r="DF36">
        <f>ROUND(ROUND(AE36,2)*CX36,2)</f>
        <v>0</v>
      </c>
      <c r="DG36">
        <f t="shared" si="23"/>
        <v>0</v>
      </c>
      <c r="DH36">
        <f t="shared" si="24"/>
        <v>0</v>
      </c>
      <c r="DI36">
        <f t="shared" si="4"/>
        <v>0</v>
      </c>
      <c r="DJ36">
        <f>DI36</f>
        <v>0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ROW(Source!A53)</f>
        <v>53</v>
      </c>
      <c r="B37">
        <v>93041055</v>
      </c>
      <c r="C37">
        <v>93042086</v>
      </c>
      <c r="D37">
        <v>37803513</v>
      </c>
      <c r="E37">
        <v>1</v>
      </c>
      <c r="F37">
        <v>1</v>
      </c>
      <c r="G37">
        <v>1</v>
      </c>
      <c r="H37">
        <v>2</v>
      </c>
      <c r="I37" t="s">
        <v>704</v>
      </c>
      <c r="J37" t="s">
        <v>705</v>
      </c>
      <c r="K37" t="s">
        <v>706</v>
      </c>
      <c r="L37">
        <v>1368</v>
      </c>
      <c r="N37">
        <v>1011</v>
      </c>
      <c r="O37" t="s">
        <v>696</v>
      </c>
      <c r="P37" t="s">
        <v>696</v>
      </c>
      <c r="Q37">
        <v>1</v>
      </c>
      <c r="W37">
        <v>0</v>
      </c>
      <c r="X37">
        <v>1286410191</v>
      </c>
      <c r="Y37">
        <f t="shared" si="0"/>
        <v>5.34</v>
      </c>
      <c r="AA37">
        <v>0</v>
      </c>
      <c r="AB37">
        <v>1753.55</v>
      </c>
      <c r="AC37">
        <v>432.33</v>
      </c>
      <c r="AD37">
        <v>0</v>
      </c>
      <c r="AE37">
        <v>0</v>
      </c>
      <c r="AF37">
        <v>295.20999999999998</v>
      </c>
      <c r="AG37">
        <v>12.1</v>
      </c>
      <c r="AH37">
        <v>0</v>
      </c>
      <c r="AI37">
        <v>1</v>
      </c>
      <c r="AJ37">
        <v>5.94</v>
      </c>
      <c r="AK37">
        <v>35.729999999999997</v>
      </c>
      <c r="AL37">
        <v>1</v>
      </c>
      <c r="AM37">
        <v>2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5.34</v>
      </c>
      <c r="AU37" t="s">
        <v>3</v>
      </c>
      <c r="AV37">
        <v>0</v>
      </c>
      <c r="AW37">
        <v>2</v>
      </c>
      <c r="AX37">
        <v>93042089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V37">
        <v>0</v>
      </c>
      <c r="CW37">
        <f>ROUND(Y37*Source!I53*DO37,9)</f>
        <v>0</v>
      </c>
      <c r="CX37">
        <f>ROUND(Y37*Source!I53,9)</f>
        <v>74.760000000000005</v>
      </c>
      <c r="CY37">
        <f>AB37</f>
        <v>1753.55</v>
      </c>
      <c r="CZ37">
        <f>AF37</f>
        <v>295.20999999999998</v>
      </c>
      <c r="DA37">
        <f>AJ37</f>
        <v>5.94</v>
      </c>
      <c r="DB37">
        <f t="shared" si="1"/>
        <v>1576.42</v>
      </c>
      <c r="DC37">
        <f t="shared" si="2"/>
        <v>64.61</v>
      </c>
      <c r="DD37" t="s">
        <v>3</v>
      </c>
      <c r="DE37" t="s">
        <v>3</v>
      </c>
      <c r="DF37">
        <f>ROUND(ROUND(AE37,2)*CX37,2)</f>
        <v>0</v>
      </c>
      <c r="DG37">
        <f>ROUND(ROUND(AF37*AJ37,2)*CX37,2)</f>
        <v>131095.4</v>
      </c>
      <c r="DH37">
        <f>ROUND(ROUND(AG37*AK37,2)*CX37,2)</f>
        <v>32320.99</v>
      </c>
      <c r="DI37">
        <f t="shared" si="4"/>
        <v>0</v>
      </c>
      <c r="DJ37">
        <f>DG37</f>
        <v>131095.4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ROW(Source!A53)</f>
        <v>53</v>
      </c>
      <c r="B38">
        <v>93041055</v>
      </c>
      <c r="C38">
        <v>93042086</v>
      </c>
      <c r="D38">
        <v>37730097</v>
      </c>
      <c r="E38">
        <v>1</v>
      </c>
      <c r="F38">
        <v>1</v>
      </c>
      <c r="G38">
        <v>1</v>
      </c>
      <c r="H38">
        <v>3</v>
      </c>
      <c r="I38" t="s">
        <v>53</v>
      </c>
      <c r="J38" t="s">
        <v>56</v>
      </c>
      <c r="K38" t="s">
        <v>54</v>
      </c>
      <c r="L38">
        <v>1346</v>
      </c>
      <c r="N38">
        <v>1009</v>
      </c>
      <c r="O38" t="s">
        <v>55</v>
      </c>
      <c r="P38" t="s">
        <v>55</v>
      </c>
      <c r="Q38">
        <v>1</v>
      </c>
      <c r="W38">
        <v>1</v>
      </c>
      <c r="X38">
        <v>-1877976580</v>
      </c>
      <c r="Y38">
        <f t="shared" si="0"/>
        <v>-0.38</v>
      </c>
      <c r="AA38">
        <v>93.2</v>
      </c>
      <c r="AB38">
        <v>0</v>
      </c>
      <c r="AC38">
        <v>0</v>
      </c>
      <c r="AD38">
        <v>0</v>
      </c>
      <c r="AE38">
        <v>9.0399999999999991</v>
      </c>
      <c r="AF38">
        <v>0</v>
      </c>
      <c r="AG38">
        <v>0</v>
      </c>
      <c r="AH38">
        <v>0</v>
      </c>
      <c r="AI38">
        <v>10.31</v>
      </c>
      <c r="AJ38">
        <v>1</v>
      </c>
      <c r="AK38">
        <v>1</v>
      </c>
      <c r="AL38">
        <v>1</v>
      </c>
      <c r="AM38">
        <v>2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-0.38</v>
      </c>
      <c r="AU38" t="s">
        <v>3</v>
      </c>
      <c r="AV38">
        <v>0</v>
      </c>
      <c r="AW38">
        <v>2</v>
      </c>
      <c r="AX38">
        <v>93042090</v>
      </c>
      <c r="AY38">
        <v>1</v>
      </c>
      <c r="AZ38">
        <v>6144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V38">
        <v>0</v>
      </c>
      <c r="CW38">
        <v>0</v>
      </c>
      <c r="CX38">
        <f>ROUND(Y38*Source!I53,9)</f>
        <v>-5.32</v>
      </c>
      <c r="CY38">
        <f t="shared" ref="CY38:CY43" si="26">AA38</f>
        <v>93.2</v>
      </c>
      <c r="CZ38">
        <f t="shared" ref="CZ38:CZ43" si="27">AE38</f>
        <v>9.0399999999999991</v>
      </c>
      <c r="DA38">
        <f t="shared" ref="DA38:DA43" si="28">AI38</f>
        <v>10.31</v>
      </c>
      <c r="DB38">
        <f t="shared" si="1"/>
        <v>-3.44</v>
      </c>
      <c r="DC38">
        <f t="shared" si="2"/>
        <v>0</v>
      </c>
      <c r="DD38" t="s">
        <v>3</v>
      </c>
      <c r="DE38" t="s">
        <v>3</v>
      </c>
      <c r="DF38">
        <f t="shared" ref="DF38:DF43" si="29">ROUND(ROUND(AE38*AI38,2)*CX38,2)</f>
        <v>-495.82</v>
      </c>
      <c r="DG38">
        <f t="shared" ref="DG38:DG44" si="30">ROUND(ROUND(AF38,2)*CX38,2)</f>
        <v>0</v>
      </c>
      <c r="DH38">
        <f t="shared" ref="DH38:DH44" si="31">ROUND(ROUND(AG38,2)*CX38,2)</f>
        <v>0</v>
      </c>
      <c r="DI38">
        <f t="shared" si="4"/>
        <v>0</v>
      </c>
      <c r="DJ38">
        <f t="shared" ref="DJ38:DJ43" si="32">DF38</f>
        <v>-495.82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ROW(Source!A53)</f>
        <v>53</v>
      </c>
      <c r="B39">
        <v>93041055</v>
      </c>
      <c r="C39">
        <v>93042086</v>
      </c>
      <c r="D39">
        <v>37730022</v>
      </c>
      <c r="E39">
        <v>1</v>
      </c>
      <c r="F39">
        <v>1</v>
      </c>
      <c r="G39">
        <v>1</v>
      </c>
      <c r="H39">
        <v>3</v>
      </c>
      <c r="I39" t="s">
        <v>58</v>
      </c>
      <c r="J39" t="s">
        <v>60</v>
      </c>
      <c r="K39" t="s">
        <v>59</v>
      </c>
      <c r="L39">
        <v>1346</v>
      </c>
      <c r="N39">
        <v>1009</v>
      </c>
      <c r="O39" t="s">
        <v>55</v>
      </c>
      <c r="P39" t="s">
        <v>55</v>
      </c>
      <c r="Q39">
        <v>1</v>
      </c>
      <c r="W39">
        <v>1</v>
      </c>
      <c r="X39">
        <v>303894738</v>
      </c>
      <c r="Y39">
        <f t="shared" si="0"/>
        <v>-0.78</v>
      </c>
      <c r="AA39">
        <v>81.97</v>
      </c>
      <c r="AB39">
        <v>0</v>
      </c>
      <c r="AC39">
        <v>0</v>
      </c>
      <c r="AD39">
        <v>0</v>
      </c>
      <c r="AE39">
        <v>9.61</v>
      </c>
      <c r="AF39">
        <v>0</v>
      </c>
      <c r="AG39">
        <v>0</v>
      </c>
      <c r="AH39">
        <v>0</v>
      </c>
      <c r="AI39">
        <v>8.5299999999999994</v>
      </c>
      <c r="AJ39">
        <v>1</v>
      </c>
      <c r="AK39">
        <v>1</v>
      </c>
      <c r="AL39">
        <v>1</v>
      </c>
      <c r="AM39">
        <v>2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-0.78</v>
      </c>
      <c r="AU39" t="s">
        <v>3</v>
      </c>
      <c r="AV39">
        <v>0</v>
      </c>
      <c r="AW39">
        <v>2</v>
      </c>
      <c r="AX39">
        <v>93042091</v>
      </c>
      <c r="AY39">
        <v>1</v>
      </c>
      <c r="AZ39">
        <v>6144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V39">
        <v>0</v>
      </c>
      <c r="CW39">
        <v>0</v>
      </c>
      <c r="CX39">
        <f>ROUND(Y39*Source!I53,9)</f>
        <v>-10.92</v>
      </c>
      <c r="CY39">
        <f t="shared" si="26"/>
        <v>81.97</v>
      </c>
      <c r="CZ39">
        <f t="shared" si="27"/>
        <v>9.61</v>
      </c>
      <c r="DA39">
        <f t="shared" si="28"/>
        <v>8.5299999999999994</v>
      </c>
      <c r="DB39">
        <f t="shared" si="1"/>
        <v>-7.5</v>
      </c>
      <c r="DC39">
        <f t="shared" si="2"/>
        <v>0</v>
      </c>
      <c r="DD39" t="s">
        <v>3</v>
      </c>
      <c r="DE39" t="s">
        <v>3</v>
      </c>
      <c r="DF39">
        <f t="shared" si="29"/>
        <v>-895.11</v>
      </c>
      <c r="DG39">
        <f t="shared" si="30"/>
        <v>0</v>
      </c>
      <c r="DH39">
        <f t="shared" si="31"/>
        <v>0</v>
      </c>
      <c r="DI39">
        <f t="shared" si="4"/>
        <v>0</v>
      </c>
      <c r="DJ39">
        <f t="shared" si="32"/>
        <v>-895.11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ROW(Source!A53)</f>
        <v>53</v>
      </c>
      <c r="B40">
        <v>93041055</v>
      </c>
      <c r="C40">
        <v>93042086</v>
      </c>
      <c r="D40">
        <v>37729607</v>
      </c>
      <c r="E40">
        <v>1</v>
      </c>
      <c r="F40">
        <v>1</v>
      </c>
      <c r="G40">
        <v>1</v>
      </c>
      <c r="H40">
        <v>3</v>
      </c>
      <c r="I40" t="s">
        <v>62</v>
      </c>
      <c r="J40" t="s">
        <v>65</v>
      </c>
      <c r="K40" t="s">
        <v>63</v>
      </c>
      <c r="L40">
        <v>1301</v>
      </c>
      <c r="N40">
        <v>1003</v>
      </c>
      <c r="O40" t="s">
        <v>64</v>
      </c>
      <c r="P40" t="s">
        <v>64</v>
      </c>
      <c r="Q40">
        <v>1</v>
      </c>
      <c r="W40">
        <v>1</v>
      </c>
      <c r="X40">
        <v>-1306765212</v>
      </c>
      <c r="Y40">
        <f t="shared" si="0"/>
        <v>-11</v>
      </c>
      <c r="AA40">
        <v>168.64</v>
      </c>
      <c r="AB40">
        <v>0</v>
      </c>
      <c r="AC40">
        <v>0</v>
      </c>
      <c r="AD40">
        <v>0</v>
      </c>
      <c r="AE40">
        <v>14.5</v>
      </c>
      <c r="AF40">
        <v>0</v>
      </c>
      <c r="AG40">
        <v>0</v>
      </c>
      <c r="AH40">
        <v>0</v>
      </c>
      <c r="AI40">
        <v>11.63</v>
      </c>
      <c r="AJ40">
        <v>1</v>
      </c>
      <c r="AK40">
        <v>1</v>
      </c>
      <c r="AL40">
        <v>1</v>
      </c>
      <c r="AM40">
        <v>2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-11</v>
      </c>
      <c r="AU40" t="s">
        <v>3</v>
      </c>
      <c r="AV40">
        <v>0</v>
      </c>
      <c r="AW40">
        <v>2</v>
      </c>
      <c r="AX40">
        <v>93042092</v>
      </c>
      <c r="AY40">
        <v>1</v>
      </c>
      <c r="AZ40">
        <v>6144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V40">
        <v>0</v>
      </c>
      <c r="CW40">
        <v>0</v>
      </c>
      <c r="CX40">
        <f>ROUND(Y40*Source!I53,9)</f>
        <v>-154</v>
      </c>
      <c r="CY40">
        <f t="shared" si="26"/>
        <v>168.64</v>
      </c>
      <c r="CZ40">
        <f t="shared" si="27"/>
        <v>14.5</v>
      </c>
      <c r="DA40">
        <f t="shared" si="28"/>
        <v>11.63</v>
      </c>
      <c r="DB40">
        <f t="shared" si="1"/>
        <v>-159.5</v>
      </c>
      <c r="DC40">
        <f t="shared" si="2"/>
        <v>0</v>
      </c>
      <c r="DD40" t="s">
        <v>3</v>
      </c>
      <c r="DE40" t="s">
        <v>3</v>
      </c>
      <c r="DF40">
        <f t="shared" si="29"/>
        <v>-25970.560000000001</v>
      </c>
      <c r="DG40">
        <f t="shared" si="30"/>
        <v>0</v>
      </c>
      <c r="DH40">
        <f t="shared" si="31"/>
        <v>0</v>
      </c>
      <c r="DI40">
        <f t="shared" si="4"/>
        <v>0</v>
      </c>
      <c r="DJ40">
        <f t="shared" si="32"/>
        <v>-25970.560000000001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ROW(Source!A53)</f>
        <v>53</v>
      </c>
      <c r="B41">
        <v>93041055</v>
      </c>
      <c r="C41">
        <v>93042086</v>
      </c>
      <c r="D41">
        <v>37737802</v>
      </c>
      <c r="E41">
        <v>1</v>
      </c>
      <c r="F41">
        <v>1</v>
      </c>
      <c r="G41">
        <v>1</v>
      </c>
      <c r="H41">
        <v>3</v>
      </c>
      <c r="I41" t="s">
        <v>67</v>
      </c>
      <c r="J41" t="s">
        <v>70</v>
      </c>
      <c r="K41" t="s">
        <v>68</v>
      </c>
      <c r="L41">
        <v>1339</v>
      </c>
      <c r="N41">
        <v>1007</v>
      </c>
      <c r="O41" t="s">
        <v>69</v>
      </c>
      <c r="P41" t="s">
        <v>69</v>
      </c>
      <c r="Q41">
        <v>1</v>
      </c>
      <c r="W41">
        <v>1</v>
      </c>
      <c r="X41">
        <v>-511587674</v>
      </c>
      <c r="Y41">
        <f t="shared" si="0"/>
        <v>-3.0000000000000001E-3</v>
      </c>
      <c r="AA41">
        <v>2539.11</v>
      </c>
      <c r="AB41">
        <v>0</v>
      </c>
      <c r="AC41">
        <v>0</v>
      </c>
      <c r="AD41">
        <v>0</v>
      </c>
      <c r="AE41">
        <v>210.54</v>
      </c>
      <c r="AF41">
        <v>0</v>
      </c>
      <c r="AG41">
        <v>0</v>
      </c>
      <c r="AH41">
        <v>0</v>
      </c>
      <c r="AI41">
        <v>12.06</v>
      </c>
      <c r="AJ41">
        <v>1</v>
      </c>
      <c r="AK41">
        <v>1</v>
      </c>
      <c r="AL41">
        <v>1</v>
      </c>
      <c r="AM41">
        <v>2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-3.0000000000000001E-3</v>
      </c>
      <c r="AU41" t="s">
        <v>3</v>
      </c>
      <c r="AV41">
        <v>0</v>
      </c>
      <c r="AW41">
        <v>2</v>
      </c>
      <c r="AX41">
        <v>93042093</v>
      </c>
      <c r="AY41">
        <v>1</v>
      </c>
      <c r="AZ41">
        <v>6144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V41">
        <v>0</v>
      </c>
      <c r="CW41">
        <v>0</v>
      </c>
      <c r="CX41">
        <f>ROUND(Y41*Source!I53,9)</f>
        <v>-4.2000000000000003E-2</v>
      </c>
      <c r="CY41">
        <f t="shared" si="26"/>
        <v>2539.11</v>
      </c>
      <c r="CZ41">
        <f t="shared" si="27"/>
        <v>210.54</v>
      </c>
      <c r="DA41">
        <f t="shared" si="28"/>
        <v>12.06</v>
      </c>
      <c r="DB41">
        <f t="shared" si="1"/>
        <v>-0.63</v>
      </c>
      <c r="DC41">
        <f t="shared" si="2"/>
        <v>0</v>
      </c>
      <c r="DD41" t="s">
        <v>3</v>
      </c>
      <c r="DE41" t="s">
        <v>3</v>
      </c>
      <c r="DF41">
        <f t="shared" si="29"/>
        <v>-106.64</v>
      </c>
      <c r="DG41">
        <f t="shared" si="30"/>
        <v>0</v>
      </c>
      <c r="DH41">
        <f t="shared" si="31"/>
        <v>0</v>
      </c>
      <c r="DI41">
        <f t="shared" si="4"/>
        <v>0</v>
      </c>
      <c r="DJ41">
        <f t="shared" si="32"/>
        <v>-106.64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ROW(Source!A53)</f>
        <v>53</v>
      </c>
      <c r="B42">
        <v>93041055</v>
      </c>
      <c r="C42">
        <v>93042086</v>
      </c>
      <c r="D42">
        <v>37790592</v>
      </c>
      <c r="E42">
        <v>1</v>
      </c>
      <c r="F42">
        <v>1</v>
      </c>
      <c r="G42">
        <v>1</v>
      </c>
      <c r="H42">
        <v>3</v>
      </c>
      <c r="I42" t="s">
        <v>72</v>
      </c>
      <c r="J42" t="s">
        <v>75</v>
      </c>
      <c r="K42" t="s">
        <v>73</v>
      </c>
      <c r="L42">
        <v>1358</v>
      </c>
      <c r="N42">
        <v>1010</v>
      </c>
      <c r="O42" t="s">
        <v>74</v>
      </c>
      <c r="P42" t="s">
        <v>74</v>
      </c>
      <c r="Q42">
        <v>10</v>
      </c>
      <c r="W42">
        <v>1</v>
      </c>
      <c r="X42">
        <v>-1565521812</v>
      </c>
      <c r="Y42">
        <f t="shared" si="0"/>
        <v>-0.3</v>
      </c>
      <c r="AA42">
        <v>243.67</v>
      </c>
      <c r="AB42">
        <v>0</v>
      </c>
      <c r="AC42">
        <v>0</v>
      </c>
      <c r="AD42">
        <v>0</v>
      </c>
      <c r="AE42">
        <v>44.71</v>
      </c>
      <c r="AF42">
        <v>0</v>
      </c>
      <c r="AG42">
        <v>0</v>
      </c>
      <c r="AH42">
        <v>0</v>
      </c>
      <c r="AI42">
        <v>5.45</v>
      </c>
      <c r="AJ42">
        <v>1</v>
      </c>
      <c r="AK42">
        <v>1</v>
      </c>
      <c r="AL42">
        <v>1</v>
      </c>
      <c r="AM42">
        <v>2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-0.3</v>
      </c>
      <c r="AU42" t="s">
        <v>3</v>
      </c>
      <c r="AV42">
        <v>0</v>
      </c>
      <c r="AW42">
        <v>2</v>
      </c>
      <c r="AX42">
        <v>93042094</v>
      </c>
      <c r="AY42">
        <v>1</v>
      </c>
      <c r="AZ42">
        <v>6144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V42">
        <v>0</v>
      </c>
      <c r="CW42">
        <v>0</v>
      </c>
      <c r="CX42">
        <f>ROUND(Y42*Source!I53,9)</f>
        <v>-4.2</v>
      </c>
      <c r="CY42">
        <f t="shared" si="26"/>
        <v>243.67</v>
      </c>
      <c r="CZ42">
        <f t="shared" si="27"/>
        <v>44.71</v>
      </c>
      <c r="DA42">
        <f t="shared" si="28"/>
        <v>5.45</v>
      </c>
      <c r="DB42">
        <f t="shared" si="1"/>
        <v>-13.41</v>
      </c>
      <c r="DC42">
        <f t="shared" si="2"/>
        <v>0</v>
      </c>
      <c r="DD42" t="s">
        <v>3</v>
      </c>
      <c r="DE42" t="s">
        <v>3</v>
      </c>
      <c r="DF42">
        <f t="shared" si="29"/>
        <v>-1023.41</v>
      </c>
      <c r="DG42">
        <f t="shared" si="30"/>
        <v>0</v>
      </c>
      <c r="DH42">
        <f t="shared" si="31"/>
        <v>0</v>
      </c>
      <c r="DI42">
        <f t="shared" si="4"/>
        <v>0</v>
      </c>
      <c r="DJ42">
        <f t="shared" si="32"/>
        <v>-1023.41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ROW(Source!A53)</f>
        <v>53</v>
      </c>
      <c r="B43">
        <v>93041055</v>
      </c>
      <c r="C43">
        <v>93042086</v>
      </c>
      <c r="D43">
        <v>37800707</v>
      </c>
      <c r="E43">
        <v>1</v>
      </c>
      <c r="F43">
        <v>1</v>
      </c>
      <c r="G43">
        <v>1</v>
      </c>
      <c r="H43">
        <v>3</v>
      </c>
      <c r="I43" t="s">
        <v>77</v>
      </c>
      <c r="J43" t="s">
        <v>80</v>
      </c>
      <c r="K43" t="s">
        <v>78</v>
      </c>
      <c r="L43">
        <v>1354</v>
      </c>
      <c r="N43">
        <v>1010</v>
      </c>
      <c r="O43" t="s">
        <v>79</v>
      </c>
      <c r="P43" t="s">
        <v>79</v>
      </c>
      <c r="Q43">
        <v>1</v>
      </c>
      <c r="W43">
        <v>1</v>
      </c>
      <c r="X43">
        <v>1142333643</v>
      </c>
      <c r="Y43">
        <f t="shared" si="0"/>
        <v>-2</v>
      </c>
      <c r="AA43">
        <v>23.69</v>
      </c>
      <c r="AB43">
        <v>0</v>
      </c>
      <c r="AC43">
        <v>0</v>
      </c>
      <c r="AD43">
        <v>0</v>
      </c>
      <c r="AE43">
        <v>4.17</v>
      </c>
      <c r="AF43">
        <v>0</v>
      </c>
      <c r="AG43">
        <v>0</v>
      </c>
      <c r="AH43">
        <v>0</v>
      </c>
      <c r="AI43">
        <v>5.68</v>
      </c>
      <c r="AJ43">
        <v>1</v>
      </c>
      <c r="AK43">
        <v>1</v>
      </c>
      <c r="AL43">
        <v>1</v>
      </c>
      <c r="AM43">
        <v>2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-2</v>
      </c>
      <c r="AU43" t="s">
        <v>3</v>
      </c>
      <c r="AV43">
        <v>0</v>
      </c>
      <c r="AW43">
        <v>2</v>
      </c>
      <c r="AX43">
        <v>93042095</v>
      </c>
      <c r="AY43">
        <v>1</v>
      </c>
      <c r="AZ43">
        <v>6144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V43">
        <v>0</v>
      </c>
      <c r="CW43">
        <v>0</v>
      </c>
      <c r="CX43">
        <f>ROUND(Y43*Source!I53,9)</f>
        <v>-28</v>
      </c>
      <c r="CY43">
        <f t="shared" si="26"/>
        <v>23.69</v>
      </c>
      <c r="CZ43">
        <f t="shared" si="27"/>
        <v>4.17</v>
      </c>
      <c r="DA43">
        <f t="shared" si="28"/>
        <v>5.68</v>
      </c>
      <c r="DB43">
        <f t="shared" si="1"/>
        <v>-8.34</v>
      </c>
      <c r="DC43">
        <f t="shared" si="2"/>
        <v>0</v>
      </c>
      <c r="DD43" t="s">
        <v>3</v>
      </c>
      <c r="DE43" t="s">
        <v>3</v>
      </c>
      <c r="DF43">
        <f t="shared" si="29"/>
        <v>-663.32</v>
      </c>
      <c r="DG43">
        <f t="shared" si="30"/>
        <v>0</v>
      </c>
      <c r="DH43">
        <f t="shared" si="31"/>
        <v>0</v>
      </c>
      <c r="DI43">
        <f t="shared" si="4"/>
        <v>0</v>
      </c>
      <c r="DJ43">
        <f t="shared" si="32"/>
        <v>-663.32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ROW(Source!A60)</f>
        <v>60</v>
      </c>
      <c r="B44">
        <v>93041055</v>
      </c>
      <c r="C44">
        <v>93041299</v>
      </c>
      <c r="D44">
        <v>23351395</v>
      </c>
      <c r="E44">
        <v>1</v>
      </c>
      <c r="F44">
        <v>1</v>
      </c>
      <c r="G44">
        <v>1</v>
      </c>
      <c r="H44">
        <v>1</v>
      </c>
      <c r="I44" t="s">
        <v>707</v>
      </c>
      <c r="J44" t="s">
        <v>3</v>
      </c>
      <c r="K44" t="s">
        <v>708</v>
      </c>
      <c r="L44">
        <v>1369</v>
      </c>
      <c r="N44">
        <v>1013</v>
      </c>
      <c r="O44" t="s">
        <v>688</v>
      </c>
      <c r="P44" t="s">
        <v>688</v>
      </c>
      <c r="Q44">
        <v>1</v>
      </c>
      <c r="W44">
        <v>0</v>
      </c>
      <c r="X44">
        <v>1072260845</v>
      </c>
      <c r="Y44">
        <f t="shared" si="0"/>
        <v>5.3</v>
      </c>
      <c r="AA44">
        <v>0</v>
      </c>
      <c r="AB44">
        <v>0</v>
      </c>
      <c r="AC44">
        <v>0</v>
      </c>
      <c r="AD44">
        <v>8.99</v>
      </c>
      <c r="AE44">
        <v>0</v>
      </c>
      <c r="AF44">
        <v>0</v>
      </c>
      <c r="AG44">
        <v>0</v>
      </c>
      <c r="AH44">
        <v>8.99</v>
      </c>
      <c r="AI44">
        <v>1</v>
      </c>
      <c r="AJ44">
        <v>1</v>
      </c>
      <c r="AK44">
        <v>1</v>
      </c>
      <c r="AL44">
        <v>1</v>
      </c>
      <c r="AM44">
        <v>-2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5.3</v>
      </c>
      <c r="AU44" t="s">
        <v>3</v>
      </c>
      <c r="AV44">
        <v>1</v>
      </c>
      <c r="AW44">
        <v>2</v>
      </c>
      <c r="AX44">
        <v>93041303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U44">
        <f>ROUND(AT44*Source!I60*AH44*AL44,2)</f>
        <v>21.44</v>
      </c>
      <c r="CV44">
        <f>ROUND(Y44*Source!I60,9)</f>
        <v>2.3849999999999998</v>
      </c>
      <c r="CW44">
        <v>0</v>
      </c>
      <c r="CX44">
        <f>ROUND(Y44*Source!I60,9)</f>
        <v>2.3849999999999998</v>
      </c>
      <c r="CY44">
        <f>AD44</f>
        <v>8.99</v>
      </c>
      <c r="CZ44">
        <f>AH44</f>
        <v>8.99</v>
      </c>
      <c r="DA44">
        <f>AL44</f>
        <v>1</v>
      </c>
      <c r="DB44">
        <f t="shared" si="1"/>
        <v>47.65</v>
      </c>
      <c r="DC44">
        <f t="shared" si="2"/>
        <v>0</v>
      </c>
      <c r="DD44" t="s">
        <v>3</v>
      </c>
      <c r="DE44" t="s">
        <v>3</v>
      </c>
      <c r="DF44">
        <f t="shared" ref="DF44:DF50" si="33">ROUND(ROUND(AE44,2)*CX44,2)</f>
        <v>0</v>
      </c>
      <c r="DG44">
        <f t="shared" si="30"/>
        <v>0</v>
      </c>
      <c r="DH44">
        <f t="shared" si="31"/>
        <v>0</v>
      </c>
      <c r="DI44">
        <f t="shared" si="4"/>
        <v>21.44</v>
      </c>
      <c r="DJ44">
        <f>DI44</f>
        <v>21.44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ROW(Source!A60)</f>
        <v>60</v>
      </c>
      <c r="B45">
        <v>93041055</v>
      </c>
      <c r="C45">
        <v>93041299</v>
      </c>
      <c r="D45">
        <v>37804456</v>
      </c>
      <c r="E45">
        <v>1</v>
      </c>
      <c r="F45">
        <v>1</v>
      </c>
      <c r="G45">
        <v>1</v>
      </c>
      <c r="H45">
        <v>2</v>
      </c>
      <c r="I45" t="s">
        <v>709</v>
      </c>
      <c r="J45" t="s">
        <v>710</v>
      </c>
      <c r="K45" t="s">
        <v>711</v>
      </c>
      <c r="L45">
        <v>1368</v>
      </c>
      <c r="N45">
        <v>1011</v>
      </c>
      <c r="O45" t="s">
        <v>696</v>
      </c>
      <c r="P45" t="s">
        <v>696</v>
      </c>
      <c r="Q45">
        <v>1</v>
      </c>
      <c r="W45">
        <v>0</v>
      </c>
      <c r="X45">
        <v>-671646184</v>
      </c>
      <c r="Y45">
        <f t="shared" si="0"/>
        <v>3.9</v>
      </c>
      <c r="AA45">
        <v>0</v>
      </c>
      <c r="AB45">
        <v>1326.85</v>
      </c>
      <c r="AC45">
        <v>369.81</v>
      </c>
      <c r="AD45">
        <v>0</v>
      </c>
      <c r="AE45">
        <v>0</v>
      </c>
      <c r="AF45">
        <v>91.76</v>
      </c>
      <c r="AG45">
        <v>10.35</v>
      </c>
      <c r="AH45">
        <v>0</v>
      </c>
      <c r="AI45">
        <v>1</v>
      </c>
      <c r="AJ45">
        <v>14.46</v>
      </c>
      <c r="AK45">
        <v>35.729999999999997</v>
      </c>
      <c r="AL45">
        <v>1</v>
      </c>
      <c r="AM45">
        <v>2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3.9</v>
      </c>
      <c r="AU45" t="s">
        <v>3</v>
      </c>
      <c r="AV45">
        <v>0</v>
      </c>
      <c r="AW45">
        <v>2</v>
      </c>
      <c r="AX45">
        <v>93041304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V45">
        <v>0</v>
      </c>
      <c r="CW45">
        <f>ROUND(Y45*Source!I60*DO45,9)</f>
        <v>0</v>
      </c>
      <c r="CX45">
        <f>ROUND(Y45*Source!I60,9)</f>
        <v>1.7549999999999999</v>
      </c>
      <c r="CY45">
        <f>AB45</f>
        <v>1326.85</v>
      </c>
      <c r="CZ45">
        <f>AF45</f>
        <v>91.76</v>
      </c>
      <c r="DA45">
        <f>AJ45</f>
        <v>14.46</v>
      </c>
      <c r="DB45">
        <f t="shared" si="1"/>
        <v>357.86</v>
      </c>
      <c r="DC45">
        <f t="shared" si="2"/>
        <v>40.369999999999997</v>
      </c>
      <c r="DD45" t="s">
        <v>3</v>
      </c>
      <c r="DE45" t="s">
        <v>3</v>
      </c>
      <c r="DF45">
        <f t="shared" si="33"/>
        <v>0</v>
      </c>
      <c r="DG45">
        <f>ROUND(ROUND(AF45*AJ45,2)*CX45,2)</f>
        <v>2328.62</v>
      </c>
      <c r="DH45">
        <f>ROUND(ROUND(AG45*AK45,2)*CX45,2)</f>
        <v>649.02</v>
      </c>
      <c r="DI45">
        <f t="shared" si="4"/>
        <v>0</v>
      </c>
      <c r="DJ45">
        <f>DG45</f>
        <v>2328.62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ROW(Source!A60)</f>
        <v>60</v>
      </c>
      <c r="B46">
        <v>93041055</v>
      </c>
      <c r="C46">
        <v>93041299</v>
      </c>
      <c r="D46">
        <v>37801918</v>
      </c>
      <c r="E46">
        <v>1</v>
      </c>
      <c r="F46">
        <v>1</v>
      </c>
      <c r="G46">
        <v>1</v>
      </c>
      <c r="H46">
        <v>3</v>
      </c>
      <c r="I46" t="s">
        <v>479</v>
      </c>
      <c r="J46" t="s">
        <v>482</v>
      </c>
      <c r="K46" t="s">
        <v>480</v>
      </c>
      <c r="L46">
        <v>1374</v>
      </c>
      <c r="N46">
        <v>1013</v>
      </c>
      <c r="O46" t="s">
        <v>481</v>
      </c>
      <c r="P46" t="s">
        <v>481</v>
      </c>
      <c r="Q46">
        <v>1</v>
      </c>
      <c r="W46">
        <v>0</v>
      </c>
      <c r="X46">
        <v>2131831278</v>
      </c>
      <c r="Y46">
        <f t="shared" si="0"/>
        <v>0.95</v>
      </c>
      <c r="AA46">
        <v>1</v>
      </c>
      <c r="AB46">
        <v>0</v>
      </c>
      <c r="AC46">
        <v>0</v>
      </c>
      <c r="AD46">
        <v>0</v>
      </c>
      <c r="AE46">
        <v>1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M46">
        <v>-2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0.95</v>
      </c>
      <c r="AU46" t="s">
        <v>3</v>
      </c>
      <c r="AV46">
        <v>0</v>
      </c>
      <c r="AW46">
        <v>2</v>
      </c>
      <c r="AX46">
        <v>93041305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V46">
        <v>0</v>
      </c>
      <c r="CW46">
        <v>0</v>
      </c>
      <c r="CX46">
        <f>ROUND(Y46*Source!I60,9)</f>
        <v>0.42749999999999999</v>
      </c>
      <c r="CY46">
        <f>AA46</f>
        <v>1</v>
      </c>
      <c r="CZ46">
        <f>AE46</f>
        <v>1</v>
      </c>
      <c r="DA46">
        <f>AI46</f>
        <v>1</v>
      </c>
      <c r="DB46">
        <f t="shared" si="1"/>
        <v>0.95</v>
      </c>
      <c r="DC46">
        <f t="shared" si="2"/>
        <v>0</v>
      </c>
      <c r="DD46" t="s">
        <v>3</v>
      </c>
      <c r="DE46" t="s">
        <v>3</v>
      </c>
      <c r="DF46">
        <f t="shared" si="33"/>
        <v>0.43</v>
      </c>
      <c r="DG46">
        <f>ROUND(ROUND(AF46,2)*CX46,2)</f>
        <v>0</v>
      </c>
      <c r="DH46">
        <f>ROUND(ROUND(AG46,2)*CX46,2)</f>
        <v>0</v>
      </c>
      <c r="DI46">
        <f t="shared" si="4"/>
        <v>0</v>
      </c>
      <c r="DJ46">
        <f>DF46</f>
        <v>0.43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ROW(Source!A61)</f>
        <v>61</v>
      </c>
      <c r="B47">
        <v>93041055</v>
      </c>
      <c r="C47">
        <v>93041306</v>
      </c>
      <c r="D47">
        <v>23351395</v>
      </c>
      <c r="E47">
        <v>1</v>
      </c>
      <c r="F47">
        <v>1</v>
      </c>
      <c r="G47">
        <v>1</v>
      </c>
      <c r="H47">
        <v>1</v>
      </c>
      <c r="I47" t="s">
        <v>707</v>
      </c>
      <c r="J47" t="s">
        <v>3</v>
      </c>
      <c r="K47" t="s">
        <v>708</v>
      </c>
      <c r="L47">
        <v>1369</v>
      </c>
      <c r="N47">
        <v>1013</v>
      </c>
      <c r="O47" t="s">
        <v>688</v>
      </c>
      <c r="P47" t="s">
        <v>688</v>
      </c>
      <c r="Q47">
        <v>1</v>
      </c>
      <c r="W47">
        <v>0</v>
      </c>
      <c r="X47">
        <v>1072260845</v>
      </c>
      <c r="Y47">
        <f t="shared" si="0"/>
        <v>1.99</v>
      </c>
      <c r="AA47">
        <v>0</v>
      </c>
      <c r="AB47">
        <v>0</v>
      </c>
      <c r="AC47">
        <v>0</v>
      </c>
      <c r="AD47">
        <v>8.99</v>
      </c>
      <c r="AE47">
        <v>0</v>
      </c>
      <c r="AF47">
        <v>0</v>
      </c>
      <c r="AG47">
        <v>0</v>
      </c>
      <c r="AH47">
        <v>8.99</v>
      </c>
      <c r="AI47">
        <v>1</v>
      </c>
      <c r="AJ47">
        <v>1</v>
      </c>
      <c r="AK47">
        <v>1</v>
      </c>
      <c r="AL47">
        <v>1</v>
      </c>
      <c r="AM47">
        <v>-2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1.99</v>
      </c>
      <c r="AU47" t="s">
        <v>3</v>
      </c>
      <c r="AV47">
        <v>1</v>
      </c>
      <c r="AW47">
        <v>2</v>
      </c>
      <c r="AX47">
        <v>93041310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U47">
        <f>ROUND(AT47*Source!I61*AH47*AL47,2)</f>
        <v>8.0500000000000007</v>
      </c>
      <c r="CV47">
        <f>ROUND(Y47*Source!I61,9)</f>
        <v>0.89549999999999996</v>
      </c>
      <c r="CW47">
        <v>0</v>
      </c>
      <c r="CX47">
        <f>ROUND(Y47*Source!I61,9)</f>
        <v>0.89549999999999996</v>
      </c>
      <c r="CY47">
        <f>AD47</f>
        <v>8.99</v>
      </c>
      <c r="CZ47">
        <f>AH47</f>
        <v>8.99</v>
      </c>
      <c r="DA47">
        <f>AL47</f>
        <v>1</v>
      </c>
      <c r="DB47">
        <f t="shared" si="1"/>
        <v>17.89</v>
      </c>
      <c r="DC47">
        <f t="shared" si="2"/>
        <v>0</v>
      </c>
      <c r="DD47" t="s">
        <v>3</v>
      </c>
      <c r="DE47" t="s">
        <v>3</v>
      </c>
      <c r="DF47">
        <f t="shared" si="33"/>
        <v>0</v>
      </c>
      <c r="DG47">
        <f>ROUND(ROUND(AF47,2)*CX47,2)</f>
        <v>0</v>
      </c>
      <c r="DH47">
        <f>ROUND(ROUND(AG47,2)*CX47,2)</f>
        <v>0</v>
      </c>
      <c r="DI47">
        <f t="shared" si="4"/>
        <v>8.0500000000000007</v>
      </c>
      <c r="DJ47">
        <f>DI47</f>
        <v>8.0500000000000007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ROW(Source!A61)</f>
        <v>61</v>
      </c>
      <c r="B48">
        <v>93041055</v>
      </c>
      <c r="C48">
        <v>93041306</v>
      </c>
      <c r="D48">
        <v>37804456</v>
      </c>
      <c r="E48">
        <v>1</v>
      </c>
      <c r="F48">
        <v>1</v>
      </c>
      <c r="G48">
        <v>1</v>
      </c>
      <c r="H48">
        <v>2</v>
      </c>
      <c r="I48" t="s">
        <v>709</v>
      </c>
      <c r="J48" t="s">
        <v>710</v>
      </c>
      <c r="K48" t="s">
        <v>711</v>
      </c>
      <c r="L48">
        <v>1368</v>
      </c>
      <c r="N48">
        <v>1011</v>
      </c>
      <c r="O48" t="s">
        <v>696</v>
      </c>
      <c r="P48" t="s">
        <v>696</v>
      </c>
      <c r="Q48">
        <v>1</v>
      </c>
      <c r="W48">
        <v>0</v>
      </c>
      <c r="X48">
        <v>-671646184</v>
      </c>
      <c r="Y48">
        <f t="shared" si="0"/>
        <v>0.08</v>
      </c>
      <c r="AA48">
        <v>0</v>
      </c>
      <c r="AB48">
        <v>1326.85</v>
      </c>
      <c r="AC48">
        <v>369.81</v>
      </c>
      <c r="AD48">
        <v>0</v>
      </c>
      <c r="AE48">
        <v>0</v>
      </c>
      <c r="AF48">
        <v>91.76</v>
      </c>
      <c r="AG48">
        <v>10.35</v>
      </c>
      <c r="AH48">
        <v>0</v>
      </c>
      <c r="AI48">
        <v>1</v>
      </c>
      <c r="AJ48">
        <v>14.46</v>
      </c>
      <c r="AK48">
        <v>35.729999999999997</v>
      </c>
      <c r="AL48">
        <v>1</v>
      </c>
      <c r="AM48">
        <v>2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0.08</v>
      </c>
      <c r="AU48" t="s">
        <v>3</v>
      </c>
      <c r="AV48">
        <v>0</v>
      </c>
      <c r="AW48">
        <v>2</v>
      </c>
      <c r="AX48">
        <v>93041311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V48">
        <v>0</v>
      </c>
      <c r="CW48">
        <f>ROUND(Y48*Source!I61*DO48,9)</f>
        <v>0</v>
      </c>
      <c r="CX48">
        <f>ROUND(Y48*Source!I61,9)</f>
        <v>3.5999999999999997E-2</v>
      </c>
      <c r="CY48">
        <f>AB48</f>
        <v>1326.85</v>
      </c>
      <c r="CZ48">
        <f>AF48</f>
        <v>91.76</v>
      </c>
      <c r="DA48">
        <f>AJ48</f>
        <v>14.46</v>
      </c>
      <c r="DB48">
        <f t="shared" si="1"/>
        <v>7.34</v>
      </c>
      <c r="DC48">
        <f t="shared" si="2"/>
        <v>0.83</v>
      </c>
      <c r="DD48" t="s">
        <v>3</v>
      </c>
      <c r="DE48" t="s">
        <v>3</v>
      </c>
      <c r="DF48">
        <f t="shared" si="33"/>
        <v>0</v>
      </c>
      <c r="DG48">
        <f>ROUND(ROUND(AF48*AJ48,2)*CX48,2)</f>
        <v>47.77</v>
      </c>
      <c r="DH48">
        <f>ROUND(ROUND(AG48*AK48,2)*CX48,2)</f>
        <v>13.31</v>
      </c>
      <c r="DI48">
        <f t="shared" si="4"/>
        <v>0</v>
      </c>
      <c r="DJ48">
        <f>DG48</f>
        <v>47.77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ROW(Source!A61)</f>
        <v>61</v>
      </c>
      <c r="B49">
        <v>93041055</v>
      </c>
      <c r="C49">
        <v>93041306</v>
      </c>
      <c r="D49">
        <v>37801918</v>
      </c>
      <c r="E49">
        <v>1</v>
      </c>
      <c r="F49">
        <v>1</v>
      </c>
      <c r="G49">
        <v>1</v>
      </c>
      <c r="H49">
        <v>3</v>
      </c>
      <c r="I49" t="s">
        <v>479</v>
      </c>
      <c r="J49" t="s">
        <v>482</v>
      </c>
      <c r="K49" t="s">
        <v>480</v>
      </c>
      <c r="L49">
        <v>1374</v>
      </c>
      <c r="N49">
        <v>1013</v>
      </c>
      <c r="O49" t="s">
        <v>481</v>
      </c>
      <c r="P49" t="s">
        <v>481</v>
      </c>
      <c r="Q49">
        <v>1</v>
      </c>
      <c r="W49">
        <v>0</v>
      </c>
      <c r="X49">
        <v>2131831278</v>
      </c>
      <c r="Y49">
        <f t="shared" si="0"/>
        <v>0.36</v>
      </c>
      <c r="AA49">
        <v>1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M49">
        <v>-2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0.36</v>
      </c>
      <c r="AU49" t="s">
        <v>3</v>
      </c>
      <c r="AV49">
        <v>0</v>
      </c>
      <c r="AW49">
        <v>2</v>
      </c>
      <c r="AX49">
        <v>93041312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V49">
        <v>0</v>
      </c>
      <c r="CW49">
        <v>0</v>
      </c>
      <c r="CX49">
        <f>ROUND(Y49*Source!I61,9)</f>
        <v>0.16200000000000001</v>
      </c>
      <c r="CY49">
        <f>AA49</f>
        <v>1</v>
      </c>
      <c r="CZ49">
        <f>AE49</f>
        <v>1</v>
      </c>
      <c r="DA49">
        <f>AI49</f>
        <v>1</v>
      </c>
      <c r="DB49">
        <f t="shared" si="1"/>
        <v>0.36</v>
      </c>
      <c r="DC49">
        <f t="shared" si="2"/>
        <v>0</v>
      </c>
      <c r="DD49" t="s">
        <v>3</v>
      </c>
      <c r="DE49" t="s">
        <v>3</v>
      </c>
      <c r="DF49">
        <f t="shared" si="33"/>
        <v>0.16</v>
      </c>
      <c r="DG49">
        <f t="shared" ref="DG49:DG61" si="34">ROUND(ROUND(AF49,2)*CX49,2)</f>
        <v>0</v>
      </c>
      <c r="DH49">
        <f t="shared" ref="DH49:DH61" si="35">ROUND(ROUND(AG49,2)*CX49,2)</f>
        <v>0</v>
      </c>
      <c r="DI49">
        <f t="shared" si="4"/>
        <v>0</v>
      </c>
      <c r="DJ49">
        <f>DF49</f>
        <v>0.16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ROW(Source!A62)</f>
        <v>62</v>
      </c>
      <c r="B50">
        <v>93041055</v>
      </c>
      <c r="C50">
        <v>93041313</v>
      </c>
      <c r="D50">
        <v>23135014</v>
      </c>
      <c r="E50">
        <v>1</v>
      </c>
      <c r="F50">
        <v>1</v>
      </c>
      <c r="G50">
        <v>1</v>
      </c>
      <c r="H50">
        <v>1</v>
      </c>
      <c r="I50" t="s">
        <v>712</v>
      </c>
      <c r="J50" t="s">
        <v>3</v>
      </c>
      <c r="K50" t="s">
        <v>713</v>
      </c>
      <c r="L50">
        <v>1369</v>
      </c>
      <c r="N50">
        <v>1013</v>
      </c>
      <c r="O50" t="s">
        <v>688</v>
      </c>
      <c r="P50" t="s">
        <v>688</v>
      </c>
      <c r="Q50">
        <v>1</v>
      </c>
      <c r="W50">
        <v>0</v>
      </c>
      <c r="X50">
        <v>-883932286</v>
      </c>
      <c r="Y50">
        <f t="shared" si="0"/>
        <v>133</v>
      </c>
      <c r="AA50">
        <v>0</v>
      </c>
      <c r="AB50">
        <v>0</v>
      </c>
      <c r="AC50">
        <v>0</v>
      </c>
      <c r="AD50">
        <v>7.9</v>
      </c>
      <c r="AE50">
        <v>0</v>
      </c>
      <c r="AF50">
        <v>0</v>
      </c>
      <c r="AG50">
        <v>0</v>
      </c>
      <c r="AH50">
        <v>7.9</v>
      </c>
      <c r="AI50">
        <v>1</v>
      </c>
      <c r="AJ50">
        <v>1</v>
      </c>
      <c r="AK50">
        <v>1</v>
      </c>
      <c r="AL50">
        <v>1</v>
      </c>
      <c r="AM50">
        <v>-2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133</v>
      </c>
      <c r="AU50" t="s">
        <v>3</v>
      </c>
      <c r="AV50">
        <v>1</v>
      </c>
      <c r="AW50">
        <v>2</v>
      </c>
      <c r="AX50">
        <v>93041318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U50">
        <f>ROUND(AT50*Source!I62*AH50*AL50,2)</f>
        <v>81.95</v>
      </c>
      <c r="CV50">
        <f>ROUND(Y50*Source!I62,9)</f>
        <v>10.374000000000001</v>
      </c>
      <c r="CW50">
        <v>0</v>
      </c>
      <c r="CX50">
        <f>ROUND(Y50*Source!I62,9)</f>
        <v>10.374000000000001</v>
      </c>
      <c r="CY50">
        <f>AD50</f>
        <v>7.9</v>
      </c>
      <c r="CZ50">
        <f>AH50</f>
        <v>7.9</v>
      </c>
      <c r="DA50">
        <f>AL50</f>
        <v>1</v>
      </c>
      <c r="DB50">
        <f t="shared" si="1"/>
        <v>1050.7</v>
      </c>
      <c r="DC50">
        <f t="shared" si="2"/>
        <v>0</v>
      </c>
      <c r="DD50" t="s">
        <v>3</v>
      </c>
      <c r="DE50" t="s">
        <v>3</v>
      </c>
      <c r="DF50">
        <f t="shared" si="33"/>
        <v>0</v>
      </c>
      <c r="DG50">
        <f t="shared" si="34"/>
        <v>0</v>
      </c>
      <c r="DH50">
        <f t="shared" si="35"/>
        <v>0</v>
      </c>
      <c r="DI50">
        <f t="shared" si="4"/>
        <v>81.95</v>
      </c>
      <c r="DJ50">
        <f>DI50</f>
        <v>81.95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ROW(Source!A62)</f>
        <v>62</v>
      </c>
      <c r="B51">
        <v>93041055</v>
      </c>
      <c r="C51">
        <v>93041313</v>
      </c>
      <c r="D51">
        <v>37729631</v>
      </c>
      <c r="E51">
        <v>1</v>
      </c>
      <c r="F51">
        <v>1</v>
      </c>
      <c r="G51">
        <v>1</v>
      </c>
      <c r="H51">
        <v>3</v>
      </c>
      <c r="I51" t="s">
        <v>427</v>
      </c>
      <c r="J51" t="s">
        <v>429</v>
      </c>
      <c r="K51" t="s">
        <v>428</v>
      </c>
      <c r="L51">
        <v>1348</v>
      </c>
      <c r="N51">
        <v>1009</v>
      </c>
      <c r="O51" t="s">
        <v>178</v>
      </c>
      <c r="P51" t="s">
        <v>178</v>
      </c>
      <c r="Q51">
        <v>1000</v>
      </c>
      <c r="W51">
        <v>0</v>
      </c>
      <c r="X51">
        <v>1351376136</v>
      </c>
      <c r="Y51">
        <f t="shared" si="0"/>
        <v>8.0000000000000004E-4</v>
      </c>
      <c r="AA51">
        <v>60729.89</v>
      </c>
      <c r="AB51">
        <v>0</v>
      </c>
      <c r="AC51">
        <v>0</v>
      </c>
      <c r="AD51">
        <v>0</v>
      </c>
      <c r="AE51">
        <v>4917.3999999999996</v>
      </c>
      <c r="AF51">
        <v>0</v>
      </c>
      <c r="AG51">
        <v>0</v>
      </c>
      <c r="AH51">
        <v>0</v>
      </c>
      <c r="AI51">
        <v>12.35</v>
      </c>
      <c r="AJ51">
        <v>1</v>
      </c>
      <c r="AK51">
        <v>1</v>
      </c>
      <c r="AL51">
        <v>1</v>
      </c>
      <c r="AM51">
        <v>2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8.0000000000000004E-4</v>
      </c>
      <c r="AU51" t="s">
        <v>3</v>
      </c>
      <c r="AV51">
        <v>0</v>
      </c>
      <c r="AW51">
        <v>2</v>
      </c>
      <c r="AX51">
        <v>93041319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V51">
        <v>0</v>
      </c>
      <c r="CW51">
        <v>0</v>
      </c>
      <c r="CX51">
        <f>ROUND(Y51*Source!I62,9)</f>
        <v>6.2399999999999999E-5</v>
      </c>
      <c r="CY51">
        <f>AA51</f>
        <v>60729.89</v>
      </c>
      <c r="CZ51">
        <f>AE51</f>
        <v>4917.3999999999996</v>
      </c>
      <c r="DA51">
        <f>AI51</f>
        <v>12.35</v>
      </c>
      <c r="DB51">
        <f t="shared" si="1"/>
        <v>3.93</v>
      </c>
      <c r="DC51">
        <f t="shared" si="2"/>
        <v>0</v>
      </c>
      <c r="DD51" t="s">
        <v>3</v>
      </c>
      <c r="DE51" t="s">
        <v>3</v>
      </c>
      <c r="DF51">
        <f>ROUND(ROUND(AE51*AI51,2)*CX51,2)</f>
        <v>3.79</v>
      </c>
      <c r="DG51">
        <f t="shared" si="34"/>
        <v>0</v>
      </c>
      <c r="DH51">
        <f t="shared" si="35"/>
        <v>0</v>
      </c>
      <c r="DI51">
        <f t="shared" si="4"/>
        <v>0</v>
      </c>
      <c r="DJ51">
        <f>DF51</f>
        <v>3.79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ROW(Source!A62)</f>
        <v>62</v>
      </c>
      <c r="B52">
        <v>93041055</v>
      </c>
      <c r="C52">
        <v>93041313</v>
      </c>
      <c r="D52">
        <v>37738037</v>
      </c>
      <c r="E52">
        <v>1</v>
      </c>
      <c r="F52">
        <v>1</v>
      </c>
      <c r="G52">
        <v>1</v>
      </c>
      <c r="H52">
        <v>3</v>
      </c>
      <c r="I52" t="s">
        <v>431</v>
      </c>
      <c r="J52" t="s">
        <v>433</v>
      </c>
      <c r="K52" t="s">
        <v>432</v>
      </c>
      <c r="L52">
        <v>1339</v>
      </c>
      <c r="N52">
        <v>1007</v>
      </c>
      <c r="O52" t="s">
        <v>69</v>
      </c>
      <c r="P52" t="s">
        <v>69</v>
      </c>
      <c r="Q52">
        <v>1</v>
      </c>
      <c r="W52">
        <v>0</v>
      </c>
      <c r="X52">
        <v>705501162</v>
      </c>
      <c r="Y52">
        <f t="shared" si="0"/>
        <v>0.08</v>
      </c>
      <c r="AA52">
        <v>6274.89</v>
      </c>
      <c r="AB52">
        <v>0</v>
      </c>
      <c r="AC52">
        <v>0</v>
      </c>
      <c r="AD52">
        <v>0</v>
      </c>
      <c r="AE52">
        <v>772.77</v>
      </c>
      <c r="AF52">
        <v>0</v>
      </c>
      <c r="AG52">
        <v>0</v>
      </c>
      <c r="AH52">
        <v>0</v>
      </c>
      <c r="AI52">
        <v>8.1199999999999992</v>
      </c>
      <c r="AJ52">
        <v>1</v>
      </c>
      <c r="AK52">
        <v>1</v>
      </c>
      <c r="AL52">
        <v>1</v>
      </c>
      <c r="AM52">
        <v>2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0.08</v>
      </c>
      <c r="AU52" t="s">
        <v>3</v>
      </c>
      <c r="AV52">
        <v>0</v>
      </c>
      <c r="AW52">
        <v>2</v>
      </c>
      <c r="AX52">
        <v>93041320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V52">
        <v>0</v>
      </c>
      <c r="CW52">
        <v>0</v>
      </c>
      <c r="CX52">
        <f>ROUND(Y52*Source!I62,9)</f>
        <v>6.2399999999999999E-3</v>
      </c>
      <c r="CY52">
        <f>AA52</f>
        <v>6274.89</v>
      </c>
      <c r="CZ52">
        <f>AE52</f>
        <v>772.77</v>
      </c>
      <c r="DA52">
        <f>AI52</f>
        <v>8.1199999999999992</v>
      </c>
      <c r="DB52">
        <f t="shared" si="1"/>
        <v>61.82</v>
      </c>
      <c r="DC52">
        <f t="shared" si="2"/>
        <v>0</v>
      </c>
      <c r="DD52" t="s">
        <v>3</v>
      </c>
      <c r="DE52" t="s">
        <v>3</v>
      </c>
      <c r="DF52">
        <f>ROUND(ROUND(AE52*AI52,2)*CX52,2)</f>
        <v>39.159999999999997</v>
      </c>
      <c r="DG52">
        <f t="shared" si="34"/>
        <v>0</v>
      </c>
      <c r="DH52">
        <f t="shared" si="35"/>
        <v>0</v>
      </c>
      <c r="DI52">
        <f t="shared" si="4"/>
        <v>0</v>
      </c>
      <c r="DJ52">
        <f>DF52</f>
        <v>39.159999999999997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ROW(Source!A62)</f>
        <v>62</v>
      </c>
      <c r="B53">
        <v>93041055</v>
      </c>
      <c r="C53">
        <v>93041313</v>
      </c>
      <c r="D53">
        <v>37786184</v>
      </c>
      <c r="E53">
        <v>1</v>
      </c>
      <c r="F53">
        <v>1</v>
      </c>
      <c r="G53">
        <v>1</v>
      </c>
      <c r="H53">
        <v>3</v>
      </c>
      <c r="I53" t="s">
        <v>128</v>
      </c>
      <c r="J53" t="s">
        <v>130</v>
      </c>
      <c r="K53" t="s">
        <v>129</v>
      </c>
      <c r="L53">
        <v>1301</v>
      </c>
      <c r="N53">
        <v>1003</v>
      </c>
      <c r="O53" t="s">
        <v>64</v>
      </c>
      <c r="P53" t="s">
        <v>64</v>
      </c>
      <c r="Q53">
        <v>1</v>
      </c>
      <c r="W53">
        <v>1</v>
      </c>
      <c r="X53">
        <v>989096894</v>
      </c>
      <c r="Y53">
        <f t="shared" si="0"/>
        <v>-1000</v>
      </c>
      <c r="AA53">
        <v>345.29</v>
      </c>
      <c r="AB53">
        <v>0</v>
      </c>
      <c r="AC53">
        <v>0</v>
      </c>
      <c r="AD53">
        <v>0</v>
      </c>
      <c r="AE53">
        <v>32.299999999999997</v>
      </c>
      <c r="AF53">
        <v>0</v>
      </c>
      <c r="AG53">
        <v>0</v>
      </c>
      <c r="AH53">
        <v>0</v>
      </c>
      <c r="AI53">
        <v>10.69</v>
      </c>
      <c r="AJ53">
        <v>1</v>
      </c>
      <c r="AK53">
        <v>1</v>
      </c>
      <c r="AL53">
        <v>1</v>
      </c>
      <c r="AM53">
        <v>2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-1000</v>
      </c>
      <c r="AU53" t="s">
        <v>3</v>
      </c>
      <c r="AV53">
        <v>0</v>
      </c>
      <c r="AW53">
        <v>2</v>
      </c>
      <c r="AX53">
        <v>93041321</v>
      </c>
      <c r="AY53">
        <v>1</v>
      </c>
      <c r="AZ53">
        <v>6144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V53">
        <v>0</v>
      </c>
      <c r="CW53">
        <v>0</v>
      </c>
      <c r="CX53">
        <f>ROUND(Y53*Source!I62,9)</f>
        <v>-78</v>
      </c>
      <c r="CY53">
        <f>AA53</f>
        <v>345.29</v>
      </c>
      <c r="CZ53">
        <f>AE53</f>
        <v>32.299999999999997</v>
      </c>
      <c r="DA53">
        <f>AI53</f>
        <v>10.69</v>
      </c>
      <c r="DB53">
        <f t="shared" si="1"/>
        <v>-32300</v>
      </c>
      <c r="DC53">
        <f t="shared" si="2"/>
        <v>0</v>
      </c>
      <c r="DD53" t="s">
        <v>3</v>
      </c>
      <c r="DE53" t="s">
        <v>3</v>
      </c>
      <c r="DF53">
        <f>ROUND(ROUND(AE53*AI53,2)*CX53,2)</f>
        <v>-26932.62</v>
      </c>
      <c r="DG53">
        <f t="shared" si="34"/>
        <v>0</v>
      </c>
      <c r="DH53">
        <f t="shared" si="35"/>
        <v>0</v>
      </c>
      <c r="DI53">
        <f t="shared" si="4"/>
        <v>0</v>
      </c>
      <c r="DJ53">
        <f>DF53</f>
        <v>-26932.62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ROW(Source!A64)</f>
        <v>64</v>
      </c>
      <c r="B54">
        <v>93041055</v>
      </c>
      <c r="C54">
        <v>93042096</v>
      </c>
      <c r="D54">
        <v>23135014</v>
      </c>
      <c r="E54">
        <v>1</v>
      </c>
      <c r="F54">
        <v>1</v>
      </c>
      <c r="G54">
        <v>1</v>
      </c>
      <c r="H54">
        <v>1</v>
      </c>
      <c r="I54" t="s">
        <v>712</v>
      </c>
      <c r="J54" t="s">
        <v>3</v>
      </c>
      <c r="K54" t="s">
        <v>713</v>
      </c>
      <c r="L54">
        <v>1369</v>
      </c>
      <c r="N54">
        <v>1013</v>
      </c>
      <c r="O54" t="s">
        <v>688</v>
      </c>
      <c r="P54" t="s">
        <v>688</v>
      </c>
      <c r="Q54">
        <v>1</v>
      </c>
      <c r="W54">
        <v>0</v>
      </c>
      <c r="X54">
        <v>-883932286</v>
      </c>
      <c r="Y54">
        <f t="shared" si="0"/>
        <v>175</v>
      </c>
      <c r="AA54">
        <v>0</v>
      </c>
      <c r="AB54">
        <v>0</v>
      </c>
      <c r="AC54">
        <v>0</v>
      </c>
      <c r="AD54">
        <v>7.9</v>
      </c>
      <c r="AE54">
        <v>0</v>
      </c>
      <c r="AF54">
        <v>0</v>
      </c>
      <c r="AG54">
        <v>0</v>
      </c>
      <c r="AH54">
        <v>7.9</v>
      </c>
      <c r="AI54">
        <v>1</v>
      </c>
      <c r="AJ54">
        <v>1</v>
      </c>
      <c r="AK54">
        <v>1</v>
      </c>
      <c r="AL54">
        <v>1</v>
      </c>
      <c r="AM54">
        <v>-2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175</v>
      </c>
      <c r="AU54" t="s">
        <v>3</v>
      </c>
      <c r="AV54">
        <v>1</v>
      </c>
      <c r="AW54">
        <v>2</v>
      </c>
      <c r="AX54">
        <v>93042097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U54">
        <f>ROUND(AT54*Source!I64*AH54*AL54,2)</f>
        <v>16.59</v>
      </c>
      <c r="CV54">
        <f>ROUND(Y54*Source!I64,9)</f>
        <v>2.1</v>
      </c>
      <c r="CW54">
        <v>0</v>
      </c>
      <c r="CX54">
        <f>ROUND(Y54*Source!I64,9)</f>
        <v>2.1</v>
      </c>
      <c r="CY54">
        <f>AD54</f>
        <v>7.9</v>
      </c>
      <c r="CZ54">
        <f>AH54</f>
        <v>7.9</v>
      </c>
      <c r="DA54">
        <f>AL54</f>
        <v>1</v>
      </c>
      <c r="DB54">
        <f t="shared" si="1"/>
        <v>1382.5</v>
      </c>
      <c r="DC54">
        <f t="shared" si="2"/>
        <v>0</v>
      </c>
      <c r="DD54" t="s">
        <v>3</v>
      </c>
      <c r="DE54" t="s">
        <v>3</v>
      </c>
      <c r="DF54">
        <f>ROUND(ROUND(AE54,2)*CX54,2)</f>
        <v>0</v>
      </c>
      <c r="DG54">
        <f t="shared" si="34"/>
        <v>0</v>
      </c>
      <c r="DH54">
        <f t="shared" si="35"/>
        <v>0</v>
      </c>
      <c r="DI54">
        <f t="shared" si="4"/>
        <v>16.59</v>
      </c>
      <c r="DJ54">
        <f>DI54</f>
        <v>16.59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ROW(Source!A64)</f>
        <v>64</v>
      </c>
      <c r="B55">
        <v>93041055</v>
      </c>
      <c r="C55">
        <v>93042096</v>
      </c>
      <c r="D55">
        <v>37730833</v>
      </c>
      <c r="E55">
        <v>1</v>
      </c>
      <c r="F55">
        <v>1</v>
      </c>
      <c r="G55">
        <v>1</v>
      </c>
      <c r="H55">
        <v>3</v>
      </c>
      <c r="I55" t="s">
        <v>136</v>
      </c>
      <c r="J55" t="s">
        <v>139</v>
      </c>
      <c r="K55" t="s">
        <v>137</v>
      </c>
      <c r="L55">
        <v>1327</v>
      </c>
      <c r="N55">
        <v>1005</v>
      </c>
      <c r="O55" t="s">
        <v>138</v>
      </c>
      <c r="P55" t="s">
        <v>138</v>
      </c>
      <c r="Q55">
        <v>1</v>
      </c>
      <c r="W55">
        <v>1</v>
      </c>
      <c r="X55">
        <v>-548372640</v>
      </c>
      <c r="Y55">
        <f t="shared" si="0"/>
        <v>-15</v>
      </c>
      <c r="AA55">
        <v>62.37</v>
      </c>
      <c r="AB55">
        <v>0</v>
      </c>
      <c r="AC55">
        <v>0</v>
      </c>
      <c r="AD55">
        <v>0</v>
      </c>
      <c r="AE55">
        <v>15.4</v>
      </c>
      <c r="AF55">
        <v>0</v>
      </c>
      <c r="AG55">
        <v>0</v>
      </c>
      <c r="AH55">
        <v>0</v>
      </c>
      <c r="AI55">
        <v>4.05</v>
      </c>
      <c r="AJ55">
        <v>1</v>
      </c>
      <c r="AK55">
        <v>1</v>
      </c>
      <c r="AL55">
        <v>1</v>
      </c>
      <c r="AM55">
        <v>2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-15</v>
      </c>
      <c r="AU55" t="s">
        <v>3</v>
      </c>
      <c r="AV55">
        <v>0</v>
      </c>
      <c r="AW55">
        <v>2</v>
      </c>
      <c r="AX55">
        <v>93042098</v>
      </c>
      <c r="AY55">
        <v>1</v>
      </c>
      <c r="AZ55">
        <v>6144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V55">
        <v>0</v>
      </c>
      <c r="CW55">
        <v>0</v>
      </c>
      <c r="CX55">
        <f>ROUND(Y55*Source!I64,9)</f>
        <v>-0.18</v>
      </c>
      <c r="CY55">
        <f>AA55</f>
        <v>62.37</v>
      </c>
      <c r="CZ55">
        <f>AE55</f>
        <v>15.4</v>
      </c>
      <c r="DA55">
        <f>AI55</f>
        <v>4.05</v>
      </c>
      <c r="DB55">
        <f t="shared" si="1"/>
        <v>-231</v>
      </c>
      <c r="DC55">
        <f t="shared" si="2"/>
        <v>0</v>
      </c>
      <c r="DD55" t="s">
        <v>3</v>
      </c>
      <c r="DE55" t="s">
        <v>3</v>
      </c>
      <c r="DF55">
        <f>ROUND(ROUND(AE55*AI55,2)*CX55,2)</f>
        <v>-11.23</v>
      </c>
      <c r="DG55">
        <f t="shared" si="34"/>
        <v>0</v>
      </c>
      <c r="DH55">
        <f t="shared" si="35"/>
        <v>0</v>
      </c>
      <c r="DI55">
        <f t="shared" si="4"/>
        <v>0</v>
      </c>
      <c r="DJ55">
        <f>DF55</f>
        <v>-11.23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ROW(Source!A64)</f>
        <v>64</v>
      </c>
      <c r="B56">
        <v>93041055</v>
      </c>
      <c r="C56">
        <v>93042096</v>
      </c>
      <c r="D56">
        <v>37729607</v>
      </c>
      <c r="E56">
        <v>1</v>
      </c>
      <c r="F56">
        <v>1</v>
      </c>
      <c r="G56">
        <v>1</v>
      </c>
      <c r="H56">
        <v>3</v>
      </c>
      <c r="I56" t="s">
        <v>62</v>
      </c>
      <c r="J56" t="s">
        <v>65</v>
      </c>
      <c r="K56" t="s">
        <v>63</v>
      </c>
      <c r="L56">
        <v>1301</v>
      </c>
      <c r="N56">
        <v>1003</v>
      </c>
      <c r="O56" t="s">
        <v>64</v>
      </c>
      <c r="P56" t="s">
        <v>64</v>
      </c>
      <c r="Q56">
        <v>1</v>
      </c>
      <c r="W56">
        <v>0</v>
      </c>
      <c r="X56">
        <v>-1306765212</v>
      </c>
      <c r="Y56">
        <f t="shared" si="0"/>
        <v>990</v>
      </c>
      <c r="AA56">
        <v>168.64</v>
      </c>
      <c r="AB56">
        <v>0</v>
      </c>
      <c r="AC56">
        <v>0</v>
      </c>
      <c r="AD56">
        <v>0</v>
      </c>
      <c r="AE56">
        <v>14.5</v>
      </c>
      <c r="AF56">
        <v>0</v>
      </c>
      <c r="AG56">
        <v>0</v>
      </c>
      <c r="AH56">
        <v>0</v>
      </c>
      <c r="AI56">
        <v>11.63</v>
      </c>
      <c r="AJ56">
        <v>1</v>
      </c>
      <c r="AK56">
        <v>1</v>
      </c>
      <c r="AL56">
        <v>1</v>
      </c>
      <c r="AM56">
        <v>2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990</v>
      </c>
      <c r="AU56" t="s">
        <v>3</v>
      </c>
      <c r="AV56">
        <v>0</v>
      </c>
      <c r="AW56">
        <v>2</v>
      </c>
      <c r="AX56">
        <v>93042099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V56">
        <v>0</v>
      </c>
      <c r="CW56">
        <v>0</v>
      </c>
      <c r="CX56">
        <f>ROUND(Y56*Source!I64,9)</f>
        <v>11.88</v>
      </c>
      <c r="CY56">
        <f>AA56</f>
        <v>168.64</v>
      </c>
      <c r="CZ56">
        <f>AE56</f>
        <v>14.5</v>
      </c>
      <c r="DA56">
        <f>AI56</f>
        <v>11.63</v>
      </c>
      <c r="DB56">
        <f t="shared" si="1"/>
        <v>14355</v>
      </c>
      <c r="DC56">
        <f t="shared" si="2"/>
        <v>0</v>
      </c>
      <c r="DD56" t="s">
        <v>3</v>
      </c>
      <c r="DE56" t="s">
        <v>3</v>
      </c>
      <c r="DF56">
        <f>ROUND(ROUND(AE56*AI56,2)*CX56,2)</f>
        <v>2003.44</v>
      </c>
      <c r="DG56">
        <f t="shared" si="34"/>
        <v>0</v>
      </c>
      <c r="DH56">
        <f t="shared" si="35"/>
        <v>0</v>
      </c>
      <c r="DI56">
        <f t="shared" si="4"/>
        <v>0</v>
      </c>
      <c r="DJ56">
        <f>DF56</f>
        <v>2003.44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ROW(Source!A64)</f>
        <v>64</v>
      </c>
      <c r="B57">
        <v>93041055</v>
      </c>
      <c r="C57">
        <v>93042096</v>
      </c>
      <c r="D57">
        <v>37738037</v>
      </c>
      <c r="E57">
        <v>1</v>
      </c>
      <c r="F57">
        <v>1</v>
      </c>
      <c r="G57">
        <v>1</v>
      </c>
      <c r="H57">
        <v>3</v>
      </c>
      <c r="I57" t="s">
        <v>431</v>
      </c>
      <c r="J57" t="s">
        <v>433</v>
      </c>
      <c r="K57" t="s">
        <v>432</v>
      </c>
      <c r="L57">
        <v>1339</v>
      </c>
      <c r="N57">
        <v>1007</v>
      </c>
      <c r="O57" t="s">
        <v>69</v>
      </c>
      <c r="P57" t="s">
        <v>69</v>
      </c>
      <c r="Q57">
        <v>1</v>
      </c>
      <c r="W57">
        <v>0</v>
      </c>
      <c r="X57">
        <v>705501162</v>
      </c>
      <c r="Y57">
        <f t="shared" si="0"/>
        <v>0.08</v>
      </c>
      <c r="AA57">
        <v>6274.89</v>
      </c>
      <c r="AB57">
        <v>0</v>
      </c>
      <c r="AC57">
        <v>0</v>
      </c>
      <c r="AD57">
        <v>0</v>
      </c>
      <c r="AE57">
        <v>772.77</v>
      </c>
      <c r="AF57">
        <v>0</v>
      </c>
      <c r="AG57">
        <v>0</v>
      </c>
      <c r="AH57">
        <v>0</v>
      </c>
      <c r="AI57">
        <v>8.1199999999999992</v>
      </c>
      <c r="AJ57">
        <v>1</v>
      </c>
      <c r="AK57">
        <v>1</v>
      </c>
      <c r="AL57">
        <v>1</v>
      </c>
      <c r="AM57">
        <v>2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0.08</v>
      </c>
      <c r="AU57" t="s">
        <v>3</v>
      </c>
      <c r="AV57">
        <v>0</v>
      </c>
      <c r="AW57">
        <v>2</v>
      </c>
      <c r="AX57">
        <v>93042100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V57">
        <v>0</v>
      </c>
      <c r="CW57">
        <v>0</v>
      </c>
      <c r="CX57">
        <f>ROUND(Y57*Source!I64,9)</f>
        <v>9.6000000000000002E-4</v>
      </c>
      <c r="CY57">
        <f>AA57</f>
        <v>6274.89</v>
      </c>
      <c r="CZ57">
        <f>AE57</f>
        <v>772.77</v>
      </c>
      <c r="DA57">
        <f>AI57</f>
        <v>8.1199999999999992</v>
      </c>
      <c r="DB57">
        <f t="shared" si="1"/>
        <v>61.82</v>
      </c>
      <c r="DC57">
        <f t="shared" si="2"/>
        <v>0</v>
      </c>
      <c r="DD57" t="s">
        <v>3</v>
      </c>
      <c r="DE57" t="s">
        <v>3</v>
      </c>
      <c r="DF57">
        <f>ROUND(ROUND(AE57*AI57,2)*CX57,2)</f>
        <v>6.02</v>
      </c>
      <c r="DG57">
        <f t="shared" si="34"/>
        <v>0</v>
      </c>
      <c r="DH57">
        <f t="shared" si="35"/>
        <v>0</v>
      </c>
      <c r="DI57">
        <f t="shared" si="4"/>
        <v>0</v>
      </c>
      <c r="DJ57">
        <f>DF57</f>
        <v>6.02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ROW(Source!A64)</f>
        <v>64</v>
      </c>
      <c r="B58">
        <v>93041055</v>
      </c>
      <c r="C58">
        <v>93042096</v>
      </c>
      <c r="D58">
        <v>37768002</v>
      </c>
      <c r="E58">
        <v>1</v>
      </c>
      <c r="F58">
        <v>1</v>
      </c>
      <c r="G58">
        <v>1</v>
      </c>
      <c r="H58">
        <v>3</v>
      </c>
      <c r="I58" t="s">
        <v>714</v>
      </c>
      <c r="J58" t="s">
        <v>715</v>
      </c>
      <c r="K58" t="s">
        <v>716</v>
      </c>
      <c r="L58">
        <v>1339</v>
      </c>
      <c r="N58">
        <v>1007</v>
      </c>
      <c r="O58" t="s">
        <v>69</v>
      </c>
      <c r="P58" t="s">
        <v>69</v>
      </c>
      <c r="Q58">
        <v>1</v>
      </c>
      <c r="W58">
        <v>0</v>
      </c>
      <c r="X58">
        <v>1011246000</v>
      </c>
      <c r="Y58">
        <f t="shared" si="0"/>
        <v>0.3</v>
      </c>
      <c r="AA58">
        <v>4539.63</v>
      </c>
      <c r="AB58">
        <v>0</v>
      </c>
      <c r="AC58">
        <v>0</v>
      </c>
      <c r="AD58">
        <v>0</v>
      </c>
      <c r="AE58">
        <v>389</v>
      </c>
      <c r="AF58">
        <v>0</v>
      </c>
      <c r="AG58">
        <v>0</v>
      </c>
      <c r="AH58">
        <v>0</v>
      </c>
      <c r="AI58">
        <v>11.67</v>
      </c>
      <c r="AJ58">
        <v>1</v>
      </c>
      <c r="AK58">
        <v>1</v>
      </c>
      <c r="AL58">
        <v>1</v>
      </c>
      <c r="AM58">
        <v>2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0.3</v>
      </c>
      <c r="AU58" t="s">
        <v>3</v>
      </c>
      <c r="AV58">
        <v>0</v>
      </c>
      <c r="AW58">
        <v>2</v>
      </c>
      <c r="AX58">
        <v>93042101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V58">
        <v>0</v>
      </c>
      <c r="CW58">
        <v>0</v>
      </c>
      <c r="CX58">
        <f>ROUND(Y58*Source!I64,9)</f>
        <v>3.5999999999999999E-3</v>
      </c>
      <c r="CY58">
        <f>AA58</f>
        <v>4539.63</v>
      </c>
      <c r="CZ58">
        <f>AE58</f>
        <v>389</v>
      </c>
      <c r="DA58">
        <f>AI58</f>
        <v>11.67</v>
      </c>
      <c r="DB58">
        <f t="shared" si="1"/>
        <v>116.7</v>
      </c>
      <c r="DC58">
        <f t="shared" si="2"/>
        <v>0</v>
      </c>
      <c r="DD58" t="s">
        <v>3</v>
      </c>
      <c r="DE58" t="s">
        <v>3</v>
      </c>
      <c r="DF58">
        <f>ROUND(ROUND(AE58*AI58,2)*CX58,2)</f>
        <v>16.34</v>
      </c>
      <c r="DG58">
        <f t="shared" si="34"/>
        <v>0</v>
      </c>
      <c r="DH58">
        <f t="shared" si="35"/>
        <v>0</v>
      </c>
      <c r="DI58">
        <f t="shared" si="4"/>
        <v>0</v>
      </c>
      <c r="DJ58">
        <f>DF58</f>
        <v>16.34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ROW(Source!A64)</f>
        <v>64</v>
      </c>
      <c r="B59">
        <v>93041055</v>
      </c>
      <c r="C59">
        <v>93042096</v>
      </c>
      <c r="D59">
        <v>37790511</v>
      </c>
      <c r="E59">
        <v>1</v>
      </c>
      <c r="F59">
        <v>1</v>
      </c>
      <c r="G59">
        <v>1</v>
      </c>
      <c r="H59">
        <v>3</v>
      </c>
      <c r="I59" t="s">
        <v>717</v>
      </c>
      <c r="J59" t="s">
        <v>718</v>
      </c>
      <c r="K59" t="s">
        <v>719</v>
      </c>
      <c r="L59">
        <v>1358</v>
      </c>
      <c r="N59">
        <v>1010</v>
      </c>
      <c r="O59" t="s">
        <v>74</v>
      </c>
      <c r="P59" t="s">
        <v>74</v>
      </c>
      <c r="Q59">
        <v>10</v>
      </c>
      <c r="W59">
        <v>0</v>
      </c>
      <c r="X59">
        <v>1051670095</v>
      </c>
      <c r="Y59">
        <f t="shared" si="0"/>
        <v>32</v>
      </c>
      <c r="AA59">
        <v>473.08</v>
      </c>
      <c r="AB59">
        <v>0</v>
      </c>
      <c r="AC59">
        <v>0</v>
      </c>
      <c r="AD59">
        <v>0</v>
      </c>
      <c r="AE59">
        <v>30.6</v>
      </c>
      <c r="AF59">
        <v>0</v>
      </c>
      <c r="AG59">
        <v>0</v>
      </c>
      <c r="AH59">
        <v>0</v>
      </c>
      <c r="AI59">
        <v>15.46</v>
      </c>
      <c r="AJ59">
        <v>1</v>
      </c>
      <c r="AK59">
        <v>1</v>
      </c>
      <c r="AL59">
        <v>1</v>
      </c>
      <c r="AM59">
        <v>2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32</v>
      </c>
      <c r="AU59" t="s">
        <v>3</v>
      </c>
      <c r="AV59">
        <v>0</v>
      </c>
      <c r="AW59">
        <v>2</v>
      </c>
      <c r="AX59">
        <v>93042102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V59">
        <v>0</v>
      </c>
      <c r="CW59">
        <v>0</v>
      </c>
      <c r="CX59">
        <f>ROUND(Y59*Source!I64,9)</f>
        <v>0.38400000000000001</v>
      </c>
      <c r="CY59">
        <f>AA59</f>
        <v>473.08</v>
      </c>
      <c r="CZ59">
        <f>AE59</f>
        <v>30.6</v>
      </c>
      <c r="DA59">
        <f>AI59</f>
        <v>15.46</v>
      </c>
      <c r="DB59">
        <f t="shared" si="1"/>
        <v>979.2</v>
      </c>
      <c r="DC59">
        <f t="shared" si="2"/>
        <v>0</v>
      </c>
      <c r="DD59" t="s">
        <v>3</v>
      </c>
      <c r="DE59" t="s">
        <v>3</v>
      </c>
      <c r="DF59">
        <f>ROUND(ROUND(AE59*AI59,2)*CX59,2)</f>
        <v>181.66</v>
      </c>
      <c r="DG59">
        <f t="shared" si="34"/>
        <v>0</v>
      </c>
      <c r="DH59">
        <f t="shared" si="35"/>
        <v>0</v>
      </c>
      <c r="DI59">
        <f t="shared" si="4"/>
        <v>0</v>
      </c>
      <c r="DJ59">
        <f>DF59</f>
        <v>181.66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ROW(Source!A66)</f>
        <v>66</v>
      </c>
      <c r="B60">
        <v>93041055</v>
      </c>
      <c r="C60">
        <v>93041323</v>
      </c>
      <c r="D60">
        <v>23351395</v>
      </c>
      <c r="E60">
        <v>1</v>
      </c>
      <c r="F60">
        <v>1</v>
      </c>
      <c r="G60">
        <v>1</v>
      </c>
      <c r="H60">
        <v>1</v>
      </c>
      <c r="I60" t="s">
        <v>707</v>
      </c>
      <c r="J60" t="s">
        <v>3</v>
      </c>
      <c r="K60" t="s">
        <v>708</v>
      </c>
      <c r="L60">
        <v>1369</v>
      </c>
      <c r="N60">
        <v>1013</v>
      </c>
      <c r="O60" t="s">
        <v>688</v>
      </c>
      <c r="P60" t="s">
        <v>688</v>
      </c>
      <c r="Q60">
        <v>1</v>
      </c>
      <c r="W60">
        <v>0</v>
      </c>
      <c r="X60">
        <v>1072260845</v>
      </c>
      <c r="Y60">
        <f t="shared" si="0"/>
        <v>18.559999999999999</v>
      </c>
      <c r="AA60">
        <v>0</v>
      </c>
      <c r="AB60">
        <v>0</v>
      </c>
      <c r="AC60">
        <v>0</v>
      </c>
      <c r="AD60">
        <v>8.99</v>
      </c>
      <c r="AE60">
        <v>0</v>
      </c>
      <c r="AF60">
        <v>0</v>
      </c>
      <c r="AG60">
        <v>0</v>
      </c>
      <c r="AH60">
        <v>8.99</v>
      </c>
      <c r="AI60">
        <v>1</v>
      </c>
      <c r="AJ60">
        <v>1</v>
      </c>
      <c r="AK60">
        <v>1</v>
      </c>
      <c r="AL60">
        <v>1</v>
      </c>
      <c r="AM60">
        <v>-2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18.559999999999999</v>
      </c>
      <c r="AU60" t="s">
        <v>3</v>
      </c>
      <c r="AV60">
        <v>1</v>
      </c>
      <c r="AW60">
        <v>2</v>
      </c>
      <c r="AX60">
        <v>93042678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U60">
        <f>ROUND(AT60*Source!I66*AH60*AL60,2)</f>
        <v>470.53</v>
      </c>
      <c r="CV60">
        <f>ROUND(Y60*Source!I66,9)</f>
        <v>52.339199999999998</v>
      </c>
      <c r="CW60">
        <v>0</v>
      </c>
      <c r="CX60">
        <f>ROUND(Y60*Source!I66,9)</f>
        <v>52.339199999999998</v>
      </c>
      <c r="CY60">
        <f>AD60</f>
        <v>8.99</v>
      </c>
      <c r="CZ60">
        <f>AH60</f>
        <v>8.99</v>
      </c>
      <c r="DA60">
        <f>AL60</f>
        <v>1</v>
      </c>
      <c r="DB60">
        <f t="shared" si="1"/>
        <v>166.85</v>
      </c>
      <c r="DC60">
        <f t="shared" si="2"/>
        <v>0</v>
      </c>
      <c r="DD60" t="s">
        <v>3</v>
      </c>
      <c r="DE60" t="s">
        <v>3</v>
      </c>
      <c r="DF60">
        <f t="shared" ref="DF60:DF65" si="36">ROUND(ROUND(AE60,2)*CX60,2)</f>
        <v>0</v>
      </c>
      <c r="DG60">
        <f t="shared" si="34"/>
        <v>0</v>
      </c>
      <c r="DH60">
        <f t="shared" si="35"/>
        <v>0</v>
      </c>
      <c r="DI60">
        <f t="shared" si="4"/>
        <v>470.53</v>
      </c>
      <c r="DJ60">
        <f>DI60</f>
        <v>470.53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ROW(Source!A66)</f>
        <v>66</v>
      </c>
      <c r="B61">
        <v>93041055</v>
      </c>
      <c r="C61">
        <v>93041323</v>
      </c>
      <c r="D61">
        <v>121548</v>
      </c>
      <c r="E61">
        <v>1</v>
      </c>
      <c r="F61">
        <v>1</v>
      </c>
      <c r="G61">
        <v>1</v>
      </c>
      <c r="H61">
        <v>1</v>
      </c>
      <c r="I61" t="s">
        <v>25</v>
      </c>
      <c r="J61" t="s">
        <v>3</v>
      </c>
      <c r="K61" t="s">
        <v>691</v>
      </c>
      <c r="L61">
        <v>608254</v>
      </c>
      <c r="N61">
        <v>1013</v>
      </c>
      <c r="O61" t="s">
        <v>692</v>
      </c>
      <c r="P61" t="s">
        <v>692</v>
      </c>
      <c r="Q61">
        <v>1</v>
      </c>
      <c r="W61">
        <v>0</v>
      </c>
      <c r="X61">
        <v>-185737400</v>
      </c>
      <c r="Y61">
        <f t="shared" si="0"/>
        <v>0.2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M61">
        <v>-2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0.2</v>
      </c>
      <c r="AU61" t="s">
        <v>3</v>
      </c>
      <c r="AV61">
        <v>2</v>
      </c>
      <c r="AW61">
        <v>2</v>
      </c>
      <c r="AX61">
        <v>93042679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V61">
        <v>0</v>
      </c>
      <c r="CW61">
        <v>0</v>
      </c>
      <c r="CX61">
        <f>ROUND(Y61*Source!I66,9)</f>
        <v>0.56399999999999995</v>
      </c>
      <c r="CY61">
        <f>AD61</f>
        <v>0</v>
      </c>
      <c r="CZ61">
        <f>AH61</f>
        <v>0</v>
      </c>
      <c r="DA61">
        <f>AL61</f>
        <v>1</v>
      </c>
      <c r="DB61">
        <f t="shared" si="1"/>
        <v>0</v>
      </c>
      <c r="DC61">
        <f t="shared" si="2"/>
        <v>0</v>
      </c>
      <c r="DD61" t="s">
        <v>3</v>
      </c>
      <c r="DE61" t="s">
        <v>3</v>
      </c>
      <c r="DF61">
        <f t="shared" si="36"/>
        <v>0</v>
      </c>
      <c r="DG61">
        <f t="shared" si="34"/>
        <v>0</v>
      </c>
      <c r="DH61">
        <f t="shared" si="35"/>
        <v>0</v>
      </c>
      <c r="DI61">
        <f t="shared" si="4"/>
        <v>0</v>
      </c>
      <c r="DJ61">
        <f>DI61</f>
        <v>0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ROW(Source!A66)</f>
        <v>66</v>
      </c>
      <c r="B62">
        <v>93041055</v>
      </c>
      <c r="C62">
        <v>93041323</v>
      </c>
      <c r="D62">
        <v>37802432</v>
      </c>
      <c r="E62">
        <v>1</v>
      </c>
      <c r="F62">
        <v>1</v>
      </c>
      <c r="G62">
        <v>1</v>
      </c>
      <c r="H62">
        <v>2</v>
      </c>
      <c r="I62" t="s">
        <v>720</v>
      </c>
      <c r="J62" t="s">
        <v>721</v>
      </c>
      <c r="K62" t="s">
        <v>722</v>
      </c>
      <c r="L62">
        <v>1368</v>
      </c>
      <c r="N62">
        <v>1011</v>
      </c>
      <c r="O62" t="s">
        <v>696</v>
      </c>
      <c r="P62" t="s">
        <v>696</v>
      </c>
      <c r="Q62">
        <v>1</v>
      </c>
      <c r="W62">
        <v>0</v>
      </c>
      <c r="X62">
        <v>-1424728221</v>
      </c>
      <c r="Y62">
        <f t="shared" si="0"/>
        <v>0.2</v>
      </c>
      <c r="AA62">
        <v>0</v>
      </c>
      <c r="AB62">
        <v>1482.38</v>
      </c>
      <c r="AC62">
        <v>432.33</v>
      </c>
      <c r="AD62">
        <v>0</v>
      </c>
      <c r="AE62">
        <v>0</v>
      </c>
      <c r="AF62">
        <v>138.54</v>
      </c>
      <c r="AG62">
        <v>12.1</v>
      </c>
      <c r="AH62">
        <v>0</v>
      </c>
      <c r="AI62">
        <v>1</v>
      </c>
      <c r="AJ62">
        <v>10.7</v>
      </c>
      <c r="AK62">
        <v>35.729999999999997</v>
      </c>
      <c r="AL62">
        <v>1</v>
      </c>
      <c r="AM62">
        <v>2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0.2</v>
      </c>
      <c r="AU62" t="s">
        <v>3</v>
      </c>
      <c r="AV62">
        <v>0</v>
      </c>
      <c r="AW62">
        <v>2</v>
      </c>
      <c r="AX62">
        <v>93042680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V62">
        <v>0</v>
      </c>
      <c r="CW62">
        <f>ROUND(Y62*Source!I66*DO62,9)</f>
        <v>0</v>
      </c>
      <c r="CX62">
        <f>ROUND(Y62*Source!I66,9)</f>
        <v>0.56399999999999995</v>
      </c>
      <c r="CY62">
        <f>AB62</f>
        <v>1482.38</v>
      </c>
      <c r="CZ62">
        <f>AF62</f>
        <v>138.54</v>
      </c>
      <c r="DA62">
        <f>AJ62</f>
        <v>10.7</v>
      </c>
      <c r="DB62">
        <f t="shared" si="1"/>
        <v>27.71</v>
      </c>
      <c r="DC62">
        <f t="shared" si="2"/>
        <v>2.42</v>
      </c>
      <c r="DD62" t="s">
        <v>3</v>
      </c>
      <c r="DE62" t="s">
        <v>3</v>
      </c>
      <c r="DF62">
        <f t="shared" si="36"/>
        <v>0</v>
      </c>
      <c r="DG62">
        <f>ROUND(ROUND(AF62*AJ62,2)*CX62,2)</f>
        <v>836.06</v>
      </c>
      <c r="DH62">
        <f>ROUND(ROUND(AG62*AK62,2)*CX62,2)</f>
        <v>243.83</v>
      </c>
      <c r="DI62">
        <f t="shared" si="4"/>
        <v>0</v>
      </c>
      <c r="DJ62">
        <f>DG62</f>
        <v>836.06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ROW(Source!A66)</f>
        <v>66</v>
      </c>
      <c r="B63">
        <v>93041055</v>
      </c>
      <c r="C63">
        <v>93041323</v>
      </c>
      <c r="D63">
        <v>37802530</v>
      </c>
      <c r="E63">
        <v>1</v>
      </c>
      <c r="F63">
        <v>1</v>
      </c>
      <c r="G63">
        <v>1</v>
      </c>
      <c r="H63">
        <v>2</v>
      </c>
      <c r="I63" t="s">
        <v>723</v>
      </c>
      <c r="J63" t="s">
        <v>724</v>
      </c>
      <c r="K63" t="s">
        <v>725</v>
      </c>
      <c r="L63">
        <v>1368</v>
      </c>
      <c r="N63">
        <v>1011</v>
      </c>
      <c r="O63" t="s">
        <v>696</v>
      </c>
      <c r="P63" t="s">
        <v>696</v>
      </c>
      <c r="Q63">
        <v>1</v>
      </c>
      <c r="W63">
        <v>0</v>
      </c>
      <c r="X63">
        <v>11972859</v>
      </c>
      <c r="Y63">
        <f t="shared" si="0"/>
        <v>4.2699999999999996</v>
      </c>
      <c r="AA63">
        <v>0</v>
      </c>
      <c r="AB63">
        <v>8.1</v>
      </c>
      <c r="AC63">
        <v>0</v>
      </c>
      <c r="AD63">
        <v>0</v>
      </c>
      <c r="AE63">
        <v>0</v>
      </c>
      <c r="AF63">
        <v>1.52</v>
      </c>
      <c r="AG63">
        <v>0</v>
      </c>
      <c r="AH63">
        <v>0</v>
      </c>
      <c r="AI63">
        <v>1</v>
      </c>
      <c r="AJ63">
        <v>5.33</v>
      </c>
      <c r="AK63">
        <v>35.729999999999997</v>
      </c>
      <c r="AL63">
        <v>1</v>
      </c>
      <c r="AM63">
        <v>2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4.2699999999999996</v>
      </c>
      <c r="AU63" t="s">
        <v>3</v>
      </c>
      <c r="AV63">
        <v>0</v>
      </c>
      <c r="AW63">
        <v>2</v>
      </c>
      <c r="AX63">
        <v>93042681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V63">
        <v>0</v>
      </c>
      <c r="CW63">
        <f>ROUND(Y63*Source!I66*DO63,9)</f>
        <v>0</v>
      </c>
      <c r="CX63">
        <f>ROUND(Y63*Source!I66,9)</f>
        <v>12.041399999999999</v>
      </c>
      <c r="CY63">
        <f>AB63</f>
        <v>8.1</v>
      </c>
      <c r="CZ63">
        <f>AF63</f>
        <v>1.52</v>
      </c>
      <c r="DA63">
        <f>AJ63</f>
        <v>5.33</v>
      </c>
      <c r="DB63">
        <f t="shared" si="1"/>
        <v>6.49</v>
      </c>
      <c r="DC63">
        <f t="shared" si="2"/>
        <v>0</v>
      </c>
      <c r="DD63" t="s">
        <v>3</v>
      </c>
      <c r="DE63" t="s">
        <v>3</v>
      </c>
      <c r="DF63">
        <f t="shared" si="36"/>
        <v>0</v>
      </c>
      <c r="DG63">
        <f>ROUND(ROUND(AF63*AJ63,2)*CX63,2)</f>
        <v>97.54</v>
      </c>
      <c r="DH63">
        <f>ROUND(ROUND(AG63*AK63,2)*CX63,2)</f>
        <v>0</v>
      </c>
      <c r="DI63">
        <f t="shared" si="4"/>
        <v>0</v>
      </c>
      <c r="DJ63">
        <f>DG63</f>
        <v>97.54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ROW(Source!A66)</f>
        <v>66</v>
      </c>
      <c r="B64">
        <v>93041055</v>
      </c>
      <c r="C64">
        <v>93041323</v>
      </c>
      <c r="D64">
        <v>37802542</v>
      </c>
      <c r="E64">
        <v>1</v>
      </c>
      <c r="F64">
        <v>1</v>
      </c>
      <c r="G64">
        <v>1</v>
      </c>
      <c r="H64">
        <v>2</v>
      </c>
      <c r="I64" t="s">
        <v>726</v>
      </c>
      <c r="J64" t="s">
        <v>727</v>
      </c>
      <c r="K64" t="s">
        <v>728</v>
      </c>
      <c r="L64">
        <v>1368</v>
      </c>
      <c r="N64">
        <v>1011</v>
      </c>
      <c r="O64" t="s">
        <v>696</v>
      </c>
      <c r="P64" t="s">
        <v>696</v>
      </c>
      <c r="Q64">
        <v>1</v>
      </c>
      <c r="W64">
        <v>0</v>
      </c>
      <c r="X64">
        <v>2009305719</v>
      </c>
      <c r="Y64">
        <f t="shared" si="0"/>
        <v>4.2699999999999996</v>
      </c>
      <c r="AA64">
        <v>0</v>
      </c>
      <c r="AB64">
        <v>21.38</v>
      </c>
      <c r="AC64">
        <v>0</v>
      </c>
      <c r="AD64">
        <v>0</v>
      </c>
      <c r="AE64">
        <v>0</v>
      </c>
      <c r="AF64">
        <v>3.47</v>
      </c>
      <c r="AG64">
        <v>0</v>
      </c>
      <c r="AH64">
        <v>0</v>
      </c>
      <c r="AI64">
        <v>1</v>
      </c>
      <c r="AJ64">
        <v>6.16</v>
      </c>
      <c r="AK64">
        <v>35.729999999999997</v>
      </c>
      <c r="AL64">
        <v>1</v>
      </c>
      <c r="AM64">
        <v>2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4.2699999999999996</v>
      </c>
      <c r="AU64" t="s">
        <v>3</v>
      </c>
      <c r="AV64">
        <v>0</v>
      </c>
      <c r="AW64">
        <v>2</v>
      </c>
      <c r="AX64">
        <v>93042682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V64">
        <v>0</v>
      </c>
      <c r="CW64">
        <f>ROUND(Y64*Source!I66*DO64,9)</f>
        <v>0</v>
      </c>
      <c r="CX64">
        <f>ROUND(Y64*Source!I66,9)</f>
        <v>12.041399999999999</v>
      </c>
      <c r="CY64">
        <f>AB64</f>
        <v>21.38</v>
      </c>
      <c r="CZ64">
        <f>AF64</f>
        <v>3.47</v>
      </c>
      <c r="DA64">
        <f>AJ64</f>
        <v>6.16</v>
      </c>
      <c r="DB64">
        <f t="shared" si="1"/>
        <v>14.82</v>
      </c>
      <c r="DC64">
        <f t="shared" si="2"/>
        <v>0</v>
      </c>
      <c r="DD64" t="s">
        <v>3</v>
      </c>
      <c r="DE64" t="s">
        <v>3</v>
      </c>
      <c r="DF64">
        <f t="shared" si="36"/>
        <v>0</v>
      </c>
      <c r="DG64">
        <f>ROUND(ROUND(AF64*AJ64,2)*CX64,2)</f>
        <v>257.45</v>
      </c>
      <c r="DH64">
        <f>ROUND(ROUND(AG64*AK64,2)*CX64,2)</f>
        <v>0</v>
      </c>
      <c r="DI64">
        <f t="shared" si="4"/>
        <v>0</v>
      </c>
      <c r="DJ64">
        <f>DG64</f>
        <v>257.45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ROW(Source!A66)</f>
        <v>66</v>
      </c>
      <c r="B65">
        <v>93041055</v>
      </c>
      <c r="C65">
        <v>93041323</v>
      </c>
      <c r="D65">
        <v>37804456</v>
      </c>
      <c r="E65">
        <v>1</v>
      </c>
      <c r="F65">
        <v>1</v>
      </c>
      <c r="G65">
        <v>1</v>
      </c>
      <c r="H65">
        <v>2</v>
      </c>
      <c r="I65" t="s">
        <v>709</v>
      </c>
      <c r="J65" t="s">
        <v>710</v>
      </c>
      <c r="K65" t="s">
        <v>711</v>
      </c>
      <c r="L65">
        <v>1368</v>
      </c>
      <c r="N65">
        <v>1011</v>
      </c>
      <c r="O65" t="s">
        <v>696</v>
      </c>
      <c r="P65" t="s">
        <v>696</v>
      </c>
      <c r="Q65">
        <v>1</v>
      </c>
      <c r="W65">
        <v>0</v>
      </c>
      <c r="X65">
        <v>-671646184</v>
      </c>
      <c r="Y65">
        <f t="shared" ref="Y65:Y128" si="37">AT65</f>
        <v>0.2</v>
      </c>
      <c r="AA65">
        <v>0</v>
      </c>
      <c r="AB65">
        <v>1326.85</v>
      </c>
      <c r="AC65">
        <v>369.81</v>
      </c>
      <c r="AD65">
        <v>0</v>
      </c>
      <c r="AE65">
        <v>0</v>
      </c>
      <c r="AF65">
        <v>91.76</v>
      </c>
      <c r="AG65">
        <v>10.35</v>
      </c>
      <c r="AH65">
        <v>0</v>
      </c>
      <c r="AI65">
        <v>1</v>
      </c>
      <c r="AJ65">
        <v>14.46</v>
      </c>
      <c r="AK65">
        <v>35.729999999999997</v>
      </c>
      <c r="AL65">
        <v>1</v>
      </c>
      <c r="AM65">
        <v>2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0.2</v>
      </c>
      <c r="AU65" t="s">
        <v>3</v>
      </c>
      <c r="AV65">
        <v>0</v>
      </c>
      <c r="AW65">
        <v>2</v>
      </c>
      <c r="AX65">
        <v>93042683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V65">
        <v>0</v>
      </c>
      <c r="CW65">
        <f>ROUND(Y65*Source!I66*DO65,9)</f>
        <v>0</v>
      </c>
      <c r="CX65">
        <f>ROUND(Y65*Source!I66,9)</f>
        <v>0.56399999999999995</v>
      </c>
      <c r="CY65">
        <f>AB65</f>
        <v>1326.85</v>
      </c>
      <c r="CZ65">
        <f>AF65</f>
        <v>91.76</v>
      </c>
      <c r="DA65">
        <f>AJ65</f>
        <v>14.46</v>
      </c>
      <c r="DB65">
        <f t="shared" ref="DB65:DB128" si="38">ROUND(ROUND(AT65*CZ65,2),2)</f>
        <v>18.350000000000001</v>
      </c>
      <c r="DC65">
        <f t="shared" ref="DC65:DC128" si="39">ROUND(ROUND(AT65*AG65,2),2)</f>
        <v>2.0699999999999998</v>
      </c>
      <c r="DD65" t="s">
        <v>3</v>
      </c>
      <c r="DE65" t="s">
        <v>3</v>
      </c>
      <c r="DF65">
        <f t="shared" si="36"/>
        <v>0</v>
      </c>
      <c r="DG65">
        <f>ROUND(ROUND(AF65*AJ65,2)*CX65,2)</f>
        <v>748.34</v>
      </c>
      <c r="DH65">
        <f>ROUND(ROUND(AG65*AK65,2)*CX65,2)</f>
        <v>208.57</v>
      </c>
      <c r="DI65">
        <f t="shared" ref="DI65:DI128" si="40">ROUND(ROUND(AH65,2)*CX65,2)</f>
        <v>0</v>
      </c>
      <c r="DJ65">
        <f>DG65</f>
        <v>748.34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ROW(Source!A66)</f>
        <v>66</v>
      </c>
      <c r="B66">
        <v>93041055</v>
      </c>
      <c r="C66">
        <v>93041323</v>
      </c>
      <c r="D66">
        <v>37733003</v>
      </c>
      <c r="E66">
        <v>1</v>
      </c>
      <c r="F66">
        <v>1</v>
      </c>
      <c r="G66">
        <v>1</v>
      </c>
      <c r="H66">
        <v>3</v>
      </c>
      <c r="I66" t="s">
        <v>452</v>
      </c>
      <c r="J66" t="s">
        <v>454</v>
      </c>
      <c r="K66" t="s">
        <v>453</v>
      </c>
      <c r="L66">
        <v>1308</v>
      </c>
      <c r="N66">
        <v>1003</v>
      </c>
      <c r="O66" t="s">
        <v>348</v>
      </c>
      <c r="P66" t="s">
        <v>348</v>
      </c>
      <c r="Q66">
        <v>100</v>
      </c>
      <c r="W66">
        <v>0</v>
      </c>
      <c r="X66">
        <v>-737867663</v>
      </c>
      <c r="Y66">
        <f t="shared" si="37"/>
        <v>9.5999999999999992E-3</v>
      </c>
      <c r="AA66">
        <v>767.34</v>
      </c>
      <c r="AB66">
        <v>0</v>
      </c>
      <c r="AC66">
        <v>0</v>
      </c>
      <c r="AD66">
        <v>0</v>
      </c>
      <c r="AE66">
        <v>121.8</v>
      </c>
      <c r="AF66">
        <v>0</v>
      </c>
      <c r="AG66">
        <v>0</v>
      </c>
      <c r="AH66">
        <v>0</v>
      </c>
      <c r="AI66">
        <v>6.3</v>
      </c>
      <c r="AJ66">
        <v>1</v>
      </c>
      <c r="AK66">
        <v>1</v>
      </c>
      <c r="AL66">
        <v>1</v>
      </c>
      <c r="AM66">
        <v>2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9.5999999999999992E-3</v>
      </c>
      <c r="AU66" t="s">
        <v>3</v>
      </c>
      <c r="AV66">
        <v>0</v>
      </c>
      <c r="AW66">
        <v>2</v>
      </c>
      <c r="AX66">
        <v>93042684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V66">
        <v>0</v>
      </c>
      <c r="CW66">
        <v>0</v>
      </c>
      <c r="CX66">
        <f>ROUND(Y66*Source!I66,9)</f>
        <v>2.7071999999999999E-2</v>
      </c>
      <c r="CY66">
        <f>AA66</f>
        <v>767.34</v>
      </c>
      <c r="CZ66">
        <f>AE66</f>
        <v>121.8</v>
      </c>
      <c r="DA66">
        <f>AI66</f>
        <v>6.3</v>
      </c>
      <c r="DB66">
        <f t="shared" si="38"/>
        <v>1.17</v>
      </c>
      <c r="DC66">
        <f t="shared" si="39"/>
        <v>0</v>
      </c>
      <c r="DD66" t="s">
        <v>3</v>
      </c>
      <c r="DE66" t="s">
        <v>3</v>
      </c>
      <c r="DF66">
        <f>ROUND(ROUND(AE66*AI66,2)*CX66,2)</f>
        <v>20.77</v>
      </c>
      <c r="DG66">
        <f t="shared" ref="DG66:DG71" si="41">ROUND(ROUND(AF66,2)*CX66,2)</f>
        <v>0</v>
      </c>
      <c r="DH66">
        <f t="shared" ref="DH66:DH71" si="42">ROUND(ROUND(AG66,2)*CX66,2)</f>
        <v>0</v>
      </c>
      <c r="DI66">
        <f t="shared" si="40"/>
        <v>0</v>
      </c>
      <c r="DJ66">
        <f>DF66</f>
        <v>20.77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ROW(Source!A66)</f>
        <v>66</v>
      </c>
      <c r="B67">
        <v>93041055</v>
      </c>
      <c r="C67">
        <v>93041323</v>
      </c>
      <c r="D67">
        <v>37745017</v>
      </c>
      <c r="E67">
        <v>1</v>
      </c>
      <c r="F67">
        <v>1</v>
      </c>
      <c r="G67">
        <v>1</v>
      </c>
      <c r="H67">
        <v>3</v>
      </c>
      <c r="I67" t="s">
        <v>342</v>
      </c>
      <c r="J67" t="s">
        <v>344</v>
      </c>
      <c r="K67" t="s">
        <v>343</v>
      </c>
      <c r="L67">
        <v>1348</v>
      </c>
      <c r="N67">
        <v>1009</v>
      </c>
      <c r="O67" t="s">
        <v>178</v>
      </c>
      <c r="P67" t="s">
        <v>178</v>
      </c>
      <c r="Q67">
        <v>1000</v>
      </c>
      <c r="W67">
        <v>0</v>
      </c>
      <c r="X67">
        <v>-1286039561</v>
      </c>
      <c r="Y67">
        <f t="shared" si="37"/>
        <v>6.0000000000000002E-5</v>
      </c>
      <c r="AA67">
        <v>77557.919999999998</v>
      </c>
      <c r="AB67">
        <v>0</v>
      </c>
      <c r="AC67">
        <v>0</v>
      </c>
      <c r="AD67">
        <v>0</v>
      </c>
      <c r="AE67">
        <v>9528</v>
      </c>
      <c r="AF67">
        <v>0</v>
      </c>
      <c r="AG67">
        <v>0</v>
      </c>
      <c r="AH67">
        <v>0</v>
      </c>
      <c r="AI67">
        <v>8.14</v>
      </c>
      <c r="AJ67">
        <v>1</v>
      </c>
      <c r="AK67">
        <v>1</v>
      </c>
      <c r="AL67">
        <v>1</v>
      </c>
      <c r="AM67">
        <v>2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6.0000000000000002E-5</v>
      </c>
      <c r="AU67" t="s">
        <v>3</v>
      </c>
      <c r="AV67">
        <v>0</v>
      </c>
      <c r="AW67">
        <v>2</v>
      </c>
      <c r="AX67">
        <v>93042685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V67">
        <v>0</v>
      </c>
      <c r="CW67">
        <v>0</v>
      </c>
      <c r="CX67">
        <f>ROUND(Y67*Source!I66,9)</f>
        <v>1.6919999999999999E-4</v>
      </c>
      <c r="CY67">
        <f>AA67</f>
        <v>77557.919999999998</v>
      </c>
      <c r="CZ67">
        <f>AE67</f>
        <v>9528</v>
      </c>
      <c r="DA67">
        <f>AI67</f>
        <v>8.14</v>
      </c>
      <c r="DB67">
        <f t="shared" si="38"/>
        <v>0.56999999999999995</v>
      </c>
      <c r="DC67">
        <f t="shared" si="39"/>
        <v>0</v>
      </c>
      <c r="DD67" t="s">
        <v>3</v>
      </c>
      <c r="DE67" t="s">
        <v>3</v>
      </c>
      <c r="DF67">
        <f>ROUND(ROUND(AE67*AI67,2)*CX67,2)</f>
        <v>13.12</v>
      </c>
      <c r="DG67">
        <f t="shared" si="41"/>
        <v>0</v>
      </c>
      <c r="DH67">
        <f t="shared" si="42"/>
        <v>0</v>
      </c>
      <c r="DI67">
        <f t="shared" si="40"/>
        <v>0</v>
      </c>
      <c r="DJ67">
        <f>DF67</f>
        <v>13.12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ROW(Source!A66)</f>
        <v>66</v>
      </c>
      <c r="B68">
        <v>93041055</v>
      </c>
      <c r="C68">
        <v>93041323</v>
      </c>
      <c r="D68">
        <v>37785796</v>
      </c>
      <c r="E68">
        <v>1</v>
      </c>
      <c r="F68">
        <v>1</v>
      </c>
      <c r="G68">
        <v>1</v>
      </c>
      <c r="H68">
        <v>3</v>
      </c>
      <c r="I68" t="s">
        <v>457</v>
      </c>
      <c r="J68" t="s">
        <v>459</v>
      </c>
      <c r="K68" t="s">
        <v>458</v>
      </c>
      <c r="L68">
        <v>1346</v>
      </c>
      <c r="N68">
        <v>1009</v>
      </c>
      <c r="O68" t="s">
        <v>55</v>
      </c>
      <c r="P68" t="s">
        <v>55</v>
      </c>
      <c r="Q68">
        <v>1</v>
      </c>
      <c r="W68">
        <v>0</v>
      </c>
      <c r="X68">
        <v>904967830</v>
      </c>
      <c r="Y68">
        <f t="shared" si="37"/>
        <v>0.5</v>
      </c>
      <c r="AA68">
        <v>1275.3800000000001</v>
      </c>
      <c r="AB68">
        <v>0</v>
      </c>
      <c r="AC68">
        <v>0</v>
      </c>
      <c r="AD68">
        <v>0</v>
      </c>
      <c r="AE68">
        <v>71.45</v>
      </c>
      <c r="AF68">
        <v>0</v>
      </c>
      <c r="AG68">
        <v>0</v>
      </c>
      <c r="AH68">
        <v>0</v>
      </c>
      <c r="AI68">
        <v>17.850000000000001</v>
      </c>
      <c r="AJ68">
        <v>1</v>
      </c>
      <c r="AK68">
        <v>1</v>
      </c>
      <c r="AL68">
        <v>1</v>
      </c>
      <c r="AM68">
        <v>2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0.5</v>
      </c>
      <c r="AU68" t="s">
        <v>3</v>
      </c>
      <c r="AV68">
        <v>0</v>
      </c>
      <c r="AW68">
        <v>2</v>
      </c>
      <c r="AX68">
        <v>93042686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V68">
        <v>0</v>
      </c>
      <c r="CW68">
        <v>0</v>
      </c>
      <c r="CX68">
        <f>ROUND(Y68*Source!I66,9)</f>
        <v>1.41</v>
      </c>
      <c r="CY68">
        <f>AA68</f>
        <v>1275.3800000000001</v>
      </c>
      <c r="CZ68">
        <f>AE68</f>
        <v>71.45</v>
      </c>
      <c r="DA68">
        <f>AI68</f>
        <v>17.850000000000001</v>
      </c>
      <c r="DB68">
        <f t="shared" si="38"/>
        <v>35.729999999999997</v>
      </c>
      <c r="DC68">
        <f t="shared" si="39"/>
        <v>0</v>
      </c>
      <c r="DD68" t="s">
        <v>3</v>
      </c>
      <c r="DE68" t="s">
        <v>3</v>
      </c>
      <c r="DF68">
        <f>ROUND(ROUND(AE68*AI68,2)*CX68,2)</f>
        <v>1798.29</v>
      </c>
      <c r="DG68">
        <f t="shared" si="41"/>
        <v>0</v>
      </c>
      <c r="DH68">
        <f t="shared" si="42"/>
        <v>0</v>
      </c>
      <c r="DI68">
        <f t="shared" si="40"/>
        <v>0</v>
      </c>
      <c r="DJ68">
        <f>DF68</f>
        <v>1798.29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ROW(Source!A66)</f>
        <v>66</v>
      </c>
      <c r="B69">
        <v>93041055</v>
      </c>
      <c r="C69">
        <v>93041323</v>
      </c>
      <c r="D69">
        <v>37801918</v>
      </c>
      <c r="E69">
        <v>1</v>
      </c>
      <c r="F69">
        <v>1</v>
      </c>
      <c r="G69">
        <v>1</v>
      </c>
      <c r="H69">
        <v>3</v>
      </c>
      <c r="I69" t="s">
        <v>479</v>
      </c>
      <c r="J69" t="s">
        <v>482</v>
      </c>
      <c r="K69" t="s">
        <v>480</v>
      </c>
      <c r="L69">
        <v>1374</v>
      </c>
      <c r="N69">
        <v>1013</v>
      </c>
      <c r="O69" t="s">
        <v>481</v>
      </c>
      <c r="P69" t="s">
        <v>481</v>
      </c>
      <c r="Q69">
        <v>1</v>
      </c>
      <c r="W69">
        <v>0</v>
      </c>
      <c r="X69">
        <v>2131831278</v>
      </c>
      <c r="Y69">
        <f t="shared" si="37"/>
        <v>3.34</v>
      </c>
      <c r="AA69">
        <v>1</v>
      </c>
      <c r="AB69">
        <v>0</v>
      </c>
      <c r="AC69">
        <v>0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M69">
        <v>-2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3.34</v>
      </c>
      <c r="AU69" t="s">
        <v>3</v>
      </c>
      <c r="AV69">
        <v>0</v>
      </c>
      <c r="AW69">
        <v>2</v>
      </c>
      <c r="AX69">
        <v>93042687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V69">
        <v>0</v>
      </c>
      <c r="CW69">
        <v>0</v>
      </c>
      <c r="CX69">
        <f>ROUND(Y69*Source!I66,9)</f>
        <v>9.4187999999999992</v>
      </c>
      <c r="CY69">
        <f>AA69</f>
        <v>1</v>
      </c>
      <c r="CZ69">
        <f>AE69</f>
        <v>1</v>
      </c>
      <c r="DA69">
        <f>AI69</f>
        <v>1</v>
      </c>
      <c r="DB69">
        <f t="shared" si="38"/>
        <v>3.34</v>
      </c>
      <c r="DC69">
        <f t="shared" si="39"/>
        <v>0</v>
      </c>
      <c r="DD69" t="s">
        <v>3</v>
      </c>
      <c r="DE69" t="s">
        <v>3</v>
      </c>
      <c r="DF69">
        <f t="shared" ref="DF69:DF75" si="43">ROUND(ROUND(AE69,2)*CX69,2)</f>
        <v>9.42</v>
      </c>
      <c r="DG69">
        <f t="shared" si="41"/>
        <v>0</v>
      </c>
      <c r="DH69">
        <f t="shared" si="42"/>
        <v>0</v>
      </c>
      <c r="DI69">
        <f t="shared" si="40"/>
        <v>0</v>
      </c>
      <c r="DJ69">
        <f>DF69</f>
        <v>9.42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ROW(Source!A67)</f>
        <v>67</v>
      </c>
      <c r="B70">
        <v>93041055</v>
      </c>
      <c r="C70">
        <v>93041344</v>
      </c>
      <c r="D70">
        <v>23351395</v>
      </c>
      <c r="E70">
        <v>1</v>
      </c>
      <c r="F70">
        <v>1</v>
      </c>
      <c r="G70">
        <v>1</v>
      </c>
      <c r="H70">
        <v>1</v>
      </c>
      <c r="I70" t="s">
        <v>707</v>
      </c>
      <c r="J70" t="s">
        <v>3</v>
      </c>
      <c r="K70" t="s">
        <v>708</v>
      </c>
      <c r="L70">
        <v>1369</v>
      </c>
      <c r="N70">
        <v>1013</v>
      </c>
      <c r="O70" t="s">
        <v>688</v>
      </c>
      <c r="P70" t="s">
        <v>688</v>
      </c>
      <c r="Q70">
        <v>1</v>
      </c>
      <c r="W70">
        <v>0</v>
      </c>
      <c r="X70">
        <v>1072260845</v>
      </c>
      <c r="Y70">
        <f t="shared" si="37"/>
        <v>7.44</v>
      </c>
      <c r="AA70">
        <v>0</v>
      </c>
      <c r="AB70">
        <v>0</v>
      </c>
      <c r="AC70">
        <v>0</v>
      </c>
      <c r="AD70">
        <v>8.99</v>
      </c>
      <c r="AE70">
        <v>0</v>
      </c>
      <c r="AF70">
        <v>0</v>
      </c>
      <c r="AG70">
        <v>0</v>
      </c>
      <c r="AH70">
        <v>8.99</v>
      </c>
      <c r="AI70">
        <v>1</v>
      </c>
      <c r="AJ70">
        <v>1</v>
      </c>
      <c r="AK70">
        <v>1</v>
      </c>
      <c r="AL70">
        <v>1</v>
      </c>
      <c r="AM70">
        <v>-2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7.44</v>
      </c>
      <c r="AU70" t="s">
        <v>3</v>
      </c>
      <c r="AV70">
        <v>1</v>
      </c>
      <c r="AW70">
        <v>2</v>
      </c>
      <c r="AX70">
        <v>93042668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U70">
        <f>ROUND(AT70*Source!I67*AH70*AL70,2)</f>
        <v>26.75</v>
      </c>
      <c r="CV70">
        <f>ROUND(Y70*Source!I67,9)</f>
        <v>2.976</v>
      </c>
      <c r="CW70">
        <v>0</v>
      </c>
      <c r="CX70">
        <f>ROUND(Y70*Source!I67,9)</f>
        <v>2.976</v>
      </c>
      <c r="CY70">
        <f>AD70</f>
        <v>8.99</v>
      </c>
      <c r="CZ70">
        <f>AH70</f>
        <v>8.99</v>
      </c>
      <c r="DA70">
        <f>AL70</f>
        <v>1</v>
      </c>
      <c r="DB70">
        <f t="shared" si="38"/>
        <v>66.89</v>
      </c>
      <c r="DC70">
        <f t="shared" si="39"/>
        <v>0</v>
      </c>
      <c r="DD70" t="s">
        <v>3</v>
      </c>
      <c r="DE70" t="s">
        <v>3</v>
      </c>
      <c r="DF70">
        <f t="shared" si="43"/>
        <v>0</v>
      </c>
      <c r="DG70">
        <f t="shared" si="41"/>
        <v>0</v>
      </c>
      <c r="DH70">
        <f t="shared" si="42"/>
        <v>0</v>
      </c>
      <c r="DI70">
        <f t="shared" si="40"/>
        <v>26.75</v>
      </c>
      <c r="DJ70">
        <f>DI70</f>
        <v>26.75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ROW(Source!A67)</f>
        <v>67</v>
      </c>
      <c r="B71">
        <v>93041055</v>
      </c>
      <c r="C71">
        <v>93041344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25</v>
      </c>
      <c r="J71" t="s">
        <v>3</v>
      </c>
      <c r="K71" t="s">
        <v>691</v>
      </c>
      <c r="L71">
        <v>608254</v>
      </c>
      <c r="N71">
        <v>1013</v>
      </c>
      <c r="O71" t="s">
        <v>692</v>
      </c>
      <c r="P71" t="s">
        <v>692</v>
      </c>
      <c r="Q71">
        <v>1</v>
      </c>
      <c r="W71">
        <v>0</v>
      </c>
      <c r="X71">
        <v>-185737400</v>
      </c>
      <c r="Y71">
        <f t="shared" si="37"/>
        <v>0.2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M71">
        <v>-2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0.2</v>
      </c>
      <c r="AU71" t="s">
        <v>3</v>
      </c>
      <c r="AV71">
        <v>2</v>
      </c>
      <c r="AW71">
        <v>2</v>
      </c>
      <c r="AX71">
        <v>93042669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V71">
        <v>0</v>
      </c>
      <c r="CW71">
        <v>0</v>
      </c>
      <c r="CX71">
        <f>ROUND(Y71*Source!I67,9)</f>
        <v>0.08</v>
      </c>
      <c r="CY71">
        <f>AD71</f>
        <v>0</v>
      </c>
      <c r="CZ71">
        <f>AH71</f>
        <v>0</v>
      </c>
      <c r="DA71">
        <f>AL71</f>
        <v>1</v>
      </c>
      <c r="DB71">
        <f t="shared" si="38"/>
        <v>0</v>
      </c>
      <c r="DC71">
        <f t="shared" si="39"/>
        <v>0</v>
      </c>
      <c r="DD71" t="s">
        <v>3</v>
      </c>
      <c r="DE71" t="s">
        <v>3</v>
      </c>
      <c r="DF71">
        <f t="shared" si="43"/>
        <v>0</v>
      </c>
      <c r="DG71">
        <f t="shared" si="41"/>
        <v>0</v>
      </c>
      <c r="DH71">
        <f t="shared" si="42"/>
        <v>0</v>
      </c>
      <c r="DI71">
        <f t="shared" si="40"/>
        <v>0</v>
      </c>
      <c r="DJ71">
        <f>DI71</f>
        <v>0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ROW(Source!A67)</f>
        <v>67</v>
      </c>
      <c r="B72">
        <v>93041055</v>
      </c>
      <c r="C72">
        <v>93041344</v>
      </c>
      <c r="D72">
        <v>37802432</v>
      </c>
      <c r="E72">
        <v>1</v>
      </c>
      <c r="F72">
        <v>1</v>
      </c>
      <c r="G72">
        <v>1</v>
      </c>
      <c r="H72">
        <v>2</v>
      </c>
      <c r="I72" t="s">
        <v>720</v>
      </c>
      <c r="J72" t="s">
        <v>721</v>
      </c>
      <c r="K72" t="s">
        <v>722</v>
      </c>
      <c r="L72">
        <v>1368</v>
      </c>
      <c r="N72">
        <v>1011</v>
      </c>
      <c r="O72" t="s">
        <v>696</v>
      </c>
      <c r="P72" t="s">
        <v>696</v>
      </c>
      <c r="Q72">
        <v>1</v>
      </c>
      <c r="W72">
        <v>0</v>
      </c>
      <c r="X72">
        <v>-1424728221</v>
      </c>
      <c r="Y72">
        <f t="shared" si="37"/>
        <v>0.2</v>
      </c>
      <c r="AA72">
        <v>0</v>
      </c>
      <c r="AB72">
        <v>1482.38</v>
      </c>
      <c r="AC72">
        <v>432.33</v>
      </c>
      <c r="AD72">
        <v>0</v>
      </c>
      <c r="AE72">
        <v>0</v>
      </c>
      <c r="AF72">
        <v>138.54</v>
      </c>
      <c r="AG72">
        <v>12.1</v>
      </c>
      <c r="AH72">
        <v>0</v>
      </c>
      <c r="AI72">
        <v>1</v>
      </c>
      <c r="AJ72">
        <v>10.7</v>
      </c>
      <c r="AK72">
        <v>35.729999999999997</v>
      </c>
      <c r="AL72">
        <v>1</v>
      </c>
      <c r="AM72">
        <v>2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0.2</v>
      </c>
      <c r="AU72" t="s">
        <v>3</v>
      </c>
      <c r="AV72">
        <v>0</v>
      </c>
      <c r="AW72">
        <v>2</v>
      </c>
      <c r="AX72">
        <v>93042670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V72">
        <v>0</v>
      </c>
      <c r="CW72">
        <f>ROUND(Y72*Source!I67*DO72,9)</f>
        <v>0</v>
      </c>
      <c r="CX72">
        <f>ROUND(Y72*Source!I67,9)</f>
        <v>0.08</v>
      </c>
      <c r="CY72">
        <f>AB72</f>
        <v>1482.38</v>
      </c>
      <c r="CZ72">
        <f>AF72</f>
        <v>138.54</v>
      </c>
      <c r="DA72">
        <f>AJ72</f>
        <v>10.7</v>
      </c>
      <c r="DB72">
        <f t="shared" si="38"/>
        <v>27.71</v>
      </c>
      <c r="DC72">
        <f t="shared" si="39"/>
        <v>2.42</v>
      </c>
      <c r="DD72" t="s">
        <v>3</v>
      </c>
      <c r="DE72" t="s">
        <v>3</v>
      </c>
      <c r="DF72">
        <f t="shared" si="43"/>
        <v>0</v>
      </c>
      <c r="DG72">
        <f>ROUND(ROUND(AF72*AJ72,2)*CX72,2)</f>
        <v>118.59</v>
      </c>
      <c r="DH72">
        <f>ROUND(ROUND(AG72*AK72,2)*CX72,2)</f>
        <v>34.590000000000003</v>
      </c>
      <c r="DI72">
        <f t="shared" si="40"/>
        <v>0</v>
      </c>
      <c r="DJ72">
        <f>DG72</f>
        <v>118.59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ROW(Source!A67)</f>
        <v>67</v>
      </c>
      <c r="B73">
        <v>93041055</v>
      </c>
      <c r="C73">
        <v>93041344</v>
      </c>
      <c r="D73">
        <v>37802530</v>
      </c>
      <c r="E73">
        <v>1</v>
      </c>
      <c r="F73">
        <v>1</v>
      </c>
      <c r="G73">
        <v>1</v>
      </c>
      <c r="H73">
        <v>2</v>
      </c>
      <c r="I73" t="s">
        <v>723</v>
      </c>
      <c r="J73" t="s">
        <v>724</v>
      </c>
      <c r="K73" t="s">
        <v>725</v>
      </c>
      <c r="L73">
        <v>1368</v>
      </c>
      <c r="N73">
        <v>1011</v>
      </c>
      <c r="O73" t="s">
        <v>696</v>
      </c>
      <c r="P73" t="s">
        <v>696</v>
      </c>
      <c r="Q73">
        <v>1</v>
      </c>
      <c r="W73">
        <v>0</v>
      </c>
      <c r="X73">
        <v>11972859</v>
      </c>
      <c r="Y73">
        <f t="shared" si="37"/>
        <v>1.65</v>
      </c>
      <c r="AA73">
        <v>0</v>
      </c>
      <c r="AB73">
        <v>8.1</v>
      </c>
      <c r="AC73">
        <v>0</v>
      </c>
      <c r="AD73">
        <v>0</v>
      </c>
      <c r="AE73">
        <v>0</v>
      </c>
      <c r="AF73">
        <v>1.52</v>
      </c>
      <c r="AG73">
        <v>0</v>
      </c>
      <c r="AH73">
        <v>0</v>
      </c>
      <c r="AI73">
        <v>1</v>
      </c>
      <c r="AJ73">
        <v>5.33</v>
      </c>
      <c r="AK73">
        <v>35.729999999999997</v>
      </c>
      <c r="AL73">
        <v>1</v>
      </c>
      <c r="AM73">
        <v>2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1.65</v>
      </c>
      <c r="AU73" t="s">
        <v>3</v>
      </c>
      <c r="AV73">
        <v>0</v>
      </c>
      <c r="AW73">
        <v>2</v>
      </c>
      <c r="AX73">
        <v>93042671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V73">
        <v>0</v>
      </c>
      <c r="CW73">
        <f>ROUND(Y73*Source!I67*DO73,9)</f>
        <v>0</v>
      </c>
      <c r="CX73">
        <f>ROUND(Y73*Source!I67,9)</f>
        <v>0.66</v>
      </c>
      <c r="CY73">
        <f>AB73</f>
        <v>8.1</v>
      </c>
      <c r="CZ73">
        <f>AF73</f>
        <v>1.52</v>
      </c>
      <c r="DA73">
        <f>AJ73</f>
        <v>5.33</v>
      </c>
      <c r="DB73">
        <f t="shared" si="38"/>
        <v>2.5099999999999998</v>
      </c>
      <c r="DC73">
        <f t="shared" si="39"/>
        <v>0</v>
      </c>
      <c r="DD73" t="s">
        <v>3</v>
      </c>
      <c r="DE73" t="s">
        <v>3</v>
      </c>
      <c r="DF73">
        <f t="shared" si="43"/>
        <v>0</v>
      </c>
      <c r="DG73">
        <f>ROUND(ROUND(AF73*AJ73,2)*CX73,2)</f>
        <v>5.35</v>
      </c>
      <c r="DH73">
        <f>ROUND(ROUND(AG73*AK73,2)*CX73,2)</f>
        <v>0</v>
      </c>
      <c r="DI73">
        <f t="shared" si="40"/>
        <v>0</v>
      </c>
      <c r="DJ73">
        <f>DG73</f>
        <v>5.35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ROW(Source!A67)</f>
        <v>67</v>
      </c>
      <c r="B74">
        <v>93041055</v>
      </c>
      <c r="C74">
        <v>93041344</v>
      </c>
      <c r="D74">
        <v>37802542</v>
      </c>
      <c r="E74">
        <v>1</v>
      </c>
      <c r="F74">
        <v>1</v>
      </c>
      <c r="G74">
        <v>1</v>
      </c>
      <c r="H74">
        <v>2</v>
      </c>
      <c r="I74" t="s">
        <v>726</v>
      </c>
      <c r="J74" t="s">
        <v>727</v>
      </c>
      <c r="K74" t="s">
        <v>728</v>
      </c>
      <c r="L74">
        <v>1368</v>
      </c>
      <c r="N74">
        <v>1011</v>
      </c>
      <c r="O74" t="s">
        <v>696</v>
      </c>
      <c r="P74" t="s">
        <v>696</v>
      </c>
      <c r="Q74">
        <v>1</v>
      </c>
      <c r="W74">
        <v>0</v>
      </c>
      <c r="X74">
        <v>2009305719</v>
      </c>
      <c r="Y74">
        <f t="shared" si="37"/>
        <v>1.65</v>
      </c>
      <c r="AA74">
        <v>0</v>
      </c>
      <c r="AB74">
        <v>21.38</v>
      </c>
      <c r="AC74">
        <v>0</v>
      </c>
      <c r="AD74">
        <v>0</v>
      </c>
      <c r="AE74">
        <v>0</v>
      </c>
      <c r="AF74">
        <v>3.47</v>
      </c>
      <c r="AG74">
        <v>0</v>
      </c>
      <c r="AH74">
        <v>0</v>
      </c>
      <c r="AI74">
        <v>1</v>
      </c>
      <c r="AJ74">
        <v>6.16</v>
      </c>
      <c r="AK74">
        <v>35.729999999999997</v>
      </c>
      <c r="AL74">
        <v>1</v>
      </c>
      <c r="AM74">
        <v>2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1.65</v>
      </c>
      <c r="AU74" t="s">
        <v>3</v>
      </c>
      <c r="AV74">
        <v>0</v>
      </c>
      <c r="AW74">
        <v>2</v>
      </c>
      <c r="AX74">
        <v>93042672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V74">
        <v>0</v>
      </c>
      <c r="CW74">
        <f>ROUND(Y74*Source!I67*DO74,9)</f>
        <v>0</v>
      </c>
      <c r="CX74">
        <f>ROUND(Y74*Source!I67,9)</f>
        <v>0.66</v>
      </c>
      <c r="CY74">
        <f>AB74</f>
        <v>21.38</v>
      </c>
      <c r="CZ74">
        <f>AF74</f>
        <v>3.47</v>
      </c>
      <c r="DA74">
        <f>AJ74</f>
        <v>6.16</v>
      </c>
      <c r="DB74">
        <f t="shared" si="38"/>
        <v>5.73</v>
      </c>
      <c r="DC74">
        <f t="shared" si="39"/>
        <v>0</v>
      </c>
      <c r="DD74" t="s">
        <v>3</v>
      </c>
      <c r="DE74" t="s">
        <v>3</v>
      </c>
      <c r="DF74">
        <f t="shared" si="43"/>
        <v>0</v>
      </c>
      <c r="DG74">
        <f>ROUND(ROUND(AF74*AJ74,2)*CX74,2)</f>
        <v>14.11</v>
      </c>
      <c r="DH74">
        <f>ROUND(ROUND(AG74*AK74,2)*CX74,2)</f>
        <v>0</v>
      </c>
      <c r="DI74">
        <f t="shared" si="40"/>
        <v>0</v>
      </c>
      <c r="DJ74">
        <f>DG74</f>
        <v>14.11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ROW(Source!A67)</f>
        <v>67</v>
      </c>
      <c r="B75">
        <v>93041055</v>
      </c>
      <c r="C75">
        <v>93041344</v>
      </c>
      <c r="D75">
        <v>37804456</v>
      </c>
      <c r="E75">
        <v>1</v>
      </c>
      <c r="F75">
        <v>1</v>
      </c>
      <c r="G75">
        <v>1</v>
      </c>
      <c r="H75">
        <v>2</v>
      </c>
      <c r="I75" t="s">
        <v>709</v>
      </c>
      <c r="J75" t="s">
        <v>710</v>
      </c>
      <c r="K75" t="s">
        <v>711</v>
      </c>
      <c r="L75">
        <v>1368</v>
      </c>
      <c r="N75">
        <v>1011</v>
      </c>
      <c r="O75" t="s">
        <v>696</v>
      </c>
      <c r="P75" t="s">
        <v>696</v>
      </c>
      <c r="Q75">
        <v>1</v>
      </c>
      <c r="W75">
        <v>0</v>
      </c>
      <c r="X75">
        <v>-671646184</v>
      </c>
      <c r="Y75">
        <f t="shared" si="37"/>
        <v>0.2</v>
      </c>
      <c r="AA75">
        <v>0</v>
      </c>
      <c r="AB75">
        <v>1326.85</v>
      </c>
      <c r="AC75">
        <v>369.81</v>
      </c>
      <c r="AD75">
        <v>0</v>
      </c>
      <c r="AE75">
        <v>0</v>
      </c>
      <c r="AF75">
        <v>91.76</v>
      </c>
      <c r="AG75">
        <v>10.35</v>
      </c>
      <c r="AH75">
        <v>0</v>
      </c>
      <c r="AI75">
        <v>1</v>
      </c>
      <c r="AJ75">
        <v>14.46</v>
      </c>
      <c r="AK75">
        <v>35.729999999999997</v>
      </c>
      <c r="AL75">
        <v>1</v>
      </c>
      <c r="AM75">
        <v>2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0.2</v>
      </c>
      <c r="AU75" t="s">
        <v>3</v>
      </c>
      <c r="AV75">
        <v>0</v>
      </c>
      <c r="AW75">
        <v>2</v>
      </c>
      <c r="AX75">
        <v>93042673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V75">
        <v>0</v>
      </c>
      <c r="CW75">
        <f>ROUND(Y75*Source!I67*DO75,9)</f>
        <v>0</v>
      </c>
      <c r="CX75">
        <f>ROUND(Y75*Source!I67,9)</f>
        <v>0.08</v>
      </c>
      <c r="CY75">
        <f>AB75</f>
        <v>1326.85</v>
      </c>
      <c r="CZ75">
        <f>AF75</f>
        <v>91.76</v>
      </c>
      <c r="DA75">
        <f>AJ75</f>
        <v>14.46</v>
      </c>
      <c r="DB75">
        <f t="shared" si="38"/>
        <v>18.350000000000001</v>
      </c>
      <c r="DC75">
        <f t="shared" si="39"/>
        <v>2.0699999999999998</v>
      </c>
      <c r="DD75" t="s">
        <v>3</v>
      </c>
      <c r="DE75" t="s">
        <v>3</v>
      </c>
      <c r="DF75">
        <f t="shared" si="43"/>
        <v>0</v>
      </c>
      <c r="DG75">
        <f>ROUND(ROUND(AF75*AJ75,2)*CX75,2)</f>
        <v>106.15</v>
      </c>
      <c r="DH75">
        <f>ROUND(ROUND(AG75*AK75,2)*CX75,2)</f>
        <v>29.58</v>
      </c>
      <c r="DI75">
        <f t="shared" si="40"/>
        <v>0</v>
      </c>
      <c r="DJ75">
        <f>DG75</f>
        <v>106.15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ROW(Source!A67)</f>
        <v>67</v>
      </c>
      <c r="B76">
        <v>93041055</v>
      </c>
      <c r="C76">
        <v>93041344</v>
      </c>
      <c r="D76">
        <v>37733003</v>
      </c>
      <c r="E76">
        <v>1</v>
      </c>
      <c r="F76">
        <v>1</v>
      </c>
      <c r="G76">
        <v>1</v>
      </c>
      <c r="H76">
        <v>3</v>
      </c>
      <c r="I76" t="s">
        <v>452</v>
      </c>
      <c r="J76" t="s">
        <v>454</v>
      </c>
      <c r="K76" t="s">
        <v>453</v>
      </c>
      <c r="L76">
        <v>1308</v>
      </c>
      <c r="N76">
        <v>1003</v>
      </c>
      <c r="O76" t="s">
        <v>348</v>
      </c>
      <c r="P76" t="s">
        <v>348</v>
      </c>
      <c r="Q76">
        <v>100</v>
      </c>
      <c r="W76">
        <v>0</v>
      </c>
      <c r="X76">
        <v>-737867663</v>
      </c>
      <c r="Y76">
        <f t="shared" si="37"/>
        <v>9.6000000000000002E-2</v>
      </c>
      <c r="AA76">
        <v>767.34</v>
      </c>
      <c r="AB76">
        <v>0</v>
      </c>
      <c r="AC76">
        <v>0</v>
      </c>
      <c r="AD76">
        <v>0</v>
      </c>
      <c r="AE76">
        <v>121.8</v>
      </c>
      <c r="AF76">
        <v>0</v>
      </c>
      <c r="AG76">
        <v>0</v>
      </c>
      <c r="AH76">
        <v>0</v>
      </c>
      <c r="AI76">
        <v>6.3</v>
      </c>
      <c r="AJ76">
        <v>1</v>
      </c>
      <c r="AK76">
        <v>1</v>
      </c>
      <c r="AL76">
        <v>1</v>
      </c>
      <c r="AM76">
        <v>2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9.6000000000000002E-2</v>
      </c>
      <c r="AU76" t="s">
        <v>3</v>
      </c>
      <c r="AV76">
        <v>0</v>
      </c>
      <c r="AW76">
        <v>2</v>
      </c>
      <c r="AX76">
        <v>93042674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V76">
        <v>0</v>
      </c>
      <c r="CW76">
        <v>0</v>
      </c>
      <c r="CX76">
        <f>ROUND(Y76*Source!I67,9)</f>
        <v>3.8399999999999997E-2</v>
      </c>
      <c r="CY76">
        <f>AA76</f>
        <v>767.34</v>
      </c>
      <c r="CZ76">
        <f>AE76</f>
        <v>121.8</v>
      </c>
      <c r="DA76">
        <f>AI76</f>
        <v>6.3</v>
      </c>
      <c r="DB76">
        <f t="shared" si="38"/>
        <v>11.69</v>
      </c>
      <c r="DC76">
        <f t="shared" si="39"/>
        <v>0</v>
      </c>
      <c r="DD76" t="s">
        <v>3</v>
      </c>
      <c r="DE76" t="s">
        <v>3</v>
      </c>
      <c r="DF76">
        <f>ROUND(ROUND(AE76*AI76,2)*CX76,2)</f>
        <v>29.47</v>
      </c>
      <c r="DG76">
        <f t="shared" ref="DG76:DG94" si="44">ROUND(ROUND(AF76,2)*CX76,2)</f>
        <v>0</v>
      </c>
      <c r="DH76">
        <f t="shared" ref="DH76:DH94" si="45">ROUND(ROUND(AG76,2)*CX76,2)</f>
        <v>0</v>
      </c>
      <c r="DI76">
        <f t="shared" si="40"/>
        <v>0</v>
      </c>
      <c r="DJ76">
        <f>DF76</f>
        <v>29.47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ROW(Source!A67)</f>
        <v>67</v>
      </c>
      <c r="B77">
        <v>93041055</v>
      </c>
      <c r="C77">
        <v>93041344</v>
      </c>
      <c r="D77">
        <v>37745017</v>
      </c>
      <c r="E77">
        <v>1</v>
      </c>
      <c r="F77">
        <v>1</v>
      </c>
      <c r="G77">
        <v>1</v>
      </c>
      <c r="H77">
        <v>3</v>
      </c>
      <c r="I77" t="s">
        <v>342</v>
      </c>
      <c r="J77" t="s">
        <v>344</v>
      </c>
      <c r="K77" t="s">
        <v>343</v>
      </c>
      <c r="L77">
        <v>1348</v>
      </c>
      <c r="N77">
        <v>1009</v>
      </c>
      <c r="O77" t="s">
        <v>178</v>
      </c>
      <c r="P77" t="s">
        <v>178</v>
      </c>
      <c r="Q77">
        <v>1000</v>
      </c>
      <c r="W77">
        <v>0</v>
      </c>
      <c r="X77">
        <v>-1286039561</v>
      </c>
      <c r="Y77">
        <f t="shared" si="37"/>
        <v>6.0000000000000002E-5</v>
      </c>
      <c r="AA77">
        <v>77557.919999999998</v>
      </c>
      <c r="AB77">
        <v>0</v>
      </c>
      <c r="AC77">
        <v>0</v>
      </c>
      <c r="AD77">
        <v>0</v>
      </c>
      <c r="AE77">
        <v>9528</v>
      </c>
      <c r="AF77">
        <v>0</v>
      </c>
      <c r="AG77">
        <v>0</v>
      </c>
      <c r="AH77">
        <v>0</v>
      </c>
      <c r="AI77">
        <v>8.14</v>
      </c>
      <c r="AJ77">
        <v>1</v>
      </c>
      <c r="AK77">
        <v>1</v>
      </c>
      <c r="AL77">
        <v>1</v>
      </c>
      <c r="AM77">
        <v>2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6.0000000000000002E-5</v>
      </c>
      <c r="AU77" t="s">
        <v>3</v>
      </c>
      <c r="AV77">
        <v>0</v>
      </c>
      <c r="AW77">
        <v>2</v>
      </c>
      <c r="AX77">
        <v>93042675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V77">
        <v>0</v>
      </c>
      <c r="CW77">
        <v>0</v>
      </c>
      <c r="CX77">
        <f>ROUND(Y77*Source!I67,9)</f>
        <v>2.4000000000000001E-5</v>
      </c>
      <c r="CY77">
        <f>AA77</f>
        <v>77557.919999999998</v>
      </c>
      <c r="CZ77">
        <f>AE77</f>
        <v>9528</v>
      </c>
      <c r="DA77">
        <f>AI77</f>
        <v>8.14</v>
      </c>
      <c r="DB77">
        <f t="shared" si="38"/>
        <v>0.56999999999999995</v>
      </c>
      <c r="DC77">
        <f t="shared" si="39"/>
        <v>0</v>
      </c>
      <c r="DD77" t="s">
        <v>3</v>
      </c>
      <c r="DE77" t="s">
        <v>3</v>
      </c>
      <c r="DF77">
        <f>ROUND(ROUND(AE77*AI77,2)*CX77,2)</f>
        <v>1.86</v>
      </c>
      <c r="DG77">
        <f t="shared" si="44"/>
        <v>0</v>
      </c>
      <c r="DH77">
        <f t="shared" si="45"/>
        <v>0</v>
      </c>
      <c r="DI77">
        <f t="shared" si="40"/>
        <v>0</v>
      </c>
      <c r="DJ77">
        <f>DF77</f>
        <v>1.86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ROW(Source!A67)</f>
        <v>67</v>
      </c>
      <c r="B78">
        <v>93041055</v>
      </c>
      <c r="C78">
        <v>93041344</v>
      </c>
      <c r="D78">
        <v>37785796</v>
      </c>
      <c r="E78">
        <v>1</v>
      </c>
      <c r="F78">
        <v>1</v>
      </c>
      <c r="G78">
        <v>1</v>
      </c>
      <c r="H78">
        <v>3</v>
      </c>
      <c r="I78" t="s">
        <v>457</v>
      </c>
      <c r="J78" t="s">
        <v>459</v>
      </c>
      <c r="K78" t="s">
        <v>458</v>
      </c>
      <c r="L78">
        <v>1346</v>
      </c>
      <c r="N78">
        <v>1009</v>
      </c>
      <c r="O78" t="s">
        <v>55</v>
      </c>
      <c r="P78" t="s">
        <v>55</v>
      </c>
      <c r="Q78">
        <v>1</v>
      </c>
      <c r="W78">
        <v>0</v>
      </c>
      <c r="X78">
        <v>904967830</v>
      </c>
      <c r="Y78">
        <f t="shared" si="37"/>
        <v>0.5</v>
      </c>
      <c r="AA78">
        <v>1275.3800000000001</v>
      </c>
      <c r="AB78">
        <v>0</v>
      </c>
      <c r="AC78">
        <v>0</v>
      </c>
      <c r="AD78">
        <v>0</v>
      </c>
      <c r="AE78">
        <v>71.45</v>
      </c>
      <c r="AF78">
        <v>0</v>
      </c>
      <c r="AG78">
        <v>0</v>
      </c>
      <c r="AH78">
        <v>0</v>
      </c>
      <c r="AI78">
        <v>17.850000000000001</v>
      </c>
      <c r="AJ78">
        <v>1</v>
      </c>
      <c r="AK78">
        <v>1</v>
      </c>
      <c r="AL78">
        <v>1</v>
      </c>
      <c r="AM78">
        <v>2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0.5</v>
      </c>
      <c r="AU78" t="s">
        <v>3</v>
      </c>
      <c r="AV78">
        <v>0</v>
      </c>
      <c r="AW78">
        <v>2</v>
      </c>
      <c r="AX78">
        <v>93042676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V78">
        <v>0</v>
      </c>
      <c r="CW78">
        <v>0</v>
      </c>
      <c r="CX78">
        <f>ROUND(Y78*Source!I67,9)</f>
        <v>0.2</v>
      </c>
      <c r="CY78">
        <f>AA78</f>
        <v>1275.3800000000001</v>
      </c>
      <c r="CZ78">
        <f>AE78</f>
        <v>71.45</v>
      </c>
      <c r="DA78">
        <f>AI78</f>
        <v>17.850000000000001</v>
      </c>
      <c r="DB78">
        <f t="shared" si="38"/>
        <v>35.729999999999997</v>
      </c>
      <c r="DC78">
        <f t="shared" si="39"/>
        <v>0</v>
      </c>
      <c r="DD78" t="s">
        <v>3</v>
      </c>
      <c r="DE78" t="s">
        <v>3</v>
      </c>
      <c r="DF78">
        <f>ROUND(ROUND(AE78*AI78,2)*CX78,2)</f>
        <v>255.08</v>
      </c>
      <c r="DG78">
        <f t="shared" si="44"/>
        <v>0</v>
      </c>
      <c r="DH78">
        <f t="shared" si="45"/>
        <v>0</v>
      </c>
      <c r="DI78">
        <f t="shared" si="40"/>
        <v>0</v>
      </c>
      <c r="DJ78">
        <f>DF78</f>
        <v>255.08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ROW(Source!A67)</f>
        <v>67</v>
      </c>
      <c r="B79">
        <v>93041055</v>
      </c>
      <c r="C79">
        <v>93041344</v>
      </c>
      <c r="D79">
        <v>37801918</v>
      </c>
      <c r="E79">
        <v>1</v>
      </c>
      <c r="F79">
        <v>1</v>
      </c>
      <c r="G79">
        <v>1</v>
      </c>
      <c r="H79">
        <v>3</v>
      </c>
      <c r="I79" t="s">
        <v>479</v>
      </c>
      <c r="J79" t="s">
        <v>482</v>
      </c>
      <c r="K79" t="s">
        <v>480</v>
      </c>
      <c r="L79">
        <v>1374</v>
      </c>
      <c r="N79">
        <v>1013</v>
      </c>
      <c r="O79" t="s">
        <v>481</v>
      </c>
      <c r="P79" t="s">
        <v>481</v>
      </c>
      <c r="Q79">
        <v>1</v>
      </c>
      <c r="W79">
        <v>0</v>
      </c>
      <c r="X79">
        <v>2131831278</v>
      </c>
      <c r="Y79">
        <f t="shared" si="37"/>
        <v>1.34</v>
      </c>
      <c r="AA79">
        <v>1</v>
      </c>
      <c r="AB79">
        <v>0</v>
      </c>
      <c r="AC79">
        <v>0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M79">
        <v>-2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1.34</v>
      </c>
      <c r="AU79" t="s">
        <v>3</v>
      </c>
      <c r="AV79">
        <v>0</v>
      </c>
      <c r="AW79">
        <v>2</v>
      </c>
      <c r="AX79">
        <v>93042677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V79">
        <v>0</v>
      </c>
      <c r="CW79">
        <v>0</v>
      </c>
      <c r="CX79">
        <f>ROUND(Y79*Source!I67,9)</f>
        <v>0.53600000000000003</v>
      </c>
      <c r="CY79">
        <f>AA79</f>
        <v>1</v>
      </c>
      <c r="CZ79">
        <f>AE79</f>
        <v>1</v>
      </c>
      <c r="DA79">
        <f>AI79</f>
        <v>1</v>
      </c>
      <c r="DB79">
        <f t="shared" si="38"/>
        <v>1.34</v>
      </c>
      <c r="DC79">
        <f t="shared" si="39"/>
        <v>0</v>
      </c>
      <c r="DD79" t="s">
        <v>3</v>
      </c>
      <c r="DE79" t="s">
        <v>3</v>
      </c>
      <c r="DF79">
        <f>ROUND(ROUND(AE79,2)*CX79,2)</f>
        <v>0.54</v>
      </c>
      <c r="DG79">
        <f t="shared" si="44"/>
        <v>0</v>
      </c>
      <c r="DH79">
        <f t="shared" si="45"/>
        <v>0</v>
      </c>
      <c r="DI79">
        <f t="shared" si="40"/>
        <v>0</v>
      </c>
      <c r="DJ79">
        <f>DF79</f>
        <v>0.54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ROW(Source!A68)</f>
        <v>68</v>
      </c>
      <c r="B80">
        <v>93041055</v>
      </c>
      <c r="C80">
        <v>93041387</v>
      </c>
      <c r="D80">
        <v>23351395</v>
      </c>
      <c r="E80">
        <v>1</v>
      </c>
      <c r="F80">
        <v>1</v>
      </c>
      <c r="G80">
        <v>1</v>
      </c>
      <c r="H80">
        <v>1</v>
      </c>
      <c r="I80" t="s">
        <v>707</v>
      </c>
      <c r="J80" t="s">
        <v>3</v>
      </c>
      <c r="K80" t="s">
        <v>708</v>
      </c>
      <c r="L80">
        <v>1369</v>
      </c>
      <c r="N80">
        <v>1013</v>
      </c>
      <c r="O80" t="s">
        <v>688</v>
      </c>
      <c r="P80" t="s">
        <v>688</v>
      </c>
      <c r="Q80">
        <v>1</v>
      </c>
      <c r="W80">
        <v>0</v>
      </c>
      <c r="X80">
        <v>1072260845</v>
      </c>
      <c r="Y80">
        <f t="shared" si="37"/>
        <v>2.78</v>
      </c>
      <c r="AA80">
        <v>0</v>
      </c>
      <c r="AB80">
        <v>0</v>
      </c>
      <c r="AC80">
        <v>0</v>
      </c>
      <c r="AD80">
        <v>8.99</v>
      </c>
      <c r="AE80">
        <v>0</v>
      </c>
      <c r="AF80">
        <v>0</v>
      </c>
      <c r="AG80">
        <v>0</v>
      </c>
      <c r="AH80">
        <v>8.99</v>
      </c>
      <c r="AI80">
        <v>1</v>
      </c>
      <c r="AJ80">
        <v>1</v>
      </c>
      <c r="AK80">
        <v>1</v>
      </c>
      <c r="AL80">
        <v>1</v>
      </c>
      <c r="AM80">
        <v>-2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2.78</v>
      </c>
      <c r="AU80" t="s">
        <v>3</v>
      </c>
      <c r="AV80">
        <v>1</v>
      </c>
      <c r="AW80">
        <v>2</v>
      </c>
      <c r="AX80">
        <v>93042662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U80">
        <f>ROUND(AT80*Source!I68*AH80*AL80,2)</f>
        <v>99.97</v>
      </c>
      <c r="CV80">
        <f>ROUND(Y80*Source!I68,9)</f>
        <v>11.12</v>
      </c>
      <c r="CW80">
        <v>0</v>
      </c>
      <c r="CX80">
        <f>ROUND(Y80*Source!I68,9)</f>
        <v>11.12</v>
      </c>
      <c r="CY80">
        <f>AD80</f>
        <v>8.99</v>
      </c>
      <c r="CZ80">
        <f>AH80</f>
        <v>8.99</v>
      </c>
      <c r="DA80">
        <f>AL80</f>
        <v>1</v>
      </c>
      <c r="DB80">
        <f t="shared" si="38"/>
        <v>24.99</v>
      </c>
      <c r="DC80">
        <f t="shared" si="39"/>
        <v>0</v>
      </c>
      <c r="DD80" t="s">
        <v>3</v>
      </c>
      <c r="DE80" t="s">
        <v>3</v>
      </c>
      <c r="DF80">
        <f>ROUND(ROUND(AE80,2)*CX80,2)</f>
        <v>0</v>
      </c>
      <c r="DG80">
        <f t="shared" si="44"/>
        <v>0</v>
      </c>
      <c r="DH80">
        <f t="shared" si="45"/>
        <v>0</v>
      </c>
      <c r="DI80">
        <f t="shared" si="40"/>
        <v>99.97</v>
      </c>
      <c r="DJ80">
        <f>DI80</f>
        <v>99.97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ROW(Source!A68)</f>
        <v>68</v>
      </c>
      <c r="B81">
        <v>93041055</v>
      </c>
      <c r="C81">
        <v>93041387</v>
      </c>
      <c r="D81">
        <v>37729625</v>
      </c>
      <c r="E81">
        <v>1</v>
      </c>
      <c r="F81">
        <v>1</v>
      </c>
      <c r="G81">
        <v>1</v>
      </c>
      <c r="H81">
        <v>3</v>
      </c>
      <c r="I81" t="s">
        <v>498</v>
      </c>
      <c r="J81" t="s">
        <v>500</v>
      </c>
      <c r="K81" t="s">
        <v>499</v>
      </c>
      <c r="L81">
        <v>1348</v>
      </c>
      <c r="N81">
        <v>1009</v>
      </c>
      <c r="O81" t="s">
        <v>178</v>
      </c>
      <c r="P81" t="s">
        <v>178</v>
      </c>
      <c r="Q81">
        <v>1000</v>
      </c>
      <c r="W81">
        <v>0</v>
      </c>
      <c r="X81">
        <v>-1057666604</v>
      </c>
      <c r="Y81">
        <f t="shared" si="37"/>
        <v>8.0000000000000004E-4</v>
      </c>
      <c r="AA81">
        <v>144693.12</v>
      </c>
      <c r="AB81">
        <v>0</v>
      </c>
      <c r="AC81">
        <v>0</v>
      </c>
      <c r="AD81">
        <v>0</v>
      </c>
      <c r="AE81">
        <v>4488</v>
      </c>
      <c r="AF81">
        <v>0</v>
      </c>
      <c r="AG81">
        <v>0</v>
      </c>
      <c r="AH81">
        <v>0</v>
      </c>
      <c r="AI81">
        <v>32.24</v>
      </c>
      <c r="AJ81">
        <v>1</v>
      </c>
      <c r="AK81">
        <v>1</v>
      </c>
      <c r="AL81">
        <v>1</v>
      </c>
      <c r="AM81">
        <v>2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8.0000000000000004E-4</v>
      </c>
      <c r="AU81" t="s">
        <v>3</v>
      </c>
      <c r="AV81">
        <v>0</v>
      </c>
      <c r="AW81">
        <v>2</v>
      </c>
      <c r="AX81">
        <v>93042663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V81">
        <v>0</v>
      </c>
      <c r="CW81">
        <v>0</v>
      </c>
      <c r="CX81">
        <f>ROUND(Y81*Source!I68,9)</f>
        <v>3.2000000000000002E-3</v>
      </c>
      <c r="CY81">
        <f>AA81</f>
        <v>144693.12</v>
      </c>
      <c r="CZ81">
        <f>AE81</f>
        <v>4488</v>
      </c>
      <c r="DA81">
        <f>AI81</f>
        <v>32.24</v>
      </c>
      <c r="DB81">
        <f t="shared" si="38"/>
        <v>3.59</v>
      </c>
      <c r="DC81">
        <f t="shared" si="39"/>
        <v>0</v>
      </c>
      <c r="DD81" t="s">
        <v>3</v>
      </c>
      <c r="DE81" t="s">
        <v>3</v>
      </c>
      <c r="DF81">
        <f>ROUND(ROUND(AE81*AI81,2)*CX81,2)</f>
        <v>463.02</v>
      </c>
      <c r="DG81">
        <f t="shared" si="44"/>
        <v>0</v>
      </c>
      <c r="DH81">
        <f t="shared" si="45"/>
        <v>0</v>
      </c>
      <c r="DI81">
        <f t="shared" si="40"/>
        <v>0</v>
      </c>
      <c r="DJ81">
        <f>DF81</f>
        <v>463.02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ROW(Source!A68)</f>
        <v>68</v>
      </c>
      <c r="B82">
        <v>93041055</v>
      </c>
      <c r="C82">
        <v>93041387</v>
      </c>
      <c r="D82">
        <v>37729662</v>
      </c>
      <c r="E82">
        <v>1</v>
      </c>
      <c r="F82">
        <v>1</v>
      </c>
      <c r="G82">
        <v>1</v>
      </c>
      <c r="H82">
        <v>3</v>
      </c>
      <c r="I82" t="s">
        <v>502</v>
      </c>
      <c r="J82" t="s">
        <v>504</v>
      </c>
      <c r="K82" t="s">
        <v>503</v>
      </c>
      <c r="L82">
        <v>1346</v>
      </c>
      <c r="N82">
        <v>1009</v>
      </c>
      <c r="O82" t="s">
        <v>55</v>
      </c>
      <c r="P82" t="s">
        <v>55</v>
      </c>
      <c r="Q82">
        <v>1</v>
      </c>
      <c r="W82">
        <v>0</v>
      </c>
      <c r="X82">
        <v>873943321</v>
      </c>
      <c r="Y82">
        <f t="shared" si="37"/>
        <v>0.15</v>
      </c>
      <c r="AA82">
        <v>53.16</v>
      </c>
      <c r="AB82">
        <v>0</v>
      </c>
      <c r="AC82">
        <v>0</v>
      </c>
      <c r="AD82">
        <v>0</v>
      </c>
      <c r="AE82">
        <v>6.62</v>
      </c>
      <c r="AF82">
        <v>0</v>
      </c>
      <c r="AG82">
        <v>0</v>
      </c>
      <c r="AH82">
        <v>0</v>
      </c>
      <c r="AI82">
        <v>8.0299999999999994</v>
      </c>
      <c r="AJ82">
        <v>1</v>
      </c>
      <c r="AK82">
        <v>1</v>
      </c>
      <c r="AL82">
        <v>1</v>
      </c>
      <c r="AM82">
        <v>2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0.15</v>
      </c>
      <c r="AU82" t="s">
        <v>3</v>
      </c>
      <c r="AV82">
        <v>0</v>
      </c>
      <c r="AW82">
        <v>2</v>
      </c>
      <c r="AX82">
        <v>93042664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V82">
        <v>0</v>
      </c>
      <c r="CW82">
        <v>0</v>
      </c>
      <c r="CX82">
        <f>ROUND(Y82*Source!I68,9)</f>
        <v>0.6</v>
      </c>
      <c r="CY82">
        <f>AA82</f>
        <v>53.16</v>
      </c>
      <c r="CZ82">
        <f>AE82</f>
        <v>6.62</v>
      </c>
      <c r="DA82">
        <f>AI82</f>
        <v>8.0299999999999994</v>
      </c>
      <c r="DB82">
        <f t="shared" si="38"/>
        <v>0.99</v>
      </c>
      <c r="DC82">
        <f t="shared" si="39"/>
        <v>0</v>
      </c>
      <c r="DD82" t="s">
        <v>3</v>
      </c>
      <c r="DE82" t="s">
        <v>3</v>
      </c>
      <c r="DF82">
        <f>ROUND(ROUND(AE82*AI82,2)*CX82,2)</f>
        <v>31.9</v>
      </c>
      <c r="DG82">
        <f t="shared" si="44"/>
        <v>0</v>
      </c>
      <c r="DH82">
        <f t="shared" si="45"/>
        <v>0</v>
      </c>
      <c r="DI82">
        <f t="shared" si="40"/>
        <v>0</v>
      </c>
      <c r="DJ82">
        <f>DF82</f>
        <v>31.9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ROW(Source!A68)</f>
        <v>68</v>
      </c>
      <c r="B83">
        <v>93041055</v>
      </c>
      <c r="C83">
        <v>93041387</v>
      </c>
      <c r="D83">
        <v>37733003</v>
      </c>
      <c r="E83">
        <v>1</v>
      </c>
      <c r="F83">
        <v>1</v>
      </c>
      <c r="G83">
        <v>1</v>
      </c>
      <c r="H83">
        <v>3</v>
      </c>
      <c r="I83" t="s">
        <v>452</v>
      </c>
      <c r="J83" t="s">
        <v>454</v>
      </c>
      <c r="K83" t="s">
        <v>453</v>
      </c>
      <c r="L83">
        <v>1308</v>
      </c>
      <c r="N83">
        <v>1003</v>
      </c>
      <c r="O83" t="s">
        <v>348</v>
      </c>
      <c r="P83" t="s">
        <v>348</v>
      </c>
      <c r="Q83">
        <v>100</v>
      </c>
      <c r="W83">
        <v>0</v>
      </c>
      <c r="X83">
        <v>-737867663</v>
      </c>
      <c r="Y83">
        <f t="shared" si="37"/>
        <v>2.3999999999999998E-3</v>
      </c>
      <c r="AA83">
        <v>767.34</v>
      </c>
      <c r="AB83">
        <v>0</v>
      </c>
      <c r="AC83">
        <v>0</v>
      </c>
      <c r="AD83">
        <v>0</v>
      </c>
      <c r="AE83">
        <v>121.8</v>
      </c>
      <c r="AF83">
        <v>0</v>
      </c>
      <c r="AG83">
        <v>0</v>
      </c>
      <c r="AH83">
        <v>0</v>
      </c>
      <c r="AI83">
        <v>6.3</v>
      </c>
      <c r="AJ83">
        <v>1</v>
      </c>
      <c r="AK83">
        <v>1</v>
      </c>
      <c r="AL83">
        <v>1</v>
      </c>
      <c r="AM83">
        <v>2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2.3999999999999998E-3</v>
      </c>
      <c r="AU83" t="s">
        <v>3</v>
      </c>
      <c r="AV83">
        <v>0</v>
      </c>
      <c r="AW83">
        <v>2</v>
      </c>
      <c r="AX83">
        <v>93042665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V83">
        <v>0</v>
      </c>
      <c r="CW83">
        <v>0</v>
      </c>
      <c r="CX83">
        <f>ROUND(Y83*Source!I68,9)</f>
        <v>9.5999999999999992E-3</v>
      </c>
      <c r="CY83">
        <f>AA83</f>
        <v>767.34</v>
      </c>
      <c r="CZ83">
        <f>AE83</f>
        <v>121.8</v>
      </c>
      <c r="DA83">
        <f>AI83</f>
        <v>6.3</v>
      </c>
      <c r="DB83">
        <f t="shared" si="38"/>
        <v>0.28999999999999998</v>
      </c>
      <c r="DC83">
        <f t="shared" si="39"/>
        <v>0</v>
      </c>
      <c r="DD83" t="s">
        <v>3</v>
      </c>
      <c r="DE83" t="s">
        <v>3</v>
      </c>
      <c r="DF83">
        <f>ROUND(ROUND(AE83*AI83,2)*CX83,2)</f>
        <v>7.37</v>
      </c>
      <c r="DG83">
        <f t="shared" si="44"/>
        <v>0</v>
      </c>
      <c r="DH83">
        <f t="shared" si="45"/>
        <v>0</v>
      </c>
      <c r="DI83">
        <f t="shared" si="40"/>
        <v>0</v>
      </c>
      <c r="DJ83">
        <f>DF83</f>
        <v>7.37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ROW(Source!A68)</f>
        <v>68</v>
      </c>
      <c r="B84">
        <v>93041055</v>
      </c>
      <c r="C84">
        <v>93041387</v>
      </c>
      <c r="D84">
        <v>37801806</v>
      </c>
      <c r="E84">
        <v>1</v>
      </c>
      <c r="F84">
        <v>1</v>
      </c>
      <c r="G84">
        <v>1</v>
      </c>
      <c r="H84">
        <v>3</v>
      </c>
      <c r="I84" t="s">
        <v>507</v>
      </c>
      <c r="J84" t="s">
        <v>509</v>
      </c>
      <c r="K84" t="s">
        <v>508</v>
      </c>
      <c r="L84">
        <v>1348</v>
      </c>
      <c r="N84">
        <v>1009</v>
      </c>
      <c r="O84" t="s">
        <v>178</v>
      </c>
      <c r="P84" t="s">
        <v>178</v>
      </c>
      <c r="Q84">
        <v>1000</v>
      </c>
      <c r="W84">
        <v>0</v>
      </c>
      <c r="X84">
        <v>-1643130855</v>
      </c>
      <c r="Y84">
        <f t="shared" si="37"/>
        <v>1.0000000000000001E-5</v>
      </c>
      <c r="AA84">
        <v>91524.6</v>
      </c>
      <c r="AB84">
        <v>0</v>
      </c>
      <c r="AC84">
        <v>0</v>
      </c>
      <c r="AD84">
        <v>0</v>
      </c>
      <c r="AE84">
        <v>9301.2800000000007</v>
      </c>
      <c r="AF84">
        <v>0</v>
      </c>
      <c r="AG84">
        <v>0</v>
      </c>
      <c r="AH84">
        <v>0</v>
      </c>
      <c r="AI84">
        <v>9.84</v>
      </c>
      <c r="AJ84">
        <v>1</v>
      </c>
      <c r="AK84">
        <v>1</v>
      </c>
      <c r="AL84">
        <v>1</v>
      </c>
      <c r="AM84">
        <v>2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1.0000000000000001E-5</v>
      </c>
      <c r="AU84" t="s">
        <v>3</v>
      </c>
      <c r="AV84">
        <v>0</v>
      </c>
      <c r="AW84">
        <v>2</v>
      </c>
      <c r="AX84">
        <v>93042666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V84">
        <v>0</v>
      </c>
      <c r="CW84">
        <v>0</v>
      </c>
      <c r="CX84">
        <f>ROUND(Y84*Source!I68,9)</f>
        <v>4.0000000000000003E-5</v>
      </c>
      <c r="CY84">
        <f>AA84</f>
        <v>91524.6</v>
      </c>
      <c r="CZ84">
        <f>AE84</f>
        <v>9301.2800000000007</v>
      </c>
      <c r="DA84">
        <f>AI84</f>
        <v>9.84</v>
      </c>
      <c r="DB84">
        <f t="shared" si="38"/>
        <v>0.09</v>
      </c>
      <c r="DC84">
        <f t="shared" si="39"/>
        <v>0</v>
      </c>
      <c r="DD84" t="s">
        <v>3</v>
      </c>
      <c r="DE84" t="s">
        <v>3</v>
      </c>
      <c r="DF84">
        <f>ROUND(ROUND(AE84*AI84,2)*CX84,2)</f>
        <v>3.66</v>
      </c>
      <c r="DG84">
        <f t="shared" si="44"/>
        <v>0</v>
      </c>
      <c r="DH84">
        <f t="shared" si="45"/>
        <v>0</v>
      </c>
      <c r="DI84">
        <f t="shared" si="40"/>
        <v>0</v>
      </c>
      <c r="DJ84">
        <f>DF84</f>
        <v>3.66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ROW(Source!A68)</f>
        <v>68</v>
      </c>
      <c r="B85">
        <v>93041055</v>
      </c>
      <c r="C85">
        <v>93041387</v>
      </c>
      <c r="D85">
        <v>37801918</v>
      </c>
      <c r="E85">
        <v>1</v>
      </c>
      <c r="F85">
        <v>1</v>
      </c>
      <c r="G85">
        <v>1</v>
      </c>
      <c r="H85">
        <v>3</v>
      </c>
      <c r="I85" t="s">
        <v>479</v>
      </c>
      <c r="J85" t="s">
        <v>482</v>
      </c>
      <c r="K85" t="s">
        <v>480</v>
      </c>
      <c r="L85">
        <v>1374</v>
      </c>
      <c r="N85">
        <v>1013</v>
      </c>
      <c r="O85" t="s">
        <v>481</v>
      </c>
      <c r="P85" t="s">
        <v>481</v>
      </c>
      <c r="Q85">
        <v>1</v>
      </c>
      <c r="W85">
        <v>0</v>
      </c>
      <c r="X85">
        <v>2131831278</v>
      </c>
      <c r="Y85">
        <f t="shared" si="37"/>
        <v>0.5</v>
      </c>
      <c r="AA85">
        <v>1</v>
      </c>
      <c r="AB85">
        <v>0</v>
      </c>
      <c r="AC85">
        <v>0</v>
      </c>
      <c r="AD85">
        <v>0</v>
      </c>
      <c r="AE85">
        <v>1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M85">
        <v>-2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0.5</v>
      </c>
      <c r="AU85" t="s">
        <v>3</v>
      </c>
      <c r="AV85">
        <v>0</v>
      </c>
      <c r="AW85">
        <v>2</v>
      </c>
      <c r="AX85">
        <v>93042667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V85">
        <v>0</v>
      </c>
      <c r="CW85">
        <v>0</v>
      </c>
      <c r="CX85">
        <f>ROUND(Y85*Source!I68,9)</f>
        <v>2</v>
      </c>
      <c r="CY85">
        <f>AA85</f>
        <v>1</v>
      </c>
      <c r="CZ85">
        <f>AE85</f>
        <v>1</v>
      </c>
      <c r="DA85">
        <f>AI85</f>
        <v>1</v>
      </c>
      <c r="DB85">
        <f t="shared" si="38"/>
        <v>0.5</v>
      </c>
      <c r="DC85">
        <f t="shared" si="39"/>
        <v>0</v>
      </c>
      <c r="DD85" t="s">
        <v>3</v>
      </c>
      <c r="DE85" t="s">
        <v>3</v>
      </c>
      <c r="DF85">
        <f>ROUND(ROUND(AE85,2)*CX85,2)</f>
        <v>2</v>
      </c>
      <c r="DG85">
        <f t="shared" si="44"/>
        <v>0</v>
      </c>
      <c r="DH85">
        <f t="shared" si="45"/>
        <v>0</v>
      </c>
      <c r="DI85">
        <f t="shared" si="40"/>
        <v>0</v>
      </c>
      <c r="DJ85">
        <f>DF85</f>
        <v>2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ROW(Source!A69)</f>
        <v>69</v>
      </c>
      <c r="B86">
        <v>93041055</v>
      </c>
      <c r="C86">
        <v>93041419</v>
      </c>
      <c r="D86">
        <v>23351395</v>
      </c>
      <c r="E86">
        <v>1</v>
      </c>
      <c r="F86">
        <v>1</v>
      </c>
      <c r="G86">
        <v>1</v>
      </c>
      <c r="H86">
        <v>1</v>
      </c>
      <c r="I86" t="s">
        <v>707</v>
      </c>
      <c r="J86" t="s">
        <v>3</v>
      </c>
      <c r="K86" t="s">
        <v>708</v>
      </c>
      <c r="L86">
        <v>1369</v>
      </c>
      <c r="N86">
        <v>1013</v>
      </c>
      <c r="O86" t="s">
        <v>688</v>
      </c>
      <c r="P86" t="s">
        <v>688</v>
      </c>
      <c r="Q86">
        <v>1</v>
      </c>
      <c r="W86">
        <v>0</v>
      </c>
      <c r="X86">
        <v>1072260845</v>
      </c>
      <c r="Y86">
        <f t="shared" si="37"/>
        <v>22.72</v>
      </c>
      <c r="AA86">
        <v>0</v>
      </c>
      <c r="AB86">
        <v>0</v>
      </c>
      <c r="AC86">
        <v>0</v>
      </c>
      <c r="AD86">
        <v>8.99</v>
      </c>
      <c r="AE86">
        <v>0</v>
      </c>
      <c r="AF86">
        <v>0</v>
      </c>
      <c r="AG86">
        <v>0</v>
      </c>
      <c r="AH86">
        <v>8.99</v>
      </c>
      <c r="AI86">
        <v>1</v>
      </c>
      <c r="AJ86">
        <v>1</v>
      </c>
      <c r="AK86">
        <v>1</v>
      </c>
      <c r="AL86">
        <v>1</v>
      </c>
      <c r="AM86">
        <v>-2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22.72</v>
      </c>
      <c r="AU86" t="s">
        <v>3</v>
      </c>
      <c r="AV86">
        <v>1</v>
      </c>
      <c r="AW86">
        <v>2</v>
      </c>
      <c r="AX86">
        <v>93042654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U86">
        <f>ROUND(AT86*Source!I69*AH86*AL86,2)</f>
        <v>24.51</v>
      </c>
      <c r="CV86">
        <f>ROUND(Y86*Source!I69,9)</f>
        <v>2.7263999999999999</v>
      </c>
      <c r="CW86">
        <v>0</v>
      </c>
      <c r="CX86">
        <f>ROUND(Y86*Source!I69,9)</f>
        <v>2.7263999999999999</v>
      </c>
      <c r="CY86">
        <f>AD86</f>
        <v>8.99</v>
      </c>
      <c r="CZ86">
        <f>AH86</f>
        <v>8.99</v>
      </c>
      <c r="DA86">
        <f>AL86</f>
        <v>1</v>
      </c>
      <c r="DB86">
        <f t="shared" si="38"/>
        <v>204.25</v>
      </c>
      <c r="DC86">
        <f t="shared" si="39"/>
        <v>0</v>
      </c>
      <c r="DD86" t="s">
        <v>3</v>
      </c>
      <c r="DE86" t="s">
        <v>3</v>
      </c>
      <c r="DF86">
        <f>ROUND(ROUND(AE86,2)*CX86,2)</f>
        <v>0</v>
      </c>
      <c r="DG86">
        <f t="shared" si="44"/>
        <v>0</v>
      </c>
      <c r="DH86">
        <f t="shared" si="45"/>
        <v>0</v>
      </c>
      <c r="DI86">
        <f t="shared" si="40"/>
        <v>24.51</v>
      </c>
      <c r="DJ86">
        <f>DI86</f>
        <v>24.51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ROW(Source!A69)</f>
        <v>69</v>
      </c>
      <c r="B87">
        <v>93041055</v>
      </c>
      <c r="C87">
        <v>93041419</v>
      </c>
      <c r="D87">
        <v>37801918</v>
      </c>
      <c r="E87">
        <v>1</v>
      </c>
      <c r="F87">
        <v>1</v>
      </c>
      <c r="G87">
        <v>1</v>
      </c>
      <c r="H87">
        <v>3</v>
      </c>
      <c r="I87" t="s">
        <v>479</v>
      </c>
      <c r="J87" t="s">
        <v>482</v>
      </c>
      <c r="K87" t="s">
        <v>480</v>
      </c>
      <c r="L87">
        <v>1374</v>
      </c>
      <c r="N87">
        <v>1013</v>
      </c>
      <c r="O87" t="s">
        <v>481</v>
      </c>
      <c r="P87" t="s">
        <v>481</v>
      </c>
      <c r="Q87">
        <v>1</v>
      </c>
      <c r="W87">
        <v>0</v>
      </c>
      <c r="X87">
        <v>2131831278</v>
      </c>
      <c r="Y87">
        <f t="shared" si="37"/>
        <v>4.09</v>
      </c>
      <c r="AA87">
        <v>1</v>
      </c>
      <c r="AB87">
        <v>0</v>
      </c>
      <c r="AC87">
        <v>0</v>
      </c>
      <c r="AD87">
        <v>0</v>
      </c>
      <c r="AE87">
        <v>1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M87">
        <v>-2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4.09</v>
      </c>
      <c r="AU87" t="s">
        <v>3</v>
      </c>
      <c r="AV87">
        <v>0</v>
      </c>
      <c r="AW87">
        <v>2</v>
      </c>
      <c r="AX87">
        <v>93042655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V87">
        <v>0</v>
      </c>
      <c r="CW87">
        <v>0</v>
      </c>
      <c r="CX87">
        <f>ROUND(Y87*Source!I69,9)</f>
        <v>0.49080000000000001</v>
      </c>
      <c r="CY87">
        <f>AA87</f>
        <v>1</v>
      </c>
      <c r="CZ87">
        <f>AE87</f>
        <v>1</v>
      </c>
      <c r="DA87">
        <f>AI87</f>
        <v>1</v>
      </c>
      <c r="DB87">
        <f t="shared" si="38"/>
        <v>4.09</v>
      </c>
      <c r="DC87">
        <f t="shared" si="39"/>
        <v>0</v>
      </c>
      <c r="DD87" t="s">
        <v>3</v>
      </c>
      <c r="DE87" t="s">
        <v>3</v>
      </c>
      <c r="DF87">
        <f>ROUND(ROUND(AE87,2)*CX87,2)</f>
        <v>0.49</v>
      </c>
      <c r="DG87">
        <f t="shared" si="44"/>
        <v>0</v>
      </c>
      <c r="DH87">
        <f t="shared" si="45"/>
        <v>0</v>
      </c>
      <c r="DI87">
        <f t="shared" si="40"/>
        <v>0</v>
      </c>
      <c r="DJ87">
        <f>DF87</f>
        <v>0.49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ROW(Source!A70)</f>
        <v>70</v>
      </c>
      <c r="B88">
        <v>93041055</v>
      </c>
      <c r="C88">
        <v>93041424</v>
      </c>
      <c r="D88">
        <v>23351395</v>
      </c>
      <c r="E88">
        <v>1</v>
      </c>
      <c r="F88">
        <v>1</v>
      </c>
      <c r="G88">
        <v>1</v>
      </c>
      <c r="H88">
        <v>1</v>
      </c>
      <c r="I88" t="s">
        <v>707</v>
      </c>
      <c r="J88" t="s">
        <v>3</v>
      </c>
      <c r="K88" t="s">
        <v>708</v>
      </c>
      <c r="L88">
        <v>1369</v>
      </c>
      <c r="N88">
        <v>1013</v>
      </c>
      <c r="O88" t="s">
        <v>688</v>
      </c>
      <c r="P88" t="s">
        <v>688</v>
      </c>
      <c r="Q88">
        <v>1</v>
      </c>
      <c r="W88">
        <v>0</v>
      </c>
      <c r="X88">
        <v>1072260845</v>
      </c>
      <c r="Y88">
        <f t="shared" si="37"/>
        <v>0.38</v>
      </c>
      <c r="AA88">
        <v>0</v>
      </c>
      <c r="AB88">
        <v>0</v>
      </c>
      <c r="AC88">
        <v>0</v>
      </c>
      <c r="AD88">
        <v>8.99</v>
      </c>
      <c r="AE88">
        <v>0</v>
      </c>
      <c r="AF88">
        <v>0</v>
      </c>
      <c r="AG88">
        <v>0</v>
      </c>
      <c r="AH88">
        <v>8.99</v>
      </c>
      <c r="AI88">
        <v>1</v>
      </c>
      <c r="AJ88">
        <v>1</v>
      </c>
      <c r="AK88">
        <v>1</v>
      </c>
      <c r="AL88">
        <v>1</v>
      </c>
      <c r="AM88">
        <v>-2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0.38</v>
      </c>
      <c r="AU88" t="s">
        <v>3</v>
      </c>
      <c r="AV88">
        <v>1</v>
      </c>
      <c r="AW88">
        <v>2</v>
      </c>
      <c r="AX88">
        <v>93041430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U88">
        <f>ROUND(AT88*Source!I70*AH88*AL88,2)</f>
        <v>40.99</v>
      </c>
      <c r="CV88">
        <f>ROUND(Y88*Source!I70,9)</f>
        <v>4.5599999999999996</v>
      </c>
      <c r="CW88">
        <v>0</v>
      </c>
      <c r="CX88">
        <f>ROUND(Y88*Source!I70,9)</f>
        <v>4.5599999999999996</v>
      </c>
      <c r="CY88">
        <f>AD88</f>
        <v>8.99</v>
      </c>
      <c r="CZ88">
        <f>AH88</f>
        <v>8.99</v>
      </c>
      <c r="DA88">
        <f>AL88</f>
        <v>1</v>
      </c>
      <c r="DB88">
        <f t="shared" si="38"/>
        <v>3.42</v>
      </c>
      <c r="DC88">
        <f t="shared" si="39"/>
        <v>0</v>
      </c>
      <c r="DD88" t="s">
        <v>3</v>
      </c>
      <c r="DE88" t="s">
        <v>3</v>
      </c>
      <c r="DF88">
        <f>ROUND(ROUND(AE88,2)*CX88,2)</f>
        <v>0</v>
      </c>
      <c r="DG88">
        <f t="shared" si="44"/>
        <v>0</v>
      </c>
      <c r="DH88">
        <f t="shared" si="45"/>
        <v>0</v>
      </c>
      <c r="DI88">
        <f t="shared" si="40"/>
        <v>40.99</v>
      </c>
      <c r="DJ88">
        <f>DI88</f>
        <v>40.99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ROW(Source!A70)</f>
        <v>70</v>
      </c>
      <c r="B89">
        <v>93041055</v>
      </c>
      <c r="C89">
        <v>93041424</v>
      </c>
      <c r="D89">
        <v>37730097</v>
      </c>
      <c r="E89">
        <v>1</v>
      </c>
      <c r="F89">
        <v>1</v>
      </c>
      <c r="G89">
        <v>1</v>
      </c>
      <c r="H89">
        <v>3</v>
      </c>
      <c r="I89" t="s">
        <v>53</v>
      </c>
      <c r="J89" t="s">
        <v>56</v>
      </c>
      <c r="K89" t="s">
        <v>54</v>
      </c>
      <c r="L89">
        <v>1346</v>
      </c>
      <c r="N89">
        <v>1009</v>
      </c>
      <c r="O89" t="s">
        <v>55</v>
      </c>
      <c r="P89" t="s">
        <v>55</v>
      </c>
      <c r="Q89">
        <v>1</v>
      </c>
      <c r="W89">
        <v>0</v>
      </c>
      <c r="X89">
        <v>-1877976580</v>
      </c>
      <c r="Y89">
        <f t="shared" si="37"/>
        <v>0.15</v>
      </c>
      <c r="AA89">
        <v>93.2</v>
      </c>
      <c r="AB89">
        <v>0</v>
      </c>
      <c r="AC89">
        <v>0</v>
      </c>
      <c r="AD89">
        <v>0</v>
      </c>
      <c r="AE89">
        <v>9.0399999999999991</v>
      </c>
      <c r="AF89">
        <v>0</v>
      </c>
      <c r="AG89">
        <v>0</v>
      </c>
      <c r="AH89">
        <v>0</v>
      </c>
      <c r="AI89">
        <v>10.31</v>
      </c>
      <c r="AJ89">
        <v>1</v>
      </c>
      <c r="AK89">
        <v>1</v>
      </c>
      <c r="AL89">
        <v>1</v>
      </c>
      <c r="AM89">
        <v>2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0.15</v>
      </c>
      <c r="AU89" t="s">
        <v>3</v>
      </c>
      <c r="AV89">
        <v>0</v>
      </c>
      <c r="AW89">
        <v>2</v>
      </c>
      <c r="AX89">
        <v>93041431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V89">
        <v>0</v>
      </c>
      <c r="CW89">
        <v>0</v>
      </c>
      <c r="CX89">
        <f>ROUND(Y89*Source!I70,9)</f>
        <v>1.8</v>
      </c>
      <c r="CY89">
        <f>AA89</f>
        <v>93.2</v>
      </c>
      <c r="CZ89">
        <f>AE89</f>
        <v>9.0399999999999991</v>
      </c>
      <c r="DA89">
        <f>AI89</f>
        <v>10.31</v>
      </c>
      <c r="DB89">
        <f t="shared" si="38"/>
        <v>1.36</v>
      </c>
      <c r="DC89">
        <f t="shared" si="39"/>
        <v>0</v>
      </c>
      <c r="DD89" t="s">
        <v>3</v>
      </c>
      <c r="DE89" t="s">
        <v>3</v>
      </c>
      <c r="DF89">
        <f>ROUND(ROUND(AE89*AI89,2)*CX89,2)</f>
        <v>167.76</v>
      </c>
      <c r="DG89">
        <f t="shared" si="44"/>
        <v>0</v>
      </c>
      <c r="DH89">
        <f t="shared" si="45"/>
        <v>0</v>
      </c>
      <c r="DI89">
        <f t="shared" si="40"/>
        <v>0</v>
      </c>
      <c r="DJ89">
        <f>DF89</f>
        <v>167.76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ROW(Source!A70)</f>
        <v>70</v>
      </c>
      <c r="B90">
        <v>93041055</v>
      </c>
      <c r="C90">
        <v>93041424</v>
      </c>
      <c r="D90">
        <v>37801662</v>
      </c>
      <c r="E90">
        <v>1</v>
      </c>
      <c r="F90">
        <v>1</v>
      </c>
      <c r="G90">
        <v>1</v>
      </c>
      <c r="H90">
        <v>3</v>
      </c>
      <c r="I90" t="s">
        <v>486</v>
      </c>
      <c r="J90" t="s">
        <v>488</v>
      </c>
      <c r="K90" t="s">
        <v>487</v>
      </c>
      <c r="L90">
        <v>1346</v>
      </c>
      <c r="N90">
        <v>1009</v>
      </c>
      <c r="O90" t="s">
        <v>55</v>
      </c>
      <c r="P90" t="s">
        <v>55</v>
      </c>
      <c r="Q90">
        <v>1</v>
      </c>
      <c r="W90">
        <v>0</v>
      </c>
      <c r="X90">
        <v>-1685396289</v>
      </c>
      <c r="Y90">
        <f t="shared" si="37"/>
        <v>0.72</v>
      </c>
      <c r="AA90">
        <v>100.62</v>
      </c>
      <c r="AB90">
        <v>0</v>
      </c>
      <c r="AC90">
        <v>0</v>
      </c>
      <c r="AD90">
        <v>0</v>
      </c>
      <c r="AE90">
        <v>16.940000000000001</v>
      </c>
      <c r="AF90">
        <v>0</v>
      </c>
      <c r="AG90">
        <v>0</v>
      </c>
      <c r="AH90">
        <v>0</v>
      </c>
      <c r="AI90">
        <v>5.94</v>
      </c>
      <c r="AJ90">
        <v>1</v>
      </c>
      <c r="AK90">
        <v>1</v>
      </c>
      <c r="AL90">
        <v>1</v>
      </c>
      <c r="AM90">
        <v>2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0.72</v>
      </c>
      <c r="AU90" t="s">
        <v>3</v>
      </c>
      <c r="AV90">
        <v>0</v>
      </c>
      <c r="AW90">
        <v>2</v>
      </c>
      <c r="AX90">
        <v>93041432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V90">
        <v>0</v>
      </c>
      <c r="CW90">
        <v>0</v>
      </c>
      <c r="CX90">
        <f>ROUND(Y90*Source!I70,9)</f>
        <v>8.64</v>
      </c>
      <c r="CY90">
        <f>AA90</f>
        <v>100.62</v>
      </c>
      <c r="CZ90">
        <f>AE90</f>
        <v>16.940000000000001</v>
      </c>
      <c r="DA90">
        <f>AI90</f>
        <v>5.94</v>
      </c>
      <c r="DB90">
        <f t="shared" si="38"/>
        <v>12.2</v>
      </c>
      <c r="DC90">
        <f t="shared" si="39"/>
        <v>0</v>
      </c>
      <c r="DD90" t="s">
        <v>3</v>
      </c>
      <c r="DE90" t="s">
        <v>3</v>
      </c>
      <c r="DF90">
        <f>ROUND(ROUND(AE90*AI90,2)*CX90,2)</f>
        <v>869.36</v>
      </c>
      <c r="DG90">
        <f t="shared" si="44"/>
        <v>0</v>
      </c>
      <c r="DH90">
        <f t="shared" si="45"/>
        <v>0</v>
      </c>
      <c r="DI90">
        <f t="shared" si="40"/>
        <v>0</v>
      </c>
      <c r="DJ90">
        <f>DF90</f>
        <v>869.36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ROW(Source!A70)</f>
        <v>70</v>
      </c>
      <c r="B91">
        <v>93041055</v>
      </c>
      <c r="C91">
        <v>93041424</v>
      </c>
      <c r="D91">
        <v>37801788</v>
      </c>
      <c r="E91">
        <v>1</v>
      </c>
      <c r="F91">
        <v>1</v>
      </c>
      <c r="G91">
        <v>1</v>
      </c>
      <c r="H91">
        <v>3</v>
      </c>
      <c r="I91" t="s">
        <v>490</v>
      </c>
      <c r="J91" t="s">
        <v>492</v>
      </c>
      <c r="K91" t="s">
        <v>491</v>
      </c>
      <c r="L91">
        <v>1348</v>
      </c>
      <c r="N91">
        <v>1009</v>
      </c>
      <c r="O91" t="s">
        <v>178</v>
      </c>
      <c r="P91" t="s">
        <v>178</v>
      </c>
      <c r="Q91">
        <v>1000</v>
      </c>
      <c r="W91">
        <v>0</v>
      </c>
      <c r="X91">
        <v>1829992141</v>
      </c>
      <c r="Y91">
        <f t="shared" si="37"/>
        <v>6.0000000000000002E-5</v>
      </c>
      <c r="AA91">
        <v>428641.1</v>
      </c>
      <c r="AB91">
        <v>0</v>
      </c>
      <c r="AC91">
        <v>0</v>
      </c>
      <c r="AD91">
        <v>0</v>
      </c>
      <c r="AE91">
        <v>27354.25</v>
      </c>
      <c r="AF91">
        <v>0</v>
      </c>
      <c r="AG91">
        <v>0</v>
      </c>
      <c r="AH91">
        <v>0</v>
      </c>
      <c r="AI91">
        <v>15.67</v>
      </c>
      <c r="AJ91">
        <v>1</v>
      </c>
      <c r="AK91">
        <v>1</v>
      </c>
      <c r="AL91">
        <v>1</v>
      </c>
      <c r="AM91">
        <v>2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6.0000000000000002E-5</v>
      </c>
      <c r="AU91" t="s">
        <v>3</v>
      </c>
      <c r="AV91">
        <v>0</v>
      </c>
      <c r="AW91">
        <v>2</v>
      </c>
      <c r="AX91">
        <v>93041433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V91">
        <v>0</v>
      </c>
      <c r="CW91">
        <v>0</v>
      </c>
      <c r="CX91">
        <f>ROUND(Y91*Source!I70,9)</f>
        <v>7.2000000000000005E-4</v>
      </c>
      <c r="CY91">
        <f>AA91</f>
        <v>428641.1</v>
      </c>
      <c r="CZ91">
        <f>AE91</f>
        <v>27354.25</v>
      </c>
      <c r="DA91">
        <f>AI91</f>
        <v>15.67</v>
      </c>
      <c r="DB91">
        <f t="shared" si="38"/>
        <v>1.64</v>
      </c>
      <c r="DC91">
        <f t="shared" si="39"/>
        <v>0</v>
      </c>
      <c r="DD91" t="s">
        <v>3</v>
      </c>
      <c r="DE91" t="s">
        <v>3</v>
      </c>
      <c r="DF91">
        <f>ROUND(ROUND(AE91*AI91,2)*CX91,2)</f>
        <v>308.62</v>
      </c>
      <c r="DG91">
        <f t="shared" si="44"/>
        <v>0</v>
      </c>
      <c r="DH91">
        <f t="shared" si="45"/>
        <v>0</v>
      </c>
      <c r="DI91">
        <f t="shared" si="40"/>
        <v>0</v>
      </c>
      <c r="DJ91">
        <f>DF91</f>
        <v>308.62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ROW(Source!A70)</f>
        <v>70</v>
      </c>
      <c r="B92">
        <v>93041055</v>
      </c>
      <c r="C92">
        <v>93041424</v>
      </c>
      <c r="D92">
        <v>37801918</v>
      </c>
      <c r="E92">
        <v>1</v>
      </c>
      <c r="F92">
        <v>1</v>
      </c>
      <c r="G92">
        <v>1</v>
      </c>
      <c r="H92">
        <v>3</v>
      </c>
      <c r="I92" t="s">
        <v>479</v>
      </c>
      <c r="J92" t="s">
        <v>482</v>
      </c>
      <c r="K92" t="s">
        <v>480</v>
      </c>
      <c r="L92">
        <v>1374</v>
      </c>
      <c r="N92">
        <v>1013</v>
      </c>
      <c r="O92" t="s">
        <v>481</v>
      </c>
      <c r="P92" t="s">
        <v>481</v>
      </c>
      <c r="Q92">
        <v>1</v>
      </c>
      <c r="W92">
        <v>0</v>
      </c>
      <c r="X92">
        <v>2131831278</v>
      </c>
      <c r="Y92">
        <f t="shared" si="37"/>
        <v>7.0000000000000007E-2</v>
      </c>
      <c r="AA92">
        <v>1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M92">
        <v>-2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7.0000000000000007E-2</v>
      </c>
      <c r="AU92" t="s">
        <v>3</v>
      </c>
      <c r="AV92">
        <v>0</v>
      </c>
      <c r="AW92">
        <v>2</v>
      </c>
      <c r="AX92">
        <v>93041434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V92">
        <v>0</v>
      </c>
      <c r="CW92">
        <v>0</v>
      </c>
      <c r="CX92">
        <f>ROUND(Y92*Source!I70,9)</f>
        <v>0.84</v>
      </c>
      <c r="CY92">
        <f>AA92</f>
        <v>1</v>
      </c>
      <c r="CZ92">
        <f>AE92</f>
        <v>1</v>
      </c>
      <c r="DA92">
        <f>AI92</f>
        <v>1</v>
      </c>
      <c r="DB92">
        <f t="shared" si="38"/>
        <v>7.0000000000000007E-2</v>
      </c>
      <c r="DC92">
        <f t="shared" si="39"/>
        <v>0</v>
      </c>
      <c r="DD92" t="s">
        <v>3</v>
      </c>
      <c r="DE92" t="s">
        <v>3</v>
      </c>
      <c r="DF92">
        <f t="shared" ref="DF92:DF97" si="46">ROUND(ROUND(AE92,2)*CX92,2)</f>
        <v>0.84</v>
      </c>
      <c r="DG92">
        <f t="shared" si="44"/>
        <v>0</v>
      </c>
      <c r="DH92">
        <f t="shared" si="45"/>
        <v>0</v>
      </c>
      <c r="DI92">
        <f t="shared" si="40"/>
        <v>0</v>
      </c>
      <c r="DJ92">
        <f>DF92</f>
        <v>0.84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ROW(Source!A71)</f>
        <v>71</v>
      </c>
      <c r="B93">
        <v>93041055</v>
      </c>
      <c r="C93">
        <v>93042106</v>
      </c>
      <c r="D93">
        <v>23131038</v>
      </c>
      <c r="E93">
        <v>1</v>
      </c>
      <c r="F93">
        <v>1</v>
      </c>
      <c r="G93">
        <v>1</v>
      </c>
      <c r="H93">
        <v>1</v>
      </c>
      <c r="I93" t="s">
        <v>729</v>
      </c>
      <c r="J93" t="s">
        <v>3</v>
      </c>
      <c r="K93" t="s">
        <v>730</v>
      </c>
      <c r="L93">
        <v>1369</v>
      </c>
      <c r="N93">
        <v>1013</v>
      </c>
      <c r="O93" t="s">
        <v>688</v>
      </c>
      <c r="P93" t="s">
        <v>688</v>
      </c>
      <c r="Q93">
        <v>1</v>
      </c>
      <c r="W93">
        <v>0</v>
      </c>
      <c r="X93">
        <v>-1903398286</v>
      </c>
      <c r="Y93">
        <f t="shared" si="37"/>
        <v>78.400000000000006</v>
      </c>
      <c r="AA93">
        <v>0</v>
      </c>
      <c r="AB93">
        <v>0</v>
      </c>
      <c r="AC93">
        <v>0</v>
      </c>
      <c r="AD93">
        <v>7.49</v>
      </c>
      <c r="AE93">
        <v>0</v>
      </c>
      <c r="AF93">
        <v>0</v>
      </c>
      <c r="AG93">
        <v>0</v>
      </c>
      <c r="AH93">
        <v>7.49</v>
      </c>
      <c r="AI93">
        <v>1</v>
      </c>
      <c r="AJ93">
        <v>1</v>
      </c>
      <c r="AK93">
        <v>1</v>
      </c>
      <c r="AL93">
        <v>1</v>
      </c>
      <c r="AM93">
        <v>-2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78.400000000000006</v>
      </c>
      <c r="AU93" t="s">
        <v>3</v>
      </c>
      <c r="AV93">
        <v>1</v>
      </c>
      <c r="AW93">
        <v>2</v>
      </c>
      <c r="AX93">
        <v>93042107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U93">
        <f>ROUND(AT93*Source!I71*AH93*AL93,2)</f>
        <v>17.62</v>
      </c>
      <c r="CV93">
        <f>ROUND(Y93*Source!I71,9)</f>
        <v>2.3519999999999999</v>
      </c>
      <c r="CW93">
        <v>0</v>
      </c>
      <c r="CX93">
        <f>ROUND(Y93*Source!I71,9)</f>
        <v>2.3519999999999999</v>
      </c>
      <c r="CY93">
        <f>AD93</f>
        <v>7.49</v>
      </c>
      <c r="CZ93">
        <f>AH93</f>
        <v>7.49</v>
      </c>
      <c r="DA93">
        <f>AL93</f>
        <v>1</v>
      </c>
      <c r="DB93">
        <f t="shared" si="38"/>
        <v>587.22</v>
      </c>
      <c r="DC93">
        <f t="shared" si="39"/>
        <v>0</v>
      </c>
      <c r="DD93" t="s">
        <v>3</v>
      </c>
      <c r="DE93" t="s">
        <v>3</v>
      </c>
      <c r="DF93">
        <f t="shared" si="46"/>
        <v>0</v>
      </c>
      <c r="DG93">
        <f t="shared" si="44"/>
        <v>0</v>
      </c>
      <c r="DH93">
        <f t="shared" si="45"/>
        <v>0</v>
      </c>
      <c r="DI93">
        <f t="shared" si="40"/>
        <v>17.62</v>
      </c>
      <c r="DJ93">
        <f>DI93</f>
        <v>17.62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ROW(Source!A71)</f>
        <v>71</v>
      </c>
      <c r="B94">
        <v>93041055</v>
      </c>
      <c r="C94">
        <v>93042106</v>
      </c>
      <c r="D94">
        <v>121548</v>
      </c>
      <c r="E94">
        <v>1</v>
      </c>
      <c r="F94">
        <v>1</v>
      </c>
      <c r="G94">
        <v>1</v>
      </c>
      <c r="H94">
        <v>1</v>
      </c>
      <c r="I94" t="s">
        <v>25</v>
      </c>
      <c r="J94" t="s">
        <v>3</v>
      </c>
      <c r="K94" t="s">
        <v>691</v>
      </c>
      <c r="L94">
        <v>608254</v>
      </c>
      <c r="N94">
        <v>1013</v>
      </c>
      <c r="O94" t="s">
        <v>692</v>
      </c>
      <c r="P94" t="s">
        <v>692</v>
      </c>
      <c r="Q94">
        <v>1</v>
      </c>
      <c r="W94">
        <v>0</v>
      </c>
      <c r="X94">
        <v>-185737400</v>
      </c>
      <c r="Y94">
        <f t="shared" si="37"/>
        <v>1.58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M94">
        <v>-2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1.58</v>
      </c>
      <c r="AU94" t="s">
        <v>3</v>
      </c>
      <c r="AV94">
        <v>2</v>
      </c>
      <c r="AW94">
        <v>2</v>
      </c>
      <c r="AX94">
        <v>93042108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V94">
        <v>0</v>
      </c>
      <c r="CW94">
        <v>0</v>
      </c>
      <c r="CX94">
        <f>ROUND(Y94*Source!I71,9)</f>
        <v>4.7399999999999998E-2</v>
      </c>
      <c r="CY94">
        <f>AD94</f>
        <v>0</v>
      </c>
      <c r="CZ94">
        <f>AH94</f>
        <v>0</v>
      </c>
      <c r="DA94">
        <f>AL94</f>
        <v>1</v>
      </c>
      <c r="DB94">
        <f t="shared" si="38"/>
        <v>0</v>
      </c>
      <c r="DC94">
        <f t="shared" si="39"/>
        <v>0</v>
      </c>
      <c r="DD94" t="s">
        <v>3</v>
      </c>
      <c r="DE94" t="s">
        <v>3</v>
      </c>
      <c r="DF94">
        <f t="shared" si="46"/>
        <v>0</v>
      </c>
      <c r="DG94">
        <f t="shared" si="44"/>
        <v>0</v>
      </c>
      <c r="DH94">
        <f t="shared" si="45"/>
        <v>0</v>
      </c>
      <c r="DI94">
        <f t="shared" si="40"/>
        <v>0</v>
      </c>
      <c r="DJ94">
        <f>DI94</f>
        <v>0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ROW(Source!A71)</f>
        <v>71</v>
      </c>
      <c r="B95">
        <v>93041055</v>
      </c>
      <c r="C95">
        <v>93042106</v>
      </c>
      <c r="D95">
        <v>37803074</v>
      </c>
      <c r="E95">
        <v>1</v>
      </c>
      <c r="F95">
        <v>1</v>
      </c>
      <c r="G95">
        <v>1</v>
      </c>
      <c r="H95">
        <v>2</v>
      </c>
      <c r="I95" t="s">
        <v>731</v>
      </c>
      <c r="J95" t="s">
        <v>732</v>
      </c>
      <c r="K95" t="s">
        <v>733</v>
      </c>
      <c r="L95">
        <v>1368</v>
      </c>
      <c r="N95">
        <v>1011</v>
      </c>
      <c r="O95" t="s">
        <v>696</v>
      </c>
      <c r="P95" t="s">
        <v>696</v>
      </c>
      <c r="Q95">
        <v>1</v>
      </c>
      <c r="W95">
        <v>0</v>
      </c>
      <c r="X95">
        <v>-715282731</v>
      </c>
      <c r="Y95">
        <f t="shared" si="37"/>
        <v>0.7</v>
      </c>
      <c r="AA95">
        <v>0</v>
      </c>
      <c r="AB95">
        <v>252.32</v>
      </c>
      <c r="AC95">
        <v>0</v>
      </c>
      <c r="AD95">
        <v>0</v>
      </c>
      <c r="AE95">
        <v>0</v>
      </c>
      <c r="AF95">
        <v>29.79</v>
      </c>
      <c r="AG95">
        <v>0</v>
      </c>
      <c r="AH95">
        <v>0</v>
      </c>
      <c r="AI95">
        <v>1</v>
      </c>
      <c r="AJ95">
        <v>8.4700000000000006</v>
      </c>
      <c r="AK95">
        <v>35.729999999999997</v>
      </c>
      <c r="AL95">
        <v>1</v>
      </c>
      <c r="AM95">
        <v>2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0.7</v>
      </c>
      <c r="AU95" t="s">
        <v>3</v>
      </c>
      <c r="AV95">
        <v>0</v>
      </c>
      <c r="AW95">
        <v>2</v>
      </c>
      <c r="AX95">
        <v>93042109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V95">
        <v>0</v>
      </c>
      <c r="CW95">
        <f>ROUND(Y95*Source!I71*DO95,9)</f>
        <v>0</v>
      </c>
      <c r="CX95">
        <f>ROUND(Y95*Source!I71,9)</f>
        <v>2.1000000000000001E-2</v>
      </c>
      <c r="CY95">
        <f>AB95</f>
        <v>252.32</v>
      </c>
      <c r="CZ95">
        <f>AF95</f>
        <v>29.79</v>
      </c>
      <c r="DA95">
        <f>AJ95</f>
        <v>8.4700000000000006</v>
      </c>
      <c r="DB95">
        <f t="shared" si="38"/>
        <v>20.85</v>
      </c>
      <c r="DC95">
        <f t="shared" si="39"/>
        <v>0</v>
      </c>
      <c r="DD95" t="s">
        <v>3</v>
      </c>
      <c r="DE95" t="s">
        <v>3</v>
      </c>
      <c r="DF95">
        <f t="shared" si="46"/>
        <v>0</v>
      </c>
      <c r="DG95">
        <f>ROUND(ROUND(AF95*AJ95,2)*CX95,2)</f>
        <v>5.3</v>
      </c>
      <c r="DH95">
        <f>ROUND(ROUND(AG95*AK95,2)*CX95,2)</f>
        <v>0</v>
      </c>
      <c r="DI95">
        <f t="shared" si="40"/>
        <v>0</v>
      </c>
      <c r="DJ95">
        <f>DG95</f>
        <v>5.3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ROW(Source!A71)</f>
        <v>71</v>
      </c>
      <c r="B96">
        <v>93041055</v>
      </c>
      <c r="C96">
        <v>93042106</v>
      </c>
      <c r="D96">
        <v>37803194</v>
      </c>
      <c r="E96">
        <v>1</v>
      </c>
      <c r="F96">
        <v>1</v>
      </c>
      <c r="G96">
        <v>1</v>
      </c>
      <c r="H96">
        <v>2</v>
      </c>
      <c r="I96" t="s">
        <v>734</v>
      </c>
      <c r="J96" t="s">
        <v>735</v>
      </c>
      <c r="K96" t="s">
        <v>736</v>
      </c>
      <c r="L96">
        <v>1368</v>
      </c>
      <c r="N96">
        <v>1011</v>
      </c>
      <c r="O96" t="s">
        <v>696</v>
      </c>
      <c r="P96" t="s">
        <v>696</v>
      </c>
      <c r="Q96">
        <v>1</v>
      </c>
      <c r="W96">
        <v>0</v>
      </c>
      <c r="X96">
        <v>1588466796</v>
      </c>
      <c r="Y96">
        <f t="shared" si="37"/>
        <v>0.79</v>
      </c>
      <c r="AA96">
        <v>0</v>
      </c>
      <c r="AB96">
        <v>2540.1999999999998</v>
      </c>
      <c r="AC96">
        <v>864.67</v>
      </c>
      <c r="AD96">
        <v>0</v>
      </c>
      <c r="AE96">
        <v>0</v>
      </c>
      <c r="AF96">
        <v>258.14999999999998</v>
      </c>
      <c r="AG96">
        <v>24.2</v>
      </c>
      <c r="AH96">
        <v>0</v>
      </c>
      <c r="AI96">
        <v>1</v>
      </c>
      <c r="AJ96">
        <v>9.84</v>
      </c>
      <c r="AK96">
        <v>35.729999999999997</v>
      </c>
      <c r="AL96">
        <v>1</v>
      </c>
      <c r="AM96">
        <v>2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0.79</v>
      </c>
      <c r="AU96" t="s">
        <v>3</v>
      </c>
      <c r="AV96">
        <v>0</v>
      </c>
      <c r="AW96">
        <v>2</v>
      </c>
      <c r="AX96">
        <v>93042110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V96">
        <v>0</v>
      </c>
      <c r="CW96">
        <f>ROUND(Y96*Source!I71*DO96,9)</f>
        <v>0</v>
      </c>
      <c r="CX96">
        <f>ROUND(Y96*Source!I71,9)</f>
        <v>2.3699999999999999E-2</v>
      </c>
      <c r="CY96">
        <f>AB96</f>
        <v>2540.1999999999998</v>
      </c>
      <c r="CZ96">
        <f>AF96</f>
        <v>258.14999999999998</v>
      </c>
      <c r="DA96">
        <f>AJ96</f>
        <v>9.84</v>
      </c>
      <c r="DB96">
        <f t="shared" si="38"/>
        <v>203.94</v>
      </c>
      <c r="DC96">
        <f t="shared" si="39"/>
        <v>19.12</v>
      </c>
      <c r="DD96" t="s">
        <v>3</v>
      </c>
      <c r="DE96" t="s">
        <v>3</v>
      </c>
      <c r="DF96">
        <f t="shared" si="46"/>
        <v>0</v>
      </c>
      <c r="DG96">
        <f>ROUND(ROUND(AF96*AJ96,2)*CX96,2)</f>
        <v>60.2</v>
      </c>
      <c r="DH96">
        <f>ROUND(ROUND(AG96*AK96,2)*CX96,2)</f>
        <v>20.49</v>
      </c>
      <c r="DI96">
        <f t="shared" si="40"/>
        <v>0</v>
      </c>
      <c r="DJ96">
        <f>DG96</f>
        <v>60.2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ROW(Source!A71)</f>
        <v>71</v>
      </c>
      <c r="B97">
        <v>93041055</v>
      </c>
      <c r="C97">
        <v>93042106</v>
      </c>
      <c r="D97">
        <v>37803278</v>
      </c>
      <c r="E97">
        <v>1</v>
      </c>
      <c r="F97">
        <v>1</v>
      </c>
      <c r="G97">
        <v>1</v>
      </c>
      <c r="H97">
        <v>2</v>
      </c>
      <c r="I97" t="s">
        <v>737</v>
      </c>
      <c r="J97" t="s">
        <v>738</v>
      </c>
      <c r="K97" t="s">
        <v>739</v>
      </c>
      <c r="L97">
        <v>1368</v>
      </c>
      <c r="N97">
        <v>1011</v>
      </c>
      <c r="O97" t="s">
        <v>696</v>
      </c>
      <c r="P97" t="s">
        <v>696</v>
      </c>
      <c r="Q97">
        <v>1</v>
      </c>
      <c r="W97">
        <v>0</v>
      </c>
      <c r="X97">
        <v>-1351925226</v>
      </c>
      <c r="Y97">
        <f t="shared" si="37"/>
        <v>0.79</v>
      </c>
      <c r="AA97">
        <v>0</v>
      </c>
      <c r="AB97">
        <v>131.13</v>
      </c>
      <c r="AC97">
        <v>0</v>
      </c>
      <c r="AD97">
        <v>0</v>
      </c>
      <c r="AE97">
        <v>0</v>
      </c>
      <c r="AF97">
        <v>18.34</v>
      </c>
      <c r="AG97">
        <v>0</v>
      </c>
      <c r="AH97">
        <v>0</v>
      </c>
      <c r="AI97">
        <v>1</v>
      </c>
      <c r="AJ97">
        <v>7.15</v>
      </c>
      <c r="AK97">
        <v>35.729999999999997</v>
      </c>
      <c r="AL97">
        <v>1</v>
      </c>
      <c r="AM97">
        <v>2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0.79</v>
      </c>
      <c r="AU97" t="s">
        <v>3</v>
      </c>
      <c r="AV97">
        <v>0</v>
      </c>
      <c r="AW97">
        <v>2</v>
      </c>
      <c r="AX97">
        <v>93042111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V97">
        <v>0</v>
      </c>
      <c r="CW97">
        <f>ROUND(Y97*Source!I71*DO97,9)</f>
        <v>0</v>
      </c>
      <c r="CX97">
        <f>ROUND(Y97*Source!I71,9)</f>
        <v>2.3699999999999999E-2</v>
      </c>
      <c r="CY97">
        <f>AB97</f>
        <v>131.13</v>
      </c>
      <c r="CZ97">
        <f>AF97</f>
        <v>18.34</v>
      </c>
      <c r="DA97">
        <f>AJ97</f>
        <v>7.15</v>
      </c>
      <c r="DB97">
        <f t="shared" si="38"/>
        <v>14.49</v>
      </c>
      <c r="DC97">
        <f t="shared" si="39"/>
        <v>0</v>
      </c>
      <c r="DD97" t="s">
        <v>3</v>
      </c>
      <c r="DE97" t="s">
        <v>3</v>
      </c>
      <c r="DF97">
        <f t="shared" si="46"/>
        <v>0</v>
      </c>
      <c r="DG97">
        <f>ROUND(ROUND(AF97*AJ97,2)*CX97,2)</f>
        <v>3.11</v>
      </c>
      <c r="DH97">
        <f>ROUND(ROUND(AG97*AK97,2)*CX97,2)</f>
        <v>0</v>
      </c>
      <c r="DI97">
        <f t="shared" si="40"/>
        <v>0</v>
      </c>
      <c r="DJ97">
        <f>DG97</f>
        <v>3.11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ROW(Source!A71)</f>
        <v>71</v>
      </c>
      <c r="B98">
        <v>93041055</v>
      </c>
      <c r="C98">
        <v>93042106</v>
      </c>
      <c r="D98">
        <v>37730431</v>
      </c>
      <c r="E98">
        <v>1</v>
      </c>
      <c r="F98">
        <v>1</v>
      </c>
      <c r="G98">
        <v>1</v>
      </c>
      <c r="H98">
        <v>3</v>
      </c>
      <c r="I98" t="s">
        <v>176</v>
      </c>
      <c r="J98" t="s">
        <v>179</v>
      </c>
      <c r="K98" t="s">
        <v>177</v>
      </c>
      <c r="L98">
        <v>1348</v>
      </c>
      <c r="N98">
        <v>1009</v>
      </c>
      <c r="O98" t="s">
        <v>178</v>
      </c>
      <c r="P98" t="s">
        <v>178</v>
      </c>
      <c r="Q98">
        <v>1000</v>
      </c>
      <c r="W98">
        <v>1</v>
      </c>
      <c r="X98">
        <v>-1477418341</v>
      </c>
      <c r="Y98">
        <f t="shared" si="37"/>
        <v>-0.06</v>
      </c>
      <c r="AA98">
        <v>39959.5</v>
      </c>
      <c r="AB98">
        <v>0</v>
      </c>
      <c r="AC98">
        <v>0</v>
      </c>
      <c r="AD98">
        <v>0</v>
      </c>
      <c r="AE98">
        <v>1631</v>
      </c>
      <c r="AF98">
        <v>0</v>
      </c>
      <c r="AG98">
        <v>0</v>
      </c>
      <c r="AH98">
        <v>0</v>
      </c>
      <c r="AI98">
        <v>24.5</v>
      </c>
      <c r="AJ98">
        <v>1</v>
      </c>
      <c r="AK98">
        <v>1</v>
      </c>
      <c r="AL98">
        <v>1</v>
      </c>
      <c r="AM98">
        <v>2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-0.06</v>
      </c>
      <c r="AU98" t="s">
        <v>3</v>
      </c>
      <c r="AV98">
        <v>0</v>
      </c>
      <c r="AW98">
        <v>2</v>
      </c>
      <c r="AX98">
        <v>93042112</v>
      </c>
      <c r="AY98">
        <v>1</v>
      </c>
      <c r="AZ98">
        <v>6144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V98">
        <v>0</v>
      </c>
      <c r="CW98">
        <v>0</v>
      </c>
      <c r="CX98">
        <f>ROUND(Y98*Source!I71,9)</f>
        <v>-1.8E-3</v>
      </c>
      <c r="CY98">
        <f>AA98</f>
        <v>39959.5</v>
      </c>
      <c r="CZ98">
        <f>AE98</f>
        <v>1631</v>
      </c>
      <c r="DA98">
        <f>AI98</f>
        <v>24.5</v>
      </c>
      <c r="DB98">
        <f t="shared" si="38"/>
        <v>-97.86</v>
      </c>
      <c r="DC98">
        <f t="shared" si="39"/>
        <v>0</v>
      </c>
      <c r="DD98" t="s">
        <v>3</v>
      </c>
      <c r="DE98" t="s">
        <v>3</v>
      </c>
      <c r="DF98">
        <f>ROUND(ROUND(AE98*AI98,2)*CX98,2)</f>
        <v>-71.930000000000007</v>
      </c>
      <c r="DG98">
        <f t="shared" ref="DG98:DG106" si="47">ROUND(ROUND(AF98,2)*CX98,2)</f>
        <v>0</v>
      </c>
      <c r="DH98">
        <f t="shared" ref="DH98:DH106" si="48">ROUND(ROUND(AG98,2)*CX98,2)</f>
        <v>0</v>
      </c>
      <c r="DI98">
        <f t="shared" si="40"/>
        <v>0</v>
      </c>
      <c r="DJ98">
        <f>DF98</f>
        <v>-71.930000000000007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ROW(Source!A71)</f>
        <v>71</v>
      </c>
      <c r="B99">
        <v>93041055</v>
      </c>
      <c r="C99">
        <v>93042106</v>
      </c>
      <c r="D99">
        <v>37742926</v>
      </c>
      <c r="E99">
        <v>1</v>
      </c>
      <c r="F99">
        <v>1</v>
      </c>
      <c r="G99">
        <v>1</v>
      </c>
      <c r="H99">
        <v>3</v>
      </c>
      <c r="I99" t="s">
        <v>172</v>
      </c>
      <c r="J99" t="s">
        <v>174</v>
      </c>
      <c r="K99" t="s">
        <v>173</v>
      </c>
      <c r="L99">
        <v>1355</v>
      </c>
      <c r="N99">
        <v>1010</v>
      </c>
      <c r="O99" t="s">
        <v>156</v>
      </c>
      <c r="P99" t="s">
        <v>156</v>
      </c>
      <c r="Q99">
        <v>100</v>
      </c>
      <c r="W99">
        <v>0</v>
      </c>
      <c r="X99">
        <v>-520301738</v>
      </c>
      <c r="Y99">
        <f t="shared" si="37"/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M99">
        <v>0</v>
      </c>
      <c r="AN99">
        <v>1</v>
      </c>
      <c r="AO99">
        <v>0</v>
      </c>
      <c r="AP99">
        <v>1</v>
      </c>
      <c r="AQ99">
        <v>0</v>
      </c>
      <c r="AR99">
        <v>0</v>
      </c>
      <c r="AS99" t="s">
        <v>3</v>
      </c>
      <c r="AT99">
        <v>0</v>
      </c>
      <c r="AU99" t="s">
        <v>3</v>
      </c>
      <c r="AV99">
        <v>0</v>
      </c>
      <c r="AW99">
        <v>2</v>
      </c>
      <c r="AX99">
        <v>93042113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V99">
        <v>0</v>
      </c>
      <c r="CW99">
        <v>0</v>
      </c>
      <c r="CX99">
        <f>ROUND(Y99*Source!I71,9)</f>
        <v>0</v>
      </c>
      <c r="CY99">
        <f>AA99</f>
        <v>0</v>
      </c>
      <c r="CZ99">
        <f>AE99</f>
        <v>0</v>
      </c>
      <c r="DA99">
        <f>AI99</f>
        <v>1</v>
      </c>
      <c r="DB99">
        <f t="shared" si="38"/>
        <v>0</v>
      </c>
      <c r="DC99">
        <f t="shared" si="39"/>
        <v>0</v>
      </c>
      <c r="DD99" t="s">
        <v>3</v>
      </c>
      <c r="DE99" t="s">
        <v>3</v>
      </c>
      <c r="DF99">
        <f t="shared" ref="DF99:DF116" si="49">ROUND(ROUND(AE99,2)*CX99,2)</f>
        <v>0</v>
      </c>
      <c r="DG99">
        <f t="shared" si="47"/>
        <v>0</v>
      </c>
      <c r="DH99">
        <f t="shared" si="48"/>
        <v>0</v>
      </c>
      <c r="DI99">
        <f t="shared" si="40"/>
        <v>0</v>
      </c>
      <c r="DJ99">
        <f>DF99</f>
        <v>0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ROW(Source!A74)</f>
        <v>74</v>
      </c>
      <c r="B100">
        <v>93041055</v>
      </c>
      <c r="C100">
        <v>93041435</v>
      </c>
      <c r="D100">
        <v>23567055</v>
      </c>
      <c r="E100">
        <v>1</v>
      </c>
      <c r="F100">
        <v>1</v>
      </c>
      <c r="G100">
        <v>1</v>
      </c>
      <c r="H100">
        <v>1</v>
      </c>
      <c r="I100" t="s">
        <v>740</v>
      </c>
      <c r="J100" t="s">
        <v>3</v>
      </c>
      <c r="K100" t="s">
        <v>741</v>
      </c>
      <c r="L100">
        <v>1369</v>
      </c>
      <c r="N100">
        <v>1013</v>
      </c>
      <c r="O100" t="s">
        <v>688</v>
      </c>
      <c r="P100" t="s">
        <v>688</v>
      </c>
      <c r="Q100">
        <v>1</v>
      </c>
      <c r="W100">
        <v>0</v>
      </c>
      <c r="X100">
        <v>-1216080609</v>
      </c>
      <c r="Y100">
        <f t="shared" si="37"/>
        <v>1.94</v>
      </c>
      <c r="AA100">
        <v>0</v>
      </c>
      <c r="AB100">
        <v>0</v>
      </c>
      <c r="AC100">
        <v>0</v>
      </c>
      <c r="AD100">
        <v>8.99</v>
      </c>
      <c r="AE100">
        <v>0</v>
      </c>
      <c r="AF100">
        <v>0</v>
      </c>
      <c r="AG100">
        <v>0</v>
      </c>
      <c r="AH100">
        <v>8.99</v>
      </c>
      <c r="AI100">
        <v>1</v>
      </c>
      <c r="AJ100">
        <v>1</v>
      </c>
      <c r="AK100">
        <v>1</v>
      </c>
      <c r="AL100">
        <v>1</v>
      </c>
      <c r="AM100">
        <v>-2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1.94</v>
      </c>
      <c r="AU100" t="s">
        <v>3</v>
      </c>
      <c r="AV100">
        <v>1</v>
      </c>
      <c r="AW100">
        <v>2</v>
      </c>
      <c r="AX100">
        <v>93041438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U100">
        <f>ROUND(AT100*Source!I74*AH100*AL100,2)</f>
        <v>34.880000000000003</v>
      </c>
      <c r="CV100">
        <f>ROUND(Y100*Source!I74,9)</f>
        <v>3.88</v>
      </c>
      <c r="CW100">
        <v>0</v>
      </c>
      <c r="CX100">
        <f>ROUND(Y100*Source!I74,9)</f>
        <v>3.88</v>
      </c>
      <c r="CY100">
        <f t="shared" ref="CY100:CY106" si="50">AD100</f>
        <v>8.99</v>
      </c>
      <c r="CZ100">
        <f t="shared" ref="CZ100:CZ106" si="51">AH100</f>
        <v>8.99</v>
      </c>
      <c r="DA100">
        <f t="shared" ref="DA100:DA106" si="52">AL100</f>
        <v>1</v>
      </c>
      <c r="DB100">
        <f t="shared" si="38"/>
        <v>17.440000000000001</v>
      </c>
      <c r="DC100">
        <f t="shared" si="39"/>
        <v>0</v>
      </c>
      <c r="DD100" t="s">
        <v>3</v>
      </c>
      <c r="DE100" t="s">
        <v>3</v>
      </c>
      <c r="DF100">
        <f t="shared" si="49"/>
        <v>0</v>
      </c>
      <c r="DG100">
        <f t="shared" si="47"/>
        <v>0</v>
      </c>
      <c r="DH100">
        <f t="shared" si="48"/>
        <v>0</v>
      </c>
      <c r="DI100">
        <f t="shared" si="40"/>
        <v>34.880000000000003</v>
      </c>
      <c r="DJ100">
        <f t="shared" ref="DJ100:DJ106" si="53">DI100</f>
        <v>34.880000000000003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ROW(Source!A74)</f>
        <v>74</v>
      </c>
      <c r="B101">
        <v>93041055</v>
      </c>
      <c r="C101">
        <v>93041435</v>
      </c>
      <c r="D101">
        <v>23566809</v>
      </c>
      <c r="E101">
        <v>1</v>
      </c>
      <c r="F101">
        <v>1</v>
      </c>
      <c r="G101">
        <v>1</v>
      </c>
      <c r="H101">
        <v>1</v>
      </c>
      <c r="I101" t="s">
        <v>742</v>
      </c>
      <c r="J101" t="s">
        <v>3</v>
      </c>
      <c r="K101" t="s">
        <v>743</v>
      </c>
      <c r="L101">
        <v>1369</v>
      </c>
      <c r="N101">
        <v>1013</v>
      </c>
      <c r="O101" t="s">
        <v>688</v>
      </c>
      <c r="P101" t="s">
        <v>688</v>
      </c>
      <c r="Q101">
        <v>1</v>
      </c>
      <c r="W101">
        <v>0</v>
      </c>
      <c r="X101">
        <v>-1713304237</v>
      </c>
      <c r="Y101">
        <f t="shared" si="37"/>
        <v>2.92</v>
      </c>
      <c r="AA101">
        <v>0</v>
      </c>
      <c r="AB101">
        <v>0</v>
      </c>
      <c r="AC101">
        <v>0</v>
      </c>
      <c r="AD101">
        <v>11.86</v>
      </c>
      <c r="AE101">
        <v>0</v>
      </c>
      <c r="AF101">
        <v>0</v>
      </c>
      <c r="AG101">
        <v>0</v>
      </c>
      <c r="AH101">
        <v>11.86</v>
      </c>
      <c r="AI101">
        <v>1</v>
      </c>
      <c r="AJ101">
        <v>1</v>
      </c>
      <c r="AK101">
        <v>1</v>
      </c>
      <c r="AL101">
        <v>1</v>
      </c>
      <c r="AM101">
        <v>-2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2.92</v>
      </c>
      <c r="AU101" t="s">
        <v>3</v>
      </c>
      <c r="AV101">
        <v>1</v>
      </c>
      <c r="AW101">
        <v>2</v>
      </c>
      <c r="AX101">
        <v>93041439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U101">
        <f>ROUND(AT101*Source!I74*AH101*AL101,2)</f>
        <v>69.260000000000005</v>
      </c>
      <c r="CV101">
        <f>ROUND(Y101*Source!I74,9)</f>
        <v>5.84</v>
      </c>
      <c r="CW101">
        <v>0</v>
      </c>
      <c r="CX101">
        <f>ROUND(Y101*Source!I74,9)</f>
        <v>5.84</v>
      </c>
      <c r="CY101">
        <f t="shared" si="50"/>
        <v>11.86</v>
      </c>
      <c r="CZ101">
        <f t="shared" si="51"/>
        <v>11.86</v>
      </c>
      <c r="DA101">
        <f t="shared" si="52"/>
        <v>1</v>
      </c>
      <c r="DB101">
        <f t="shared" si="38"/>
        <v>34.630000000000003</v>
      </c>
      <c r="DC101">
        <f t="shared" si="39"/>
        <v>0</v>
      </c>
      <c r="DD101" t="s">
        <v>3</v>
      </c>
      <c r="DE101" t="s">
        <v>3</v>
      </c>
      <c r="DF101">
        <f t="shared" si="49"/>
        <v>0</v>
      </c>
      <c r="DG101">
        <f t="shared" si="47"/>
        <v>0</v>
      </c>
      <c r="DH101">
        <f t="shared" si="48"/>
        <v>0</v>
      </c>
      <c r="DI101">
        <f t="shared" si="40"/>
        <v>69.260000000000005</v>
      </c>
      <c r="DJ101">
        <f t="shared" si="53"/>
        <v>69.260000000000005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ROW(Source!A75)</f>
        <v>75</v>
      </c>
      <c r="B102">
        <v>93041055</v>
      </c>
      <c r="C102">
        <v>93041440</v>
      </c>
      <c r="D102">
        <v>23567769</v>
      </c>
      <c r="E102">
        <v>1</v>
      </c>
      <c r="F102">
        <v>1</v>
      </c>
      <c r="G102">
        <v>1</v>
      </c>
      <c r="H102">
        <v>1</v>
      </c>
      <c r="I102" t="s">
        <v>744</v>
      </c>
      <c r="J102" t="s">
        <v>3</v>
      </c>
      <c r="K102" t="s">
        <v>745</v>
      </c>
      <c r="L102">
        <v>1369</v>
      </c>
      <c r="N102">
        <v>1013</v>
      </c>
      <c r="O102" t="s">
        <v>688</v>
      </c>
      <c r="P102" t="s">
        <v>688</v>
      </c>
      <c r="Q102">
        <v>1</v>
      </c>
      <c r="W102">
        <v>0</v>
      </c>
      <c r="X102">
        <v>-284458088</v>
      </c>
      <c r="Y102">
        <f t="shared" si="37"/>
        <v>0.81</v>
      </c>
      <c r="AA102">
        <v>0</v>
      </c>
      <c r="AB102">
        <v>0</v>
      </c>
      <c r="AC102">
        <v>0</v>
      </c>
      <c r="AD102">
        <v>12.08</v>
      </c>
      <c r="AE102">
        <v>0</v>
      </c>
      <c r="AF102">
        <v>0</v>
      </c>
      <c r="AG102">
        <v>0</v>
      </c>
      <c r="AH102">
        <v>12.08</v>
      </c>
      <c r="AI102">
        <v>1</v>
      </c>
      <c r="AJ102">
        <v>1</v>
      </c>
      <c r="AK102">
        <v>1</v>
      </c>
      <c r="AL102">
        <v>1</v>
      </c>
      <c r="AM102">
        <v>-2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0.81</v>
      </c>
      <c r="AU102" t="s">
        <v>3</v>
      </c>
      <c r="AV102">
        <v>1</v>
      </c>
      <c r="AW102">
        <v>2</v>
      </c>
      <c r="AX102">
        <v>93041443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U102">
        <f>ROUND(AT102*Source!I75*AH102*AL102,2)</f>
        <v>19.57</v>
      </c>
      <c r="CV102">
        <f>ROUND(Y102*Source!I75,9)</f>
        <v>1.62</v>
      </c>
      <c r="CW102">
        <v>0</v>
      </c>
      <c r="CX102">
        <f>ROUND(Y102*Source!I75,9)</f>
        <v>1.62</v>
      </c>
      <c r="CY102">
        <f t="shared" si="50"/>
        <v>12.08</v>
      </c>
      <c r="CZ102">
        <f t="shared" si="51"/>
        <v>12.08</v>
      </c>
      <c r="DA102">
        <f t="shared" si="52"/>
        <v>1</v>
      </c>
      <c r="DB102">
        <f t="shared" si="38"/>
        <v>9.7799999999999994</v>
      </c>
      <c r="DC102">
        <f t="shared" si="39"/>
        <v>0</v>
      </c>
      <c r="DD102" t="s">
        <v>3</v>
      </c>
      <c r="DE102" t="s">
        <v>3</v>
      </c>
      <c r="DF102">
        <f t="shared" si="49"/>
        <v>0</v>
      </c>
      <c r="DG102">
        <f t="shared" si="47"/>
        <v>0</v>
      </c>
      <c r="DH102">
        <f t="shared" si="48"/>
        <v>0</v>
      </c>
      <c r="DI102">
        <f t="shared" si="40"/>
        <v>19.57</v>
      </c>
      <c r="DJ102">
        <f t="shared" si="53"/>
        <v>19.57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ROW(Source!A75)</f>
        <v>75</v>
      </c>
      <c r="B103">
        <v>93041055</v>
      </c>
      <c r="C103">
        <v>93041440</v>
      </c>
      <c r="D103">
        <v>23566809</v>
      </c>
      <c r="E103">
        <v>1</v>
      </c>
      <c r="F103">
        <v>1</v>
      </c>
      <c r="G103">
        <v>1</v>
      </c>
      <c r="H103">
        <v>1</v>
      </c>
      <c r="I103" t="s">
        <v>742</v>
      </c>
      <c r="J103" t="s">
        <v>3</v>
      </c>
      <c r="K103" t="s">
        <v>743</v>
      </c>
      <c r="L103">
        <v>1369</v>
      </c>
      <c r="N103">
        <v>1013</v>
      </c>
      <c r="O103" t="s">
        <v>688</v>
      </c>
      <c r="P103" t="s">
        <v>688</v>
      </c>
      <c r="Q103">
        <v>1</v>
      </c>
      <c r="W103">
        <v>0</v>
      </c>
      <c r="X103">
        <v>-1713304237</v>
      </c>
      <c r="Y103">
        <f t="shared" si="37"/>
        <v>0.81</v>
      </c>
      <c r="AA103">
        <v>0</v>
      </c>
      <c r="AB103">
        <v>0</v>
      </c>
      <c r="AC103">
        <v>0</v>
      </c>
      <c r="AD103">
        <v>11.86</v>
      </c>
      <c r="AE103">
        <v>0</v>
      </c>
      <c r="AF103">
        <v>0</v>
      </c>
      <c r="AG103">
        <v>0</v>
      </c>
      <c r="AH103">
        <v>11.86</v>
      </c>
      <c r="AI103">
        <v>1</v>
      </c>
      <c r="AJ103">
        <v>1</v>
      </c>
      <c r="AK103">
        <v>1</v>
      </c>
      <c r="AL103">
        <v>1</v>
      </c>
      <c r="AM103">
        <v>-2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0.81</v>
      </c>
      <c r="AU103" t="s">
        <v>3</v>
      </c>
      <c r="AV103">
        <v>1</v>
      </c>
      <c r="AW103">
        <v>2</v>
      </c>
      <c r="AX103">
        <v>93041444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U103">
        <f>ROUND(AT103*Source!I75*AH103*AL103,2)</f>
        <v>19.21</v>
      </c>
      <c r="CV103">
        <f>ROUND(Y103*Source!I75,9)</f>
        <v>1.62</v>
      </c>
      <c r="CW103">
        <v>0</v>
      </c>
      <c r="CX103">
        <f>ROUND(Y103*Source!I75,9)</f>
        <v>1.62</v>
      </c>
      <c r="CY103">
        <f t="shared" si="50"/>
        <v>11.86</v>
      </c>
      <c r="CZ103">
        <f t="shared" si="51"/>
        <v>11.86</v>
      </c>
      <c r="DA103">
        <f t="shared" si="52"/>
        <v>1</v>
      </c>
      <c r="DB103">
        <f t="shared" si="38"/>
        <v>9.61</v>
      </c>
      <c r="DC103">
        <f t="shared" si="39"/>
        <v>0</v>
      </c>
      <c r="DD103" t="s">
        <v>3</v>
      </c>
      <c r="DE103" t="s">
        <v>3</v>
      </c>
      <c r="DF103">
        <f t="shared" si="49"/>
        <v>0</v>
      </c>
      <c r="DG103">
        <f t="shared" si="47"/>
        <v>0</v>
      </c>
      <c r="DH103">
        <f t="shared" si="48"/>
        <v>0</v>
      </c>
      <c r="DI103">
        <f t="shared" si="40"/>
        <v>19.21</v>
      </c>
      <c r="DJ103">
        <f t="shared" si="53"/>
        <v>19.21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ROW(Source!A125)</f>
        <v>125</v>
      </c>
      <c r="B104">
        <v>93041055</v>
      </c>
      <c r="C104">
        <v>93042544</v>
      </c>
      <c r="D104">
        <v>23129555</v>
      </c>
      <c r="E104">
        <v>1</v>
      </c>
      <c r="F104">
        <v>1</v>
      </c>
      <c r="G104">
        <v>1</v>
      </c>
      <c r="H104">
        <v>1</v>
      </c>
      <c r="I104" t="s">
        <v>686</v>
      </c>
      <c r="J104" t="s">
        <v>3</v>
      </c>
      <c r="K104" t="s">
        <v>687</v>
      </c>
      <c r="L104">
        <v>1369</v>
      </c>
      <c r="N104">
        <v>1013</v>
      </c>
      <c r="O104" t="s">
        <v>688</v>
      </c>
      <c r="P104" t="s">
        <v>688</v>
      </c>
      <c r="Q104">
        <v>1</v>
      </c>
      <c r="W104">
        <v>0</v>
      </c>
      <c r="X104">
        <v>1250814213</v>
      </c>
      <c r="Y104">
        <f t="shared" si="37"/>
        <v>154</v>
      </c>
      <c r="AA104">
        <v>0</v>
      </c>
      <c r="AB104">
        <v>0</v>
      </c>
      <c r="AC104">
        <v>0</v>
      </c>
      <c r="AD104">
        <v>7.29</v>
      </c>
      <c r="AE104">
        <v>0</v>
      </c>
      <c r="AF104">
        <v>0</v>
      </c>
      <c r="AG104">
        <v>0</v>
      </c>
      <c r="AH104">
        <v>7.29</v>
      </c>
      <c r="AI104">
        <v>1</v>
      </c>
      <c r="AJ104">
        <v>1</v>
      </c>
      <c r="AK104">
        <v>1</v>
      </c>
      <c r="AL104">
        <v>1</v>
      </c>
      <c r="AM104">
        <v>-2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154</v>
      </c>
      <c r="AU104" t="s">
        <v>3</v>
      </c>
      <c r="AV104">
        <v>1</v>
      </c>
      <c r="AW104">
        <v>2</v>
      </c>
      <c r="AX104">
        <v>93042546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U104">
        <f>ROUND(AT104*Source!I125*AH104*AL104,2)</f>
        <v>168.4</v>
      </c>
      <c r="CV104">
        <f>ROUND(Y104*Source!I125,9)</f>
        <v>23.1</v>
      </c>
      <c r="CW104">
        <v>0</v>
      </c>
      <c r="CX104">
        <f>ROUND(Y104*Source!I125,9)</f>
        <v>23.1</v>
      </c>
      <c r="CY104">
        <f t="shared" si="50"/>
        <v>7.29</v>
      </c>
      <c r="CZ104">
        <f t="shared" si="51"/>
        <v>7.29</v>
      </c>
      <c r="DA104">
        <f t="shared" si="52"/>
        <v>1</v>
      </c>
      <c r="DB104">
        <f t="shared" si="38"/>
        <v>1122.6600000000001</v>
      </c>
      <c r="DC104">
        <f t="shared" si="39"/>
        <v>0</v>
      </c>
      <c r="DD104" t="s">
        <v>3</v>
      </c>
      <c r="DE104" t="s">
        <v>3</v>
      </c>
      <c r="DF104">
        <f t="shared" si="49"/>
        <v>0</v>
      </c>
      <c r="DG104">
        <f t="shared" si="47"/>
        <v>0</v>
      </c>
      <c r="DH104">
        <f t="shared" si="48"/>
        <v>0</v>
      </c>
      <c r="DI104">
        <f t="shared" si="40"/>
        <v>168.4</v>
      </c>
      <c r="DJ104">
        <f t="shared" si="53"/>
        <v>168.4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ROW(Source!A126)</f>
        <v>126</v>
      </c>
      <c r="B105">
        <v>93041055</v>
      </c>
      <c r="C105">
        <v>93042545</v>
      </c>
      <c r="D105">
        <v>23129536</v>
      </c>
      <c r="E105">
        <v>1</v>
      </c>
      <c r="F105">
        <v>1</v>
      </c>
      <c r="G105">
        <v>1</v>
      </c>
      <c r="H105">
        <v>1</v>
      </c>
      <c r="I105" t="s">
        <v>689</v>
      </c>
      <c r="J105" t="s">
        <v>3</v>
      </c>
      <c r="K105" t="s">
        <v>690</v>
      </c>
      <c r="L105">
        <v>1369</v>
      </c>
      <c r="N105">
        <v>1013</v>
      </c>
      <c r="O105" t="s">
        <v>688</v>
      </c>
      <c r="P105" t="s">
        <v>688</v>
      </c>
      <c r="Q105">
        <v>1</v>
      </c>
      <c r="W105">
        <v>0</v>
      </c>
      <c r="X105">
        <v>1663406391</v>
      </c>
      <c r="Y105">
        <f t="shared" si="37"/>
        <v>6.1</v>
      </c>
      <c r="AA105">
        <v>0</v>
      </c>
      <c r="AB105">
        <v>0</v>
      </c>
      <c r="AC105">
        <v>0</v>
      </c>
      <c r="AD105">
        <v>8.2799999999999994</v>
      </c>
      <c r="AE105">
        <v>0</v>
      </c>
      <c r="AF105">
        <v>0</v>
      </c>
      <c r="AG105">
        <v>0</v>
      </c>
      <c r="AH105">
        <v>8.2799999999999994</v>
      </c>
      <c r="AI105">
        <v>1</v>
      </c>
      <c r="AJ105">
        <v>1</v>
      </c>
      <c r="AK105">
        <v>1</v>
      </c>
      <c r="AL105">
        <v>1</v>
      </c>
      <c r="AM105">
        <v>-2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6.1</v>
      </c>
      <c r="AU105" t="s">
        <v>3</v>
      </c>
      <c r="AV105">
        <v>1</v>
      </c>
      <c r="AW105">
        <v>2</v>
      </c>
      <c r="AX105">
        <v>93042547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U105">
        <f>ROUND(AT105*Source!I126*AH105*AL105,2)</f>
        <v>6.82</v>
      </c>
      <c r="CV105">
        <f>ROUND(Y105*Source!I126,9)</f>
        <v>0.82350000000000001</v>
      </c>
      <c r="CW105">
        <v>0</v>
      </c>
      <c r="CX105">
        <f>ROUND(Y105*Source!I126,9)</f>
        <v>0.82350000000000001</v>
      </c>
      <c r="CY105">
        <f t="shared" si="50"/>
        <v>8.2799999999999994</v>
      </c>
      <c r="CZ105">
        <f t="shared" si="51"/>
        <v>8.2799999999999994</v>
      </c>
      <c r="DA105">
        <f t="shared" si="52"/>
        <v>1</v>
      </c>
      <c r="DB105">
        <f t="shared" si="38"/>
        <v>50.51</v>
      </c>
      <c r="DC105">
        <f t="shared" si="39"/>
        <v>0</v>
      </c>
      <c r="DD105" t="s">
        <v>3</v>
      </c>
      <c r="DE105" t="s">
        <v>3</v>
      </c>
      <c r="DF105">
        <f t="shared" si="49"/>
        <v>0</v>
      </c>
      <c r="DG105">
        <f t="shared" si="47"/>
        <v>0</v>
      </c>
      <c r="DH105">
        <f t="shared" si="48"/>
        <v>0</v>
      </c>
      <c r="DI105">
        <f t="shared" si="40"/>
        <v>6.82</v>
      </c>
      <c r="DJ105">
        <f t="shared" si="53"/>
        <v>6.82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ROW(Source!A126)</f>
        <v>126</v>
      </c>
      <c r="B106">
        <v>93041055</v>
      </c>
      <c r="C106">
        <v>93042545</v>
      </c>
      <c r="D106">
        <v>121548</v>
      </c>
      <c r="E106">
        <v>1</v>
      </c>
      <c r="F106">
        <v>1</v>
      </c>
      <c r="G106">
        <v>1</v>
      </c>
      <c r="H106">
        <v>1</v>
      </c>
      <c r="I106" t="s">
        <v>25</v>
      </c>
      <c r="J106" t="s">
        <v>3</v>
      </c>
      <c r="K106" t="s">
        <v>691</v>
      </c>
      <c r="L106">
        <v>608254</v>
      </c>
      <c r="N106">
        <v>1013</v>
      </c>
      <c r="O106" t="s">
        <v>692</v>
      </c>
      <c r="P106" t="s">
        <v>692</v>
      </c>
      <c r="Q106">
        <v>1</v>
      </c>
      <c r="W106">
        <v>0</v>
      </c>
      <c r="X106">
        <v>-185737400</v>
      </c>
      <c r="Y106">
        <f t="shared" si="37"/>
        <v>16.899999999999999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M106">
        <v>-2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16.899999999999999</v>
      </c>
      <c r="AU106" t="s">
        <v>3</v>
      </c>
      <c r="AV106">
        <v>2</v>
      </c>
      <c r="AW106">
        <v>2</v>
      </c>
      <c r="AX106">
        <v>93042548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V106">
        <v>0</v>
      </c>
      <c r="CW106">
        <v>0</v>
      </c>
      <c r="CX106">
        <f>ROUND(Y106*Source!I126,9)</f>
        <v>2.2814999999999999</v>
      </c>
      <c r="CY106">
        <f t="shared" si="50"/>
        <v>0</v>
      </c>
      <c r="CZ106">
        <f t="shared" si="51"/>
        <v>0</v>
      </c>
      <c r="DA106">
        <f t="shared" si="52"/>
        <v>1</v>
      </c>
      <c r="DB106">
        <f t="shared" si="38"/>
        <v>0</v>
      </c>
      <c r="DC106">
        <f t="shared" si="39"/>
        <v>0</v>
      </c>
      <c r="DD106" t="s">
        <v>3</v>
      </c>
      <c r="DE106" t="s">
        <v>3</v>
      </c>
      <c r="DF106">
        <f t="shared" si="49"/>
        <v>0</v>
      </c>
      <c r="DG106">
        <f t="shared" si="47"/>
        <v>0</v>
      </c>
      <c r="DH106">
        <f t="shared" si="48"/>
        <v>0</v>
      </c>
      <c r="DI106">
        <f t="shared" si="40"/>
        <v>0</v>
      </c>
      <c r="DJ106">
        <f t="shared" si="53"/>
        <v>0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ROW(Source!A126)</f>
        <v>126</v>
      </c>
      <c r="B107">
        <v>93041055</v>
      </c>
      <c r="C107">
        <v>93042545</v>
      </c>
      <c r="D107">
        <v>37802770</v>
      </c>
      <c r="E107">
        <v>1</v>
      </c>
      <c r="F107">
        <v>1</v>
      </c>
      <c r="G107">
        <v>1</v>
      </c>
      <c r="H107">
        <v>2</v>
      </c>
      <c r="I107" t="s">
        <v>693</v>
      </c>
      <c r="J107" t="s">
        <v>694</v>
      </c>
      <c r="K107" t="s">
        <v>695</v>
      </c>
      <c r="L107">
        <v>1368</v>
      </c>
      <c r="N107">
        <v>1011</v>
      </c>
      <c r="O107" t="s">
        <v>696</v>
      </c>
      <c r="P107" t="s">
        <v>696</v>
      </c>
      <c r="Q107">
        <v>1</v>
      </c>
      <c r="W107">
        <v>0</v>
      </c>
      <c r="X107">
        <v>2004442614</v>
      </c>
      <c r="Y107">
        <f t="shared" si="37"/>
        <v>8.4499999999999993</v>
      </c>
      <c r="AA107">
        <v>0</v>
      </c>
      <c r="AB107">
        <v>2550.64</v>
      </c>
      <c r="AC107">
        <v>864.67</v>
      </c>
      <c r="AD107">
        <v>0</v>
      </c>
      <c r="AE107">
        <v>0</v>
      </c>
      <c r="AF107">
        <v>248.6</v>
      </c>
      <c r="AG107">
        <v>24.2</v>
      </c>
      <c r="AH107">
        <v>0</v>
      </c>
      <c r="AI107">
        <v>1</v>
      </c>
      <c r="AJ107">
        <v>10.26</v>
      </c>
      <c r="AK107">
        <v>35.729999999999997</v>
      </c>
      <c r="AL107">
        <v>1</v>
      </c>
      <c r="AM107">
        <v>2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8.4499999999999993</v>
      </c>
      <c r="AU107" t="s">
        <v>3</v>
      </c>
      <c r="AV107">
        <v>0</v>
      </c>
      <c r="AW107">
        <v>2</v>
      </c>
      <c r="AX107">
        <v>93042549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V107">
        <v>0</v>
      </c>
      <c r="CW107">
        <f>ROUND(Y107*Source!I126*DO107,9)</f>
        <v>0</v>
      </c>
      <c r="CX107">
        <f>ROUND(Y107*Source!I126,9)</f>
        <v>1.1407499999999999</v>
      </c>
      <c r="CY107">
        <f>AB107</f>
        <v>2550.64</v>
      </c>
      <c r="CZ107">
        <f>AF107</f>
        <v>248.6</v>
      </c>
      <c r="DA107">
        <f>AJ107</f>
        <v>10.26</v>
      </c>
      <c r="DB107">
        <f t="shared" si="38"/>
        <v>2100.67</v>
      </c>
      <c r="DC107">
        <f t="shared" si="39"/>
        <v>204.49</v>
      </c>
      <c r="DD107" t="s">
        <v>3</v>
      </c>
      <c r="DE107" t="s">
        <v>3</v>
      </c>
      <c r="DF107">
        <f t="shared" si="49"/>
        <v>0</v>
      </c>
      <c r="DG107">
        <f>ROUND(ROUND(AF107*AJ107,2)*CX107,2)</f>
        <v>2909.64</v>
      </c>
      <c r="DH107">
        <f>ROUND(ROUND(AG107*AK107,2)*CX107,2)</f>
        <v>986.37</v>
      </c>
      <c r="DI107">
        <f t="shared" si="40"/>
        <v>0</v>
      </c>
      <c r="DJ107">
        <f>DG107</f>
        <v>2909.64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ROW(Source!A127)</f>
        <v>127</v>
      </c>
      <c r="B108">
        <v>93041055</v>
      </c>
      <c r="C108">
        <v>93042550</v>
      </c>
      <c r="D108">
        <v>23135960</v>
      </c>
      <c r="E108">
        <v>1</v>
      </c>
      <c r="F108">
        <v>1</v>
      </c>
      <c r="G108">
        <v>1</v>
      </c>
      <c r="H108">
        <v>1</v>
      </c>
      <c r="I108" t="s">
        <v>697</v>
      </c>
      <c r="J108" t="s">
        <v>3</v>
      </c>
      <c r="K108" t="s">
        <v>698</v>
      </c>
      <c r="L108">
        <v>1369</v>
      </c>
      <c r="N108">
        <v>1013</v>
      </c>
      <c r="O108" t="s">
        <v>688</v>
      </c>
      <c r="P108" t="s">
        <v>688</v>
      </c>
      <c r="Q108">
        <v>1</v>
      </c>
      <c r="W108">
        <v>0</v>
      </c>
      <c r="X108">
        <v>-486278812</v>
      </c>
      <c r="Y108">
        <f t="shared" si="37"/>
        <v>97.2</v>
      </c>
      <c r="AA108">
        <v>0</v>
      </c>
      <c r="AB108">
        <v>0</v>
      </c>
      <c r="AC108">
        <v>0</v>
      </c>
      <c r="AD108">
        <v>7.01</v>
      </c>
      <c r="AE108">
        <v>0</v>
      </c>
      <c r="AF108">
        <v>0</v>
      </c>
      <c r="AG108">
        <v>0</v>
      </c>
      <c r="AH108">
        <v>7.01</v>
      </c>
      <c r="AI108">
        <v>1</v>
      </c>
      <c r="AJ108">
        <v>1</v>
      </c>
      <c r="AK108">
        <v>1</v>
      </c>
      <c r="AL108">
        <v>1</v>
      </c>
      <c r="AM108">
        <v>-2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97.2</v>
      </c>
      <c r="AU108" t="s">
        <v>3</v>
      </c>
      <c r="AV108">
        <v>1</v>
      </c>
      <c r="AW108">
        <v>2</v>
      </c>
      <c r="AX108">
        <v>93042554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U108">
        <f>ROUND(AT108*Source!I127*AH108*AL108,2)</f>
        <v>34.75</v>
      </c>
      <c r="CV108">
        <f>ROUND(Y108*Source!I127,9)</f>
        <v>4.9572000000000003</v>
      </c>
      <c r="CW108">
        <v>0</v>
      </c>
      <c r="CX108">
        <f>ROUND(Y108*Source!I127,9)</f>
        <v>4.9572000000000003</v>
      </c>
      <c r="CY108">
        <f>AD108</f>
        <v>7.01</v>
      </c>
      <c r="CZ108">
        <f>AH108</f>
        <v>7.01</v>
      </c>
      <c r="DA108">
        <f>AL108</f>
        <v>1</v>
      </c>
      <c r="DB108">
        <f t="shared" si="38"/>
        <v>681.37</v>
      </c>
      <c r="DC108">
        <f t="shared" si="39"/>
        <v>0</v>
      </c>
      <c r="DD108" t="s">
        <v>3</v>
      </c>
      <c r="DE108" t="s">
        <v>3</v>
      </c>
      <c r="DF108">
        <f t="shared" si="49"/>
        <v>0</v>
      </c>
      <c r="DG108">
        <f>ROUND(ROUND(AF108,2)*CX108,2)</f>
        <v>0</v>
      </c>
      <c r="DH108">
        <f>ROUND(ROUND(AG108,2)*CX108,2)</f>
        <v>0</v>
      </c>
      <c r="DI108">
        <f t="shared" si="40"/>
        <v>34.75</v>
      </c>
      <c r="DJ108">
        <f>DI108</f>
        <v>34.75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ROW(Source!A128)</f>
        <v>128</v>
      </c>
      <c r="B109">
        <v>93041055</v>
      </c>
      <c r="C109">
        <v>93042551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25</v>
      </c>
      <c r="J109" t="s">
        <v>3</v>
      </c>
      <c r="K109" t="s">
        <v>691</v>
      </c>
      <c r="L109">
        <v>608254</v>
      </c>
      <c r="N109">
        <v>1013</v>
      </c>
      <c r="O109" t="s">
        <v>692</v>
      </c>
      <c r="P109" t="s">
        <v>692</v>
      </c>
      <c r="Q109">
        <v>1</v>
      </c>
      <c r="W109">
        <v>0</v>
      </c>
      <c r="X109">
        <v>-185737400</v>
      </c>
      <c r="Y109">
        <f t="shared" si="37"/>
        <v>4.18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M109">
        <v>-2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4.18</v>
      </c>
      <c r="AU109" t="s">
        <v>3</v>
      </c>
      <c r="AV109">
        <v>2</v>
      </c>
      <c r="AW109">
        <v>2</v>
      </c>
      <c r="AX109">
        <v>93042552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V109">
        <v>0</v>
      </c>
      <c r="CW109">
        <v>0</v>
      </c>
      <c r="CX109">
        <f>ROUND(Y109*Source!I128,9)</f>
        <v>0.191862</v>
      </c>
      <c r="CY109">
        <f>AD109</f>
        <v>0</v>
      </c>
      <c r="CZ109">
        <f>AH109</f>
        <v>0</v>
      </c>
      <c r="DA109">
        <f>AL109</f>
        <v>1</v>
      </c>
      <c r="DB109">
        <f t="shared" si="38"/>
        <v>0</v>
      </c>
      <c r="DC109">
        <f t="shared" si="39"/>
        <v>0</v>
      </c>
      <c r="DD109" t="s">
        <v>3</v>
      </c>
      <c r="DE109" t="s">
        <v>3</v>
      </c>
      <c r="DF109">
        <f t="shared" si="49"/>
        <v>0</v>
      </c>
      <c r="DG109">
        <f>ROUND(ROUND(AF109,2)*CX109,2)</f>
        <v>0</v>
      </c>
      <c r="DH109">
        <f>ROUND(ROUND(AG109,2)*CX109,2)</f>
        <v>0</v>
      </c>
      <c r="DI109">
        <f t="shared" si="40"/>
        <v>0</v>
      </c>
      <c r="DJ109">
        <f>DI109</f>
        <v>0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ROW(Source!A128)</f>
        <v>128</v>
      </c>
      <c r="B110">
        <v>93041055</v>
      </c>
      <c r="C110">
        <v>93042551</v>
      </c>
      <c r="D110">
        <v>37802810</v>
      </c>
      <c r="E110">
        <v>1</v>
      </c>
      <c r="F110">
        <v>1</v>
      </c>
      <c r="G110">
        <v>1</v>
      </c>
      <c r="H110">
        <v>2</v>
      </c>
      <c r="I110" t="s">
        <v>699</v>
      </c>
      <c r="J110" t="s">
        <v>700</v>
      </c>
      <c r="K110" t="s">
        <v>701</v>
      </c>
      <c r="L110">
        <v>1368</v>
      </c>
      <c r="N110">
        <v>1011</v>
      </c>
      <c r="O110" t="s">
        <v>696</v>
      </c>
      <c r="P110" t="s">
        <v>696</v>
      </c>
      <c r="Q110">
        <v>1</v>
      </c>
      <c r="W110">
        <v>0</v>
      </c>
      <c r="X110">
        <v>1658901683</v>
      </c>
      <c r="Y110">
        <f t="shared" si="37"/>
        <v>4.18</v>
      </c>
      <c r="AA110">
        <v>0</v>
      </c>
      <c r="AB110">
        <v>1811.95</v>
      </c>
      <c r="AC110">
        <v>432.33</v>
      </c>
      <c r="AD110">
        <v>0</v>
      </c>
      <c r="AE110">
        <v>0</v>
      </c>
      <c r="AF110">
        <v>108.37</v>
      </c>
      <c r="AG110">
        <v>12.1</v>
      </c>
      <c r="AH110">
        <v>0</v>
      </c>
      <c r="AI110">
        <v>1</v>
      </c>
      <c r="AJ110">
        <v>16.72</v>
      </c>
      <c r="AK110">
        <v>35.729999999999997</v>
      </c>
      <c r="AL110">
        <v>1</v>
      </c>
      <c r="AM110">
        <v>2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4.18</v>
      </c>
      <c r="AU110" t="s">
        <v>3</v>
      </c>
      <c r="AV110">
        <v>0</v>
      </c>
      <c r="AW110">
        <v>2</v>
      </c>
      <c r="AX110">
        <v>93042553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V110">
        <v>0</v>
      </c>
      <c r="CW110">
        <f>ROUND(Y110*Source!I128*DO110,9)</f>
        <v>0</v>
      </c>
      <c r="CX110">
        <f>ROUND(Y110*Source!I128,9)</f>
        <v>0.191862</v>
      </c>
      <c r="CY110">
        <f>AB110</f>
        <v>1811.95</v>
      </c>
      <c r="CZ110">
        <f>AF110</f>
        <v>108.37</v>
      </c>
      <c r="DA110">
        <f>AJ110</f>
        <v>16.72</v>
      </c>
      <c r="DB110">
        <f t="shared" si="38"/>
        <v>452.99</v>
      </c>
      <c r="DC110">
        <f t="shared" si="39"/>
        <v>50.58</v>
      </c>
      <c r="DD110" t="s">
        <v>3</v>
      </c>
      <c r="DE110" t="s">
        <v>3</v>
      </c>
      <c r="DF110">
        <f t="shared" si="49"/>
        <v>0</v>
      </c>
      <c r="DG110">
        <f>ROUND(ROUND(AF110*AJ110,2)*CX110,2)</f>
        <v>347.64</v>
      </c>
      <c r="DH110">
        <f>ROUND(ROUND(AG110*AK110,2)*CX110,2)</f>
        <v>82.95</v>
      </c>
      <c r="DI110">
        <f t="shared" si="40"/>
        <v>0</v>
      </c>
      <c r="DJ110">
        <f>DG110</f>
        <v>347.64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ROW(Source!A129)</f>
        <v>129</v>
      </c>
      <c r="B111">
        <v>93041055</v>
      </c>
      <c r="C111">
        <v>93042555</v>
      </c>
      <c r="D111">
        <v>23131038</v>
      </c>
      <c r="E111">
        <v>1</v>
      </c>
      <c r="F111">
        <v>1</v>
      </c>
      <c r="G111">
        <v>1</v>
      </c>
      <c r="H111">
        <v>1</v>
      </c>
      <c r="I111" t="s">
        <v>729</v>
      </c>
      <c r="J111" t="s">
        <v>3</v>
      </c>
      <c r="K111" t="s">
        <v>730</v>
      </c>
      <c r="L111">
        <v>1369</v>
      </c>
      <c r="N111">
        <v>1013</v>
      </c>
      <c r="O111" t="s">
        <v>688</v>
      </c>
      <c r="P111" t="s">
        <v>688</v>
      </c>
      <c r="Q111">
        <v>1</v>
      </c>
      <c r="W111">
        <v>0</v>
      </c>
      <c r="X111">
        <v>-1903398286</v>
      </c>
      <c r="Y111">
        <f t="shared" si="37"/>
        <v>15.72</v>
      </c>
      <c r="AA111">
        <v>0</v>
      </c>
      <c r="AB111">
        <v>0</v>
      </c>
      <c r="AC111">
        <v>0</v>
      </c>
      <c r="AD111">
        <v>7.49</v>
      </c>
      <c r="AE111">
        <v>0</v>
      </c>
      <c r="AF111">
        <v>0</v>
      </c>
      <c r="AG111">
        <v>0</v>
      </c>
      <c r="AH111">
        <v>7.49</v>
      </c>
      <c r="AI111">
        <v>1</v>
      </c>
      <c r="AJ111">
        <v>1</v>
      </c>
      <c r="AK111">
        <v>1</v>
      </c>
      <c r="AL111">
        <v>1</v>
      </c>
      <c r="AM111">
        <v>-2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15.72</v>
      </c>
      <c r="AU111" t="s">
        <v>3</v>
      </c>
      <c r="AV111">
        <v>1</v>
      </c>
      <c r="AW111">
        <v>2</v>
      </c>
      <c r="AX111">
        <v>93042556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U111">
        <f>ROUND(AT111*Source!I129*AH111*AL111,2)</f>
        <v>17.66</v>
      </c>
      <c r="CV111">
        <f>ROUND(Y111*Source!I129,9)</f>
        <v>2.3580000000000001</v>
      </c>
      <c r="CW111">
        <v>0</v>
      </c>
      <c r="CX111">
        <f>ROUND(Y111*Source!I129,9)</f>
        <v>2.3580000000000001</v>
      </c>
      <c r="CY111">
        <f>AD111</f>
        <v>7.49</v>
      </c>
      <c r="CZ111">
        <f>AH111</f>
        <v>7.49</v>
      </c>
      <c r="DA111">
        <f>AL111</f>
        <v>1</v>
      </c>
      <c r="DB111">
        <f t="shared" si="38"/>
        <v>117.74</v>
      </c>
      <c r="DC111">
        <f t="shared" si="39"/>
        <v>0</v>
      </c>
      <c r="DD111" t="s">
        <v>3</v>
      </c>
      <c r="DE111" t="s">
        <v>3</v>
      </c>
      <c r="DF111">
        <f t="shared" si="49"/>
        <v>0</v>
      </c>
      <c r="DG111">
        <f>ROUND(ROUND(AF111,2)*CX111,2)</f>
        <v>0</v>
      </c>
      <c r="DH111">
        <f>ROUND(ROUND(AG111,2)*CX111,2)</f>
        <v>0</v>
      </c>
      <c r="DI111">
        <f t="shared" si="40"/>
        <v>17.66</v>
      </c>
      <c r="DJ111">
        <f>DI111</f>
        <v>17.66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ROW(Source!A129)</f>
        <v>129</v>
      </c>
      <c r="B112">
        <v>93041055</v>
      </c>
      <c r="C112">
        <v>93042555</v>
      </c>
      <c r="D112">
        <v>121548</v>
      </c>
      <c r="E112">
        <v>1</v>
      </c>
      <c r="F112">
        <v>1</v>
      </c>
      <c r="G112">
        <v>1</v>
      </c>
      <c r="H112">
        <v>1</v>
      </c>
      <c r="I112" t="s">
        <v>25</v>
      </c>
      <c r="J112" t="s">
        <v>3</v>
      </c>
      <c r="K112" t="s">
        <v>691</v>
      </c>
      <c r="L112">
        <v>608254</v>
      </c>
      <c r="N112">
        <v>1013</v>
      </c>
      <c r="O112" t="s">
        <v>692</v>
      </c>
      <c r="P112" t="s">
        <v>692</v>
      </c>
      <c r="Q112">
        <v>1</v>
      </c>
      <c r="W112">
        <v>0</v>
      </c>
      <c r="X112">
        <v>-185737400</v>
      </c>
      <c r="Y112">
        <f t="shared" si="37"/>
        <v>14.81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M112">
        <v>-2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14.81</v>
      </c>
      <c r="AU112" t="s">
        <v>3</v>
      </c>
      <c r="AV112">
        <v>2</v>
      </c>
      <c r="AW112">
        <v>2</v>
      </c>
      <c r="AX112">
        <v>93042557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V112">
        <v>0</v>
      </c>
      <c r="CW112">
        <v>0</v>
      </c>
      <c r="CX112">
        <f>ROUND(Y112*Source!I129,9)</f>
        <v>2.2214999999999998</v>
      </c>
      <c r="CY112">
        <f>AD112</f>
        <v>0</v>
      </c>
      <c r="CZ112">
        <f>AH112</f>
        <v>0</v>
      </c>
      <c r="DA112">
        <f>AL112</f>
        <v>1</v>
      </c>
      <c r="DB112">
        <f t="shared" si="38"/>
        <v>0</v>
      </c>
      <c r="DC112">
        <f t="shared" si="39"/>
        <v>0</v>
      </c>
      <c r="DD112" t="s">
        <v>3</v>
      </c>
      <c r="DE112" t="s">
        <v>3</v>
      </c>
      <c r="DF112">
        <f t="shared" si="49"/>
        <v>0</v>
      </c>
      <c r="DG112">
        <f>ROUND(ROUND(AF112,2)*CX112,2)</f>
        <v>0</v>
      </c>
      <c r="DH112">
        <f>ROUND(ROUND(AG112,2)*CX112,2)</f>
        <v>0</v>
      </c>
      <c r="DI112">
        <f t="shared" si="40"/>
        <v>0</v>
      </c>
      <c r="DJ112">
        <f>DI112</f>
        <v>0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ROW(Source!A129)</f>
        <v>129</v>
      </c>
      <c r="B113">
        <v>93041055</v>
      </c>
      <c r="C113">
        <v>93042555</v>
      </c>
      <c r="D113">
        <v>37802515</v>
      </c>
      <c r="E113">
        <v>1</v>
      </c>
      <c r="F113">
        <v>1</v>
      </c>
      <c r="G113">
        <v>1</v>
      </c>
      <c r="H113">
        <v>2</v>
      </c>
      <c r="I113" t="s">
        <v>746</v>
      </c>
      <c r="J113" t="s">
        <v>747</v>
      </c>
      <c r="K113" t="s">
        <v>748</v>
      </c>
      <c r="L113">
        <v>1368</v>
      </c>
      <c r="N113">
        <v>1011</v>
      </c>
      <c r="O113" t="s">
        <v>696</v>
      </c>
      <c r="P113" t="s">
        <v>696</v>
      </c>
      <c r="Q113">
        <v>1</v>
      </c>
      <c r="W113">
        <v>0</v>
      </c>
      <c r="X113">
        <v>-674318163</v>
      </c>
      <c r="Y113">
        <f t="shared" si="37"/>
        <v>4.76</v>
      </c>
      <c r="AA113">
        <v>0</v>
      </c>
      <c r="AB113">
        <v>2238.58</v>
      </c>
      <c r="AC113">
        <v>321.57</v>
      </c>
      <c r="AD113">
        <v>0</v>
      </c>
      <c r="AE113">
        <v>0</v>
      </c>
      <c r="AF113">
        <v>87.24</v>
      </c>
      <c r="AG113">
        <v>9</v>
      </c>
      <c r="AH113">
        <v>0</v>
      </c>
      <c r="AI113">
        <v>1</v>
      </c>
      <c r="AJ113">
        <v>25.66</v>
      </c>
      <c r="AK113">
        <v>35.729999999999997</v>
      </c>
      <c r="AL113">
        <v>1</v>
      </c>
      <c r="AM113">
        <v>2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4.76</v>
      </c>
      <c r="AU113" t="s">
        <v>3</v>
      </c>
      <c r="AV113">
        <v>0</v>
      </c>
      <c r="AW113">
        <v>2</v>
      </c>
      <c r="AX113">
        <v>93042558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V113">
        <v>0</v>
      </c>
      <c r="CW113">
        <f>ROUND(Y113*Source!I129*DO113,9)</f>
        <v>0</v>
      </c>
      <c r="CX113">
        <f>ROUND(Y113*Source!I129,9)</f>
        <v>0.71399999999999997</v>
      </c>
      <c r="CY113">
        <f>AB113</f>
        <v>2238.58</v>
      </c>
      <c r="CZ113">
        <f>AF113</f>
        <v>87.24</v>
      </c>
      <c r="DA113">
        <f>AJ113</f>
        <v>25.66</v>
      </c>
      <c r="DB113">
        <f t="shared" si="38"/>
        <v>415.26</v>
      </c>
      <c r="DC113">
        <f t="shared" si="39"/>
        <v>42.84</v>
      </c>
      <c r="DD113" t="s">
        <v>3</v>
      </c>
      <c r="DE113" t="s">
        <v>3</v>
      </c>
      <c r="DF113">
        <f t="shared" si="49"/>
        <v>0</v>
      </c>
      <c r="DG113">
        <f>ROUND(ROUND(AF113*AJ113,2)*CX113,2)</f>
        <v>1598.35</v>
      </c>
      <c r="DH113">
        <f>ROUND(ROUND(AG113*AK113,2)*CX113,2)</f>
        <v>229.6</v>
      </c>
      <c r="DI113">
        <f t="shared" si="40"/>
        <v>0</v>
      </c>
      <c r="DJ113">
        <f>DG113</f>
        <v>1598.35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ROW(Source!A129)</f>
        <v>129</v>
      </c>
      <c r="B114">
        <v>93041055</v>
      </c>
      <c r="C114">
        <v>93042555</v>
      </c>
      <c r="D114">
        <v>37803022</v>
      </c>
      <c r="E114">
        <v>1</v>
      </c>
      <c r="F114">
        <v>1</v>
      </c>
      <c r="G114">
        <v>1</v>
      </c>
      <c r="H114">
        <v>2</v>
      </c>
      <c r="I114" t="s">
        <v>749</v>
      </c>
      <c r="J114" t="s">
        <v>750</v>
      </c>
      <c r="K114" t="s">
        <v>751</v>
      </c>
      <c r="L114">
        <v>1368</v>
      </c>
      <c r="N114">
        <v>1011</v>
      </c>
      <c r="O114" t="s">
        <v>696</v>
      </c>
      <c r="P114" t="s">
        <v>696</v>
      </c>
      <c r="Q114">
        <v>1</v>
      </c>
      <c r="W114">
        <v>0</v>
      </c>
      <c r="X114">
        <v>-769434373</v>
      </c>
      <c r="Y114">
        <f t="shared" si="37"/>
        <v>1.93</v>
      </c>
      <c r="AA114">
        <v>0</v>
      </c>
      <c r="AB114">
        <v>2374.4299999999998</v>
      </c>
      <c r="AC114">
        <v>432.33</v>
      </c>
      <c r="AD114">
        <v>0</v>
      </c>
      <c r="AE114">
        <v>0</v>
      </c>
      <c r="AF114">
        <v>155.09</v>
      </c>
      <c r="AG114">
        <v>12.1</v>
      </c>
      <c r="AH114">
        <v>0</v>
      </c>
      <c r="AI114">
        <v>1</v>
      </c>
      <c r="AJ114">
        <v>15.31</v>
      </c>
      <c r="AK114">
        <v>35.729999999999997</v>
      </c>
      <c r="AL114">
        <v>1</v>
      </c>
      <c r="AM114">
        <v>2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1.93</v>
      </c>
      <c r="AU114" t="s">
        <v>3</v>
      </c>
      <c r="AV114">
        <v>0</v>
      </c>
      <c r="AW114">
        <v>2</v>
      </c>
      <c r="AX114">
        <v>93042559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V114">
        <v>0</v>
      </c>
      <c r="CW114">
        <f>ROUND(Y114*Source!I129*DO114,9)</f>
        <v>0</v>
      </c>
      <c r="CX114">
        <f>ROUND(Y114*Source!I129,9)</f>
        <v>0.28949999999999998</v>
      </c>
      <c r="CY114">
        <f>AB114</f>
        <v>2374.4299999999998</v>
      </c>
      <c r="CZ114">
        <f>AF114</f>
        <v>155.09</v>
      </c>
      <c r="DA114">
        <f>AJ114</f>
        <v>15.31</v>
      </c>
      <c r="DB114">
        <f t="shared" si="38"/>
        <v>299.32</v>
      </c>
      <c r="DC114">
        <f t="shared" si="39"/>
        <v>23.35</v>
      </c>
      <c r="DD114" t="s">
        <v>3</v>
      </c>
      <c r="DE114" t="s">
        <v>3</v>
      </c>
      <c r="DF114">
        <f t="shared" si="49"/>
        <v>0</v>
      </c>
      <c r="DG114">
        <f>ROUND(ROUND(AF114*AJ114,2)*CX114,2)</f>
        <v>687.4</v>
      </c>
      <c r="DH114">
        <f>ROUND(ROUND(AG114*AK114,2)*CX114,2)</f>
        <v>125.16</v>
      </c>
      <c r="DI114">
        <f t="shared" si="40"/>
        <v>0</v>
      </c>
      <c r="DJ114">
        <f>DG114</f>
        <v>687.4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ROW(Source!A129)</f>
        <v>129</v>
      </c>
      <c r="B115">
        <v>93041055</v>
      </c>
      <c r="C115">
        <v>93042555</v>
      </c>
      <c r="D115">
        <v>37803059</v>
      </c>
      <c r="E115">
        <v>1</v>
      </c>
      <c r="F115">
        <v>1</v>
      </c>
      <c r="G115">
        <v>1</v>
      </c>
      <c r="H115">
        <v>2</v>
      </c>
      <c r="I115" t="s">
        <v>752</v>
      </c>
      <c r="J115" t="s">
        <v>753</v>
      </c>
      <c r="K115" t="s">
        <v>754</v>
      </c>
      <c r="L115">
        <v>1368</v>
      </c>
      <c r="N115">
        <v>1011</v>
      </c>
      <c r="O115" t="s">
        <v>696</v>
      </c>
      <c r="P115" t="s">
        <v>696</v>
      </c>
      <c r="Q115">
        <v>1</v>
      </c>
      <c r="W115">
        <v>0</v>
      </c>
      <c r="X115">
        <v>-1765436741</v>
      </c>
      <c r="Y115">
        <f t="shared" si="37"/>
        <v>7.08</v>
      </c>
      <c r="AA115">
        <v>0</v>
      </c>
      <c r="AB115">
        <v>3089.6</v>
      </c>
      <c r="AC115">
        <v>460.92</v>
      </c>
      <c r="AD115">
        <v>0</v>
      </c>
      <c r="AE115">
        <v>0</v>
      </c>
      <c r="AF115">
        <v>210.32</v>
      </c>
      <c r="AG115">
        <v>12.9</v>
      </c>
      <c r="AH115">
        <v>0</v>
      </c>
      <c r="AI115">
        <v>1</v>
      </c>
      <c r="AJ115">
        <v>14.69</v>
      </c>
      <c r="AK115">
        <v>35.729999999999997</v>
      </c>
      <c r="AL115">
        <v>1</v>
      </c>
      <c r="AM115">
        <v>2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7.08</v>
      </c>
      <c r="AU115" t="s">
        <v>3</v>
      </c>
      <c r="AV115">
        <v>0</v>
      </c>
      <c r="AW115">
        <v>2</v>
      </c>
      <c r="AX115">
        <v>93042560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V115">
        <v>0</v>
      </c>
      <c r="CW115">
        <f>ROUND(Y115*Source!I129*DO115,9)</f>
        <v>0</v>
      </c>
      <c r="CX115">
        <f>ROUND(Y115*Source!I129,9)</f>
        <v>1.0620000000000001</v>
      </c>
      <c r="CY115">
        <f>AB115</f>
        <v>3089.6</v>
      </c>
      <c r="CZ115">
        <f>AF115</f>
        <v>210.32</v>
      </c>
      <c r="DA115">
        <f>AJ115</f>
        <v>14.69</v>
      </c>
      <c r="DB115">
        <f t="shared" si="38"/>
        <v>1489.07</v>
      </c>
      <c r="DC115">
        <f t="shared" si="39"/>
        <v>91.33</v>
      </c>
      <c r="DD115" t="s">
        <v>3</v>
      </c>
      <c r="DE115" t="s">
        <v>3</v>
      </c>
      <c r="DF115">
        <f t="shared" si="49"/>
        <v>0</v>
      </c>
      <c r="DG115">
        <f>ROUND(ROUND(AF115*AJ115,2)*CX115,2)</f>
        <v>3281.16</v>
      </c>
      <c r="DH115">
        <f>ROUND(ROUND(AG115*AK115,2)*CX115,2)</f>
        <v>489.5</v>
      </c>
      <c r="DI115">
        <f t="shared" si="40"/>
        <v>0</v>
      </c>
      <c r="DJ115">
        <f>DG115</f>
        <v>3281.16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ROW(Source!A129)</f>
        <v>129</v>
      </c>
      <c r="B116">
        <v>93041055</v>
      </c>
      <c r="C116">
        <v>93042555</v>
      </c>
      <c r="D116">
        <v>37803111</v>
      </c>
      <c r="E116">
        <v>1</v>
      </c>
      <c r="F116">
        <v>1</v>
      </c>
      <c r="G116">
        <v>1</v>
      </c>
      <c r="H116">
        <v>2</v>
      </c>
      <c r="I116" t="s">
        <v>755</v>
      </c>
      <c r="J116" t="s">
        <v>756</v>
      </c>
      <c r="K116" t="s">
        <v>757</v>
      </c>
      <c r="L116">
        <v>1368</v>
      </c>
      <c r="N116">
        <v>1011</v>
      </c>
      <c r="O116" t="s">
        <v>696</v>
      </c>
      <c r="P116" t="s">
        <v>696</v>
      </c>
      <c r="Q116">
        <v>1</v>
      </c>
      <c r="W116">
        <v>0</v>
      </c>
      <c r="X116">
        <v>1797372022</v>
      </c>
      <c r="Y116">
        <f t="shared" si="37"/>
        <v>1.04</v>
      </c>
      <c r="AA116">
        <v>0</v>
      </c>
      <c r="AB116">
        <v>1572.91</v>
      </c>
      <c r="AC116">
        <v>369.81</v>
      </c>
      <c r="AD116">
        <v>0</v>
      </c>
      <c r="AE116">
        <v>0</v>
      </c>
      <c r="AF116">
        <v>119.25</v>
      </c>
      <c r="AG116">
        <v>10.35</v>
      </c>
      <c r="AH116">
        <v>0</v>
      </c>
      <c r="AI116">
        <v>1</v>
      </c>
      <c r="AJ116">
        <v>13.19</v>
      </c>
      <c r="AK116">
        <v>35.729999999999997</v>
      </c>
      <c r="AL116">
        <v>1</v>
      </c>
      <c r="AM116">
        <v>2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1.04</v>
      </c>
      <c r="AU116" t="s">
        <v>3</v>
      </c>
      <c r="AV116">
        <v>0</v>
      </c>
      <c r="AW116">
        <v>2</v>
      </c>
      <c r="AX116">
        <v>93042561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V116">
        <v>0</v>
      </c>
      <c r="CW116">
        <f>ROUND(Y116*Source!I129*DO116,9)</f>
        <v>0</v>
      </c>
      <c r="CX116">
        <f>ROUND(Y116*Source!I129,9)</f>
        <v>0.156</v>
      </c>
      <c r="CY116">
        <f>AB116</f>
        <v>1572.91</v>
      </c>
      <c r="CZ116">
        <f>AF116</f>
        <v>119.25</v>
      </c>
      <c r="DA116">
        <f>AJ116</f>
        <v>13.19</v>
      </c>
      <c r="DB116">
        <f t="shared" si="38"/>
        <v>124.02</v>
      </c>
      <c r="DC116">
        <f t="shared" si="39"/>
        <v>10.76</v>
      </c>
      <c r="DD116" t="s">
        <v>3</v>
      </c>
      <c r="DE116" t="s">
        <v>3</v>
      </c>
      <c r="DF116">
        <f t="shared" si="49"/>
        <v>0</v>
      </c>
      <c r="DG116">
        <f>ROUND(ROUND(AF116*AJ116,2)*CX116,2)</f>
        <v>245.37</v>
      </c>
      <c r="DH116">
        <f>ROUND(ROUND(AG116*AK116,2)*CX116,2)</f>
        <v>57.69</v>
      </c>
      <c r="DI116">
        <f t="shared" si="40"/>
        <v>0</v>
      </c>
      <c r="DJ116">
        <f>DG116</f>
        <v>245.37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ROW(Source!A129)</f>
        <v>129</v>
      </c>
      <c r="B117">
        <v>93041055</v>
      </c>
      <c r="C117">
        <v>93042555</v>
      </c>
      <c r="D117">
        <v>37777457</v>
      </c>
      <c r="E117">
        <v>1</v>
      </c>
      <c r="F117">
        <v>1</v>
      </c>
      <c r="G117">
        <v>1</v>
      </c>
      <c r="H117">
        <v>3</v>
      </c>
      <c r="I117" t="s">
        <v>305</v>
      </c>
      <c r="J117" t="s">
        <v>307</v>
      </c>
      <c r="K117" t="s">
        <v>306</v>
      </c>
      <c r="L117">
        <v>1339</v>
      </c>
      <c r="N117">
        <v>1007</v>
      </c>
      <c r="O117" t="s">
        <v>69</v>
      </c>
      <c r="P117" t="s">
        <v>69</v>
      </c>
      <c r="Q117">
        <v>1</v>
      </c>
      <c r="W117">
        <v>0</v>
      </c>
      <c r="X117">
        <v>-1844095038</v>
      </c>
      <c r="Y117">
        <f t="shared" si="37"/>
        <v>0</v>
      </c>
      <c r="AA117">
        <v>1792.8</v>
      </c>
      <c r="AB117">
        <v>0</v>
      </c>
      <c r="AC117">
        <v>0</v>
      </c>
      <c r="AD117">
        <v>0</v>
      </c>
      <c r="AE117">
        <v>144</v>
      </c>
      <c r="AF117">
        <v>0</v>
      </c>
      <c r="AG117">
        <v>0</v>
      </c>
      <c r="AH117">
        <v>0</v>
      </c>
      <c r="AI117">
        <v>12.45</v>
      </c>
      <c r="AJ117">
        <v>1</v>
      </c>
      <c r="AK117">
        <v>1</v>
      </c>
      <c r="AL117">
        <v>1</v>
      </c>
      <c r="AM117">
        <v>0</v>
      </c>
      <c r="AN117">
        <v>1</v>
      </c>
      <c r="AO117">
        <v>0</v>
      </c>
      <c r="AP117">
        <v>1</v>
      </c>
      <c r="AQ117">
        <v>0</v>
      </c>
      <c r="AR117">
        <v>0</v>
      </c>
      <c r="AS117" t="s">
        <v>3</v>
      </c>
      <c r="AT117">
        <v>0</v>
      </c>
      <c r="AU117" t="s">
        <v>3</v>
      </c>
      <c r="AV117">
        <v>0</v>
      </c>
      <c r="AW117">
        <v>2</v>
      </c>
      <c r="AX117">
        <v>93042562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V117">
        <v>0</v>
      </c>
      <c r="CW117">
        <v>0</v>
      </c>
      <c r="CX117">
        <f>ROUND(Y117*Source!I129,9)</f>
        <v>0</v>
      </c>
      <c r="CY117">
        <f>AA117</f>
        <v>1792.8</v>
      </c>
      <c r="CZ117">
        <f>AE117</f>
        <v>144</v>
      </c>
      <c r="DA117">
        <f>AI117</f>
        <v>12.45</v>
      </c>
      <c r="DB117">
        <f t="shared" si="38"/>
        <v>0</v>
      </c>
      <c r="DC117">
        <f t="shared" si="39"/>
        <v>0</v>
      </c>
      <c r="DD117" t="s">
        <v>3</v>
      </c>
      <c r="DE117" t="s">
        <v>3</v>
      </c>
      <c r="DF117">
        <f>ROUND(ROUND(AE117*AI117,2)*CX117,2)</f>
        <v>0</v>
      </c>
      <c r="DG117">
        <f>ROUND(ROUND(AF117,2)*CX117,2)</f>
        <v>0</v>
      </c>
      <c r="DH117">
        <f>ROUND(ROUND(AG117,2)*CX117,2)</f>
        <v>0</v>
      </c>
      <c r="DI117">
        <f t="shared" si="40"/>
        <v>0</v>
      </c>
      <c r="DJ117">
        <f>DF117</f>
        <v>0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ROW(Source!A129)</f>
        <v>129</v>
      </c>
      <c r="B118">
        <v>93041055</v>
      </c>
      <c r="C118">
        <v>93042555</v>
      </c>
      <c r="D118">
        <v>37777802</v>
      </c>
      <c r="E118">
        <v>1</v>
      </c>
      <c r="F118">
        <v>1</v>
      </c>
      <c r="G118">
        <v>1</v>
      </c>
      <c r="H118">
        <v>3</v>
      </c>
      <c r="I118" t="s">
        <v>758</v>
      </c>
      <c r="J118" t="s">
        <v>759</v>
      </c>
      <c r="K118" t="s">
        <v>760</v>
      </c>
      <c r="L118">
        <v>1339</v>
      </c>
      <c r="N118">
        <v>1007</v>
      </c>
      <c r="O118" t="s">
        <v>69</v>
      </c>
      <c r="P118" t="s">
        <v>69</v>
      </c>
      <c r="Q118">
        <v>1</v>
      </c>
      <c r="W118">
        <v>0</v>
      </c>
      <c r="X118">
        <v>-1418712732</v>
      </c>
      <c r="Y118">
        <f t="shared" si="37"/>
        <v>7</v>
      </c>
      <c r="AA118">
        <v>21.91</v>
      </c>
      <c r="AB118">
        <v>0</v>
      </c>
      <c r="AC118">
        <v>0</v>
      </c>
      <c r="AD118">
        <v>0</v>
      </c>
      <c r="AE118">
        <v>2.4700000000000002</v>
      </c>
      <c r="AF118">
        <v>0</v>
      </c>
      <c r="AG118">
        <v>0</v>
      </c>
      <c r="AH118">
        <v>0</v>
      </c>
      <c r="AI118">
        <v>8.8699999999999992</v>
      </c>
      <c r="AJ118">
        <v>1</v>
      </c>
      <c r="AK118">
        <v>1</v>
      </c>
      <c r="AL118">
        <v>1</v>
      </c>
      <c r="AM118">
        <v>2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7</v>
      </c>
      <c r="AU118" t="s">
        <v>3</v>
      </c>
      <c r="AV118">
        <v>0</v>
      </c>
      <c r="AW118">
        <v>2</v>
      </c>
      <c r="AX118">
        <v>93042563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V118">
        <v>0</v>
      </c>
      <c r="CW118">
        <v>0</v>
      </c>
      <c r="CX118">
        <f>ROUND(Y118*Source!I129,9)</f>
        <v>1.05</v>
      </c>
      <c r="CY118">
        <f>AA118</f>
        <v>21.91</v>
      </c>
      <c r="CZ118">
        <f>AE118</f>
        <v>2.4700000000000002</v>
      </c>
      <c r="DA118">
        <f>AI118</f>
        <v>8.8699999999999992</v>
      </c>
      <c r="DB118">
        <f t="shared" si="38"/>
        <v>17.29</v>
      </c>
      <c r="DC118">
        <f t="shared" si="39"/>
        <v>0</v>
      </c>
      <c r="DD118" t="s">
        <v>3</v>
      </c>
      <c r="DE118" t="s">
        <v>3</v>
      </c>
      <c r="DF118">
        <f>ROUND(ROUND(AE118*AI118,2)*CX118,2)</f>
        <v>23.01</v>
      </c>
      <c r="DG118">
        <f>ROUND(ROUND(AF118,2)*CX118,2)</f>
        <v>0</v>
      </c>
      <c r="DH118">
        <f>ROUND(ROUND(AG118,2)*CX118,2)</f>
        <v>0</v>
      </c>
      <c r="DI118">
        <f t="shared" si="40"/>
        <v>0</v>
      </c>
      <c r="DJ118">
        <f>DF118</f>
        <v>23.01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  <row r="119" spans="1:119" x14ac:dyDescent="0.2">
      <c r="A119">
        <f>ROW(Source!A131)</f>
        <v>131</v>
      </c>
      <c r="B119">
        <v>93041055</v>
      </c>
      <c r="C119">
        <v>93042565</v>
      </c>
      <c r="D119">
        <v>23129805</v>
      </c>
      <c r="E119">
        <v>1</v>
      </c>
      <c r="F119">
        <v>1</v>
      </c>
      <c r="G119">
        <v>1</v>
      </c>
      <c r="H119">
        <v>1</v>
      </c>
      <c r="I119" t="s">
        <v>761</v>
      </c>
      <c r="J119" t="s">
        <v>3</v>
      </c>
      <c r="K119" t="s">
        <v>762</v>
      </c>
      <c r="L119">
        <v>1369</v>
      </c>
      <c r="N119">
        <v>1013</v>
      </c>
      <c r="O119" t="s">
        <v>688</v>
      </c>
      <c r="P119" t="s">
        <v>688</v>
      </c>
      <c r="Q119">
        <v>1</v>
      </c>
      <c r="W119">
        <v>0</v>
      </c>
      <c r="X119">
        <v>756115135</v>
      </c>
      <c r="Y119">
        <f t="shared" si="37"/>
        <v>220.66</v>
      </c>
      <c r="AA119">
        <v>0</v>
      </c>
      <c r="AB119">
        <v>0</v>
      </c>
      <c r="AC119">
        <v>0</v>
      </c>
      <c r="AD119">
        <v>7.97</v>
      </c>
      <c r="AE119">
        <v>0</v>
      </c>
      <c r="AF119">
        <v>0</v>
      </c>
      <c r="AG119">
        <v>0</v>
      </c>
      <c r="AH119">
        <v>7.97</v>
      </c>
      <c r="AI119">
        <v>1</v>
      </c>
      <c r="AJ119">
        <v>1</v>
      </c>
      <c r="AK119">
        <v>1</v>
      </c>
      <c r="AL119">
        <v>1</v>
      </c>
      <c r="AM119">
        <v>-2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220.66</v>
      </c>
      <c r="AU119" t="s">
        <v>3</v>
      </c>
      <c r="AV119">
        <v>1</v>
      </c>
      <c r="AW119">
        <v>2</v>
      </c>
      <c r="AX119">
        <v>93042716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U119">
        <f>ROUND(AT119*Source!I131*AH119*AL119,2)</f>
        <v>246.21</v>
      </c>
      <c r="CV119">
        <f>ROUND(Y119*Source!I131,9)</f>
        <v>30.892399999999999</v>
      </c>
      <c r="CW119">
        <v>0</v>
      </c>
      <c r="CX119">
        <f>ROUND(Y119*Source!I131,9)</f>
        <v>30.892399999999999</v>
      </c>
      <c r="CY119">
        <f>AD119</f>
        <v>7.97</v>
      </c>
      <c r="CZ119">
        <f>AH119</f>
        <v>7.97</v>
      </c>
      <c r="DA119">
        <f>AL119</f>
        <v>1</v>
      </c>
      <c r="DB119">
        <f t="shared" si="38"/>
        <v>1758.66</v>
      </c>
      <c r="DC119">
        <f t="shared" si="39"/>
        <v>0</v>
      </c>
      <c r="DD119" t="s">
        <v>3</v>
      </c>
      <c r="DE119" t="s">
        <v>3</v>
      </c>
      <c r="DF119">
        <f t="shared" ref="DF119:DF127" si="54">ROUND(ROUND(AE119,2)*CX119,2)</f>
        <v>0</v>
      </c>
      <c r="DG119">
        <f>ROUND(ROUND(AF119,2)*CX119,2)</f>
        <v>0</v>
      </c>
      <c r="DH119">
        <f>ROUND(ROUND(AG119,2)*CX119,2)</f>
        <v>0</v>
      </c>
      <c r="DI119">
        <f t="shared" si="40"/>
        <v>246.21</v>
      </c>
      <c r="DJ119">
        <f>DI119</f>
        <v>246.21</v>
      </c>
      <c r="DK119">
        <v>0</v>
      </c>
      <c r="DL119" t="s">
        <v>3</v>
      </c>
      <c r="DM119">
        <v>0</v>
      </c>
      <c r="DN119" t="s">
        <v>3</v>
      </c>
      <c r="DO119">
        <v>0</v>
      </c>
    </row>
    <row r="120" spans="1:119" x14ac:dyDescent="0.2">
      <c r="A120">
        <f>ROW(Source!A131)</f>
        <v>131</v>
      </c>
      <c r="B120">
        <v>93041055</v>
      </c>
      <c r="C120">
        <v>93042565</v>
      </c>
      <c r="D120">
        <v>121548</v>
      </c>
      <c r="E120">
        <v>1</v>
      </c>
      <c r="F120">
        <v>1</v>
      </c>
      <c r="G120">
        <v>1</v>
      </c>
      <c r="H120">
        <v>1</v>
      </c>
      <c r="I120" t="s">
        <v>25</v>
      </c>
      <c r="J120" t="s">
        <v>3</v>
      </c>
      <c r="K120" t="s">
        <v>691</v>
      </c>
      <c r="L120">
        <v>608254</v>
      </c>
      <c r="N120">
        <v>1013</v>
      </c>
      <c r="O120" t="s">
        <v>692</v>
      </c>
      <c r="P120" t="s">
        <v>692</v>
      </c>
      <c r="Q120">
        <v>1</v>
      </c>
      <c r="W120">
        <v>0</v>
      </c>
      <c r="X120">
        <v>-185737400</v>
      </c>
      <c r="Y120">
        <f t="shared" si="37"/>
        <v>27.31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M120">
        <v>-2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</v>
      </c>
      <c r="AT120">
        <v>27.31</v>
      </c>
      <c r="AU120" t="s">
        <v>3</v>
      </c>
      <c r="AV120">
        <v>2</v>
      </c>
      <c r="AW120">
        <v>2</v>
      </c>
      <c r="AX120">
        <v>93042717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V120">
        <v>0</v>
      </c>
      <c r="CW120">
        <v>0</v>
      </c>
      <c r="CX120">
        <f>ROUND(Y120*Source!I131,9)</f>
        <v>3.8233999999999999</v>
      </c>
      <c r="CY120">
        <f>AD120</f>
        <v>0</v>
      </c>
      <c r="CZ120">
        <f>AH120</f>
        <v>0</v>
      </c>
      <c r="DA120">
        <f>AL120</f>
        <v>1</v>
      </c>
      <c r="DB120">
        <f t="shared" si="38"/>
        <v>0</v>
      </c>
      <c r="DC120">
        <f t="shared" si="39"/>
        <v>0</v>
      </c>
      <c r="DD120" t="s">
        <v>3</v>
      </c>
      <c r="DE120" t="s">
        <v>3</v>
      </c>
      <c r="DF120">
        <f t="shared" si="54"/>
        <v>0</v>
      </c>
      <c r="DG120">
        <f>ROUND(ROUND(AF120,2)*CX120,2)</f>
        <v>0</v>
      </c>
      <c r="DH120">
        <f>ROUND(ROUND(AG120,2)*CX120,2)</f>
        <v>0</v>
      </c>
      <c r="DI120">
        <f t="shared" si="40"/>
        <v>0</v>
      </c>
      <c r="DJ120">
        <f>DI120</f>
        <v>0</v>
      </c>
      <c r="DK120">
        <v>0</v>
      </c>
      <c r="DL120" t="s">
        <v>3</v>
      </c>
      <c r="DM120">
        <v>0</v>
      </c>
      <c r="DN120" t="s">
        <v>3</v>
      </c>
      <c r="DO120">
        <v>0</v>
      </c>
    </row>
    <row r="121" spans="1:119" x14ac:dyDescent="0.2">
      <c r="A121">
        <f>ROW(Source!A131)</f>
        <v>131</v>
      </c>
      <c r="B121">
        <v>93041055</v>
      </c>
      <c r="C121">
        <v>93042565</v>
      </c>
      <c r="D121">
        <v>37802359</v>
      </c>
      <c r="E121">
        <v>1</v>
      </c>
      <c r="F121">
        <v>1</v>
      </c>
      <c r="G121">
        <v>1</v>
      </c>
      <c r="H121">
        <v>2</v>
      </c>
      <c r="I121" t="s">
        <v>763</v>
      </c>
      <c r="J121" t="s">
        <v>764</v>
      </c>
      <c r="K121" t="s">
        <v>765</v>
      </c>
      <c r="L121">
        <v>1368</v>
      </c>
      <c r="N121">
        <v>1011</v>
      </c>
      <c r="O121" t="s">
        <v>696</v>
      </c>
      <c r="P121" t="s">
        <v>696</v>
      </c>
      <c r="Q121">
        <v>1</v>
      </c>
      <c r="W121">
        <v>0</v>
      </c>
      <c r="X121">
        <v>1604115853</v>
      </c>
      <c r="Y121">
        <f t="shared" si="37"/>
        <v>26.06</v>
      </c>
      <c r="AA121">
        <v>0</v>
      </c>
      <c r="AB121">
        <v>1258.44</v>
      </c>
      <c r="AC121">
        <v>432.33</v>
      </c>
      <c r="AD121">
        <v>0</v>
      </c>
      <c r="AE121">
        <v>0</v>
      </c>
      <c r="AF121">
        <v>103.49</v>
      </c>
      <c r="AG121">
        <v>12.1</v>
      </c>
      <c r="AH121">
        <v>0</v>
      </c>
      <c r="AI121">
        <v>1</v>
      </c>
      <c r="AJ121">
        <v>12.16</v>
      </c>
      <c r="AK121">
        <v>35.729999999999997</v>
      </c>
      <c r="AL121">
        <v>1</v>
      </c>
      <c r="AM121">
        <v>2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26.06</v>
      </c>
      <c r="AU121" t="s">
        <v>3</v>
      </c>
      <c r="AV121">
        <v>0</v>
      </c>
      <c r="AW121">
        <v>2</v>
      </c>
      <c r="AX121">
        <v>93042718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V121">
        <v>0</v>
      </c>
      <c r="CW121">
        <f>ROUND(Y121*Source!I131*DO121,9)</f>
        <v>0</v>
      </c>
      <c r="CX121">
        <f>ROUND(Y121*Source!I131,9)</f>
        <v>3.6484000000000001</v>
      </c>
      <c r="CY121">
        <f t="shared" ref="CY121:CY127" si="55">AB121</f>
        <v>1258.44</v>
      </c>
      <c r="CZ121">
        <f t="shared" ref="CZ121:CZ127" si="56">AF121</f>
        <v>103.49</v>
      </c>
      <c r="DA121">
        <f t="shared" ref="DA121:DA127" si="57">AJ121</f>
        <v>12.16</v>
      </c>
      <c r="DB121">
        <f t="shared" si="38"/>
        <v>2696.95</v>
      </c>
      <c r="DC121">
        <f t="shared" si="39"/>
        <v>315.33</v>
      </c>
      <c r="DD121" t="s">
        <v>3</v>
      </c>
      <c r="DE121" t="s">
        <v>3</v>
      </c>
      <c r="DF121">
        <f t="shared" si="54"/>
        <v>0</v>
      </c>
      <c r="DG121">
        <f t="shared" ref="DG121:DG127" si="58">ROUND(ROUND(AF121*AJ121,2)*CX121,2)</f>
        <v>4591.29</v>
      </c>
      <c r="DH121">
        <f t="shared" ref="DH121:DH127" si="59">ROUND(ROUND(AG121*AK121,2)*CX121,2)</f>
        <v>1577.31</v>
      </c>
      <c r="DI121">
        <f t="shared" si="40"/>
        <v>0</v>
      </c>
      <c r="DJ121">
        <f t="shared" ref="DJ121:DJ127" si="60">DG121</f>
        <v>4591.29</v>
      </c>
      <c r="DK121">
        <v>0</v>
      </c>
      <c r="DL121" t="s">
        <v>3</v>
      </c>
      <c r="DM121">
        <v>0</v>
      </c>
      <c r="DN121" t="s">
        <v>3</v>
      </c>
      <c r="DO121">
        <v>0</v>
      </c>
    </row>
    <row r="122" spans="1:119" x14ac:dyDescent="0.2">
      <c r="A122">
        <f>ROW(Source!A131)</f>
        <v>131</v>
      </c>
      <c r="B122">
        <v>93041055</v>
      </c>
      <c r="C122">
        <v>93042565</v>
      </c>
      <c r="D122">
        <v>37802443</v>
      </c>
      <c r="E122">
        <v>1</v>
      </c>
      <c r="F122">
        <v>1</v>
      </c>
      <c r="G122">
        <v>1</v>
      </c>
      <c r="H122">
        <v>2</v>
      </c>
      <c r="I122" t="s">
        <v>766</v>
      </c>
      <c r="J122" t="s">
        <v>767</v>
      </c>
      <c r="K122" t="s">
        <v>768</v>
      </c>
      <c r="L122">
        <v>1368</v>
      </c>
      <c r="N122">
        <v>1011</v>
      </c>
      <c r="O122" t="s">
        <v>696</v>
      </c>
      <c r="P122" t="s">
        <v>696</v>
      </c>
      <c r="Q122">
        <v>1</v>
      </c>
      <c r="W122">
        <v>0</v>
      </c>
      <c r="X122">
        <v>1447433125</v>
      </c>
      <c r="Y122">
        <f t="shared" si="37"/>
        <v>0.98</v>
      </c>
      <c r="AA122">
        <v>0</v>
      </c>
      <c r="AB122">
        <v>1463.61</v>
      </c>
      <c r="AC122">
        <v>432.33</v>
      </c>
      <c r="AD122">
        <v>0</v>
      </c>
      <c r="AE122">
        <v>0</v>
      </c>
      <c r="AF122">
        <v>124.14</v>
      </c>
      <c r="AG122">
        <v>12.1</v>
      </c>
      <c r="AH122">
        <v>0</v>
      </c>
      <c r="AI122">
        <v>1</v>
      </c>
      <c r="AJ122">
        <v>11.79</v>
      </c>
      <c r="AK122">
        <v>35.729999999999997</v>
      </c>
      <c r="AL122">
        <v>1</v>
      </c>
      <c r="AM122">
        <v>2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</v>
      </c>
      <c r="AT122">
        <v>0.98</v>
      </c>
      <c r="AU122" t="s">
        <v>3</v>
      </c>
      <c r="AV122">
        <v>0</v>
      </c>
      <c r="AW122">
        <v>2</v>
      </c>
      <c r="AX122">
        <v>93042719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V122">
        <v>0</v>
      </c>
      <c r="CW122">
        <f>ROUND(Y122*Source!I131*DO122,9)</f>
        <v>0</v>
      </c>
      <c r="CX122">
        <f>ROUND(Y122*Source!I131,9)</f>
        <v>0.13719999999999999</v>
      </c>
      <c r="CY122">
        <f t="shared" si="55"/>
        <v>1463.61</v>
      </c>
      <c r="CZ122">
        <f t="shared" si="56"/>
        <v>124.14</v>
      </c>
      <c r="DA122">
        <f t="shared" si="57"/>
        <v>11.79</v>
      </c>
      <c r="DB122">
        <f t="shared" si="38"/>
        <v>121.66</v>
      </c>
      <c r="DC122">
        <f t="shared" si="39"/>
        <v>11.86</v>
      </c>
      <c r="DD122" t="s">
        <v>3</v>
      </c>
      <c r="DE122" t="s">
        <v>3</v>
      </c>
      <c r="DF122">
        <f t="shared" si="54"/>
        <v>0</v>
      </c>
      <c r="DG122">
        <f t="shared" si="58"/>
        <v>200.81</v>
      </c>
      <c r="DH122">
        <f t="shared" si="59"/>
        <v>59.32</v>
      </c>
      <c r="DI122">
        <f t="shared" si="40"/>
        <v>0</v>
      </c>
      <c r="DJ122">
        <f t="shared" si="60"/>
        <v>200.81</v>
      </c>
      <c r="DK122">
        <v>0</v>
      </c>
      <c r="DL122" t="s">
        <v>3</v>
      </c>
      <c r="DM122">
        <v>0</v>
      </c>
      <c r="DN122" t="s">
        <v>3</v>
      </c>
      <c r="DO122">
        <v>0</v>
      </c>
    </row>
    <row r="123" spans="1:119" x14ac:dyDescent="0.2">
      <c r="A123">
        <f>ROW(Source!A131)</f>
        <v>131</v>
      </c>
      <c r="B123">
        <v>93041055</v>
      </c>
      <c r="C123">
        <v>93042565</v>
      </c>
      <c r="D123">
        <v>37802515</v>
      </c>
      <c r="E123">
        <v>1</v>
      </c>
      <c r="F123">
        <v>1</v>
      </c>
      <c r="G123">
        <v>1</v>
      </c>
      <c r="H123">
        <v>2</v>
      </c>
      <c r="I123" t="s">
        <v>746</v>
      </c>
      <c r="J123" t="s">
        <v>747</v>
      </c>
      <c r="K123" t="s">
        <v>748</v>
      </c>
      <c r="L123">
        <v>1368</v>
      </c>
      <c r="N123">
        <v>1011</v>
      </c>
      <c r="O123" t="s">
        <v>696</v>
      </c>
      <c r="P123" t="s">
        <v>696</v>
      </c>
      <c r="Q123">
        <v>1</v>
      </c>
      <c r="W123">
        <v>0</v>
      </c>
      <c r="X123">
        <v>-674318163</v>
      </c>
      <c r="Y123">
        <f t="shared" si="37"/>
        <v>0.27</v>
      </c>
      <c r="AA123">
        <v>0</v>
      </c>
      <c r="AB123">
        <v>2238.58</v>
      </c>
      <c r="AC123">
        <v>321.57</v>
      </c>
      <c r="AD123">
        <v>0</v>
      </c>
      <c r="AE123">
        <v>0</v>
      </c>
      <c r="AF123">
        <v>87.24</v>
      </c>
      <c r="AG123">
        <v>9</v>
      </c>
      <c r="AH123">
        <v>0</v>
      </c>
      <c r="AI123">
        <v>1</v>
      </c>
      <c r="AJ123">
        <v>25.66</v>
      </c>
      <c r="AK123">
        <v>35.729999999999997</v>
      </c>
      <c r="AL123">
        <v>1</v>
      </c>
      <c r="AM123">
        <v>2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</v>
      </c>
      <c r="AT123">
        <v>0.27</v>
      </c>
      <c r="AU123" t="s">
        <v>3</v>
      </c>
      <c r="AV123">
        <v>0</v>
      </c>
      <c r="AW123">
        <v>2</v>
      </c>
      <c r="AX123">
        <v>93042720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V123">
        <v>0</v>
      </c>
      <c r="CW123">
        <f>ROUND(Y123*Source!I131*DO123,9)</f>
        <v>0</v>
      </c>
      <c r="CX123">
        <f>ROUND(Y123*Source!I131,9)</f>
        <v>3.78E-2</v>
      </c>
      <c r="CY123">
        <f t="shared" si="55"/>
        <v>2238.58</v>
      </c>
      <c r="CZ123">
        <f t="shared" si="56"/>
        <v>87.24</v>
      </c>
      <c r="DA123">
        <f t="shared" si="57"/>
        <v>25.66</v>
      </c>
      <c r="DB123">
        <f t="shared" si="38"/>
        <v>23.55</v>
      </c>
      <c r="DC123">
        <f t="shared" si="39"/>
        <v>2.4300000000000002</v>
      </c>
      <c r="DD123" t="s">
        <v>3</v>
      </c>
      <c r="DE123" t="s">
        <v>3</v>
      </c>
      <c r="DF123">
        <f t="shared" si="54"/>
        <v>0</v>
      </c>
      <c r="DG123">
        <f t="shared" si="58"/>
        <v>84.62</v>
      </c>
      <c r="DH123">
        <f t="shared" si="59"/>
        <v>12.16</v>
      </c>
      <c r="DI123">
        <f t="shared" si="40"/>
        <v>0</v>
      </c>
      <c r="DJ123">
        <f t="shared" si="60"/>
        <v>84.62</v>
      </c>
      <c r="DK123">
        <v>0</v>
      </c>
      <c r="DL123" t="s">
        <v>3</v>
      </c>
      <c r="DM123">
        <v>0</v>
      </c>
      <c r="DN123" t="s">
        <v>3</v>
      </c>
      <c r="DO123">
        <v>0</v>
      </c>
    </row>
    <row r="124" spans="1:119" x14ac:dyDescent="0.2">
      <c r="A124">
        <f>ROW(Source!A131)</f>
        <v>131</v>
      </c>
      <c r="B124">
        <v>93041055</v>
      </c>
      <c r="C124">
        <v>93042565</v>
      </c>
      <c r="D124">
        <v>37802657</v>
      </c>
      <c r="E124">
        <v>1</v>
      </c>
      <c r="F124">
        <v>1</v>
      </c>
      <c r="G124">
        <v>1</v>
      </c>
      <c r="H124">
        <v>2</v>
      </c>
      <c r="I124" t="s">
        <v>769</v>
      </c>
      <c r="J124" t="s">
        <v>770</v>
      </c>
      <c r="K124" t="s">
        <v>771</v>
      </c>
      <c r="L124">
        <v>1368</v>
      </c>
      <c r="N124">
        <v>1011</v>
      </c>
      <c r="O124" t="s">
        <v>696</v>
      </c>
      <c r="P124" t="s">
        <v>696</v>
      </c>
      <c r="Q124">
        <v>1</v>
      </c>
      <c r="W124">
        <v>0</v>
      </c>
      <c r="X124">
        <v>1084334125</v>
      </c>
      <c r="Y124">
        <f t="shared" si="37"/>
        <v>4.3</v>
      </c>
      <c r="AA124">
        <v>0</v>
      </c>
      <c r="AB124">
        <v>54.96</v>
      </c>
      <c r="AC124">
        <v>0</v>
      </c>
      <c r="AD124">
        <v>0</v>
      </c>
      <c r="AE124">
        <v>0</v>
      </c>
      <c r="AF124">
        <v>7.55</v>
      </c>
      <c r="AG124">
        <v>0</v>
      </c>
      <c r="AH124">
        <v>0</v>
      </c>
      <c r="AI124">
        <v>1</v>
      </c>
      <c r="AJ124">
        <v>7.28</v>
      </c>
      <c r="AK124">
        <v>35.729999999999997</v>
      </c>
      <c r="AL124">
        <v>1</v>
      </c>
      <c r="AM124">
        <v>2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4.3</v>
      </c>
      <c r="AU124" t="s">
        <v>3</v>
      </c>
      <c r="AV124">
        <v>0</v>
      </c>
      <c r="AW124">
        <v>2</v>
      </c>
      <c r="AX124">
        <v>93042721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V124">
        <v>0</v>
      </c>
      <c r="CW124">
        <f>ROUND(Y124*Source!I131*DO124,9)</f>
        <v>0</v>
      </c>
      <c r="CX124">
        <f>ROUND(Y124*Source!I131,9)</f>
        <v>0.60199999999999998</v>
      </c>
      <c r="CY124">
        <f t="shared" si="55"/>
        <v>54.96</v>
      </c>
      <c r="CZ124">
        <f t="shared" si="56"/>
        <v>7.55</v>
      </c>
      <c r="DA124">
        <f t="shared" si="57"/>
        <v>7.28</v>
      </c>
      <c r="DB124">
        <f t="shared" si="38"/>
        <v>32.47</v>
      </c>
      <c r="DC124">
        <f t="shared" si="39"/>
        <v>0</v>
      </c>
      <c r="DD124" t="s">
        <v>3</v>
      </c>
      <c r="DE124" t="s">
        <v>3</v>
      </c>
      <c r="DF124">
        <f t="shared" si="54"/>
        <v>0</v>
      </c>
      <c r="DG124">
        <f t="shared" si="58"/>
        <v>33.090000000000003</v>
      </c>
      <c r="DH124">
        <f t="shared" si="59"/>
        <v>0</v>
      </c>
      <c r="DI124">
        <f t="shared" si="40"/>
        <v>0</v>
      </c>
      <c r="DJ124">
        <f t="shared" si="60"/>
        <v>33.090000000000003</v>
      </c>
      <c r="DK124">
        <v>0</v>
      </c>
      <c r="DL124" t="s">
        <v>3</v>
      </c>
      <c r="DM124">
        <v>0</v>
      </c>
      <c r="DN124" t="s">
        <v>3</v>
      </c>
      <c r="DO124">
        <v>0</v>
      </c>
    </row>
    <row r="125" spans="1:119" x14ac:dyDescent="0.2">
      <c r="A125">
        <f>ROW(Source!A131)</f>
        <v>131</v>
      </c>
      <c r="B125">
        <v>93041055</v>
      </c>
      <c r="C125">
        <v>93042565</v>
      </c>
      <c r="D125">
        <v>37802999</v>
      </c>
      <c r="E125">
        <v>1</v>
      </c>
      <c r="F125">
        <v>1</v>
      </c>
      <c r="G125">
        <v>1</v>
      </c>
      <c r="H125">
        <v>2</v>
      </c>
      <c r="I125" t="s">
        <v>772</v>
      </c>
      <c r="J125" t="s">
        <v>773</v>
      </c>
      <c r="K125" t="s">
        <v>774</v>
      </c>
      <c r="L125">
        <v>1368</v>
      </c>
      <c r="N125">
        <v>1011</v>
      </c>
      <c r="O125" t="s">
        <v>696</v>
      </c>
      <c r="P125" t="s">
        <v>696</v>
      </c>
      <c r="Q125">
        <v>1</v>
      </c>
      <c r="W125">
        <v>0</v>
      </c>
      <c r="X125">
        <v>-1634320916</v>
      </c>
      <c r="Y125">
        <f t="shared" si="37"/>
        <v>10.71</v>
      </c>
      <c r="AA125">
        <v>0</v>
      </c>
      <c r="AB125">
        <v>15.62</v>
      </c>
      <c r="AC125">
        <v>0</v>
      </c>
      <c r="AD125">
        <v>0</v>
      </c>
      <c r="AE125">
        <v>0</v>
      </c>
      <c r="AF125">
        <v>2.67</v>
      </c>
      <c r="AG125">
        <v>0</v>
      </c>
      <c r="AH125">
        <v>0</v>
      </c>
      <c r="AI125">
        <v>1</v>
      </c>
      <c r="AJ125">
        <v>5.85</v>
      </c>
      <c r="AK125">
        <v>35.729999999999997</v>
      </c>
      <c r="AL125">
        <v>1</v>
      </c>
      <c r="AM125">
        <v>2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10.71</v>
      </c>
      <c r="AU125" t="s">
        <v>3</v>
      </c>
      <c r="AV125">
        <v>0</v>
      </c>
      <c r="AW125">
        <v>2</v>
      </c>
      <c r="AX125">
        <v>93042722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V125">
        <v>0</v>
      </c>
      <c r="CW125">
        <f>ROUND(Y125*Source!I131*DO125,9)</f>
        <v>0</v>
      </c>
      <c r="CX125">
        <f>ROUND(Y125*Source!I131,9)</f>
        <v>1.4994000000000001</v>
      </c>
      <c r="CY125">
        <f t="shared" si="55"/>
        <v>15.62</v>
      </c>
      <c r="CZ125">
        <f t="shared" si="56"/>
        <v>2.67</v>
      </c>
      <c r="DA125">
        <f t="shared" si="57"/>
        <v>5.85</v>
      </c>
      <c r="DB125">
        <f t="shared" si="38"/>
        <v>28.6</v>
      </c>
      <c r="DC125">
        <f t="shared" si="39"/>
        <v>0</v>
      </c>
      <c r="DD125" t="s">
        <v>3</v>
      </c>
      <c r="DE125" t="s">
        <v>3</v>
      </c>
      <c r="DF125">
        <f t="shared" si="54"/>
        <v>0</v>
      </c>
      <c r="DG125">
        <f t="shared" si="58"/>
        <v>23.42</v>
      </c>
      <c r="DH125">
        <f t="shared" si="59"/>
        <v>0</v>
      </c>
      <c r="DI125">
        <f t="shared" si="40"/>
        <v>0</v>
      </c>
      <c r="DJ125">
        <f t="shared" si="60"/>
        <v>23.42</v>
      </c>
      <c r="DK125">
        <v>0</v>
      </c>
      <c r="DL125" t="s">
        <v>3</v>
      </c>
      <c r="DM125">
        <v>0</v>
      </c>
      <c r="DN125" t="s">
        <v>3</v>
      </c>
      <c r="DO125">
        <v>0</v>
      </c>
    </row>
    <row r="126" spans="1:119" x14ac:dyDescent="0.2">
      <c r="A126">
        <f>ROW(Source!A131)</f>
        <v>131</v>
      </c>
      <c r="B126">
        <v>93041055</v>
      </c>
      <c r="C126">
        <v>93042565</v>
      </c>
      <c r="D126">
        <v>37804146</v>
      </c>
      <c r="E126">
        <v>1</v>
      </c>
      <c r="F126">
        <v>1</v>
      </c>
      <c r="G126">
        <v>1</v>
      </c>
      <c r="H126">
        <v>2</v>
      </c>
      <c r="I126" t="s">
        <v>775</v>
      </c>
      <c r="J126" t="s">
        <v>776</v>
      </c>
      <c r="K126" t="s">
        <v>777</v>
      </c>
      <c r="L126">
        <v>1368</v>
      </c>
      <c r="N126">
        <v>1011</v>
      </c>
      <c r="O126" t="s">
        <v>696</v>
      </c>
      <c r="P126" t="s">
        <v>696</v>
      </c>
      <c r="Q126">
        <v>1</v>
      </c>
      <c r="W126">
        <v>0</v>
      </c>
      <c r="X126">
        <v>1473447811</v>
      </c>
      <c r="Y126">
        <f t="shared" si="37"/>
        <v>0.1</v>
      </c>
      <c r="AA126">
        <v>0</v>
      </c>
      <c r="AB126">
        <v>25.85</v>
      </c>
      <c r="AC126">
        <v>0</v>
      </c>
      <c r="AD126">
        <v>0</v>
      </c>
      <c r="AE126">
        <v>0</v>
      </c>
      <c r="AF126">
        <v>3.28</v>
      </c>
      <c r="AG126">
        <v>0</v>
      </c>
      <c r="AH126">
        <v>0</v>
      </c>
      <c r="AI126">
        <v>1</v>
      </c>
      <c r="AJ126">
        <v>7.88</v>
      </c>
      <c r="AK126">
        <v>35.729999999999997</v>
      </c>
      <c r="AL126">
        <v>1</v>
      </c>
      <c r="AM126">
        <v>2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0.1</v>
      </c>
      <c r="AU126" t="s">
        <v>3</v>
      </c>
      <c r="AV126">
        <v>0</v>
      </c>
      <c r="AW126">
        <v>2</v>
      </c>
      <c r="AX126">
        <v>93042723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V126">
        <v>0</v>
      </c>
      <c r="CW126">
        <f>ROUND(Y126*Source!I131*DO126,9)</f>
        <v>0</v>
      </c>
      <c r="CX126">
        <f>ROUND(Y126*Source!I131,9)</f>
        <v>1.4E-2</v>
      </c>
      <c r="CY126">
        <f t="shared" si="55"/>
        <v>25.85</v>
      </c>
      <c r="CZ126">
        <f t="shared" si="56"/>
        <v>3.28</v>
      </c>
      <c r="DA126">
        <f t="shared" si="57"/>
        <v>7.88</v>
      </c>
      <c r="DB126">
        <f t="shared" si="38"/>
        <v>0.33</v>
      </c>
      <c r="DC126">
        <f t="shared" si="39"/>
        <v>0</v>
      </c>
      <c r="DD126" t="s">
        <v>3</v>
      </c>
      <c r="DE126" t="s">
        <v>3</v>
      </c>
      <c r="DF126">
        <f t="shared" si="54"/>
        <v>0</v>
      </c>
      <c r="DG126">
        <f t="shared" si="58"/>
        <v>0.36</v>
      </c>
      <c r="DH126">
        <f t="shared" si="59"/>
        <v>0</v>
      </c>
      <c r="DI126">
        <f t="shared" si="40"/>
        <v>0</v>
      </c>
      <c r="DJ126">
        <f t="shared" si="60"/>
        <v>0.36</v>
      </c>
      <c r="DK126">
        <v>0</v>
      </c>
      <c r="DL126" t="s">
        <v>3</v>
      </c>
      <c r="DM126">
        <v>0</v>
      </c>
      <c r="DN126" t="s">
        <v>3</v>
      </c>
      <c r="DO126">
        <v>0</v>
      </c>
    </row>
    <row r="127" spans="1:119" x14ac:dyDescent="0.2">
      <c r="A127">
        <f>ROW(Source!A131)</f>
        <v>131</v>
      </c>
      <c r="B127">
        <v>93041055</v>
      </c>
      <c r="C127">
        <v>93042565</v>
      </c>
      <c r="D127">
        <v>37804456</v>
      </c>
      <c r="E127">
        <v>1</v>
      </c>
      <c r="F127">
        <v>1</v>
      </c>
      <c r="G127">
        <v>1</v>
      </c>
      <c r="H127">
        <v>2</v>
      </c>
      <c r="I127" t="s">
        <v>709</v>
      </c>
      <c r="J127" t="s">
        <v>710</v>
      </c>
      <c r="K127" t="s">
        <v>711</v>
      </c>
      <c r="L127">
        <v>1368</v>
      </c>
      <c r="N127">
        <v>1011</v>
      </c>
      <c r="O127" t="s">
        <v>696</v>
      </c>
      <c r="P127" t="s">
        <v>696</v>
      </c>
      <c r="Q127">
        <v>1</v>
      </c>
      <c r="W127">
        <v>0</v>
      </c>
      <c r="X127">
        <v>-671646184</v>
      </c>
      <c r="Y127">
        <f t="shared" si="37"/>
        <v>1.47</v>
      </c>
      <c r="AA127">
        <v>0</v>
      </c>
      <c r="AB127">
        <v>1326.85</v>
      </c>
      <c r="AC127">
        <v>369.81</v>
      </c>
      <c r="AD127">
        <v>0</v>
      </c>
      <c r="AE127">
        <v>0</v>
      </c>
      <c r="AF127">
        <v>91.76</v>
      </c>
      <c r="AG127">
        <v>10.35</v>
      </c>
      <c r="AH127">
        <v>0</v>
      </c>
      <c r="AI127">
        <v>1</v>
      </c>
      <c r="AJ127">
        <v>14.46</v>
      </c>
      <c r="AK127">
        <v>35.729999999999997</v>
      </c>
      <c r="AL127">
        <v>1</v>
      </c>
      <c r="AM127">
        <v>2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1.47</v>
      </c>
      <c r="AU127" t="s">
        <v>3</v>
      </c>
      <c r="AV127">
        <v>0</v>
      </c>
      <c r="AW127">
        <v>2</v>
      </c>
      <c r="AX127">
        <v>93042724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V127">
        <v>0</v>
      </c>
      <c r="CW127">
        <f>ROUND(Y127*Source!I131*DO127,9)</f>
        <v>0</v>
      </c>
      <c r="CX127">
        <f>ROUND(Y127*Source!I131,9)</f>
        <v>0.20580000000000001</v>
      </c>
      <c r="CY127">
        <f t="shared" si="55"/>
        <v>1326.85</v>
      </c>
      <c r="CZ127">
        <f t="shared" si="56"/>
        <v>91.76</v>
      </c>
      <c r="DA127">
        <f t="shared" si="57"/>
        <v>14.46</v>
      </c>
      <c r="DB127">
        <f t="shared" si="38"/>
        <v>134.88999999999999</v>
      </c>
      <c r="DC127">
        <f t="shared" si="39"/>
        <v>15.21</v>
      </c>
      <c r="DD127" t="s">
        <v>3</v>
      </c>
      <c r="DE127" t="s">
        <v>3</v>
      </c>
      <c r="DF127">
        <f t="shared" si="54"/>
        <v>0</v>
      </c>
      <c r="DG127">
        <f t="shared" si="58"/>
        <v>273.07</v>
      </c>
      <c r="DH127">
        <f t="shared" si="59"/>
        <v>76.11</v>
      </c>
      <c r="DI127">
        <f t="shared" si="40"/>
        <v>0</v>
      </c>
      <c r="DJ127">
        <f t="shared" si="60"/>
        <v>273.07</v>
      </c>
      <c r="DK127">
        <v>0</v>
      </c>
      <c r="DL127" t="s">
        <v>3</v>
      </c>
      <c r="DM127">
        <v>0</v>
      </c>
      <c r="DN127" t="s">
        <v>3</v>
      </c>
      <c r="DO127">
        <v>0</v>
      </c>
    </row>
    <row r="128" spans="1:119" x14ac:dyDescent="0.2">
      <c r="A128">
        <f>ROW(Source!A131)</f>
        <v>131</v>
      </c>
      <c r="B128">
        <v>93041055</v>
      </c>
      <c r="C128">
        <v>93042565</v>
      </c>
      <c r="D128">
        <v>37736264</v>
      </c>
      <c r="E128">
        <v>1</v>
      </c>
      <c r="F128">
        <v>1</v>
      </c>
      <c r="G128">
        <v>1</v>
      </c>
      <c r="H128">
        <v>3</v>
      </c>
      <c r="I128" t="s">
        <v>318</v>
      </c>
      <c r="J128" t="s">
        <v>320</v>
      </c>
      <c r="K128" t="s">
        <v>319</v>
      </c>
      <c r="L128">
        <v>1348</v>
      </c>
      <c r="N128">
        <v>1009</v>
      </c>
      <c r="O128" t="s">
        <v>178</v>
      </c>
      <c r="P128" t="s">
        <v>178</v>
      </c>
      <c r="Q128">
        <v>1000</v>
      </c>
      <c r="W128">
        <v>1</v>
      </c>
      <c r="X128">
        <v>1941264678</v>
      </c>
      <c r="Y128">
        <f t="shared" si="37"/>
        <v>-1.0200000000000001E-2</v>
      </c>
      <c r="AA128">
        <v>31452.3</v>
      </c>
      <c r="AB128">
        <v>0</v>
      </c>
      <c r="AC128">
        <v>0</v>
      </c>
      <c r="AD128">
        <v>0</v>
      </c>
      <c r="AE128">
        <v>4455</v>
      </c>
      <c r="AF128">
        <v>0</v>
      </c>
      <c r="AG128">
        <v>0</v>
      </c>
      <c r="AH128">
        <v>0</v>
      </c>
      <c r="AI128">
        <v>7.06</v>
      </c>
      <c r="AJ128">
        <v>1</v>
      </c>
      <c r="AK128">
        <v>1</v>
      </c>
      <c r="AL128">
        <v>1</v>
      </c>
      <c r="AM128">
        <v>2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-1.0200000000000001E-2</v>
      </c>
      <c r="AU128" t="s">
        <v>3</v>
      </c>
      <c r="AV128">
        <v>0</v>
      </c>
      <c r="AW128">
        <v>2</v>
      </c>
      <c r="AX128">
        <v>93042725</v>
      </c>
      <c r="AY128">
        <v>1</v>
      </c>
      <c r="AZ128">
        <v>6144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V128">
        <v>0</v>
      </c>
      <c r="CW128">
        <v>0</v>
      </c>
      <c r="CX128">
        <f>ROUND(Y128*Source!I131,9)</f>
        <v>-1.428E-3</v>
      </c>
      <c r="CY128">
        <f t="shared" ref="CY128:CY137" si="61">AA128</f>
        <v>31452.3</v>
      </c>
      <c r="CZ128">
        <f t="shared" ref="CZ128:CZ137" si="62">AE128</f>
        <v>4455</v>
      </c>
      <c r="DA128">
        <f t="shared" ref="DA128:DA137" si="63">AI128</f>
        <v>7.06</v>
      </c>
      <c r="DB128">
        <f t="shared" si="38"/>
        <v>-45.44</v>
      </c>
      <c r="DC128">
        <f t="shared" si="39"/>
        <v>0</v>
      </c>
      <c r="DD128" t="s">
        <v>3</v>
      </c>
      <c r="DE128" t="s">
        <v>3</v>
      </c>
      <c r="DF128">
        <f t="shared" ref="DF128:DF137" si="64">ROUND(ROUND(AE128*AI128,2)*CX128,2)</f>
        <v>-44.91</v>
      </c>
      <c r="DG128">
        <f t="shared" ref="DG128:DG141" si="65">ROUND(ROUND(AF128,2)*CX128,2)</f>
        <v>0</v>
      </c>
      <c r="DH128">
        <f t="shared" ref="DH128:DH141" si="66">ROUND(ROUND(AG128,2)*CX128,2)</f>
        <v>0</v>
      </c>
      <c r="DI128">
        <f t="shared" si="40"/>
        <v>0</v>
      </c>
      <c r="DJ128">
        <f t="shared" ref="DJ128:DJ137" si="67">DF128</f>
        <v>-44.91</v>
      </c>
      <c r="DK128">
        <v>0</v>
      </c>
      <c r="DL128" t="s">
        <v>3</v>
      </c>
      <c r="DM128">
        <v>0</v>
      </c>
      <c r="DN128" t="s">
        <v>3</v>
      </c>
      <c r="DO128">
        <v>0</v>
      </c>
    </row>
    <row r="129" spans="1:119" x14ac:dyDescent="0.2">
      <c r="A129">
        <f>ROW(Source!A131)</f>
        <v>131</v>
      </c>
      <c r="B129">
        <v>93041055</v>
      </c>
      <c r="C129">
        <v>93042565</v>
      </c>
      <c r="D129">
        <v>37736609</v>
      </c>
      <c r="E129">
        <v>1</v>
      </c>
      <c r="F129">
        <v>1</v>
      </c>
      <c r="G129">
        <v>1</v>
      </c>
      <c r="H129">
        <v>3</v>
      </c>
      <c r="I129" t="s">
        <v>778</v>
      </c>
      <c r="J129" t="s">
        <v>779</v>
      </c>
      <c r="K129" t="s">
        <v>780</v>
      </c>
      <c r="L129">
        <v>1348</v>
      </c>
      <c r="N129">
        <v>1009</v>
      </c>
      <c r="O129" t="s">
        <v>178</v>
      </c>
      <c r="P129" t="s">
        <v>178</v>
      </c>
      <c r="Q129">
        <v>1000</v>
      </c>
      <c r="W129">
        <v>0</v>
      </c>
      <c r="X129">
        <v>1483167196</v>
      </c>
      <c r="Y129">
        <f t="shared" ref="Y129:Y192" si="68">AT129</f>
        <v>5.0000000000000001E-3</v>
      </c>
      <c r="AA129">
        <v>119730</v>
      </c>
      <c r="AB129">
        <v>0</v>
      </c>
      <c r="AC129">
        <v>0</v>
      </c>
      <c r="AD129">
        <v>0</v>
      </c>
      <c r="AE129">
        <v>9750</v>
      </c>
      <c r="AF129">
        <v>0</v>
      </c>
      <c r="AG129">
        <v>0</v>
      </c>
      <c r="AH129">
        <v>0</v>
      </c>
      <c r="AI129">
        <v>12.28</v>
      </c>
      <c r="AJ129">
        <v>1</v>
      </c>
      <c r="AK129">
        <v>1</v>
      </c>
      <c r="AL129">
        <v>1</v>
      </c>
      <c r="AM129">
        <v>2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5.0000000000000001E-3</v>
      </c>
      <c r="AU129" t="s">
        <v>3</v>
      </c>
      <c r="AV129">
        <v>0</v>
      </c>
      <c r="AW129">
        <v>2</v>
      </c>
      <c r="AX129">
        <v>93042726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V129">
        <v>0</v>
      </c>
      <c r="CW129">
        <v>0</v>
      </c>
      <c r="CX129">
        <f>ROUND(Y129*Source!I131,9)</f>
        <v>6.9999999999999999E-4</v>
      </c>
      <c r="CY129">
        <f t="shared" si="61"/>
        <v>119730</v>
      </c>
      <c r="CZ129">
        <f t="shared" si="62"/>
        <v>9750</v>
      </c>
      <c r="DA129">
        <f t="shared" si="63"/>
        <v>12.28</v>
      </c>
      <c r="DB129">
        <f t="shared" ref="DB129:DB192" si="69">ROUND(ROUND(AT129*CZ129,2),2)</f>
        <v>48.75</v>
      </c>
      <c r="DC129">
        <f t="shared" ref="DC129:DC192" si="70">ROUND(ROUND(AT129*AG129,2),2)</f>
        <v>0</v>
      </c>
      <c r="DD129" t="s">
        <v>3</v>
      </c>
      <c r="DE129" t="s">
        <v>3</v>
      </c>
      <c r="DF129">
        <f t="shared" si="64"/>
        <v>83.81</v>
      </c>
      <c r="DG129">
        <f t="shared" si="65"/>
        <v>0</v>
      </c>
      <c r="DH129">
        <f t="shared" si="66"/>
        <v>0</v>
      </c>
      <c r="DI129">
        <f t="shared" ref="DI129:DI192" si="71">ROUND(ROUND(AH129,2)*CX129,2)</f>
        <v>0</v>
      </c>
      <c r="DJ129">
        <f t="shared" si="67"/>
        <v>83.81</v>
      </c>
      <c r="DK129">
        <v>0</v>
      </c>
      <c r="DL129" t="s">
        <v>3</v>
      </c>
      <c r="DM129">
        <v>0</v>
      </c>
      <c r="DN129" t="s">
        <v>3</v>
      </c>
      <c r="DO129">
        <v>0</v>
      </c>
    </row>
    <row r="130" spans="1:119" x14ac:dyDescent="0.2">
      <c r="A130">
        <f>ROW(Source!A131)</f>
        <v>131</v>
      </c>
      <c r="B130">
        <v>93041055</v>
      </c>
      <c r="C130">
        <v>93042565</v>
      </c>
      <c r="D130">
        <v>37730282</v>
      </c>
      <c r="E130">
        <v>1</v>
      </c>
      <c r="F130">
        <v>1</v>
      </c>
      <c r="G130">
        <v>1</v>
      </c>
      <c r="H130">
        <v>3</v>
      </c>
      <c r="I130" t="s">
        <v>781</v>
      </c>
      <c r="J130" t="s">
        <v>782</v>
      </c>
      <c r="K130" t="s">
        <v>783</v>
      </c>
      <c r="L130">
        <v>1327</v>
      </c>
      <c r="N130">
        <v>1005</v>
      </c>
      <c r="O130" t="s">
        <v>138</v>
      </c>
      <c r="P130" t="s">
        <v>138</v>
      </c>
      <c r="Q130">
        <v>1</v>
      </c>
      <c r="W130">
        <v>0</v>
      </c>
      <c r="X130">
        <v>-602309479</v>
      </c>
      <c r="Y130">
        <f t="shared" si="68"/>
        <v>30</v>
      </c>
      <c r="AA130">
        <v>52.22</v>
      </c>
      <c r="AB130">
        <v>0</v>
      </c>
      <c r="AC130">
        <v>0</v>
      </c>
      <c r="AD130">
        <v>0</v>
      </c>
      <c r="AE130">
        <v>10.199999999999999</v>
      </c>
      <c r="AF130">
        <v>0</v>
      </c>
      <c r="AG130">
        <v>0</v>
      </c>
      <c r="AH130">
        <v>0</v>
      </c>
      <c r="AI130">
        <v>5.12</v>
      </c>
      <c r="AJ130">
        <v>1</v>
      </c>
      <c r="AK130">
        <v>1</v>
      </c>
      <c r="AL130">
        <v>1</v>
      </c>
      <c r="AM130">
        <v>2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30</v>
      </c>
      <c r="AU130" t="s">
        <v>3</v>
      </c>
      <c r="AV130">
        <v>0</v>
      </c>
      <c r="AW130">
        <v>2</v>
      </c>
      <c r="AX130">
        <v>93042727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V130">
        <v>0</v>
      </c>
      <c r="CW130">
        <v>0</v>
      </c>
      <c r="CX130">
        <f>ROUND(Y130*Source!I131,9)</f>
        <v>4.2</v>
      </c>
      <c r="CY130">
        <f t="shared" si="61"/>
        <v>52.22</v>
      </c>
      <c r="CZ130">
        <f t="shared" si="62"/>
        <v>10.199999999999999</v>
      </c>
      <c r="DA130">
        <f t="shared" si="63"/>
        <v>5.12</v>
      </c>
      <c r="DB130">
        <f t="shared" si="69"/>
        <v>306</v>
      </c>
      <c r="DC130">
        <f t="shared" si="70"/>
        <v>0</v>
      </c>
      <c r="DD130" t="s">
        <v>3</v>
      </c>
      <c r="DE130" t="s">
        <v>3</v>
      </c>
      <c r="DF130">
        <f t="shared" si="64"/>
        <v>219.32</v>
      </c>
      <c r="DG130">
        <f t="shared" si="65"/>
        <v>0</v>
      </c>
      <c r="DH130">
        <f t="shared" si="66"/>
        <v>0</v>
      </c>
      <c r="DI130">
        <f t="shared" si="71"/>
        <v>0</v>
      </c>
      <c r="DJ130">
        <f t="shared" si="67"/>
        <v>219.32</v>
      </c>
      <c r="DK130">
        <v>0</v>
      </c>
      <c r="DL130" t="s">
        <v>3</v>
      </c>
      <c r="DM130">
        <v>0</v>
      </c>
      <c r="DN130" t="s">
        <v>3</v>
      </c>
      <c r="DO130">
        <v>0</v>
      </c>
    </row>
    <row r="131" spans="1:119" x14ac:dyDescent="0.2">
      <c r="A131">
        <f>ROW(Source!A131)</f>
        <v>131</v>
      </c>
      <c r="B131">
        <v>93041055</v>
      </c>
      <c r="C131">
        <v>93042565</v>
      </c>
      <c r="D131">
        <v>37736933</v>
      </c>
      <c r="E131">
        <v>1</v>
      </c>
      <c r="F131">
        <v>1</v>
      </c>
      <c r="G131">
        <v>1</v>
      </c>
      <c r="H131">
        <v>3</v>
      </c>
      <c r="I131" t="s">
        <v>784</v>
      </c>
      <c r="J131" t="s">
        <v>785</v>
      </c>
      <c r="K131" t="s">
        <v>786</v>
      </c>
      <c r="L131">
        <v>1348</v>
      </c>
      <c r="N131">
        <v>1009</v>
      </c>
      <c r="O131" t="s">
        <v>178</v>
      </c>
      <c r="P131" t="s">
        <v>178</v>
      </c>
      <c r="Q131">
        <v>1000</v>
      </c>
      <c r="W131">
        <v>0</v>
      </c>
      <c r="X131">
        <v>-667930777</v>
      </c>
      <c r="Y131">
        <f t="shared" si="68"/>
        <v>2E-3</v>
      </c>
      <c r="AA131">
        <v>111120.24</v>
      </c>
      <c r="AB131">
        <v>0</v>
      </c>
      <c r="AC131">
        <v>0</v>
      </c>
      <c r="AD131">
        <v>0</v>
      </c>
      <c r="AE131">
        <v>12936</v>
      </c>
      <c r="AF131">
        <v>0</v>
      </c>
      <c r="AG131">
        <v>0</v>
      </c>
      <c r="AH131">
        <v>0</v>
      </c>
      <c r="AI131">
        <v>8.59</v>
      </c>
      <c r="AJ131">
        <v>1</v>
      </c>
      <c r="AK131">
        <v>1</v>
      </c>
      <c r="AL131">
        <v>1</v>
      </c>
      <c r="AM131">
        <v>2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2E-3</v>
      </c>
      <c r="AU131" t="s">
        <v>3</v>
      </c>
      <c r="AV131">
        <v>0</v>
      </c>
      <c r="AW131">
        <v>2</v>
      </c>
      <c r="AX131">
        <v>93042728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V131">
        <v>0</v>
      </c>
      <c r="CW131">
        <v>0</v>
      </c>
      <c r="CX131">
        <f>ROUND(Y131*Source!I131,9)</f>
        <v>2.7999999999999998E-4</v>
      </c>
      <c r="CY131">
        <f t="shared" si="61"/>
        <v>111120.24</v>
      </c>
      <c r="CZ131">
        <f t="shared" si="62"/>
        <v>12936</v>
      </c>
      <c r="DA131">
        <f t="shared" si="63"/>
        <v>8.59</v>
      </c>
      <c r="DB131">
        <f t="shared" si="69"/>
        <v>25.87</v>
      </c>
      <c r="DC131">
        <f t="shared" si="70"/>
        <v>0</v>
      </c>
      <c r="DD131" t="s">
        <v>3</v>
      </c>
      <c r="DE131" t="s">
        <v>3</v>
      </c>
      <c r="DF131">
        <f t="shared" si="64"/>
        <v>31.11</v>
      </c>
      <c r="DG131">
        <f t="shared" si="65"/>
        <v>0</v>
      </c>
      <c r="DH131">
        <f t="shared" si="66"/>
        <v>0</v>
      </c>
      <c r="DI131">
        <f t="shared" si="71"/>
        <v>0</v>
      </c>
      <c r="DJ131">
        <f t="shared" si="67"/>
        <v>31.11</v>
      </c>
      <c r="DK131">
        <v>0</v>
      </c>
      <c r="DL131" t="s">
        <v>3</v>
      </c>
      <c r="DM131">
        <v>0</v>
      </c>
      <c r="DN131" t="s">
        <v>3</v>
      </c>
      <c r="DO131">
        <v>0</v>
      </c>
    </row>
    <row r="132" spans="1:119" x14ac:dyDescent="0.2">
      <c r="A132">
        <f>ROW(Source!A131)</f>
        <v>131</v>
      </c>
      <c r="B132">
        <v>93041055</v>
      </c>
      <c r="C132">
        <v>93042565</v>
      </c>
      <c r="D132">
        <v>37738213</v>
      </c>
      <c r="E132">
        <v>1</v>
      </c>
      <c r="F132">
        <v>1</v>
      </c>
      <c r="G132">
        <v>1</v>
      </c>
      <c r="H132">
        <v>3</v>
      </c>
      <c r="I132" t="s">
        <v>787</v>
      </c>
      <c r="J132" t="s">
        <v>788</v>
      </c>
      <c r="K132" t="s">
        <v>789</v>
      </c>
      <c r="L132">
        <v>1339</v>
      </c>
      <c r="N132">
        <v>1007</v>
      </c>
      <c r="O132" t="s">
        <v>69</v>
      </c>
      <c r="P132" t="s">
        <v>69</v>
      </c>
      <c r="Q132">
        <v>1</v>
      </c>
      <c r="W132">
        <v>0</v>
      </c>
      <c r="X132">
        <v>-306920569</v>
      </c>
      <c r="Y132">
        <f t="shared" si="68"/>
        <v>0.04</v>
      </c>
      <c r="AA132">
        <v>18564.650000000001</v>
      </c>
      <c r="AB132">
        <v>0</v>
      </c>
      <c r="AC132">
        <v>0</v>
      </c>
      <c r="AD132">
        <v>0</v>
      </c>
      <c r="AE132">
        <v>883.19</v>
      </c>
      <c r="AF132">
        <v>0</v>
      </c>
      <c r="AG132">
        <v>0</v>
      </c>
      <c r="AH132">
        <v>0</v>
      </c>
      <c r="AI132">
        <v>21.02</v>
      </c>
      <c r="AJ132">
        <v>1</v>
      </c>
      <c r="AK132">
        <v>1</v>
      </c>
      <c r="AL132">
        <v>1</v>
      </c>
      <c r="AM132">
        <v>2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0.04</v>
      </c>
      <c r="AU132" t="s">
        <v>3</v>
      </c>
      <c r="AV132">
        <v>0</v>
      </c>
      <c r="AW132">
        <v>2</v>
      </c>
      <c r="AX132">
        <v>93042729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V132">
        <v>0</v>
      </c>
      <c r="CW132">
        <v>0</v>
      </c>
      <c r="CX132">
        <f>ROUND(Y132*Source!I131,9)</f>
        <v>5.5999999999999999E-3</v>
      </c>
      <c r="CY132">
        <f t="shared" si="61"/>
        <v>18564.650000000001</v>
      </c>
      <c r="CZ132">
        <f t="shared" si="62"/>
        <v>883.19</v>
      </c>
      <c r="DA132">
        <f t="shared" si="63"/>
        <v>21.02</v>
      </c>
      <c r="DB132">
        <f t="shared" si="69"/>
        <v>35.33</v>
      </c>
      <c r="DC132">
        <f t="shared" si="70"/>
        <v>0</v>
      </c>
      <c r="DD132" t="s">
        <v>3</v>
      </c>
      <c r="DE132" t="s">
        <v>3</v>
      </c>
      <c r="DF132">
        <f t="shared" si="64"/>
        <v>103.96</v>
      </c>
      <c r="DG132">
        <f t="shared" si="65"/>
        <v>0</v>
      </c>
      <c r="DH132">
        <f t="shared" si="66"/>
        <v>0</v>
      </c>
      <c r="DI132">
        <f t="shared" si="71"/>
        <v>0</v>
      </c>
      <c r="DJ132">
        <f t="shared" si="67"/>
        <v>103.96</v>
      </c>
      <c r="DK132">
        <v>0</v>
      </c>
      <c r="DL132" t="s">
        <v>3</v>
      </c>
      <c r="DM132">
        <v>0</v>
      </c>
      <c r="DN132" t="s">
        <v>3</v>
      </c>
      <c r="DO132">
        <v>0</v>
      </c>
    </row>
    <row r="133" spans="1:119" x14ac:dyDescent="0.2">
      <c r="A133">
        <f>ROW(Source!A131)</f>
        <v>131</v>
      </c>
      <c r="B133">
        <v>93041055</v>
      </c>
      <c r="C133">
        <v>93042565</v>
      </c>
      <c r="D133">
        <v>37753199</v>
      </c>
      <c r="E133">
        <v>1</v>
      </c>
      <c r="F133">
        <v>1</v>
      </c>
      <c r="G133">
        <v>1</v>
      </c>
      <c r="H133">
        <v>3</v>
      </c>
      <c r="I133" t="s">
        <v>790</v>
      </c>
      <c r="J133" t="s">
        <v>791</v>
      </c>
      <c r="K133" t="s">
        <v>792</v>
      </c>
      <c r="L133">
        <v>1327</v>
      </c>
      <c r="N133">
        <v>1005</v>
      </c>
      <c r="O133" t="s">
        <v>138</v>
      </c>
      <c r="P133" t="s">
        <v>138</v>
      </c>
      <c r="Q133">
        <v>1</v>
      </c>
      <c r="W133">
        <v>0</v>
      </c>
      <c r="X133">
        <v>-1112124727</v>
      </c>
      <c r="Y133">
        <f t="shared" si="68"/>
        <v>3.6</v>
      </c>
      <c r="AA133">
        <v>1072.49</v>
      </c>
      <c r="AB133">
        <v>0</v>
      </c>
      <c r="AC133">
        <v>0</v>
      </c>
      <c r="AD133">
        <v>0</v>
      </c>
      <c r="AE133">
        <v>57.63</v>
      </c>
      <c r="AF133">
        <v>0</v>
      </c>
      <c r="AG133">
        <v>0</v>
      </c>
      <c r="AH133">
        <v>0</v>
      </c>
      <c r="AI133">
        <v>18.61</v>
      </c>
      <c r="AJ133">
        <v>1</v>
      </c>
      <c r="AK133">
        <v>1</v>
      </c>
      <c r="AL133">
        <v>1</v>
      </c>
      <c r="AM133">
        <v>2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3.6</v>
      </c>
      <c r="AU133" t="s">
        <v>3</v>
      </c>
      <c r="AV133">
        <v>0</v>
      </c>
      <c r="AW133">
        <v>2</v>
      </c>
      <c r="AX133">
        <v>93042730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V133">
        <v>0</v>
      </c>
      <c r="CW133">
        <v>0</v>
      </c>
      <c r="CX133">
        <f>ROUND(Y133*Source!I131,9)</f>
        <v>0.504</v>
      </c>
      <c r="CY133">
        <f t="shared" si="61"/>
        <v>1072.49</v>
      </c>
      <c r="CZ133">
        <f t="shared" si="62"/>
        <v>57.63</v>
      </c>
      <c r="DA133">
        <f t="shared" si="63"/>
        <v>18.61</v>
      </c>
      <c r="DB133">
        <f t="shared" si="69"/>
        <v>207.47</v>
      </c>
      <c r="DC133">
        <f t="shared" si="70"/>
        <v>0</v>
      </c>
      <c r="DD133" t="s">
        <v>3</v>
      </c>
      <c r="DE133" t="s">
        <v>3</v>
      </c>
      <c r="DF133">
        <f t="shared" si="64"/>
        <v>540.53</v>
      </c>
      <c r="DG133">
        <f t="shared" si="65"/>
        <v>0</v>
      </c>
      <c r="DH133">
        <f t="shared" si="66"/>
        <v>0</v>
      </c>
      <c r="DI133">
        <f t="shared" si="71"/>
        <v>0</v>
      </c>
      <c r="DJ133">
        <f t="shared" si="67"/>
        <v>540.53</v>
      </c>
      <c r="DK133">
        <v>0</v>
      </c>
      <c r="DL133" t="s">
        <v>3</v>
      </c>
      <c r="DM133">
        <v>0</v>
      </c>
      <c r="DN133" t="s">
        <v>3</v>
      </c>
      <c r="DO133">
        <v>0</v>
      </c>
    </row>
    <row r="134" spans="1:119" x14ac:dyDescent="0.2">
      <c r="A134">
        <f>ROW(Source!A131)</f>
        <v>131</v>
      </c>
      <c r="B134">
        <v>93041055</v>
      </c>
      <c r="C134">
        <v>93042565</v>
      </c>
      <c r="D134">
        <v>37753208</v>
      </c>
      <c r="E134">
        <v>1</v>
      </c>
      <c r="F134">
        <v>1</v>
      </c>
      <c r="G134">
        <v>1</v>
      </c>
      <c r="H134">
        <v>3</v>
      </c>
      <c r="I134" t="s">
        <v>322</v>
      </c>
      <c r="J134" t="s">
        <v>324</v>
      </c>
      <c r="K134" t="s">
        <v>323</v>
      </c>
      <c r="L134">
        <v>1348</v>
      </c>
      <c r="N134">
        <v>1009</v>
      </c>
      <c r="O134" t="s">
        <v>178</v>
      </c>
      <c r="P134" t="s">
        <v>178</v>
      </c>
      <c r="Q134">
        <v>1000</v>
      </c>
      <c r="W134">
        <v>1</v>
      </c>
      <c r="X134">
        <v>-1148993080</v>
      </c>
      <c r="Y134">
        <f t="shared" si="68"/>
        <v>-8.1</v>
      </c>
      <c r="AA134">
        <v>68931.7</v>
      </c>
      <c r="AB134">
        <v>0</v>
      </c>
      <c r="AC134">
        <v>0</v>
      </c>
      <c r="AD134">
        <v>0</v>
      </c>
      <c r="AE134">
        <v>5734.75</v>
      </c>
      <c r="AF134">
        <v>0</v>
      </c>
      <c r="AG134">
        <v>0</v>
      </c>
      <c r="AH134">
        <v>0</v>
      </c>
      <c r="AI134">
        <v>12.02</v>
      </c>
      <c r="AJ134">
        <v>1</v>
      </c>
      <c r="AK134">
        <v>1</v>
      </c>
      <c r="AL134">
        <v>1</v>
      </c>
      <c r="AM134">
        <v>2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-8.1</v>
      </c>
      <c r="AU134" t="s">
        <v>3</v>
      </c>
      <c r="AV134">
        <v>0</v>
      </c>
      <c r="AW134">
        <v>2</v>
      </c>
      <c r="AX134">
        <v>93042731</v>
      </c>
      <c r="AY134">
        <v>1</v>
      </c>
      <c r="AZ134">
        <v>6144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V134">
        <v>0</v>
      </c>
      <c r="CW134">
        <v>0</v>
      </c>
      <c r="CX134">
        <f>ROUND(Y134*Source!I131,9)</f>
        <v>-1.1339999999999999</v>
      </c>
      <c r="CY134">
        <f t="shared" si="61"/>
        <v>68931.7</v>
      </c>
      <c r="CZ134">
        <f t="shared" si="62"/>
        <v>5734.75</v>
      </c>
      <c r="DA134">
        <f t="shared" si="63"/>
        <v>12.02</v>
      </c>
      <c r="DB134">
        <f t="shared" si="69"/>
        <v>-46451.48</v>
      </c>
      <c r="DC134">
        <f t="shared" si="70"/>
        <v>0</v>
      </c>
      <c r="DD134" t="s">
        <v>3</v>
      </c>
      <c r="DE134" t="s">
        <v>3</v>
      </c>
      <c r="DF134">
        <f t="shared" si="64"/>
        <v>-78168.55</v>
      </c>
      <c r="DG134">
        <f t="shared" si="65"/>
        <v>0</v>
      </c>
      <c r="DH134">
        <f t="shared" si="66"/>
        <v>0</v>
      </c>
      <c r="DI134">
        <f t="shared" si="71"/>
        <v>0</v>
      </c>
      <c r="DJ134">
        <f t="shared" si="67"/>
        <v>-78168.55</v>
      </c>
      <c r="DK134">
        <v>0</v>
      </c>
      <c r="DL134" t="s">
        <v>3</v>
      </c>
      <c r="DM134">
        <v>0</v>
      </c>
      <c r="DN134" t="s">
        <v>3</v>
      </c>
      <c r="DO134">
        <v>0</v>
      </c>
    </row>
    <row r="135" spans="1:119" x14ac:dyDescent="0.2">
      <c r="A135">
        <f>ROW(Source!A131)</f>
        <v>131</v>
      </c>
      <c r="B135">
        <v>93041055</v>
      </c>
      <c r="C135">
        <v>93042565</v>
      </c>
      <c r="D135">
        <v>37767864</v>
      </c>
      <c r="E135">
        <v>1</v>
      </c>
      <c r="F135">
        <v>1</v>
      </c>
      <c r="G135">
        <v>1</v>
      </c>
      <c r="H135">
        <v>3</v>
      </c>
      <c r="I135" t="s">
        <v>326</v>
      </c>
      <c r="J135" t="s">
        <v>328</v>
      </c>
      <c r="K135" t="s">
        <v>327</v>
      </c>
      <c r="L135">
        <v>1339</v>
      </c>
      <c r="N135">
        <v>1007</v>
      </c>
      <c r="O135" t="s">
        <v>69</v>
      </c>
      <c r="P135" t="s">
        <v>69</v>
      </c>
      <c r="Q135">
        <v>1</v>
      </c>
      <c r="W135">
        <v>1</v>
      </c>
      <c r="X135">
        <v>-1056028514</v>
      </c>
      <c r="Y135">
        <f t="shared" si="68"/>
        <v>-101.5</v>
      </c>
      <c r="AA135">
        <v>7798.56</v>
      </c>
      <c r="AB135">
        <v>0</v>
      </c>
      <c r="AC135">
        <v>0</v>
      </c>
      <c r="AD135">
        <v>0</v>
      </c>
      <c r="AE135">
        <v>633</v>
      </c>
      <c r="AF135">
        <v>0</v>
      </c>
      <c r="AG135">
        <v>0</v>
      </c>
      <c r="AH135">
        <v>0</v>
      </c>
      <c r="AI135">
        <v>12.32</v>
      </c>
      <c r="AJ135">
        <v>1</v>
      </c>
      <c r="AK135">
        <v>1</v>
      </c>
      <c r="AL135">
        <v>1</v>
      </c>
      <c r="AM135">
        <v>2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</v>
      </c>
      <c r="AT135">
        <v>-101.5</v>
      </c>
      <c r="AU135" t="s">
        <v>3</v>
      </c>
      <c r="AV135">
        <v>0</v>
      </c>
      <c r="AW135">
        <v>2</v>
      </c>
      <c r="AX135">
        <v>93042732</v>
      </c>
      <c r="AY135">
        <v>1</v>
      </c>
      <c r="AZ135">
        <v>6144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V135">
        <v>0</v>
      </c>
      <c r="CW135">
        <v>0</v>
      </c>
      <c r="CX135">
        <f>ROUND(Y135*Source!I131,9)</f>
        <v>-14.21</v>
      </c>
      <c r="CY135">
        <f t="shared" si="61"/>
        <v>7798.56</v>
      </c>
      <c r="CZ135">
        <f t="shared" si="62"/>
        <v>633</v>
      </c>
      <c r="DA135">
        <f t="shared" si="63"/>
        <v>12.32</v>
      </c>
      <c r="DB135">
        <f t="shared" si="69"/>
        <v>-64249.5</v>
      </c>
      <c r="DC135">
        <f t="shared" si="70"/>
        <v>0</v>
      </c>
      <c r="DD135" t="s">
        <v>3</v>
      </c>
      <c r="DE135" t="s">
        <v>3</v>
      </c>
      <c r="DF135">
        <f t="shared" si="64"/>
        <v>-110817.54</v>
      </c>
      <c r="DG135">
        <f t="shared" si="65"/>
        <v>0</v>
      </c>
      <c r="DH135">
        <f t="shared" si="66"/>
        <v>0</v>
      </c>
      <c r="DI135">
        <f t="shared" si="71"/>
        <v>0</v>
      </c>
      <c r="DJ135">
        <f t="shared" si="67"/>
        <v>-110817.54</v>
      </c>
      <c r="DK135">
        <v>0</v>
      </c>
      <c r="DL135" t="s">
        <v>3</v>
      </c>
      <c r="DM135">
        <v>0</v>
      </c>
      <c r="DN135" t="s">
        <v>3</v>
      </c>
      <c r="DO135">
        <v>0</v>
      </c>
    </row>
    <row r="136" spans="1:119" x14ac:dyDescent="0.2">
      <c r="A136">
        <f>ROW(Source!A131)</f>
        <v>131</v>
      </c>
      <c r="B136">
        <v>93041055</v>
      </c>
      <c r="C136">
        <v>93042565</v>
      </c>
      <c r="D136">
        <v>37777055</v>
      </c>
      <c r="E136">
        <v>1</v>
      </c>
      <c r="F136">
        <v>1</v>
      </c>
      <c r="G136">
        <v>1</v>
      </c>
      <c r="H136">
        <v>3</v>
      </c>
      <c r="I136" t="s">
        <v>793</v>
      </c>
      <c r="J136" t="s">
        <v>794</v>
      </c>
      <c r="K136" t="s">
        <v>795</v>
      </c>
      <c r="L136">
        <v>1348</v>
      </c>
      <c r="N136">
        <v>1009</v>
      </c>
      <c r="O136" t="s">
        <v>178</v>
      </c>
      <c r="P136" t="s">
        <v>178</v>
      </c>
      <c r="Q136">
        <v>1000</v>
      </c>
      <c r="W136">
        <v>0</v>
      </c>
      <c r="X136">
        <v>-491875681</v>
      </c>
      <c r="Y136">
        <f t="shared" si="68"/>
        <v>0.01</v>
      </c>
      <c r="AA136">
        <v>5226.38</v>
      </c>
      <c r="AB136">
        <v>0</v>
      </c>
      <c r="AC136">
        <v>0</v>
      </c>
      <c r="AD136">
        <v>0</v>
      </c>
      <c r="AE136">
        <v>489.82</v>
      </c>
      <c r="AF136">
        <v>0</v>
      </c>
      <c r="AG136">
        <v>0</v>
      </c>
      <c r="AH136">
        <v>0</v>
      </c>
      <c r="AI136">
        <v>10.67</v>
      </c>
      <c r="AJ136">
        <v>1</v>
      </c>
      <c r="AK136">
        <v>1</v>
      </c>
      <c r="AL136">
        <v>1</v>
      </c>
      <c r="AM136">
        <v>2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3</v>
      </c>
      <c r="AT136">
        <v>0.01</v>
      </c>
      <c r="AU136" t="s">
        <v>3</v>
      </c>
      <c r="AV136">
        <v>0</v>
      </c>
      <c r="AW136">
        <v>2</v>
      </c>
      <c r="AX136">
        <v>93042733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V136">
        <v>0</v>
      </c>
      <c r="CW136">
        <v>0</v>
      </c>
      <c r="CX136">
        <f>ROUND(Y136*Source!I131,9)</f>
        <v>1.4E-3</v>
      </c>
      <c r="CY136">
        <f t="shared" si="61"/>
        <v>5226.38</v>
      </c>
      <c r="CZ136">
        <f t="shared" si="62"/>
        <v>489.82</v>
      </c>
      <c r="DA136">
        <f t="shared" si="63"/>
        <v>10.67</v>
      </c>
      <c r="DB136">
        <f t="shared" si="69"/>
        <v>4.9000000000000004</v>
      </c>
      <c r="DC136">
        <f t="shared" si="70"/>
        <v>0</v>
      </c>
      <c r="DD136" t="s">
        <v>3</v>
      </c>
      <c r="DE136" t="s">
        <v>3</v>
      </c>
      <c r="DF136">
        <f t="shared" si="64"/>
        <v>7.32</v>
      </c>
      <c r="DG136">
        <f t="shared" si="65"/>
        <v>0</v>
      </c>
      <c r="DH136">
        <f t="shared" si="66"/>
        <v>0</v>
      </c>
      <c r="DI136">
        <f t="shared" si="71"/>
        <v>0</v>
      </c>
      <c r="DJ136">
        <f t="shared" si="67"/>
        <v>7.32</v>
      </c>
      <c r="DK136">
        <v>0</v>
      </c>
      <c r="DL136" t="s">
        <v>3</v>
      </c>
      <c r="DM136">
        <v>0</v>
      </c>
      <c r="DN136" t="s">
        <v>3</v>
      </c>
      <c r="DO136">
        <v>0</v>
      </c>
    </row>
    <row r="137" spans="1:119" x14ac:dyDescent="0.2">
      <c r="A137">
        <f>ROW(Source!A131)</f>
        <v>131</v>
      </c>
      <c r="B137">
        <v>93041055</v>
      </c>
      <c r="C137">
        <v>93042565</v>
      </c>
      <c r="D137">
        <v>37777802</v>
      </c>
      <c r="E137">
        <v>1</v>
      </c>
      <c r="F137">
        <v>1</v>
      </c>
      <c r="G137">
        <v>1</v>
      </c>
      <c r="H137">
        <v>3</v>
      </c>
      <c r="I137" t="s">
        <v>758</v>
      </c>
      <c r="J137" t="s">
        <v>759</v>
      </c>
      <c r="K137" t="s">
        <v>760</v>
      </c>
      <c r="L137">
        <v>1339</v>
      </c>
      <c r="N137">
        <v>1007</v>
      </c>
      <c r="O137" t="s">
        <v>69</v>
      </c>
      <c r="P137" t="s">
        <v>69</v>
      </c>
      <c r="Q137">
        <v>1</v>
      </c>
      <c r="W137">
        <v>0</v>
      </c>
      <c r="X137">
        <v>-1418712732</v>
      </c>
      <c r="Y137">
        <f t="shared" si="68"/>
        <v>0.73</v>
      </c>
      <c r="AA137">
        <v>21.91</v>
      </c>
      <c r="AB137">
        <v>0</v>
      </c>
      <c r="AC137">
        <v>0</v>
      </c>
      <c r="AD137">
        <v>0</v>
      </c>
      <c r="AE137">
        <v>2.4700000000000002</v>
      </c>
      <c r="AF137">
        <v>0</v>
      </c>
      <c r="AG137">
        <v>0</v>
      </c>
      <c r="AH137">
        <v>0</v>
      </c>
      <c r="AI137">
        <v>8.8699999999999992</v>
      </c>
      <c r="AJ137">
        <v>1</v>
      </c>
      <c r="AK137">
        <v>1</v>
      </c>
      <c r="AL137">
        <v>1</v>
      </c>
      <c r="AM137">
        <v>2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0.73</v>
      </c>
      <c r="AU137" t="s">
        <v>3</v>
      </c>
      <c r="AV137">
        <v>0</v>
      </c>
      <c r="AW137">
        <v>2</v>
      </c>
      <c r="AX137">
        <v>93042734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V137">
        <v>0</v>
      </c>
      <c r="CW137">
        <v>0</v>
      </c>
      <c r="CX137">
        <f>ROUND(Y137*Source!I131,9)</f>
        <v>0.1022</v>
      </c>
      <c r="CY137">
        <f t="shared" si="61"/>
        <v>21.91</v>
      </c>
      <c r="CZ137">
        <f t="shared" si="62"/>
        <v>2.4700000000000002</v>
      </c>
      <c r="DA137">
        <f t="shared" si="63"/>
        <v>8.8699999999999992</v>
      </c>
      <c r="DB137">
        <f t="shared" si="69"/>
        <v>1.8</v>
      </c>
      <c r="DC137">
        <f t="shared" si="70"/>
        <v>0</v>
      </c>
      <c r="DD137" t="s">
        <v>3</v>
      </c>
      <c r="DE137" t="s">
        <v>3</v>
      </c>
      <c r="DF137">
        <f t="shared" si="64"/>
        <v>2.2400000000000002</v>
      </c>
      <c r="DG137">
        <f t="shared" si="65"/>
        <v>0</v>
      </c>
      <c r="DH137">
        <f t="shared" si="66"/>
        <v>0</v>
      </c>
      <c r="DI137">
        <f t="shared" si="71"/>
        <v>0</v>
      </c>
      <c r="DJ137">
        <f t="shared" si="67"/>
        <v>2.2400000000000002</v>
      </c>
      <c r="DK137">
        <v>0</v>
      </c>
      <c r="DL137" t="s">
        <v>3</v>
      </c>
      <c r="DM137">
        <v>0</v>
      </c>
      <c r="DN137" t="s">
        <v>3</v>
      </c>
      <c r="DO137">
        <v>0</v>
      </c>
    </row>
    <row r="138" spans="1:119" x14ac:dyDescent="0.2">
      <c r="A138">
        <f>ROW(Source!A135)</f>
        <v>135</v>
      </c>
      <c r="B138">
        <v>93041055</v>
      </c>
      <c r="C138">
        <v>93042607</v>
      </c>
      <c r="D138">
        <v>23129555</v>
      </c>
      <c r="E138">
        <v>1</v>
      </c>
      <c r="F138">
        <v>1</v>
      </c>
      <c r="G138">
        <v>1</v>
      </c>
      <c r="H138">
        <v>1</v>
      </c>
      <c r="I138" t="s">
        <v>686</v>
      </c>
      <c r="J138" t="s">
        <v>3</v>
      </c>
      <c r="K138" t="s">
        <v>687</v>
      </c>
      <c r="L138">
        <v>1369</v>
      </c>
      <c r="N138">
        <v>1013</v>
      </c>
      <c r="O138" t="s">
        <v>688</v>
      </c>
      <c r="P138" t="s">
        <v>688</v>
      </c>
      <c r="Q138">
        <v>1</v>
      </c>
      <c r="W138">
        <v>0</v>
      </c>
      <c r="X138">
        <v>1250814213</v>
      </c>
      <c r="Y138">
        <f t="shared" si="68"/>
        <v>154</v>
      </c>
      <c r="AA138">
        <v>0</v>
      </c>
      <c r="AB138">
        <v>0</v>
      </c>
      <c r="AC138">
        <v>0</v>
      </c>
      <c r="AD138">
        <v>7.29</v>
      </c>
      <c r="AE138">
        <v>0</v>
      </c>
      <c r="AF138">
        <v>0</v>
      </c>
      <c r="AG138">
        <v>0</v>
      </c>
      <c r="AH138">
        <v>7.29</v>
      </c>
      <c r="AI138">
        <v>1</v>
      </c>
      <c r="AJ138">
        <v>1</v>
      </c>
      <c r="AK138">
        <v>1</v>
      </c>
      <c r="AL138">
        <v>1</v>
      </c>
      <c r="AM138">
        <v>-2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154</v>
      </c>
      <c r="AU138" t="s">
        <v>3</v>
      </c>
      <c r="AV138">
        <v>1</v>
      </c>
      <c r="AW138">
        <v>2</v>
      </c>
      <c r="AX138">
        <v>93042608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U138">
        <f>ROUND(AT138*Source!I135*AH138*AL138,2)</f>
        <v>127.98</v>
      </c>
      <c r="CV138">
        <f>ROUND(Y138*Source!I135,9)</f>
        <v>17.556000000000001</v>
      </c>
      <c r="CW138">
        <v>0</v>
      </c>
      <c r="CX138">
        <f>ROUND(Y138*Source!I135,9)</f>
        <v>17.556000000000001</v>
      </c>
      <c r="CY138">
        <f>AD138</f>
        <v>7.29</v>
      </c>
      <c r="CZ138">
        <f>AH138</f>
        <v>7.29</v>
      </c>
      <c r="DA138">
        <f>AL138</f>
        <v>1</v>
      </c>
      <c r="DB138">
        <f t="shared" si="69"/>
        <v>1122.6600000000001</v>
      </c>
      <c r="DC138">
        <f t="shared" si="70"/>
        <v>0</v>
      </c>
      <c r="DD138" t="s">
        <v>3</v>
      </c>
      <c r="DE138" t="s">
        <v>3</v>
      </c>
      <c r="DF138">
        <f t="shared" ref="DF138:DF144" si="72">ROUND(ROUND(AE138,2)*CX138,2)</f>
        <v>0</v>
      </c>
      <c r="DG138">
        <f t="shared" si="65"/>
        <v>0</v>
      </c>
      <c r="DH138">
        <f t="shared" si="66"/>
        <v>0</v>
      </c>
      <c r="DI138">
        <f t="shared" si="71"/>
        <v>127.98</v>
      </c>
      <c r="DJ138">
        <f>DI138</f>
        <v>127.98</v>
      </c>
      <c r="DK138">
        <v>0</v>
      </c>
      <c r="DL138" t="s">
        <v>3</v>
      </c>
      <c r="DM138">
        <v>0</v>
      </c>
      <c r="DN138" t="s">
        <v>3</v>
      </c>
      <c r="DO138">
        <v>0</v>
      </c>
    </row>
    <row r="139" spans="1:119" x14ac:dyDescent="0.2">
      <c r="A139">
        <f>ROW(Source!A136)</f>
        <v>136</v>
      </c>
      <c r="B139">
        <v>93041055</v>
      </c>
      <c r="C139">
        <v>93042609</v>
      </c>
      <c r="D139">
        <v>23135960</v>
      </c>
      <c r="E139">
        <v>1</v>
      </c>
      <c r="F139">
        <v>1</v>
      </c>
      <c r="G139">
        <v>1</v>
      </c>
      <c r="H139">
        <v>1</v>
      </c>
      <c r="I139" t="s">
        <v>697</v>
      </c>
      <c r="J139" t="s">
        <v>3</v>
      </c>
      <c r="K139" t="s">
        <v>698</v>
      </c>
      <c r="L139">
        <v>1369</v>
      </c>
      <c r="N139">
        <v>1013</v>
      </c>
      <c r="O139" t="s">
        <v>688</v>
      </c>
      <c r="P139" t="s">
        <v>688</v>
      </c>
      <c r="Q139">
        <v>1</v>
      </c>
      <c r="W139">
        <v>0</v>
      </c>
      <c r="X139">
        <v>-486278812</v>
      </c>
      <c r="Y139">
        <f t="shared" si="68"/>
        <v>97.2</v>
      </c>
      <c r="AA139">
        <v>0</v>
      </c>
      <c r="AB139">
        <v>0</v>
      </c>
      <c r="AC139">
        <v>0</v>
      </c>
      <c r="AD139">
        <v>7.01</v>
      </c>
      <c r="AE139">
        <v>0</v>
      </c>
      <c r="AF139">
        <v>0</v>
      </c>
      <c r="AG139">
        <v>0</v>
      </c>
      <c r="AH139">
        <v>7.01</v>
      </c>
      <c r="AI139">
        <v>1</v>
      </c>
      <c r="AJ139">
        <v>1</v>
      </c>
      <c r="AK139">
        <v>1</v>
      </c>
      <c r="AL139">
        <v>1</v>
      </c>
      <c r="AM139">
        <v>-2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97.2</v>
      </c>
      <c r="AU139" t="s">
        <v>3</v>
      </c>
      <c r="AV139">
        <v>1</v>
      </c>
      <c r="AW139">
        <v>2</v>
      </c>
      <c r="AX139">
        <v>93042641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U139">
        <f>ROUND(AT139*Source!I136*AH139*AL139,2)</f>
        <v>77.680000000000007</v>
      </c>
      <c r="CV139">
        <f>ROUND(Y139*Source!I136,9)</f>
        <v>11.0808</v>
      </c>
      <c r="CW139">
        <v>0</v>
      </c>
      <c r="CX139">
        <f>ROUND(Y139*Source!I136,9)</f>
        <v>11.0808</v>
      </c>
      <c r="CY139">
        <f>AD139</f>
        <v>7.01</v>
      </c>
      <c r="CZ139">
        <f>AH139</f>
        <v>7.01</v>
      </c>
      <c r="DA139">
        <f>AL139</f>
        <v>1</v>
      </c>
      <c r="DB139">
        <f t="shared" si="69"/>
        <v>681.37</v>
      </c>
      <c r="DC139">
        <f t="shared" si="70"/>
        <v>0</v>
      </c>
      <c r="DD139" t="s">
        <v>3</v>
      </c>
      <c r="DE139" t="s">
        <v>3</v>
      </c>
      <c r="DF139">
        <f t="shared" si="72"/>
        <v>0</v>
      </c>
      <c r="DG139">
        <f t="shared" si="65"/>
        <v>0</v>
      </c>
      <c r="DH139">
        <f t="shared" si="66"/>
        <v>0</v>
      </c>
      <c r="DI139">
        <f t="shared" si="71"/>
        <v>77.680000000000007</v>
      </c>
      <c r="DJ139">
        <f>DI139</f>
        <v>77.680000000000007</v>
      </c>
      <c r="DK139">
        <v>0</v>
      </c>
      <c r="DL139" t="s">
        <v>3</v>
      </c>
      <c r="DM139">
        <v>0</v>
      </c>
      <c r="DN139" t="s">
        <v>3</v>
      </c>
      <c r="DO139">
        <v>0</v>
      </c>
    </row>
    <row r="140" spans="1:119" x14ac:dyDescent="0.2">
      <c r="A140">
        <f>ROW(Source!A137)</f>
        <v>137</v>
      </c>
      <c r="B140">
        <v>93041055</v>
      </c>
      <c r="C140">
        <v>93042585</v>
      </c>
      <c r="D140">
        <v>23351341</v>
      </c>
      <c r="E140">
        <v>1</v>
      </c>
      <c r="F140">
        <v>1</v>
      </c>
      <c r="G140">
        <v>1</v>
      </c>
      <c r="H140">
        <v>1</v>
      </c>
      <c r="I140" t="s">
        <v>796</v>
      </c>
      <c r="J140" t="s">
        <v>3</v>
      </c>
      <c r="K140" t="s">
        <v>797</v>
      </c>
      <c r="L140">
        <v>1369</v>
      </c>
      <c r="N140">
        <v>1013</v>
      </c>
      <c r="O140" t="s">
        <v>688</v>
      </c>
      <c r="P140" t="s">
        <v>688</v>
      </c>
      <c r="Q140">
        <v>1</v>
      </c>
      <c r="W140">
        <v>0</v>
      </c>
      <c r="X140">
        <v>1903430866</v>
      </c>
      <c r="Y140">
        <f t="shared" si="68"/>
        <v>10.7</v>
      </c>
      <c r="AA140">
        <v>0</v>
      </c>
      <c r="AB140">
        <v>0</v>
      </c>
      <c r="AC140">
        <v>0</v>
      </c>
      <c r="AD140">
        <v>8.7899999999999991</v>
      </c>
      <c r="AE140">
        <v>0</v>
      </c>
      <c r="AF140">
        <v>0</v>
      </c>
      <c r="AG140">
        <v>0</v>
      </c>
      <c r="AH140">
        <v>8.7899999999999991</v>
      </c>
      <c r="AI140">
        <v>1</v>
      </c>
      <c r="AJ140">
        <v>1</v>
      </c>
      <c r="AK140">
        <v>1</v>
      </c>
      <c r="AL140">
        <v>1</v>
      </c>
      <c r="AM140">
        <v>-2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10.7</v>
      </c>
      <c r="AU140" t="s">
        <v>3</v>
      </c>
      <c r="AV140">
        <v>1</v>
      </c>
      <c r="AW140">
        <v>2</v>
      </c>
      <c r="AX140">
        <v>93042586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U140">
        <f>ROUND(AT140*Source!I137*AH140*AL140,2)</f>
        <v>75.239999999999995</v>
      </c>
      <c r="CV140">
        <f>ROUND(Y140*Source!I137,9)</f>
        <v>8.56</v>
      </c>
      <c r="CW140">
        <v>0</v>
      </c>
      <c r="CX140">
        <f>ROUND(Y140*Source!I137,9)</f>
        <v>8.56</v>
      </c>
      <c r="CY140">
        <f>AD140</f>
        <v>8.7899999999999991</v>
      </c>
      <c r="CZ140">
        <f>AH140</f>
        <v>8.7899999999999991</v>
      </c>
      <c r="DA140">
        <f>AL140</f>
        <v>1</v>
      </c>
      <c r="DB140">
        <f t="shared" si="69"/>
        <v>94.05</v>
      </c>
      <c r="DC140">
        <f t="shared" si="70"/>
        <v>0</v>
      </c>
      <c r="DD140" t="s">
        <v>3</v>
      </c>
      <c r="DE140" t="s">
        <v>3</v>
      </c>
      <c r="DF140">
        <f t="shared" si="72"/>
        <v>0</v>
      </c>
      <c r="DG140">
        <f t="shared" si="65"/>
        <v>0</v>
      </c>
      <c r="DH140">
        <f t="shared" si="66"/>
        <v>0</v>
      </c>
      <c r="DI140">
        <f t="shared" si="71"/>
        <v>75.239999999999995</v>
      </c>
      <c r="DJ140">
        <f>DI140</f>
        <v>75.239999999999995</v>
      </c>
      <c r="DK140">
        <v>0</v>
      </c>
      <c r="DL140" t="s">
        <v>3</v>
      </c>
      <c r="DM140">
        <v>0</v>
      </c>
      <c r="DN140" t="s">
        <v>3</v>
      </c>
      <c r="DO140">
        <v>0</v>
      </c>
    </row>
    <row r="141" spans="1:119" x14ac:dyDescent="0.2">
      <c r="A141">
        <f>ROW(Source!A137)</f>
        <v>137</v>
      </c>
      <c r="B141">
        <v>93041055</v>
      </c>
      <c r="C141">
        <v>93042585</v>
      </c>
      <c r="D141">
        <v>121548</v>
      </c>
      <c r="E141">
        <v>1</v>
      </c>
      <c r="F141">
        <v>1</v>
      </c>
      <c r="G141">
        <v>1</v>
      </c>
      <c r="H141">
        <v>1</v>
      </c>
      <c r="I141" t="s">
        <v>25</v>
      </c>
      <c r="J141" t="s">
        <v>3</v>
      </c>
      <c r="K141" t="s">
        <v>691</v>
      </c>
      <c r="L141">
        <v>608254</v>
      </c>
      <c r="N141">
        <v>1013</v>
      </c>
      <c r="O141" t="s">
        <v>692</v>
      </c>
      <c r="P141" t="s">
        <v>692</v>
      </c>
      <c r="Q141">
        <v>1</v>
      </c>
      <c r="W141">
        <v>0</v>
      </c>
      <c r="X141">
        <v>-185737400</v>
      </c>
      <c r="Y141">
        <f t="shared" si="68"/>
        <v>0.19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1</v>
      </c>
      <c r="AJ141">
        <v>1</v>
      </c>
      <c r="AK141">
        <v>1</v>
      </c>
      <c r="AL141">
        <v>1</v>
      </c>
      <c r="AM141">
        <v>-2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0.19</v>
      </c>
      <c r="AU141" t="s">
        <v>3</v>
      </c>
      <c r="AV141">
        <v>2</v>
      </c>
      <c r="AW141">
        <v>2</v>
      </c>
      <c r="AX141">
        <v>93042587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V141">
        <v>0</v>
      </c>
      <c r="CW141">
        <v>0</v>
      </c>
      <c r="CX141">
        <f>ROUND(Y141*Source!I137,9)</f>
        <v>0.152</v>
      </c>
      <c r="CY141">
        <f>AD141</f>
        <v>0</v>
      </c>
      <c r="CZ141">
        <f>AH141</f>
        <v>0</v>
      </c>
      <c r="DA141">
        <f>AL141</f>
        <v>1</v>
      </c>
      <c r="DB141">
        <f t="shared" si="69"/>
        <v>0</v>
      </c>
      <c r="DC141">
        <f t="shared" si="70"/>
        <v>0</v>
      </c>
      <c r="DD141" t="s">
        <v>3</v>
      </c>
      <c r="DE141" t="s">
        <v>3</v>
      </c>
      <c r="DF141">
        <f t="shared" si="72"/>
        <v>0</v>
      </c>
      <c r="DG141">
        <f t="shared" si="65"/>
        <v>0</v>
      </c>
      <c r="DH141">
        <f t="shared" si="66"/>
        <v>0</v>
      </c>
      <c r="DI141">
        <f t="shared" si="71"/>
        <v>0</v>
      </c>
      <c r="DJ141">
        <f>DI141</f>
        <v>0</v>
      </c>
      <c r="DK141">
        <v>0</v>
      </c>
      <c r="DL141" t="s">
        <v>3</v>
      </c>
      <c r="DM141">
        <v>0</v>
      </c>
      <c r="DN141" t="s">
        <v>3</v>
      </c>
      <c r="DO141">
        <v>0</v>
      </c>
    </row>
    <row r="142" spans="1:119" x14ac:dyDescent="0.2">
      <c r="A142">
        <f>ROW(Source!A137)</f>
        <v>137</v>
      </c>
      <c r="B142">
        <v>93041055</v>
      </c>
      <c r="C142">
        <v>93042585</v>
      </c>
      <c r="D142">
        <v>37802432</v>
      </c>
      <c r="E142">
        <v>1</v>
      </c>
      <c r="F142">
        <v>1</v>
      </c>
      <c r="G142">
        <v>1</v>
      </c>
      <c r="H142">
        <v>2</v>
      </c>
      <c r="I142" t="s">
        <v>720</v>
      </c>
      <c r="J142" t="s">
        <v>721</v>
      </c>
      <c r="K142" t="s">
        <v>722</v>
      </c>
      <c r="L142">
        <v>1368</v>
      </c>
      <c r="N142">
        <v>1011</v>
      </c>
      <c r="O142" t="s">
        <v>696</v>
      </c>
      <c r="P142" t="s">
        <v>696</v>
      </c>
      <c r="Q142">
        <v>1</v>
      </c>
      <c r="W142">
        <v>0</v>
      </c>
      <c r="X142">
        <v>-1424728221</v>
      </c>
      <c r="Y142">
        <f t="shared" si="68"/>
        <v>0.19</v>
      </c>
      <c r="AA142">
        <v>0</v>
      </c>
      <c r="AB142">
        <v>1482.38</v>
      </c>
      <c r="AC142">
        <v>432.33</v>
      </c>
      <c r="AD142">
        <v>0</v>
      </c>
      <c r="AE142">
        <v>0</v>
      </c>
      <c r="AF142">
        <v>138.54</v>
      </c>
      <c r="AG142">
        <v>12.1</v>
      </c>
      <c r="AH142">
        <v>0</v>
      </c>
      <c r="AI142">
        <v>1</v>
      </c>
      <c r="AJ142">
        <v>10.7</v>
      </c>
      <c r="AK142">
        <v>35.729999999999997</v>
      </c>
      <c r="AL142">
        <v>1</v>
      </c>
      <c r="AM142">
        <v>2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</v>
      </c>
      <c r="AT142">
        <v>0.19</v>
      </c>
      <c r="AU142" t="s">
        <v>3</v>
      </c>
      <c r="AV142">
        <v>0</v>
      </c>
      <c r="AW142">
        <v>2</v>
      </c>
      <c r="AX142">
        <v>93042588</v>
      </c>
      <c r="AY142">
        <v>1</v>
      </c>
      <c r="AZ142">
        <v>0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V142">
        <v>0</v>
      </c>
      <c r="CW142">
        <f>ROUND(Y142*Source!I137*DO142,9)</f>
        <v>0</v>
      </c>
      <c r="CX142">
        <f>ROUND(Y142*Source!I137,9)</f>
        <v>0.152</v>
      </c>
      <c r="CY142">
        <f>AB142</f>
        <v>1482.38</v>
      </c>
      <c r="CZ142">
        <f>AF142</f>
        <v>138.54</v>
      </c>
      <c r="DA142">
        <f>AJ142</f>
        <v>10.7</v>
      </c>
      <c r="DB142">
        <f t="shared" si="69"/>
        <v>26.32</v>
      </c>
      <c r="DC142">
        <f t="shared" si="70"/>
        <v>2.2999999999999998</v>
      </c>
      <c r="DD142" t="s">
        <v>3</v>
      </c>
      <c r="DE142" t="s">
        <v>3</v>
      </c>
      <c r="DF142">
        <f t="shared" si="72"/>
        <v>0</v>
      </c>
      <c r="DG142">
        <f>ROUND(ROUND(AF142*AJ142,2)*CX142,2)</f>
        <v>225.32</v>
      </c>
      <c r="DH142">
        <f>ROUND(ROUND(AG142*AK142,2)*CX142,2)</f>
        <v>65.709999999999994</v>
      </c>
      <c r="DI142">
        <f t="shared" si="71"/>
        <v>0</v>
      </c>
      <c r="DJ142">
        <f>DG142</f>
        <v>225.32</v>
      </c>
      <c r="DK142">
        <v>0</v>
      </c>
      <c r="DL142" t="s">
        <v>3</v>
      </c>
      <c r="DM142">
        <v>0</v>
      </c>
      <c r="DN142" t="s">
        <v>3</v>
      </c>
      <c r="DO142">
        <v>0</v>
      </c>
    </row>
    <row r="143" spans="1:119" x14ac:dyDescent="0.2">
      <c r="A143">
        <f>ROW(Source!A137)</f>
        <v>137</v>
      </c>
      <c r="B143">
        <v>93041055</v>
      </c>
      <c r="C143">
        <v>93042585</v>
      </c>
      <c r="D143">
        <v>37802657</v>
      </c>
      <c r="E143">
        <v>1</v>
      </c>
      <c r="F143">
        <v>1</v>
      </c>
      <c r="G143">
        <v>1</v>
      </c>
      <c r="H143">
        <v>2</v>
      </c>
      <c r="I143" t="s">
        <v>769</v>
      </c>
      <c r="J143" t="s">
        <v>770</v>
      </c>
      <c r="K143" t="s">
        <v>771</v>
      </c>
      <c r="L143">
        <v>1368</v>
      </c>
      <c r="N143">
        <v>1011</v>
      </c>
      <c r="O143" t="s">
        <v>696</v>
      </c>
      <c r="P143" t="s">
        <v>696</v>
      </c>
      <c r="Q143">
        <v>1</v>
      </c>
      <c r="W143">
        <v>0</v>
      </c>
      <c r="X143">
        <v>1084334125</v>
      </c>
      <c r="Y143">
        <f t="shared" si="68"/>
        <v>1.75</v>
      </c>
      <c r="AA143">
        <v>0</v>
      </c>
      <c r="AB143">
        <v>54.96</v>
      </c>
      <c r="AC143">
        <v>0</v>
      </c>
      <c r="AD143">
        <v>0</v>
      </c>
      <c r="AE143">
        <v>0</v>
      </c>
      <c r="AF143">
        <v>7.55</v>
      </c>
      <c r="AG143">
        <v>0</v>
      </c>
      <c r="AH143">
        <v>0</v>
      </c>
      <c r="AI143">
        <v>1</v>
      </c>
      <c r="AJ143">
        <v>7.28</v>
      </c>
      <c r="AK143">
        <v>35.729999999999997</v>
      </c>
      <c r="AL143">
        <v>1</v>
      </c>
      <c r="AM143">
        <v>2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</v>
      </c>
      <c r="AT143">
        <v>1.75</v>
      </c>
      <c r="AU143" t="s">
        <v>3</v>
      </c>
      <c r="AV143">
        <v>0</v>
      </c>
      <c r="AW143">
        <v>2</v>
      </c>
      <c r="AX143">
        <v>93042589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V143">
        <v>0</v>
      </c>
      <c r="CW143">
        <f>ROUND(Y143*Source!I137*DO143,9)</f>
        <v>0</v>
      </c>
      <c r="CX143">
        <f>ROUND(Y143*Source!I137,9)</f>
        <v>1.4</v>
      </c>
      <c r="CY143">
        <f>AB143</f>
        <v>54.96</v>
      </c>
      <c r="CZ143">
        <f>AF143</f>
        <v>7.55</v>
      </c>
      <c r="DA143">
        <f>AJ143</f>
        <v>7.28</v>
      </c>
      <c r="DB143">
        <f t="shared" si="69"/>
        <v>13.21</v>
      </c>
      <c r="DC143">
        <f t="shared" si="70"/>
        <v>0</v>
      </c>
      <c r="DD143" t="s">
        <v>3</v>
      </c>
      <c r="DE143" t="s">
        <v>3</v>
      </c>
      <c r="DF143">
        <f t="shared" si="72"/>
        <v>0</v>
      </c>
      <c r="DG143">
        <f>ROUND(ROUND(AF143*AJ143,2)*CX143,2)</f>
        <v>76.94</v>
      </c>
      <c r="DH143">
        <f>ROUND(ROUND(AG143*AK143,2)*CX143,2)</f>
        <v>0</v>
      </c>
      <c r="DI143">
        <f t="shared" si="71"/>
        <v>0</v>
      </c>
      <c r="DJ143">
        <f>DG143</f>
        <v>76.94</v>
      </c>
      <c r="DK143">
        <v>0</v>
      </c>
      <c r="DL143" t="s">
        <v>3</v>
      </c>
      <c r="DM143">
        <v>0</v>
      </c>
      <c r="DN143" t="s">
        <v>3</v>
      </c>
      <c r="DO143">
        <v>0</v>
      </c>
    </row>
    <row r="144" spans="1:119" x14ac:dyDescent="0.2">
      <c r="A144">
        <f>ROW(Source!A137)</f>
        <v>137</v>
      </c>
      <c r="B144">
        <v>93041055</v>
      </c>
      <c r="C144">
        <v>93042585</v>
      </c>
      <c r="D144">
        <v>37804456</v>
      </c>
      <c r="E144">
        <v>1</v>
      </c>
      <c r="F144">
        <v>1</v>
      </c>
      <c r="G144">
        <v>1</v>
      </c>
      <c r="H144">
        <v>2</v>
      </c>
      <c r="I144" t="s">
        <v>709</v>
      </c>
      <c r="J144" t="s">
        <v>710</v>
      </c>
      <c r="K144" t="s">
        <v>711</v>
      </c>
      <c r="L144">
        <v>1368</v>
      </c>
      <c r="N144">
        <v>1011</v>
      </c>
      <c r="O144" t="s">
        <v>696</v>
      </c>
      <c r="P144" t="s">
        <v>696</v>
      </c>
      <c r="Q144">
        <v>1</v>
      </c>
      <c r="W144">
        <v>0</v>
      </c>
      <c r="X144">
        <v>-671646184</v>
      </c>
      <c r="Y144">
        <f t="shared" si="68"/>
        <v>0.19</v>
      </c>
      <c r="AA144">
        <v>0</v>
      </c>
      <c r="AB144">
        <v>1326.85</v>
      </c>
      <c r="AC144">
        <v>369.81</v>
      </c>
      <c r="AD144">
        <v>0</v>
      </c>
      <c r="AE144">
        <v>0</v>
      </c>
      <c r="AF144">
        <v>91.76</v>
      </c>
      <c r="AG144">
        <v>10.35</v>
      </c>
      <c r="AH144">
        <v>0</v>
      </c>
      <c r="AI144">
        <v>1</v>
      </c>
      <c r="AJ144">
        <v>14.46</v>
      </c>
      <c r="AK144">
        <v>35.729999999999997</v>
      </c>
      <c r="AL144">
        <v>1</v>
      </c>
      <c r="AM144">
        <v>2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</v>
      </c>
      <c r="AT144">
        <v>0.19</v>
      </c>
      <c r="AU144" t="s">
        <v>3</v>
      </c>
      <c r="AV144">
        <v>0</v>
      </c>
      <c r="AW144">
        <v>2</v>
      </c>
      <c r="AX144">
        <v>93042590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V144">
        <v>0</v>
      </c>
      <c r="CW144">
        <f>ROUND(Y144*Source!I137*DO144,9)</f>
        <v>0</v>
      </c>
      <c r="CX144">
        <f>ROUND(Y144*Source!I137,9)</f>
        <v>0.152</v>
      </c>
      <c r="CY144">
        <f>AB144</f>
        <v>1326.85</v>
      </c>
      <c r="CZ144">
        <f>AF144</f>
        <v>91.76</v>
      </c>
      <c r="DA144">
        <f>AJ144</f>
        <v>14.46</v>
      </c>
      <c r="DB144">
        <f t="shared" si="69"/>
        <v>17.43</v>
      </c>
      <c r="DC144">
        <f t="shared" si="70"/>
        <v>1.97</v>
      </c>
      <c r="DD144" t="s">
        <v>3</v>
      </c>
      <c r="DE144" t="s">
        <v>3</v>
      </c>
      <c r="DF144">
        <f t="shared" si="72"/>
        <v>0</v>
      </c>
      <c r="DG144">
        <f>ROUND(ROUND(AF144*AJ144,2)*CX144,2)</f>
        <v>201.68</v>
      </c>
      <c r="DH144">
        <f>ROUND(ROUND(AG144*AK144,2)*CX144,2)</f>
        <v>56.21</v>
      </c>
      <c r="DI144">
        <f t="shared" si="71"/>
        <v>0</v>
      </c>
      <c r="DJ144">
        <f>DG144</f>
        <v>201.68</v>
      </c>
      <c r="DK144">
        <v>0</v>
      </c>
      <c r="DL144" t="s">
        <v>3</v>
      </c>
      <c r="DM144">
        <v>0</v>
      </c>
      <c r="DN144" t="s">
        <v>3</v>
      </c>
      <c r="DO144">
        <v>0</v>
      </c>
    </row>
    <row r="145" spans="1:119" x14ac:dyDescent="0.2">
      <c r="A145">
        <f>ROW(Source!A137)</f>
        <v>137</v>
      </c>
      <c r="B145">
        <v>93041055</v>
      </c>
      <c r="C145">
        <v>93042585</v>
      </c>
      <c r="D145">
        <v>37736610</v>
      </c>
      <c r="E145">
        <v>1</v>
      </c>
      <c r="F145">
        <v>1</v>
      </c>
      <c r="G145">
        <v>1</v>
      </c>
      <c r="H145">
        <v>3</v>
      </c>
      <c r="I145" t="s">
        <v>338</v>
      </c>
      <c r="J145" t="s">
        <v>340</v>
      </c>
      <c r="K145" t="s">
        <v>339</v>
      </c>
      <c r="L145">
        <v>1346</v>
      </c>
      <c r="N145">
        <v>1009</v>
      </c>
      <c r="O145" t="s">
        <v>55</v>
      </c>
      <c r="P145" t="s">
        <v>55</v>
      </c>
      <c r="Q145">
        <v>1</v>
      </c>
      <c r="W145">
        <v>1</v>
      </c>
      <c r="X145">
        <v>-347328291</v>
      </c>
      <c r="Y145">
        <f t="shared" si="68"/>
        <v>-0.65</v>
      </c>
      <c r="AA145">
        <v>121.82</v>
      </c>
      <c r="AB145">
        <v>0</v>
      </c>
      <c r="AC145">
        <v>0</v>
      </c>
      <c r="AD145">
        <v>0</v>
      </c>
      <c r="AE145">
        <v>12.65</v>
      </c>
      <c r="AF145">
        <v>0</v>
      </c>
      <c r="AG145">
        <v>0</v>
      </c>
      <c r="AH145">
        <v>0</v>
      </c>
      <c r="AI145">
        <v>9.6300000000000008</v>
      </c>
      <c r="AJ145">
        <v>1</v>
      </c>
      <c r="AK145">
        <v>1</v>
      </c>
      <c r="AL145">
        <v>1</v>
      </c>
      <c r="AM145">
        <v>2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-0.65</v>
      </c>
      <c r="AU145" t="s">
        <v>3</v>
      </c>
      <c r="AV145">
        <v>0</v>
      </c>
      <c r="AW145">
        <v>2</v>
      </c>
      <c r="AX145">
        <v>93042591</v>
      </c>
      <c r="AY145">
        <v>1</v>
      </c>
      <c r="AZ145">
        <v>6144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V145">
        <v>0</v>
      </c>
      <c r="CW145">
        <v>0</v>
      </c>
      <c r="CX145">
        <f>ROUND(Y145*Source!I137,9)</f>
        <v>-0.52</v>
      </c>
      <c r="CY145">
        <f>AA145</f>
        <v>121.82</v>
      </c>
      <c r="CZ145">
        <f>AE145</f>
        <v>12.65</v>
      </c>
      <c r="DA145">
        <f>AI145</f>
        <v>9.6300000000000008</v>
      </c>
      <c r="DB145">
        <f t="shared" si="69"/>
        <v>-8.2200000000000006</v>
      </c>
      <c r="DC145">
        <f t="shared" si="70"/>
        <v>0</v>
      </c>
      <c r="DD145" t="s">
        <v>3</v>
      </c>
      <c r="DE145" t="s">
        <v>3</v>
      </c>
      <c r="DF145">
        <f>ROUND(ROUND(AE145*AI145,2)*CX145,2)</f>
        <v>-63.35</v>
      </c>
      <c r="DG145">
        <f>ROUND(ROUND(AF145,2)*CX145,2)</f>
        <v>0</v>
      </c>
      <c r="DH145">
        <f>ROUND(ROUND(AG145,2)*CX145,2)</f>
        <v>0</v>
      </c>
      <c r="DI145">
        <f t="shared" si="71"/>
        <v>0</v>
      </c>
      <c r="DJ145">
        <f>DF145</f>
        <v>-63.35</v>
      </c>
      <c r="DK145">
        <v>0</v>
      </c>
      <c r="DL145" t="s">
        <v>3</v>
      </c>
      <c r="DM145">
        <v>0</v>
      </c>
      <c r="DN145" t="s">
        <v>3</v>
      </c>
      <c r="DO145">
        <v>0</v>
      </c>
    </row>
    <row r="146" spans="1:119" x14ac:dyDescent="0.2">
      <c r="A146">
        <f>ROW(Source!A137)</f>
        <v>137</v>
      </c>
      <c r="B146">
        <v>93041055</v>
      </c>
      <c r="C146">
        <v>93042585</v>
      </c>
      <c r="D146">
        <v>37745017</v>
      </c>
      <c r="E146">
        <v>1</v>
      </c>
      <c r="F146">
        <v>1</v>
      </c>
      <c r="G146">
        <v>1</v>
      </c>
      <c r="H146">
        <v>3</v>
      </c>
      <c r="I146" t="s">
        <v>342</v>
      </c>
      <c r="J146" t="s">
        <v>344</v>
      </c>
      <c r="K146" t="s">
        <v>343</v>
      </c>
      <c r="L146">
        <v>1348</v>
      </c>
      <c r="N146">
        <v>1009</v>
      </c>
      <c r="O146" t="s">
        <v>178</v>
      </c>
      <c r="P146" t="s">
        <v>178</v>
      </c>
      <c r="Q146">
        <v>1000</v>
      </c>
      <c r="W146">
        <v>1</v>
      </c>
      <c r="X146">
        <v>-1286039561</v>
      </c>
      <c r="Y146">
        <f t="shared" si="68"/>
        <v>-2E-3</v>
      </c>
      <c r="AA146">
        <v>77557.919999999998</v>
      </c>
      <c r="AB146">
        <v>0</v>
      </c>
      <c r="AC146">
        <v>0</v>
      </c>
      <c r="AD146">
        <v>0</v>
      </c>
      <c r="AE146">
        <v>9528</v>
      </c>
      <c r="AF146">
        <v>0</v>
      </c>
      <c r="AG146">
        <v>0</v>
      </c>
      <c r="AH146">
        <v>0</v>
      </c>
      <c r="AI146">
        <v>8.14</v>
      </c>
      <c r="AJ146">
        <v>1</v>
      </c>
      <c r="AK146">
        <v>1</v>
      </c>
      <c r="AL146">
        <v>1</v>
      </c>
      <c r="AM146">
        <v>2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</v>
      </c>
      <c r="AT146">
        <v>-2E-3</v>
      </c>
      <c r="AU146" t="s">
        <v>3</v>
      </c>
      <c r="AV146">
        <v>0</v>
      </c>
      <c r="AW146">
        <v>2</v>
      </c>
      <c r="AX146">
        <v>93042592</v>
      </c>
      <c r="AY146">
        <v>1</v>
      </c>
      <c r="AZ146">
        <v>6144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V146">
        <v>0</v>
      </c>
      <c r="CW146">
        <v>0</v>
      </c>
      <c r="CX146">
        <f>ROUND(Y146*Source!I137,9)</f>
        <v>-1.6000000000000001E-3</v>
      </c>
      <c r="CY146">
        <f>AA146</f>
        <v>77557.919999999998</v>
      </c>
      <c r="CZ146">
        <f>AE146</f>
        <v>9528</v>
      </c>
      <c r="DA146">
        <f>AI146</f>
        <v>8.14</v>
      </c>
      <c r="DB146">
        <f t="shared" si="69"/>
        <v>-19.059999999999999</v>
      </c>
      <c r="DC146">
        <f t="shared" si="70"/>
        <v>0</v>
      </c>
      <c r="DD146" t="s">
        <v>3</v>
      </c>
      <c r="DE146" t="s">
        <v>3</v>
      </c>
      <c r="DF146">
        <f>ROUND(ROUND(AE146*AI146,2)*CX146,2)</f>
        <v>-124.09</v>
      </c>
      <c r="DG146">
        <f>ROUND(ROUND(AF146,2)*CX146,2)</f>
        <v>0</v>
      </c>
      <c r="DH146">
        <f>ROUND(ROUND(AG146,2)*CX146,2)</f>
        <v>0</v>
      </c>
      <c r="DI146">
        <f t="shared" si="71"/>
        <v>0</v>
      </c>
      <c r="DJ146">
        <f>DF146</f>
        <v>-124.09</v>
      </c>
      <c r="DK146">
        <v>0</v>
      </c>
      <c r="DL146" t="s">
        <v>3</v>
      </c>
      <c r="DM146">
        <v>0</v>
      </c>
      <c r="DN146" t="s">
        <v>3</v>
      </c>
      <c r="DO146">
        <v>0</v>
      </c>
    </row>
    <row r="147" spans="1:119" x14ac:dyDescent="0.2">
      <c r="A147">
        <f>ROW(Source!A137)</f>
        <v>137</v>
      </c>
      <c r="B147">
        <v>93041055</v>
      </c>
      <c r="C147">
        <v>93042585</v>
      </c>
      <c r="D147">
        <v>37801918</v>
      </c>
      <c r="E147">
        <v>1</v>
      </c>
      <c r="F147">
        <v>1</v>
      </c>
      <c r="G147">
        <v>1</v>
      </c>
      <c r="H147">
        <v>3</v>
      </c>
      <c r="I147" t="s">
        <v>479</v>
      </c>
      <c r="J147" t="s">
        <v>482</v>
      </c>
      <c r="K147" t="s">
        <v>480</v>
      </c>
      <c r="L147">
        <v>1374</v>
      </c>
      <c r="N147">
        <v>1013</v>
      </c>
      <c r="O147" t="s">
        <v>481</v>
      </c>
      <c r="P147" t="s">
        <v>481</v>
      </c>
      <c r="Q147">
        <v>1</v>
      </c>
      <c r="W147">
        <v>0</v>
      </c>
      <c r="X147">
        <v>2131831278</v>
      </c>
      <c r="Y147">
        <f t="shared" si="68"/>
        <v>1.88</v>
      </c>
      <c r="AA147">
        <v>1</v>
      </c>
      <c r="AB147">
        <v>0</v>
      </c>
      <c r="AC147">
        <v>0</v>
      </c>
      <c r="AD147">
        <v>0</v>
      </c>
      <c r="AE147">
        <v>1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M147">
        <v>-2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1.88</v>
      </c>
      <c r="AU147" t="s">
        <v>3</v>
      </c>
      <c r="AV147">
        <v>0</v>
      </c>
      <c r="AW147">
        <v>2</v>
      </c>
      <c r="AX147">
        <v>93042593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V147">
        <v>0</v>
      </c>
      <c r="CW147">
        <v>0</v>
      </c>
      <c r="CX147">
        <f>ROUND(Y147*Source!I137,9)</f>
        <v>1.504</v>
      </c>
      <c r="CY147">
        <f>AA147</f>
        <v>1</v>
      </c>
      <c r="CZ147">
        <f>AE147</f>
        <v>1</v>
      </c>
      <c r="DA147">
        <f>AI147</f>
        <v>1</v>
      </c>
      <c r="DB147">
        <f t="shared" si="69"/>
        <v>1.88</v>
      </c>
      <c r="DC147">
        <f t="shared" si="70"/>
        <v>0</v>
      </c>
      <c r="DD147" t="s">
        <v>3</v>
      </c>
      <c r="DE147" t="s">
        <v>3</v>
      </c>
      <c r="DF147">
        <f t="shared" ref="DF147:DF152" si="73">ROUND(ROUND(AE147,2)*CX147,2)</f>
        <v>1.5</v>
      </c>
      <c r="DG147">
        <f>ROUND(ROUND(AF147,2)*CX147,2)</f>
        <v>0</v>
      </c>
      <c r="DH147">
        <f>ROUND(ROUND(AG147,2)*CX147,2)</f>
        <v>0</v>
      </c>
      <c r="DI147">
        <f t="shared" si="71"/>
        <v>0</v>
      </c>
      <c r="DJ147">
        <f>DF147</f>
        <v>1.5</v>
      </c>
      <c r="DK147">
        <v>0</v>
      </c>
      <c r="DL147" t="s">
        <v>3</v>
      </c>
      <c r="DM147">
        <v>0</v>
      </c>
      <c r="DN147" t="s">
        <v>3</v>
      </c>
      <c r="DO147">
        <v>0</v>
      </c>
    </row>
    <row r="148" spans="1:119" x14ac:dyDescent="0.2">
      <c r="A148">
        <f>ROW(Source!A140)</f>
        <v>140</v>
      </c>
      <c r="B148">
        <v>93041055</v>
      </c>
      <c r="C148">
        <v>93042596</v>
      </c>
      <c r="D148">
        <v>23351341</v>
      </c>
      <c r="E148">
        <v>1</v>
      </c>
      <c r="F148">
        <v>1</v>
      </c>
      <c r="G148">
        <v>1</v>
      </c>
      <c r="H148">
        <v>1</v>
      </c>
      <c r="I148" t="s">
        <v>796</v>
      </c>
      <c r="J148" t="s">
        <v>3</v>
      </c>
      <c r="K148" t="s">
        <v>797</v>
      </c>
      <c r="L148">
        <v>1369</v>
      </c>
      <c r="N148">
        <v>1013</v>
      </c>
      <c r="O148" t="s">
        <v>688</v>
      </c>
      <c r="P148" t="s">
        <v>688</v>
      </c>
      <c r="Q148">
        <v>1</v>
      </c>
      <c r="W148">
        <v>0</v>
      </c>
      <c r="X148">
        <v>1903430866</v>
      </c>
      <c r="Y148">
        <f t="shared" si="68"/>
        <v>16.600000000000001</v>
      </c>
      <c r="AA148">
        <v>0</v>
      </c>
      <c r="AB148">
        <v>0</v>
      </c>
      <c r="AC148">
        <v>0</v>
      </c>
      <c r="AD148">
        <v>8.7899999999999991</v>
      </c>
      <c r="AE148">
        <v>0</v>
      </c>
      <c r="AF148">
        <v>0</v>
      </c>
      <c r="AG148">
        <v>0</v>
      </c>
      <c r="AH148">
        <v>8.7899999999999991</v>
      </c>
      <c r="AI148">
        <v>1</v>
      </c>
      <c r="AJ148">
        <v>1</v>
      </c>
      <c r="AK148">
        <v>1</v>
      </c>
      <c r="AL148">
        <v>1</v>
      </c>
      <c r="AM148">
        <v>-2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16.600000000000001</v>
      </c>
      <c r="AU148" t="s">
        <v>3</v>
      </c>
      <c r="AV148">
        <v>1</v>
      </c>
      <c r="AW148">
        <v>2</v>
      </c>
      <c r="AX148">
        <v>93042597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U148">
        <f>ROUND(AT148*Source!I140*AH148*AL148,2)</f>
        <v>81.709999999999994</v>
      </c>
      <c r="CV148">
        <f>ROUND(Y148*Source!I140,9)</f>
        <v>9.2959999999999994</v>
      </c>
      <c r="CW148">
        <v>0</v>
      </c>
      <c r="CX148">
        <f>ROUND(Y148*Source!I140,9)</f>
        <v>9.2959999999999994</v>
      </c>
      <c r="CY148">
        <f>AD148</f>
        <v>8.7899999999999991</v>
      </c>
      <c r="CZ148">
        <f>AH148</f>
        <v>8.7899999999999991</v>
      </c>
      <c r="DA148">
        <f>AL148</f>
        <v>1</v>
      </c>
      <c r="DB148">
        <f t="shared" si="69"/>
        <v>145.91</v>
      </c>
      <c r="DC148">
        <f t="shared" si="70"/>
        <v>0</v>
      </c>
      <c r="DD148" t="s">
        <v>3</v>
      </c>
      <c r="DE148" t="s">
        <v>3</v>
      </c>
      <c r="DF148">
        <f t="shared" si="73"/>
        <v>0</v>
      </c>
      <c r="DG148">
        <f>ROUND(ROUND(AF148,2)*CX148,2)</f>
        <v>0</v>
      </c>
      <c r="DH148">
        <f>ROUND(ROUND(AG148,2)*CX148,2)</f>
        <v>0</v>
      </c>
      <c r="DI148">
        <f t="shared" si="71"/>
        <v>81.709999999999994</v>
      </c>
      <c r="DJ148">
        <f>DI148</f>
        <v>81.709999999999994</v>
      </c>
      <c r="DK148">
        <v>0</v>
      </c>
      <c r="DL148" t="s">
        <v>3</v>
      </c>
      <c r="DM148">
        <v>0</v>
      </c>
      <c r="DN148" t="s">
        <v>3</v>
      </c>
      <c r="DO148">
        <v>0</v>
      </c>
    </row>
    <row r="149" spans="1:119" x14ac:dyDescent="0.2">
      <c r="A149">
        <f>ROW(Source!A140)</f>
        <v>140</v>
      </c>
      <c r="B149">
        <v>93041055</v>
      </c>
      <c r="C149">
        <v>93042596</v>
      </c>
      <c r="D149">
        <v>121548</v>
      </c>
      <c r="E149">
        <v>1</v>
      </c>
      <c r="F149">
        <v>1</v>
      </c>
      <c r="G149">
        <v>1</v>
      </c>
      <c r="H149">
        <v>1</v>
      </c>
      <c r="I149" t="s">
        <v>25</v>
      </c>
      <c r="J149" t="s">
        <v>3</v>
      </c>
      <c r="K149" t="s">
        <v>691</v>
      </c>
      <c r="L149">
        <v>608254</v>
      </c>
      <c r="N149">
        <v>1013</v>
      </c>
      <c r="O149" t="s">
        <v>692</v>
      </c>
      <c r="P149" t="s">
        <v>692</v>
      </c>
      <c r="Q149">
        <v>1</v>
      </c>
      <c r="W149">
        <v>0</v>
      </c>
      <c r="X149">
        <v>-185737400</v>
      </c>
      <c r="Y149">
        <f t="shared" si="68"/>
        <v>0.22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M149">
        <v>-2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0.22</v>
      </c>
      <c r="AU149" t="s">
        <v>3</v>
      </c>
      <c r="AV149">
        <v>2</v>
      </c>
      <c r="AW149">
        <v>2</v>
      </c>
      <c r="AX149">
        <v>93042598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V149">
        <v>0</v>
      </c>
      <c r="CW149">
        <v>0</v>
      </c>
      <c r="CX149">
        <f>ROUND(Y149*Source!I140,9)</f>
        <v>0.1232</v>
      </c>
      <c r="CY149">
        <f>AD149</f>
        <v>0</v>
      </c>
      <c r="CZ149">
        <f>AH149</f>
        <v>0</v>
      </c>
      <c r="DA149">
        <f>AL149</f>
        <v>1</v>
      </c>
      <c r="DB149">
        <f t="shared" si="69"/>
        <v>0</v>
      </c>
      <c r="DC149">
        <f t="shared" si="70"/>
        <v>0</v>
      </c>
      <c r="DD149" t="s">
        <v>3</v>
      </c>
      <c r="DE149" t="s">
        <v>3</v>
      </c>
      <c r="DF149">
        <f t="shared" si="73"/>
        <v>0</v>
      </c>
      <c r="DG149">
        <f>ROUND(ROUND(AF149,2)*CX149,2)</f>
        <v>0</v>
      </c>
      <c r="DH149">
        <f>ROUND(ROUND(AG149,2)*CX149,2)</f>
        <v>0</v>
      </c>
      <c r="DI149">
        <f t="shared" si="71"/>
        <v>0</v>
      </c>
      <c r="DJ149">
        <f>DI149</f>
        <v>0</v>
      </c>
      <c r="DK149">
        <v>0</v>
      </c>
      <c r="DL149" t="s">
        <v>3</v>
      </c>
      <c r="DM149">
        <v>0</v>
      </c>
      <c r="DN149" t="s">
        <v>3</v>
      </c>
      <c r="DO149">
        <v>0</v>
      </c>
    </row>
    <row r="150" spans="1:119" x14ac:dyDescent="0.2">
      <c r="A150">
        <f>ROW(Source!A140)</f>
        <v>140</v>
      </c>
      <c r="B150">
        <v>93041055</v>
      </c>
      <c r="C150">
        <v>93042596</v>
      </c>
      <c r="D150">
        <v>37802432</v>
      </c>
      <c r="E150">
        <v>1</v>
      </c>
      <c r="F150">
        <v>1</v>
      </c>
      <c r="G150">
        <v>1</v>
      </c>
      <c r="H150">
        <v>2</v>
      </c>
      <c r="I150" t="s">
        <v>720</v>
      </c>
      <c r="J150" t="s">
        <v>721</v>
      </c>
      <c r="K150" t="s">
        <v>722</v>
      </c>
      <c r="L150">
        <v>1368</v>
      </c>
      <c r="N150">
        <v>1011</v>
      </c>
      <c r="O150" t="s">
        <v>696</v>
      </c>
      <c r="P150" t="s">
        <v>696</v>
      </c>
      <c r="Q150">
        <v>1</v>
      </c>
      <c r="W150">
        <v>0</v>
      </c>
      <c r="X150">
        <v>-1424728221</v>
      </c>
      <c r="Y150">
        <f t="shared" si="68"/>
        <v>0.22</v>
      </c>
      <c r="AA150">
        <v>0</v>
      </c>
      <c r="AB150">
        <v>1482.38</v>
      </c>
      <c r="AC150">
        <v>432.33</v>
      </c>
      <c r="AD150">
        <v>0</v>
      </c>
      <c r="AE150">
        <v>0</v>
      </c>
      <c r="AF150">
        <v>138.54</v>
      </c>
      <c r="AG150">
        <v>12.1</v>
      </c>
      <c r="AH150">
        <v>0</v>
      </c>
      <c r="AI150">
        <v>1</v>
      </c>
      <c r="AJ150">
        <v>10.7</v>
      </c>
      <c r="AK150">
        <v>35.729999999999997</v>
      </c>
      <c r="AL150">
        <v>1</v>
      </c>
      <c r="AM150">
        <v>2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0.22</v>
      </c>
      <c r="AU150" t="s">
        <v>3</v>
      </c>
      <c r="AV150">
        <v>0</v>
      </c>
      <c r="AW150">
        <v>2</v>
      </c>
      <c r="AX150">
        <v>93042599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V150">
        <v>0</v>
      </c>
      <c r="CW150">
        <f>ROUND(Y150*Source!I140*DO150,9)</f>
        <v>0</v>
      </c>
      <c r="CX150">
        <f>ROUND(Y150*Source!I140,9)</f>
        <v>0.1232</v>
      </c>
      <c r="CY150">
        <f>AB150</f>
        <v>1482.38</v>
      </c>
      <c r="CZ150">
        <f>AF150</f>
        <v>138.54</v>
      </c>
      <c r="DA150">
        <f>AJ150</f>
        <v>10.7</v>
      </c>
      <c r="DB150">
        <f t="shared" si="69"/>
        <v>30.48</v>
      </c>
      <c r="DC150">
        <f t="shared" si="70"/>
        <v>2.66</v>
      </c>
      <c r="DD150" t="s">
        <v>3</v>
      </c>
      <c r="DE150" t="s">
        <v>3</v>
      </c>
      <c r="DF150">
        <f t="shared" si="73"/>
        <v>0</v>
      </c>
      <c r="DG150">
        <f>ROUND(ROUND(AF150*AJ150,2)*CX150,2)</f>
        <v>182.63</v>
      </c>
      <c r="DH150">
        <f>ROUND(ROUND(AG150*AK150,2)*CX150,2)</f>
        <v>53.26</v>
      </c>
      <c r="DI150">
        <f t="shared" si="71"/>
        <v>0</v>
      </c>
      <c r="DJ150">
        <f>DG150</f>
        <v>182.63</v>
      </c>
      <c r="DK150">
        <v>0</v>
      </c>
      <c r="DL150" t="s">
        <v>3</v>
      </c>
      <c r="DM150">
        <v>0</v>
      </c>
      <c r="DN150" t="s">
        <v>3</v>
      </c>
      <c r="DO150">
        <v>0</v>
      </c>
    </row>
    <row r="151" spans="1:119" x14ac:dyDescent="0.2">
      <c r="A151">
        <f>ROW(Source!A140)</f>
        <v>140</v>
      </c>
      <c r="B151">
        <v>93041055</v>
      </c>
      <c r="C151">
        <v>93042596</v>
      </c>
      <c r="D151">
        <v>37802657</v>
      </c>
      <c r="E151">
        <v>1</v>
      </c>
      <c r="F151">
        <v>1</v>
      </c>
      <c r="G151">
        <v>1</v>
      </c>
      <c r="H151">
        <v>2</v>
      </c>
      <c r="I151" t="s">
        <v>769</v>
      </c>
      <c r="J151" t="s">
        <v>770</v>
      </c>
      <c r="K151" t="s">
        <v>771</v>
      </c>
      <c r="L151">
        <v>1368</v>
      </c>
      <c r="N151">
        <v>1011</v>
      </c>
      <c r="O151" t="s">
        <v>696</v>
      </c>
      <c r="P151" t="s">
        <v>696</v>
      </c>
      <c r="Q151">
        <v>1</v>
      </c>
      <c r="W151">
        <v>0</v>
      </c>
      <c r="X151">
        <v>1084334125</v>
      </c>
      <c r="Y151">
        <f t="shared" si="68"/>
        <v>3.13</v>
      </c>
      <c r="AA151">
        <v>0</v>
      </c>
      <c r="AB151">
        <v>54.96</v>
      </c>
      <c r="AC151">
        <v>0</v>
      </c>
      <c r="AD151">
        <v>0</v>
      </c>
      <c r="AE151">
        <v>0</v>
      </c>
      <c r="AF151">
        <v>7.55</v>
      </c>
      <c r="AG151">
        <v>0</v>
      </c>
      <c r="AH151">
        <v>0</v>
      </c>
      <c r="AI151">
        <v>1</v>
      </c>
      <c r="AJ151">
        <v>7.28</v>
      </c>
      <c r="AK151">
        <v>35.729999999999997</v>
      </c>
      <c r="AL151">
        <v>1</v>
      </c>
      <c r="AM151">
        <v>2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</v>
      </c>
      <c r="AT151">
        <v>3.13</v>
      </c>
      <c r="AU151" t="s">
        <v>3</v>
      </c>
      <c r="AV151">
        <v>0</v>
      </c>
      <c r="AW151">
        <v>2</v>
      </c>
      <c r="AX151">
        <v>93042600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V151">
        <v>0</v>
      </c>
      <c r="CW151">
        <f>ROUND(Y151*Source!I140*DO151,9)</f>
        <v>0</v>
      </c>
      <c r="CX151">
        <f>ROUND(Y151*Source!I140,9)</f>
        <v>1.7527999999999999</v>
      </c>
      <c r="CY151">
        <f>AB151</f>
        <v>54.96</v>
      </c>
      <c r="CZ151">
        <f>AF151</f>
        <v>7.55</v>
      </c>
      <c r="DA151">
        <f>AJ151</f>
        <v>7.28</v>
      </c>
      <c r="DB151">
        <f t="shared" si="69"/>
        <v>23.63</v>
      </c>
      <c r="DC151">
        <f t="shared" si="70"/>
        <v>0</v>
      </c>
      <c r="DD151" t="s">
        <v>3</v>
      </c>
      <c r="DE151" t="s">
        <v>3</v>
      </c>
      <c r="DF151">
        <f t="shared" si="73"/>
        <v>0</v>
      </c>
      <c r="DG151">
        <f>ROUND(ROUND(AF151*AJ151,2)*CX151,2)</f>
        <v>96.33</v>
      </c>
      <c r="DH151">
        <f>ROUND(ROUND(AG151*AK151,2)*CX151,2)</f>
        <v>0</v>
      </c>
      <c r="DI151">
        <f t="shared" si="71"/>
        <v>0</v>
      </c>
      <c r="DJ151">
        <f>DG151</f>
        <v>96.33</v>
      </c>
      <c r="DK151">
        <v>0</v>
      </c>
      <c r="DL151" t="s">
        <v>3</v>
      </c>
      <c r="DM151">
        <v>0</v>
      </c>
      <c r="DN151" t="s">
        <v>3</v>
      </c>
      <c r="DO151">
        <v>0</v>
      </c>
    </row>
    <row r="152" spans="1:119" x14ac:dyDescent="0.2">
      <c r="A152">
        <f>ROW(Source!A140)</f>
        <v>140</v>
      </c>
      <c r="B152">
        <v>93041055</v>
      </c>
      <c r="C152">
        <v>93042596</v>
      </c>
      <c r="D152">
        <v>37804456</v>
      </c>
      <c r="E152">
        <v>1</v>
      </c>
      <c r="F152">
        <v>1</v>
      </c>
      <c r="G152">
        <v>1</v>
      </c>
      <c r="H152">
        <v>2</v>
      </c>
      <c r="I152" t="s">
        <v>709</v>
      </c>
      <c r="J152" t="s">
        <v>710</v>
      </c>
      <c r="K152" t="s">
        <v>711</v>
      </c>
      <c r="L152">
        <v>1368</v>
      </c>
      <c r="N152">
        <v>1011</v>
      </c>
      <c r="O152" t="s">
        <v>696</v>
      </c>
      <c r="P152" t="s">
        <v>696</v>
      </c>
      <c r="Q152">
        <v>1</v>
      </c>
      <c r="W152">
        <v>0</v>
      </c>
      <c r="X152">
        <v>-671646184</v>
      </c>
      <c r="Y152">
        <f t="shared" si="68"/>
        <v>0.22</v>
      </c>
      <c r="AA152">
        <v>0</v>
      </c>
      <c r="AB152">
        <v>1326.85</v>
      </c>
      <c r="AC152">
        <v>369.81</v>
      </c>
      <c r="AD152">
        <v>0</v>
      </c>
      <c r="AE152">
        <v>0</v>
      </c>
      <c r="AF152">
        <v>91.76</v>
      </c>
      <c r="AG152">
        <v>10.35</v>
      </c>
      <c r="AH152">
        <v>0</v>
      </c>
      <c r="AI152">
        <v>1</v>
      </c>
      <c r="AJ152">
        <v>14.46</v>
      </c>
      <c r="AK152">
        <v>35.729999999999997</v>
      </c>
      <c r="AL152">
        <v>1</v>
      </c>
      <c r="AM152">
        <v>2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</v>
      </c>
      <c r="AT152">
        <v>0.22</v>
      </c>
      <c r="AU152" t="s">
        <v>3</v>
      </c>
      <c r="AV152">
        <v>0</v>
      </c>
      <c r="AW152">
        <v>2</v>
      </c>
      <c r="AX152">
        <v>93042601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V152">
        <v>0</v>
      </c>
      <c r="CW152">
        <f>ROUND(Y152*Source!I140*DO152,9)</f>
        <v>0</v>
      </c>
      <c r="CX152">
        <f>ROUND(Y152*Source!I140,9)</f>
        <v>0.1232</v>
      </c>
      <c r="CY152">
        <f>AB152</f>
        <v>1326.85</v>
      </c>
      <c r="CZ152">
        <f>AF152</f>
        <v>91.76</v>
      </c>
      <c r="DA152">
        <f>AJ152</f>
        <v>14.46</v>
      </c>
      <c r="DB152">
        <f t="shared" si="69"/>
        <v>20.190000000000001</v>
      </c>
      <c r="DC152">
        <f t="shared" si="70"/>
        <v>2.2799999999999998</v>
      </c>
      <c r="DD152" t="s">
        <v>3</v>
      </c>
      <c r="DE152" t="s">
        <v>3</v>
      </c>
      <c r="DF152">
        <f t="shared" si="73"/>
        <v>0</v>
      </c>
      <c r="DG152">
        <f>ROUND(ROUND(AF152*AJ152,2)*CX152,2)</f>
        <v>163.47</v>
      </c>
      <c r="DH152">
        <f>ROUND(ROUND(AG152*AK152,2)*CX152,2)</f>
        <v>45.56</v>
      </c>
      <c r="DI152">
        <f t="shared" si="71"/>
        <v>0</v>
      </c>
      <c r="DJ152">
        <f>DG152</f>
        <v>163.47</v>
      </c>
      <c r="DK152">
        <v>0</v>
      </c>
      <c r="DL152" t="s">
        <v>3</v>
      </c>
      <c r="DM152">
        <v>0</v>
      </c>
      <c r="DN152" t="s">
        <v>3</v>
      </c>
      <c r="DO152">
        <v>0</v>
      </c>
    </row>
    <row r="153" spans="1:119" x14ac:dyDescent="0.2">
      <c r="A153">
        <f>ROW(Source!A140)</f>
        <v>140</v>
      </c>
      <c r="B153">
        <v>93041055</v>
      </c>
      <c r="C153">
        <v>93042596</v>
      </c>
      <c r="D153">
        <v>37736610</v>
      </c>
      <c r="E153">
        <v>1</v>
      </c>
      <c r="F153">
        <v>1</v>
      </c>
      <c r="G153">
        <v>1</v>
      </c>
      <c r="H153">
        <v>3</v>
      </c>
      <c r="I153" t="s">
        <v>338</v>
      </c>
      <c r="J153" t="s">
        <v>340</v>
      </c>
      <c r="K153" t="s">
        <v>339</v>
      </c>
      <c r="L153">
        <v>1346</v>
      </c>
      <c r="N153">
        <v>1009</v>
      </c>
      <c r="O153" t="s">
        <v>55</v>
      </c>
      <c r="P153" t="s">
        <v>55</v>
      </c>
      <c r="Q153">
        <v>1</v>
      </c>
      <c r="W153">
        <v>1</v>
      </c>
      <c r="X153">
        <v>-347328291</v>
      </c>
      <c r="Y153">
        <f t="shared" si="68"/>
        <v>-0.9</v>
      </c>
      <c r="AA153">
        <v>121.82</v>
      </c>
      <c r="AB153">
        <v>0</v>
      </c>
      <c r="AC153">
        <v>0</v>
      </c>
      <c r="AD153">
        <v>0</v>
      </c>
      <c r="AE153">
        <v>12.65</v>
      </c>
      <c r="AF153">
        <v>0</v>
      </c>
      <c r="AG153">
        <v>0</v>
      </c>
      <c r="AH153">
        <v>0</v>
      </c>
      <c r="AI153">
        <v>9.6300000000000008</v>
      </c>
      <c r="AJ153">
        <v>1</v>
      </c>
      <c r="AK153">
        <v>1</v>
      </c>
      <c r="AL153">
        <v>1</v>
      </c>
      <c r="AM153">
        <v>2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</v>
      </c>
      <c r="AT153">
        <v>-0.9</v>
      </c>
      <c r="AU153" t="s">
        <v>3</v>
      </c>
      <c r="AV153">
        <v>0</v>
      </c>
      <c r="AW153">
        <v>2</v>
      </c>
      <c r="AX153">
        <v>93042602</v>
      </c>
      <c r="AY153">
        <v>1</v>
      </c>
      <c r="AZ153">
        <v>6144</v>
      </c>
      <c r="BA153">
        <v>153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V153">
        <v>0</v>
      </c>
      <c r="CW153">
        <v>0</v>
      </c>
      <c r="CX153">
        <f>ROUND(Y153*Source!I140,9)</f>
        <v>-0.504</v>
      </c>
      <c r="CY153">
        <f>AA153</f>
        <v>121.82</v>
      </c>
      <c r="CZ153">
        <f>AE153</f>
        <v>12.65</v>
      </c>
      <c r="DA153">
        <f>AI153</f>
        <v>9.6300000000000008</v>
      </c>
      <c r="DB153">
        <f t="shared" si="69"/>
        <v>-11.39</v>
      </c>
      <c r="DC153">
        <f t="shared" si="70"/>
        <v>0</v>
      </c>
      <c r="DD153" t="s">
        <v>3</v>
      </c>
      <c r="DE153" t="s">
        <v>3</v>
      </c>
      <c r="DF153">
        <f>ROUND(ROUND(AE153*AI153,2)*CX153,2)</f>
        <v>-61.4</v>
      </c>
      <c r="DG153">
        <f>ROUND(ROUND(AF153,2)*CX153,2)</f>
        <v>0</v>
      </c>
      <c r="DH153">
        <f>ROUND(ROUND(AG153,2)*CX153,2)</f>
        <v>0</v>
      </c>
      <c r="DI153">
        <f t="shared" si="71"/>
        <v>0</v>
      </c>
      <c r="DJ153">
        <f>DF153</f>
        <v>-61.4</v>
      </c>
      <c r="DK153">
        <v>0</v>
      </c>
      <c r="DL153" t="s">
        <v>3</v>
      </c>
      <c r="DM153">
        <v>0</v>
      </c>
      <c r="DN153" t="s">
        <v>3</v>
      </c>
      <c r="DO153">
        <v>0</v>
      </c>
    </row>
    <row r="154" spans="1:119" x14ac:dyDescent="0.2">
      <c r="A154">
        <f>ROW(Source!A140)</f>
        <v>140</v>
      </c>
      <c r="B154">
        <v>93041055</v>
      </c>
      <c r="C154">
        <v>93042596</v>
      </c>
      <c r="D154">
        <v>37745017</v>
      </c>
      <c r="E154">
        <v>1</v>
      </c>
      <c r="F154">
        <v>1</v>
      </c>
      <c r="G154">
        <v>1</v>
      </c>
      <c r="H154">
        <v>3</v>
      </c>
      <c r="I154" t="s">
        <v>342</v>
      </c>
      <c r="J154" t="s">
        <v>344</v>
      </c>
      <c r="K154" t="s">
        <v>343</v>
      </c>
      <c r="L154">
        <v>1348</v>
      </c>
      <c r="N154">
        <v>1009</v>
      </c>
      <c r="O154" t="s">
        <v>178</v>
      </c>
      <c r="P154" t="s">
        <v>178</v>
      </c>
      <c r="Q154">
        <v>1000</v>
      </c>
      <c r="W154">
        <v>1</v>
      </c>
      <c r="X154">
        <v>-1286039561</v>
      </c>
      <c r="Y154">
        <f t="shared" si="68"/>
        <v>-3.7000000000000002E-3</v>
      </c>
      <c r="AA154">
        <v>77557.919999999998</v>
      </c>
      <c r="AB154">
        <v>0</v>
      </c>
      <c r="AC154">
        <v>0</v>
      </c>
      <c r="AD154">
        <v>0</v>
      </c>
      <c r="AE154">
        <v>9528</v>
      </c>
      <c r="AF154">
        <v>0</v>
      </c>
      <c r="AG154">
        <v>0</v>
      </c>
      <c r="AH154">
        <v>0</v>
      </c>
      <c r="AI154">
        <v>8.14</v>
      </c>
      <c r="AJ154">
        <v>1</v>
      </c>
      <c r="AK154">
        <v>1</v>
      </c>
      <c r="AL154">
        <v>1</v>
      </c>
      <c r="AM154">
        <v>2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-3.7000000000000002E-3</v>
      </c>
      <c r="AU154" t="s">
        <v>3</v>
      </c>
      <c r="AV154">
        <v>0</v>
      </c>
      <c r="AW154">
        <v>2</v>
      </c>
      <c r="AX154">
        <v>93042603</v>
      </c>
      <c r="AY154">
        <v>1</v>
      </c>
      <c r="AZ154">
        <v>6144</v>
      </c>
      <c r="BA154">
        <v>154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V154">
        <v>0</v>
      </c>
      <c r="CW154">
        <v>0</v>
      </c>
      <c r="CX154">
        <f>ROUND(Y154*Source!I140,9)</f>
        <v>-2.0720000000000001E-3</v>
      </c>
      <c r="CY154">
        <f>AA154</f>
        <v>77557.919999999998</v>
      </c>
      <c r="CZ154">
        <f>AE154</f>
        <v>9528</v>
      </c>
      <c r="DA154">
        <f>AI154</f>
        <v>8.14</v>
      </c>
      <c r="DB154">
        <f t="shared" si="69"/>
        <v>-35.25</v>
      </c>
      <c r="DC154">
        <f t="shared" si="70"/>
        <v>0</v>
      </c>
      <c r="DD154" t="s">
        <v>3</v>
      </c>
      <c r="DE154" t="s">
        <v>3</v>
      </c>
      <c r="DF154">
        <f>ROUND(ROUND(AE154*AI154,2)*CX154,2)</f>
        <v>-160.69999999999999</v>
      </c>
      <c r="DG154">
        <f>ROUND(ROUND(AF154,2)*CX154,2)</f>
        <v>0</v>
      </c>
      <c r="DH154">
        <f>ROUND(ROUND(AG154,2)*CX154,2)</f>
        <v>0</v>
      </c>
      <c r="DI154">
        <f t="shared" si="71"/>
        <v>0</v>
      </c>
      <c r="DJ154">
        <f>DF154</f>
        <v>-160.69999999999999</v>
      </c>
      <c r="DK154">
        <v>0</v>
      </c>
      <c r="DL154" t="s">
        <v>3</v>
      </c>
      <c r="DM154">
        <v>0</v>
      </c>
      <c r="DN154" t="s">
        <v>3</v>
      </c>
      <c r="DO154">
        <v>0</v>
      </c>
    </row>
    <row r="155" spans="1:119" x14ac:dyDescent="0.2">
      <c r="A155">
        <f>ROW(Source!A140)</f>
        <v>140</v>
      </c>
      <c r="B155">
        <v>93041055</v>
      </c>
      <c r="C155">
        <v>93042596</v>
      </c>
      <c r="D155">
        <v>37801918</v>
      </c>
      <c r="E155">
        <v>1</v>
      </c>
      <c r="F155">
        <v>1</v>
      </c>
      <c r="G155">
        <v>1</v>
      </c>
      <c r="H155">
        <v>3</v>
      </c>
      <c r="I155" t="s">
        <v>479</v>
      </c>
      <c r="J155" t="s">
        <v>482</v>
      </c>
      <c r="K155" t="s">
        <v>480</v>
      </c>
      <c r="L155">
        <v>1374</v>
      </c>
      <c r="N155">
        <v>1013</v>
      </c>
      <c r="O155" t="s">
        <v>481</v>
      </c>
      <c r="P155" t="s">
        <v>481</v>
      </c>
      <c r="Q155">
        <v>1</v>
      </c>
      <c r="W155">
        <v>0</v>
      </c>
      <c r="X155">
        <v>2131831278</v>
      </c>
      <c r="Y155">
        <f t="shared" si="68"/>
        <v>2.92</v>
      </c>
      <c r="AA155">
        <v>1</v>
      </c>
      <c r="AB155">
        <v>0</v>
      </c>
      <c r="AC155">
        <v>0</v>
      </c>
      <c r="AD155">
        <v>0</v>
      </c>
      <c r="AE155">
        <v>1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M155">
        <v>-2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2.92</v>
      </c>
      <c r="AU155" t="s">
        <v>3</v>
      </c>
      <c r="AV155">
        <v>0</v>
      </c>
      <c r="AW155">
        <v>2</v>
      </c>
      <c r="AX155">
        <v>93042604</v>
      </c>
      <c r="AY155">
        <v>1</v>
      </c>
      <c r="AZ155">
        <v>0</v>
      </c>
      <c r="BA155">
        <v>155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V155">
        <v>0</v>
      </c>
      <c r="CW155">
        <v>0</v>
      </c>
      <c r="CX155">
        <f>ROUND(Y155*Source!I140,9)</f>
        <v>1.6352</v>
      </c>
      <c r="CY155">
        <f>AA155</f>
        <v>1</v>
      </c>
      <c r="CZ155">
        <f>AE155</f>
        <v>1</v>
      </c>
      <c r="DA155">
        <f>AI155</f>
        <v>1</v>
      </c>
      <c r="DB155">
        <f t="shared" si="69"/>
        <v>2.92</v>
      </c>
      <c r="DC155">
        <f t="shared" si="70"/>
        <v>0</v>
      </c>
      <c r="DD155" t="s">
        <v>3</v>
      </c>
      <c r="DE155" t="s">
        <v>3</v>
      </c>
      <c r="DF155">
        <f t="shared" ref="DF155:DF160" si="74">ROUND(ROUND(AE155,2)*CX155,2)</f>
        <v>1.64</v>
      </c>
      <c r="DG155">
        <f>ROUND(ROUND(AF155,2)*CX155,2)</f>
        <v>0</v>
      </c>
      <c r="DH155">
        <f>ROUND(ROUND(AG155,2)*CX155,2)</f>
        <v>0</v>
      </c>
      <c r="DI155">
        <f t="shared" si="71"/>
        <v>0</v>
      </c>
      <c r="DJ155">
        <f>DF155</f>
        <v>1.64</v>
      </c>
      <c r="DK155">
        <v>0</v>
      </c>
      <c r="DL155" t="s">
        <v>3</v>
      </c>
      <c r="DM155">
        <v>0</v>
      </c>
      <c r="DN155" t="s">
        <v>3</v>
      </c>
      <c r="DO155">
        <v>0</v>
      </c>
    </row>
    <row r="156" spans="1:119" x14ac:dyDescent="0.2">
      <c r="A156">
        <f>ROW(Source!A143)</f>
        <v>143</v>
      </c>
      <c r="B156">
        <v>93041055</v>
      </c>
      <c r="C156">
        <v>93042621</v>
      </c>
      <c r="D156">
        <v>23351341</v>
      </c>
      <c r="E156">
        <v>1</v>
      </c>
      <c r="F156">
        <v>1</v>
      </c>
      <c r="G156">
        <v>1</v>
      </c>
      <c r="H156">
        <v>1</v>
      </c>
      <c r="I156" t="s">
        <v>796</v>
      </c>
      <c r="J156" t="s">
        <v>3</v>
      </c>
      <c r="K156" t="s">
        <v>797</v>
      </c>
      <c r="L156">
        <v>1369</v>
      </c>
      <c r="N156">
        <v>1013</v>
      </c>
      <c r="O156" t="s">
        <v>688</v>
      </c>
      <c r="P156" t="s">
        <v>688</v>
      </c>
      <c r="Q156">
        <v>1</v>
      </c>
      <c r="W156">
        <v>0</v>
      </c>
      <c r="X156">
        <v>1903430866</v>
      </c>
      <c r="Y156">
        <f t="shared" si="68"/>
        <v>21.3</v>
      </c>
      <c r="AA156">
        <v>0</v>
      </c>
      <c r="AB156">
        <v>0</v>
      </c>
      <c r="AC156">
        <v>0</v>
      </c>
      <c r="AD156">
        <v>8.7899999999999991</v>
      </c>
      <c r="AE156">
        <v>0</v>
      </c>
      <c r="AF156">
        <v>0</v>
      </c>
      <c r="AG156">
        <v>0</v>
      </c>
      <c r="AH156">
        <v>8.7899999999999991</v>
      </c>
      <c r="AI156">
        <v>1</v>
      </c>
      <c r="AJ156">
        <v>1</v>
      </c>
      <c r="AK156">
        <v>1</v>
      </c>
      <c r="AL156">
        <v>1</v>
      </c>
      <c r="AM156">
        <v>-2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21.3</v>
      </c>
      <c r="AU156" t="s">
        <v>3</v>
      </c>
      <c r="AV156">
        <v>1</v>
      </c>
      <c r="AW156">
        <v>2</v>
      </c>
      <c r="AX156">
        <v>93042622</v>
      </c>
      <c r="AY156">
        <v>1</v>
      </c>
      <c r="AZ156">
        <v>0</v>
      </c>
      <c r="BA156">
        <v>156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U156">
        <f>ROUND(AT156*Source!I143*AH156*AL156,2)</f>
        <v>14.98</v>
      </c>
      <c r="CV156">
        <f>ROUND(Y156*Source!I143,9)</f>
        <v>1.704</v>
      </c>
      <c r="CW156">
        <v>0</v>
      </c>
      <c r="CX156">
        <f>ROUND(Y156*Source!I143,9)</f>
        <v>1.704</v>
      </c>
      <c r="CY156">
        <f>AD156</f>
        <v>8.7899999999999991</v>
      </c>
      <c r="CZ156">
        <f>AH156</f>
        <v>8.7899999999999991</v>
      </c>
      <c r="DA156">
        <f>AL156</f>
        <v>1</v>
      </c>
      <c r="DB156">
        <f t="shared" si="69"/>
        <v>187.23</v>
      </c>
      <c r="DC156">
        <f t="shared" si="70"/>
        <v>0</v>
      </c>
      <c r="DD156" t="s">
        <v>3</v>
      </c>
      <c r="DE156" t="s">
        <v>3</v>
      </c>
      <c r="DF156">
        <f t="shared" si="74"/>
        <v>0</v>
      </c>
      <c r="DG156">
        <f>ROUND(ROUND(AF156,2)*CX156,2)</f>
        <v>0</v>
      </c>
      <c r="DH156">
        <f>ROUND(ROUND(AG156,2)*CX156,2)</f>
        <v>0</v>
      </c>
      <c r="DI156">
        <f t="shared" si="71"/>
        <v>14.98</v>
      </c>
      <c r="DJ156">
        <f>DI156</f>
        <v>14.98</v>
      </c>
      <c r="DK156">
        <v>0</v>
      </c>
      <c r="DL156" t="s">
        <v>3</v>
      </c>
      <c r="DM156">
        <v>0</v>
      </c>
      <c r="DN156" t="s">
        <v>3</v>
      </c>
      <c r="DO156">
        <v>0</v>
      </c>
    </row>
    <row r="157" spans="1:119" x14ac:dyDescent="0.2">
      <c r="A157">
        <f>ROW(Source!A143)</f>
        <v>143</v>
      </c>
      <c r="B157">
        <v>93041055</v>
      </c>
      <c r="C157">
        <v>93042621</v>
      </c>
      <c r="D157">
        <v>121548</v>
      </c>
      <c r="E157">
        <v>1</v>
      </c>
      <c r="F157">
        <v>1</v>
      </c>
      <c r="G157">
        <v>1</v>
      </c>
      <c r="H157">
        <v>1</v>
      </c>
      <c r="I157" t="s">
        <v>25</v>
      </c>
      <c r="J157" t="s">
        <v>3</v>
      </c>
      <c r="K157" t="s">
        <v>691</v>
      </c>
      <c r="L157">
        <v>608254</v>
      </c>
      <c r="N157">
        <v>1013</v>
      </c>
      <c r="O157" t="s">
        <v>692</v>
      </c>
      <c r="P157" t="s">
        <v>692</v>
      </c>
      <c r="Q157">
        <v>1</v>
      </c>
      <c r="W157">
        <v>0</v>
      </c>
      <c r="X157">
        <v>-185737400</v>
      </c>
      <c r="Y157">
        <f t="shared" si="68"/>
        <v>0.19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M157">
        <v>-2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0.19</v>
      </c>
      <c r="AU157" t="s">
        <v>3</v>
      </c>
      <c r="AV157">
        <v>2</v>
      </c>
      <c r="AW157">
        <v>2</v>
      </c>
      <c r="AX157">
        <v>93042623</v>
      </c>
      <c r="AY157">
        <v>1</v>
      </c>
      <c r="AZ157">
        <v>0</v>
      </c>
      <c r="BA157">
        <v>157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V157">
        <v>0</v>
      </c>
      <c r="CW157">
        <v>0</v>
      </c>
      <c r="CX157">
        <f>ROUND(Y157*Source!I143,9)</f>
        <v>1.52E-2</v>
      </c>
      <c r="CY157">
        <f>AD157</f>
        <v>0</v>
      </c>
      <c r="CZ157">
        <f>AH157</f>
        <v>0</v>
      </c>
      <c r="DA157">
        <f>AL157</f>
        <v>1</v>
      </c>
      <c r="DB157">
        <f t="shared" si="69"/>
        <v>0</v>
      </c>
      <c r="DC157">
        <f t="shared" si="70"/>
        <v>0</v>
      </c>
      <c r="DD157" t="s">
        <v>3</v>
      </c>
      <c r="DE157" t="s">
        <v>3</v>
      </c>
      <c r="DF157">
        <f t="shared" si="74"/>
        <v>0</v>
      </c>
      <c r="DG157">
        <f>ROUND(ROUND(AF157,2)*CX157,2)</f>
        <v>0</v>
      </c>
      <c r="DH157">
        <f>ROUND(ROUND(AG157,2)*CX157,2)</f>
        <v>0</v>
      </c>
      <c r="DI157">
        <f t="shared" si="71"/>
        <v>0</v>
      </c>
      <c r="DJ157">
        <f>DI157</f>
        <v>0</v>
      </c>
      <c r="DK157">
        <v>0</v>
      </c>
      <c r="DL157" t="s">
        <v>3</v>
      </c>
      <c r="DM157">
        <v>0</v>
      </c>
      <c r="DN157" t="s">
        <v>3</v>
      </c>
      <c r="DO157">
        <v>0</v>
      </c>
    </row>
    <row r="158" spans="1:119" x14ac:dyDescent="0.2">
      <c r="A158">
        <f>ROW(Source!A143)</f>
        <v>143</v>
      </c>
      <c r="B158">
        <v>93041055</v>
      </c>
      <c r="C158">
        <v>93042621</v>
      </c>
      <c r="D158">
        <v>37802432</v>
      </c>
      <c r="E158">
        <v>1</v>
      </c>
      <c r="F158">
        <v>1</v>
      </c>
      <c r="G158">
        <v>1</v>
      </c>
      <c r="H158">
        <v>2</v>
      </c>
      <c r="I158" t="s">
        <v>720</v>
      </c>
      <c r="J158" t="s">
        <v>721</v>
      </c>
      <c r="K158" t="s">
        <v>722</v>
      </c>
      <c r="L158">
        <v>1368</v>
      </c>
      <c r="N158">
        <v>1011</v>
      </c>
      <c r="O158" t="s">
        <v>696</v>
      </c>
      <c r="P158" t="s">
        <v>696</v>
      </c>
      <c r="Q158">
        <v>1</v>
      </c>
      <c r="W158">
        <v>0</v>
      </c>
      <c r="X158">
        <v>-1424728221</v>
      </c>
      <c r="Y158">
        <f t="shared" si="68"/>
        <v>0.19</v>
      </c>
      <c r="AA158">
        <v>0</v>
      </c>
      <c r="AB158">
        <v>1482.38</v>
      </c>
      <c r="AC158">
        <v>432.33</v>
      </c>
      <c r="AD158">
        <v>0</v>
      </c>
      <c r="AE158">
        <v>0</v>
      </c>
      <c r="AF158">
        <v>138.54</v>
      </c>
      <c r="AG158">
        <v>12.1</v>
      </c>
      <c r="AH158">
        <v>0</v>
      </c>
      <c r="AI158">
        <v>1</v>
      </c>
      <c r="AJ158">
        <v>10.7</v>
      </c>
      <c r="AK158">
        <v>35.729999999999997</v>
      </c>
      <c r="AL158">
        <v>1</v>
      </c>
      <c r="AM158">
        <v>2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0.19</v>
      </c>
      <c r="AU158" t="s">
        <v>3</v>
      </c>
      <c r="AV158">
        <v>0</v>
      </c>
      <c r="AW158">
        <v>2</v>
      </c>
      <c r="AX158">
        <v>93042624</v>
      </c>
      <c r="AY158">
        <v>1</v>
      </c>
      <c r="AZ158">
        <v>0</v>
      </c>
      <c r="BA158">
        <v>158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V158">
        <v>0</v>
      </c>
      <c r="CW158">
        <f>ROUND(Y158*Source!I143*DO158,9)</f>
        <v>0</v>
      </c>
      <c r="CX158">
        <f>ROUND(Y158*Source!I143,9)</f>
        <v>1.52E-2</v>
      </c>
      <c r="CY158">
        <f>AB158</f>
        <v>1482.38</v>
      </c>
      <c r="CZ158">
        <f>AF158</f>
        <v>138.54</v>
      </c>
      <c r="DA158">
        <f>AJ158</f>
        <v>10.7</v>
      </c>
      <c r="DB158">
        <f t="shared" si="69"/>
        <v>26.32</v>
      </c>
      <c r="DC158">
        <f t="shared" si="70"/>
        <v>2.2999999999999998</v>
      </c>
      <c r="DD158" t="s">
        <v>3</v>
      </c>
      <c r="DE158" t="s">
        <v>3</v>
      </c>
      <c r="DF158">
        <f t="shared" si="74"/>
        <v>0</v>
      </c>
      <c r="DG158">
        <f>ROUND(ROUND(AF158*AJ158,2)*CX158,2)</f>
        <v>22.53</v>
      </c>
      <c r="DH158">
        <f>ROUND(ROUND(AG158*AK158,2)*CX158,2)</f>
        <v>6.57</v>
      </c>
      <c r="DI158">
        <f t="shared" si="71"/>
        <v>0</v>
      </c>
      <c r="DJ158">
        <f>DG158</f>
        <v>22.53</v>
      </c>
      <c r="DK158">
        <v>0</v>
      </c>
      <c r="DL158" t="s">
        <v>3</v>
      </c>
      <c r="DM158">
        <v>0</v>
      </c>
      <c r="DN158" t="s">
        <v>3</v>
      </c>
      <c r="DO158">
        <v>0</v>
      </c>
    </row>
    <row r="159" spans="1:119" x14ac:dyDescent="0.2">
      <c r="A159">
        <f>ROW(Source!A143)</f>
        <v>143</v>
      </c>
      <c r="B159">
        <v>93041055</v>
      </c>
      <c r="C159">
        <v>93042621</v>
      </c>
      <c r="D159">
        <v>37802657</v>
      </c>
      <c r="E159">
        <v>1</v>
      </c>
      <c r="F159">
        <v>1</v>
      </c>
      <c r="G159">
        <v>1</v>
      </c>
      <c r="H159">
        <v>2</v>
      </c>
      <c r="I159" t="s">
        <v>769</v>
      </c>
      <c r="J159" t="s">
        <v>770</v>
      </c>
      <c r="K159" t="s">
        <v>771</v>
      </c>
      <c r="L159">
        <v>1368</v>
      </c>
      <c r="N159">
        <v>1011</v>
      </c>
      <c r="O159" t="s">
        <v>696</v>
      </c>
      <c r="P159" t="s">
        <v>696</v>
      </c>
      <c r="Q159">
        <v>1</v>
      </c>
      <c r="W159">
        <v>0</v>
      </c>
      <c r="X159">
        <v>1084334125</v>
      </c>
      <c r="Y159">
        <f t="shared" si="68"/>
        <v>3.36</v>
      </c>
      <c r="AA159">
        <v>0</v>
      </c>
      <c r="AB159">
        <v>54.96</v>
      </c>
      <c r="AC159">
        <v>0</v>
      </c>
      <c r="AD159">
        <v>0</v>
      </c>
      <c r="AE159">
        <v>0</v>
      </c>
      <c r="AF159">
        <v>7.55</v>
      </c>
      <c r="AG159">
        <v>0</v>
      </c>
      <c r="AH159">
        <v>0</v>
      </c>
      <c r="AI159">
        <v>1</v>
      </c>
      <c r="AJ159">
        <v>7.28</v>
      </c>
      <c r="AK159">
        <v>35.729999999999997</v>
      </c>
      <c r="AL159">
        <v>1</v>
      </c>
      <c r="AM159">
        <v>2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3.36</v>
      </c>
      <c r="AU159" t="s">
        <v>3</v>
      </c>
      <c r="AV159">
        <v>0</v>
      </c>
      <c r="AW159">
        <v>2</v>
      </c>
      <c r="AX159">
        <v>93042625</v>
      </c>
      <c r="AY159">
        <v>1</v>
      </c>
      <c r="AZ159">
        <v>0</v>
      </c>
      <c r="BA159">
        <v>159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V159">
        <v>0</v>
      </c>
      <c r="CW159">
        <f>ROUND(Y159*Source!I143*DO159,9)</f>
        <v>0</v>
      </c>
      <c r="CX159">
        <f>ROUND(Y159*Source!I143,9)</f>
        <v>0.26879999999999998</v>
      </c>
      <c r="CY159">
        <f>AB159</f>
        <v>54.96</v>
      </c>
      <c r="CZ159">
        <f>AF159</f>
        <v>7.55</v>
      </c>
      <c r="DA159">
        <f>AJ159</f>
        <v>7.28</v>
      </c>
      <c r="DB159">
        <f t="shared" si="69"/>
        <v>25.37</v>
      </c>
      <c r="DC159">
        <f t="shared" si="70"/>
        <v>0</v>
      </c>
      <c r="DD159" t="s">
        <v>3</v>
      </c>
      <c r="DE159" t="s">
        <v>3</v>
      </c>
      <c r="DF159">
        <f t="shared" si="74"/>
        <v>0</v>
      </c>
      <c r="DG159">
        <f>ROUND(ROUND(AF159*AJ159,2)*CX159,2)</f>
        <v>14.77</v>
      </c>
      <c r="DH159">
        <f>ROUND(ROUND(AG159*AK159,2)*CX159,2)</f>
        <v>0</v>
      </c>
      <c r="DI159">
        <f t="shared" si="71"/>
        <v>0</v>
      </c>
      <c r="DJ159">
        <f>DG159</f>
        <v>14.77</v>
      </c>
      <c r="DK159">
        <v>0</v>
      </c>
      <c r="DL159" t="s">
        <v>3</v>
      </c>
      <c r="DM159">
        <v>0</v>
      </c>
      <c r="DN159" t="s">
        <v>3</v>
      </c>
      <c r="DO159">
        <v>0</v>
      </c>
    </row>
    <row r="160" spans="1:119" x14ac:dyDescent="0.2">
      <c r="A160">
        <f>ROW(Source!A143)</f>
        <v>143</v>
      </c>
      <c r="B160">
        <v>93041055</v>
      </c>
      <c r="C160">
        <v>93042621</v>
      </c>
      <c r="D160">
        <v>37804456</v>
      </c>
      <c r="E160">
        <v>1</v>
      </c>
      <c r="F160">
        <v>1</v>
      </c>
      <c r="G160">
        <v>1</v>
      </c>
      <c r="H160">
        <v>2</v>
      </c>
      <c r="I160" t="s">
        <v>709</v>
      </c>
      <c r="J160" t="s">
        <v>710</v>
      </c>
      <c r="K160" t="s">
        <v>711</v>
      </c>
      <c r="L160">
        <v>1368</v>
      </c>
      <c r="N160">
        <v>1011</v>
      </c>
      <c r="O160" t="s">
        <v>696</v>
      </c>
      <c r="P160" t="s">
        <v>696</v>
      </c>
      <c r="Q160">
        <v>1</v>
      </c>
      <c r="W160">
        <v>0</v>
      </c>
      <c r="X160">
        <v>-671646184</v>
      </c>
      <c r="Y160">
        <f t="shared" si="68"/>
        <v>0.19</v>
      </c>
      <c r="AA160">
        <v>0</v>
      </c>
      <c r="AB160">
        <v>1326.85</v>
      </c>
      <c r="AC160">
        <v>369.81</v>
      </c>
      <c r="AD160">
        <v>0</v>
      </c>
      <c r="AE160">
        <v>0</v>
      </c>
      <c r="AF160">
        <v>91.76</v>
      </c>
      <c r="AG160">
        <v>10.35</v>
      </c>
      <c r="AH160">
        <v>0</v>
      </c>
      <c r="AI160">
        <v>1</v>
      </c>
      <c r="AJ160">
        <v>14.46</v>
      </c>
      <c r="AK160">
        <v>35.729999999999997</v>
      </c>
      <c r="AL160">
        <v>1</v>
      </c>
      <c r="AM160">
        <v>2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0.19</v>
      </c>
      <c r="AU160" t="s">
        <v>3</v>
      </c>
      <c r="AV160">
        <v>0</v>
      </c>
      <c r="AW160">
        <v>2</v>
      </c>
      <c r="AX160">
        <v>93042626</v>
      </c>
      <c r="AY160">
        <v>1</v>
      </c>
      <c r="AZ160">
        <v>0</v>
      </c>
      <c r="BA160">
        <v>160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V160">
        <v>0</v>
      </c>
      <c r="CW160">
        <f>ROUND(Y160*Source!I143*DO160,9)</f>
        <v>0</v>
      </c>
      <c r="CX160">
        <f>ROUND(Y160*Source!I143,9)</f>
        <v>1.52E-2</v>
      </c>
      <c r="CY160">
        <f>AB160</f>
        <v>1326.85</v>
      </c>
      <c r="CZ160">
        <f>AF160</f>
        <v>91.76</v>
      </c>
      <c r="DA160">
        <f>AJ160</f>
        <v>14.46</v>
      </c>
      <c r="DB160">
        <f t="shared" si="69"/>
        <v>17.43</v>
      </c>
      <c r="DC160">
        <f t="shared" si="70"/>
        <v>1.97</v>
      </c>
      <c r="DD160" t="s">
        <v>3</v>
      </c>
      <c r="DE160" t="s">
        <v>3</v>
      </c>
      <c r="DF160">
        <f t="shared" si="74"/>
        <v>0</v>
      </c>
      <c r="DG160">
        <f>ROUND(ROUND(AF160*AJ160,2)*CX160,2)</f>
        <v>20.170000000000002</v>
      </c>
      <c r="DH160">
        <f>ROUND(ROUND(AG160*AK160,2)*CX160,2)</f>
        <v>5.62</v>
      </c>
      <c r="DI160">
        <f t="shared" si="71"/>
        <v>0</v>
      </c>
      <c r="DJ160">
        <f>DG160</f>
        <v>20.170000000000002</v>
      </c>
      <c r="DK160">
        <v>0</v>
      </c>
      <c r="DL160" t="s">
        <v>3</v>
      </c>
      <c r="DM160">
        <v>0</v>
      </c>
      <c r="DN160" t="s">
        <v>3</v>
      </c>
      <c r="DO160">
        <v>0</v>
      </c>
    </row>
    <row r="161" spans="1:119" x14ac:dyDescent="0.2">
      <c r="A161">
        <f>ROW(Source!A143)</f>
        <v>143</v>
      </c>
      <c r="B161">
        <v>93041055</v>
      </c>
      <c r="C161">
        <v>93042621</v>
      </c>
      <c r="D161">
        <v>37735767</v>
      </c>
      <c r="E161">
        <v>1</v>
      </c>
      <c r="F161">
        <v>1</v>
      </c>
      <c r="G161">
        <v>1</v>
      </c>
      <c r="H161">
        <v>3</v>
      </c>
      <c r="I161" t="s">
        <v>357</v>
      </c>
      <c r="J161" t="s">
        <v>359</v>
      </c>
      <c r="K161" t="s">
        <v>358</v>
      </c>
      <c r="L161">
        <v>1348</v>
      </c>
      <c r="N161">
        <v>1009</v>
      </c>
      <c r="O161" t="s">
        <v>178</v>
      </c>
      <c r="P161" t="s">
        <v>178</v>
      </c>
      <c r="Q161">
        <v>1000</v>
      </c>
      <c r="W161">
        <v>1</v>
      </c>
      <c r="X161">
        <v>-1793514341</v>
      </c>
      <c r="Y161">
        <f t="shared" si="68"/>
        <v>-4.0000000000000001E-3</v>
      </c>
      <c r="AA161">
        <v>82424.179999999993</v>
      </c>
      <c r="AB161">
        <v>0</v>
      </c>
      <c r="AC161">
        <v>0</v>
      </c>
      <c r="AD161">
        <v>0</v>
      </c>
      <c r="AE161">
        <v>6074</v>
      </c>
      <c r="AF161">
        <v>0</v>
      </c>
      <c r="AG161">
        <v>0</v>
      </c>
      <c r="AH161">
        <v>0</v>
      </c>
      <c r="AI161">
        <v>13.57</v>
      </c>
      <c r="AJ161">
        <v>1</v>
      </c>
      <c r="AK161">
        <v>1</v>
      </c>
      <c r="AL161">
        <v>1</v>
      </c>
      <c r="AM161">
        <v>2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-4.0000000000000001E-3</v>
      </c>
      <c r="AU161" t="s">
        <v>3</v>
      </c>
      <c r="AV161">
        <v>0</v>
      </c>
      <c r="AW161">
        <v>2</v>
      </c>
      <c r="AX161">
        <v>93042627</v>
      </c>
      <c r="AY161">
        <v>1</v>
      </c>
      <c r="AZ161">
        <v>6144</v>
      </c>
      <c r="BA161">
        <v>161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V161">
        <v>0</v>
      </c>
      <c r="CW161">
        <v>0</v>
      </c>
      <c r="CX161">
        <f>ROUND(Y161*Source!I143,9)</f>
        <v>-3.2000000000000003E-4</v>
      </c>
      <c r="CY161">
        <f>AA161</f>
        <v>82424.179999999993</v>
      </c>
      <c r="CZ161">
        <f>AE161</f>
        <v>6074</v>
      </c>
      <c r="DA161">
        <f>AI161</f>
        <v>13.57</v>
      </c>
      <c r="DB161">
        <f t="shared" si="69"/>
        <v>-24.3</v>
      </c>
      <c r="DC161">
        <f t="shared" si="70"/>
        <v>0</v>
      </c>
      <c r="DD161" t="s">
        <v>3</v>
      </c>
      <c r="DE161" t="s">
        <v>3</v>
      </c>
      <c r="DF161">
        <f>ROUND(ROUND(AE161*AI161,2)*CX161,2)</f>
        <v>-26.38</v>
      </c>
      <c r="DG161">
        <f>ROUND(ROUND(AF161,2)*CX161,2)</f>
        <v>0</v>
      </c>
      <c r="DH161">
        <f>ROUND(ROUND(AG161,2)*CX161,2)</f>
        <v>0</v>
      </c>
      <c r="DI161">
        <f t="shared" si="71"/>
        <v>0</v>
      </c>
      <c r="DJ161">
        <f>DF161</f>
        <v>-26.38</v>
      </c>
      <c r="DK161">
        <v>0</v>
      </c>
      <c r="DL161" t="s">
        <v>3</v>
      </c>
      <c r="DM161">
        <v>0</v>
      </c>
      <c r="DN161" t="s">
        <v>3</v>
      </c>
      <c r="DO161">
        <v>0</v>
      </c>
    </row>
    <row r="162" spans="1:119" x14ac:dyDescent="0.2">
      <c r="A162">
        <f>ROW(Source!A143)</f>
        <v>143</v>
      </c>
      <c r="B162">
        <v>93041055</v>
      </c>
      <c r="C162">
        <v>93042621</v>
      </c>
      <c r="D162">
        <v>37736610</v>
      </c>
      <c r="E162">
        <v>1</v>
      </c>
      <c r="F162">
        <v>1</v>
      </c>
      <c r="G162">
        <v>1</v>
      </c>
      <c r="H162">
        <v>3</v>
      </c>
      <c r="I162" t="s">
        <v>338</v>
      </c>
      <c r="J162" t="s">
        <v>340</v>
      </c>
      <c r="K162" t="s">
        <v>339</v>
      </c>
      <c r="L162">
        <v>1346</v>
      </c>
      <c r="N162">
        <v>1009</v>
      </c>
      <c r="O162" t="s">
        <v>55</v>
      </c>
      <c r="P162" t="s">
        <v>55</v>
      </c>
      <c r="Q162">
        <v>1</v>
      </c>
      <c r="W162">
        <v>1</v>
      </c>
      <c r="X162">
        <v>-347328291</v>
      </c>
      <c r="Y162">
        <f t="shared" si="68"/>
        <v>-0.9</v>
      </c>
      <c r="AA162">
        <v>121.82</v>
      </c>
      <c r="AB162">
        <v>0</v>
      </c>
      <c r="AC162">
        <v>0</v>
      </c>
      <c r="AD162">
        <v>0</v>
      </c>
      <c r="AE162">
        <v>12.65</v>
      </c>
      <c r="AF162">
        <v>0</v>
      </c>
      <c r="AG162">
        <v>0</v>
      </c>
      <c r="AH162">
        <v>0</v>
      </c>
      <c r="AI162">
        <v>9.6300000000000008</v>
      </c>
      <c r="AJ162">
        <v>1</v>
      </c>
      <c r="AK162">
        <v>1</v>
      </c>
      <c r="AL162">
        <v>1</v>
      </c>
      <c r="AM162">
        <v>2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-0.9</v>
      </c>
      <c r="AU162" t="s">
        <v>3</v>
      </c>
      <c r="AV162">
        <v>0</v>
      </c>
      <c r="AW162">
        <v>2</v>
      </c>
      <c r="AX162">
        <v>93042628</v>
      </c>
      <c r="AY162">
        <v>1</v>
      </c>
      <c r="AZ162">
        <v>6144</v>
      </c>
      <c r="BA162">
        <v>162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V162">
        <v>0</v>
      </c>
      <c r="CW162">
        <v>0</v>
      </c>
      <c r="CX162">
        <f>ROUND(Y162*Source!I143,9)</f>
        <v>-7.1999999999999995E-2</v>
      </c>
      <c r="CY162">
        <f>AA162</f>
        <v>121.82</v>
      </c>
      <c r="CZ162">
        <f>AE162</f>
        <v>12.65</v>
      </c>
      <c r="DA162">
        <f>AI162</f>
        <v>9.6300000000000008</v>
      </c>
      <c r="DB162">
        <f t="shared" si="69"/>
        <v>-11.39</v>
      </c>
      <c r="DC162">
        <f t="shared" si="70"/>
        <v>0</v>
      </c>
      <c r="DD162" t="s">
        <v>3</v>
      </c>
      <c r="DE162" t="s">
        <v>3</v>
      </c>
      <c r="DF162">
        <f>ROUND(ROUND(AE162*AI162,2)*CX162,2)</f>
        <v>-8.77</v>
      </c>
      <c r="DG162">
        <f>ROUND(ROUND(AF162,2)*CX162,2)</f>
        <v>0</v>
      </c>
      <c r="DH162">
        <f>ROUND(ROUND(AG162,2)*CX162,2)</f>
        <v>0</v>
      </c>
      <c r="DI162">
        <f t="shared" si="71"/>
        <v>0</v>
      </c>
      <c r="DJ162">
        <f>DF162</f>
        <v>-8.77</v>
      </c>
      <c r="DK162">
        <v>0</v>
      </c>
      <c r="DL162" t="s">
        <v>3</v>
      </c>
      <c r="DM162">
        <v>0</v>
      </c>
      <c r="DN162" t="s">
        <v>3</v>
      </c>
      <c r="DO162">
        <v>0</v>
      </c>
    </row>
    <row r="163" spans="1:119" x14ac:dyDescent="0.2">
      <c r="A163">
        <f>ROW(Source!A143)</f>
        <v>143</v>
      </c>
      <c r="B163">
        <v>93041055</v>
      </c>
      <c r="C163">
        <v>93042621</v>
      </c>
      <c r="D163">
        <v>37732563</v>
      </c>
      <c r="E163">
        <v>1</v>
      </c>
      <c r="F163">
        <v>1</v>
      </c>
      <c r="G163">
        <v>1</v>
      </c>
      <c r="H163">
        <v>3</v>
      </c>
      <c r="I163" t="s">
        <v>362</v>
      </c>
      <c r="J163" t="s">
        <v>364</v>
      </c>
      <c r="K163" t="s">
        <v>363</v>
      </c>
      <c r="L163">
        <v>1346</v>
      </c>
      <c r="N163">
        <v>1009</v>
      </c>
      <c r="O163" t="s">
        <v>55</v>
      </c>
      <c r="P163" t="s">
        <v>55</v>
      </c>
      <c r="Q163">
        <v>1</v>
      </c>
      <c r="W163">
        <v>1</v>
      </c>
      <c r="X163">
        <v>1831350124</v>
      </c>
      <c r="Y163">
        <f t="shared" si="68"/>
        <v>-2.4</v>
      </c>
      <c r="AA163">
        <v>137.36000000000001</v>
      </c>
      <c r="AB163">
        <v>0</v>
      </c>
      <c r="AC163">
        <v>0</v>
      </c>
      <c r="AD163">
        <v>0</v>
      </c>
      <c r="AE163">
        <v>29.04</v>
      </c>
      <c r="AF163">
        <v>0</v>
      </c>
      <c r="AG163">
        <v>0</v>
      </c>
      <c r="AH163">
        <v>0</v>
      </c>
      <c r="AI163">
        <v>4.7300000000000004</v>
      </c>
      <c r="AJ163">
        <v>1</v>
      </c>
      <c r="AK163">
        <v>1</v>
      </c>
      <c r="AL163">
        <v>1</v>
      </c>
      <c r="AM163">
        <v>2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-2.4</v>
      </c>
      <c r="AU163" t="s">
        <v>3</v>
      </c>
      <c r="AV163">
        <v>0</v>
      </c>
      <c r="AW163">
        <v>2</v>
      </c>
      <c r="AX163">
        <v>93042629</v>
      </c>
      <c r="AY163">
        <v>1</v>
      </c>
      <c r="AZ163">
        <v>6144</v>
      </c>
      <c r="BA163">
        <v>163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V163">
        <v>0</v>
      </c>
      <c r="CW163">
        <v>0</v>
      </c>
      <c r="CX163">
        <f>ROUND(Y163*Source!I143,9)</f>
        <v>-0.192</v>
      </c>
      <c r="CY163">
        <f>AA163</f>
        <v>137.36000000000001</v>
      </c>
      <c r="CZ163">
        <f>AE163</f>
        <v>29.04</v>
      </c>
      <c r="DA163">
        <f>AI163</f>
        <v>4.7300000000000004</v>
      </c>
      <c r="DB163">
        <f t="shared" si="69"/>
        <v>-69.7</v>
      </c>
      <c r="DC163">
        <f t="shared" si="70"/>
        <v>0</v>
      </c>
      <c r="DD163" t="s">
        <v>3</v>
      </c>
      <c r="DE163" t="s">
        <v>3</v>
      </c>
      <c r="DF163">
        <f>ROUND(ROUND(AE163*AI163,2)*CX163,2)</f>
        <v>-26.37</v>
      </c>
      <c r="DG163">
        <f>ROUND(ROUND(AF163,2)*CX163,2)</f>
        <v>0</v>
      </c>
      <c r="DH163">
        <f>ROUND(ROUND(AG163,2)*CX163,2)</f>
        <v>0</v>
      </c>
      <c r="DI163">
        <f t="shared" si="71"/>
        <v>0</v>
      </c>
      <c r="DJ163">
        <f>DF163</f>
        <v>-26.37</v>
      </c>
      <c r="DK163">
        <v>0</v>
      </c>
      <c r="DL163" t="s">
        <v>3</v>
      </c>
      <c r="DM163">
        <v>0</v>
      </c>
      <c r="DN163" t="s">
        <v>3</v>
      </c>
      <c r="DO163">
        <v>0</v>
      </c>
    </row>
    <row r="164" spans="1:119" x14ac:dyDescent="0.2">
      <c r="A164">
        <f>ROW(Source!A143)</f>
        <v>143</v>
      </c>
      <c r="B164">
        <v>93041055</v>
      </c>
      <c r="C164">
        <v>93042621</v>
      </c>
      <c r="D164">
        <v>37801918</v>
      </c>
      <c r="E164">
        <v>1</v>
      </c>
      <c r="F164">
        <v>1</v>
      </c>
      <c r="G164">
        <v>1</v>
      </c>
      <c r="H164">
        <v>3</v>
      </c>
      <c r="I164" t="s">
        <v>479</v>
      </c>
      <c r="J164" t="s">
        <v>482</v>
      </c>
      <c r="K164" t="s">
        <v>480</v>
      </c>
      <c r="L164">
        <v>1374</v>
      </c>
      <c r="N164">
        <v>1013</v>
      </c>
      <c r="O164" t="s">
        <v>481</v>
      </c>
      <c r="P164" t="s">
        <v>481</v>
      </c>
      <c r="Q164">
        <v>1</v>
      </c>
      <c r="W164">
        <v>0</v>
      </c>
      <c r="X164">
        <v>2131831278</v>
      </c>
      <c r="Y164">
        <f t="shared" si="68"/>
        <v>3.74</v>
      </c>
      <c r="AA164">
        <v>1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M164">
        <v>-2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3.74</v>
      </c>
      <c r="AU164" t="s">
        <v>3</v>
      </c>
      <c r="AV164">
        <v>0</v>
      </c>
      <c r="AW164">
        <v>2</v>
      </c>
      <c r="AX164">
        <v>93042630</v>
      </c>
      <c r="AY164">
        <v>1</v>
      </c>
      <c r="AZ164">
        <v>0</v>
      </c>
      <c r="BA164">
        <v>164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V164">
        <v>0</v>
      </c>
      <c r="CW164">
        <v>0</v>
      </c>
      <c r="CX164">
        <f>ROUND(Y164*Source!I143,9)</f>
        <v>0.29920000000000002</v>
      </c>
      <c r="CY164">
        <f>AA164</f>
        <v>1</v>
      </c>
      <c r="CZ164">
        <f>AE164</f>
        <v>1</v>
      </c>
      <c r="DA164">
        <f>AI164</f>
        <v>1</v>
      </c>
      <c r="DB164">
        <f t="shared" si="69"/>
        <v>3.74</v>
      </c>
      <c r="DC164">
        <f t="shared" si="70"/>
        <v>0</v>
      </c>
      <c r="DD164" t="s">
        <v>3</v>
      </c>
      <c r="DE164" t="s">
        <v>3</v>
      </c>
      <c r="DF164">
        <f>ROUND(ROUND(AE164,2)*CX164,2)</f>
        <v>0.3</v>
      </c>
      <c r="DG164">
        <f>ROUND(ROUND(AF164,2)*CX164,2)</f>
        <v>0</v>
      </c>
      <c r="DH164">
        <f>ROUND(ROUND(AG164,2)*CX164,2)</f>
        <v>0</v>
      </c>
      <c r="DI164">
        <f t="shared" si="71"/>
        <v>0</v>
      </c>
      <c r="DJ164">
        <f>DF164</f>
        <v>0.3</v>
      </c>
      <c r="DK164">
        <v>0</v>
      </c>
      <c r="DL164" t="s">
        <v>3</v>
      </c>
      <c r="DM164">
        <v>0</v>
      </c>
      <c r="DN164" t="s">
        <v>3</v>
      </c>
      <c r="DO164">
        <v>0</v>
      </c>
    </row>
    <row r="165" spans="1:119" x14ac:dyDescent="0.2">
      <c r="A165">
        <f>ROW(Source!A147)</f>
        <v>147</v>
      </c>
      <c r="B165">
        <v>93041055</v>
      </c>
      <c r="C165">
        <v>93042747</v>
      </c>
      <c r="D165">
        <v>23134664</v>
      </c>
      <c r="E165">
        <v>1</v>
      </c>
      <c r="F165">
        <v>1</v>
      </c>
      <c r="G165">
        <v>1</v>
      </c>
      <c r="H165">
        <v>1</v>
      </c>
      <c r="I165" t="s">
        <v>798</v>
      </c>
      <c r="J165" t="s">
        <v>3</v>
      </c>
      <c r="K165" t="s">
        <v>799</v>
      </c>
      <c r="L165">
        <v>1369</v>
      </c>
      <c r="N165">
        <v>1013</v>
      </c>
      <c r="O165" t="s">
        <v>688</v>
      </c>
      <c r="P165" t="s">
        <v>688</v>
      </c>
      <c r="Q165">
        <v>1</v>
      </c>
      <c r="W165">
        <v>0</v>
      </c>
      <c r="X165">
        <v>-1578608621</v>
      </c>
      <c r="Y165">
        <f t="shared" si="68"/>
        <v>21.2</v>
      </c>
      <c r="AA165">
        <v>0</v>
      </c>
      <c r="AB165">
        <v>0</v>
      </c>
      <c r="AC165">
        <v>0</v>
      </c>
      <c r="AD165">
        <v>8.89</v>
      </c>
      <c r="AE165">
        <v>0</v>
      </c>
      <c r="AF165">
        <v>0</v>
      </c>
      <c r="AG165">
        <v>0</v>
      </c>
      <c r="AH165">
        <v>8.89</v>
      </c>
      <c r="AI165">
        <v>1</v>
      </c>
      <c r="AJ165">
        <v>1</v>
      </c>
      <c r="AK165">
        <v>1</v>
      </c>
      <c r="AL165">
        <v>1</v>
      </c>
      <c r="AM165">
        <v>-2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</v>
      </c>
      <c r="AT165">
        <v>21.2</v>
      </c>
      <c r="AU165" t="s">
        <v>3</v>
      </c>
      <c r="AV165">
        <v>1</v>
      </c>
      <c r="AW165">
        <v>2</v>
      </c>
      <c r="AX165">
        <v>93042748</v>
      </c>
      <c r="AY165">
        <v>1</v>
      </c>
      <c r="AZ165">
        <v>0</v>
      </c>
      <c r="BA165">
        <v>165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U165">
        <f>ROUND(AT165*Source!I147*AH165*AL165,2)</f>
        <v>282.7</v>
      </c>
      <c r="CV165">
        <f>ROUND(Y165*Source!I147,9)</f>
        <v>31.8</v>
      </c>
      <c r="CW165">
        <v>0</v>
      </c>
      <c r="CX165">
        <f>ROUND(Y165*Source!I147,9)</f>
        <v>31.8</v>
      </c>
      <c r="CY165">
        <f>AD165</f>
        <v>8.89</v>
      </c>
      <c r="CZ165">
        <f>AH165</f>
        <v>8.89</v>
      </c>
      <c r="DA165">
        <f>AL165</f>
        <v>1</v>
      </c>
      <c r="DB165">
        <f t="shared" si="69"/>
        <v>188.47</v>
      </c>
      <c r="DC165">
        <f t="shared" si="70"/>
        <v>0</v>
      </c>
      <c r="DD165" t="s">
        <v>3</v>
      </c>
      <c r="DE165" t="s">
        <v>3</v>
      </c>
      <c r="DF165">
        <f>ROUND(ROUND(AE165,2)*CX165,2)</f>
        <v>0</v>
      </c>
      <c r="DG165">
        <f>ROUND(ROUND(AF165,2)*CX165,2)</f>
        <v>0</v>
      </c>
      <c r="DH165">
        <f>ROUND(ROUND(AG165,2)*CX165,2)</f>
        <v>0</v>
      </c>
      <c r="DI165">
        <f t="shared" si="71"/>
        <v>282.7</v>
      </c>
      <c r="DJ165">
        <f>DI165</f>
        <v>282.7</v>
      </c>
      <c r="DK165">
        <v>0</v>
      </c>
      <c r="DL165" t="s">
        <v>3</v>
      </c>
      <c r="DM165">
        <v>0</v>
      </c>
      <c r="DN165" t="s">
        <v>3</v>
      </c>
      <c r="DO165">
        <v>0</v>
      </c>
    </row>
    <row r="166" spans="1:119" x14ac:dyDescent="0.2">
      <c r="A166">
        <f>ROW(Source!A147)</f>
        <v>147</v>
      </c>
      <c r="B166">
        <v>93041055</v>
      </c>
      <c r="C166">
        <v>93042747</v>
      </c>
      <c r="D166">
        <v>37803075</v>
      </c>
      <c r="E166">
        <v>1</v>
      </c>
      <c r="F166">
        <v>1</v>
      </c>
      <c r="G166">
        <v>1</v>
      </c>
      <c r="H166">
        <v>2</v>
      </c>
      <c r="I166" t="s">
        <v>800</v>
      </c>
      <c r="J166" t="s">
        <v>801</v>
      </c>
      <c r="K166" t="s">
        <v>802</v>
      </c>
      <c r="L166">
        <v>1368</v>
      </c>
      <c r="N166">
        <v>1011</v>
      </c>
      <c r="O166" t="s">
        <v>696</v>
      </c>
      <c r="P166" t="s">
        <v>696</v>
      </c>
      <c r="Q166">
        <v>1</v>
      </c>
      <c r="W166">
        <v>0</v>
      </c>
      <c r="X166">
        <v>590385320</v>
      </c>
      <c r="Y166">
        <f t="shared" si="68"/>
        <v>1.95</v>
      </c>
      <c r="AA166">
        <v>0</v>
      </c>
      <c r="AB166">
        <v>215.74</v>
      </c>
      <c r="AC166">
        <v>0</v>
      </c>
      <c r="AD166">
        <v>0</v>
      </c>
      <c r="AE166">
        <v>0</v>
      </c>
      <c r="AF166">
        <v>33.19</v>
      </c>
      <c r="AG166">
        <v>0</v>
      </c>
      <c r="AH166">
        <v>0</v>
      </c>
      <c r="AI166">
        <v>1</v>
      </c>
      <c r="AJ166">
        <v>6.5</v>
      </c>
      <c r="AK166">
        <v>35.729999999999997</v>
      </c>
      <c r="AL166">
        <v>1</v>
      </c>
      <c r="AM166">
        <v>2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1.95</v>
      </c>
      <c r="AU166" t="s">
        <v>3</v>
      </c>
      <c r="AV166">
        <v>0</v>
      </c>
      <c r="AW166">
        <v>2</v>
      </c>
      <c r="AX166">
        <v>93042749</v>
      </c>
      <c r="AY166">
        <v>1</v>
      </c>
      <c r="AZ166">
        <v>0</v>
      </c>
      <c r="BA166">
        <v>166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V166">
        <v>0</v>
      </c>
      <c r="CW166">
        <f>ROUND(Y166*Source!I147*DO166,9)</f>
        <v>0</v>
      </c>
      <c r="CX166">
        <f>ROUND(Y166*Source!I147,9)</f>
        <v>2.9249999999999998</v>
      </c>
      <c r="CY166">
        <f>AB166</f>
        <v>215.74</v>
      </c>
      <c r="CZ166">
        <f>AF166</f>
        <v>33.19</v>
      </c>
      <c r="DA166">
        <f>AJ166</f>
        <v>6.5</v>
      </c>
      <c r="DB166">
        <f t="shared" si="69"/>
        <v>64.72</v>
      </c>
      <c r="DC166">
        <f t="shared" si="70"/>
        <v>0</v>
      </c>
      <c r="DD166" t="s">
        <v>3</v>
      </c>
      <c r="DE166" t="s">
        <v>3</v>
      </c>
      <c r="DF166">
        <f>ROUND(ROUND(AE166,2)*CX166,2)</f>
        <v>0</v>
      </c>
      <c r="DG166">
        <f>ROUND(ROUND(AF166*AJ166,2)*CX166,2)</f>
        <v>631.04</v>
      </c>
      <c r="DH166">
        <f>ROUND(ROUND(AG166*AK166,2)*CX166,2)</f>
        <v>0</v>
      </c>
      <c r="DI166">
        <f t="shared" si="71"/>
        <v>0</v>
      </c>
      <c r="DJ166">
        <f>DG166</f>
        <v>631.04</v>
      </c>
      <c r="DK166">
        <v>0</v>
      </c>
      <c r="DL166" t="s">
        <v>3</v>
      </c>
      <c r="DM166">
        <v>0</v>
      </c>
      <c r="DN166" t="s">
        <v>3</v>
      </c>
      <c r="DO166">
        <v>0</v>
      </c>
    </row>
    <row r="167" spans="1:119" x14ac:dyDescent="0.2">
      <c r="A167">
        <f>ROW(Source!A147)</f>
        <v>147</v>
      </c>
      <c r="B167">
        <v>93041055</v>
      </c>
      <c r="C167">
        <v>93042747</v>
      </c>
      <c r="D167">
        <v>37804456</v>
      </c>
      <c r="E167">
        <v>1</v>
      </c>
      <c r="F167">
        <v>1</v>
      </c>
      <c r="G167">
        <v>1</v>
      </c>
      <c r="H167">
        <v>2</v>
      </c>
      <c r="I167" t="s">
        <v>709</v>
      </c>
      <c r="J167" t="s">
        <v>710</v>
      </c>
      <c r="K167" t="s">
        <v>711</v>
      </c>
      <c r="L167">
        <v>1368</v>
      </c>
      <c r="N167">
        <v>1011</v>
      </c>
      <c r="O167" t="s">
        <v>696</v>
      </c>
      <c r="P167" t="s">
        <v>696</v>
      </c>
      <c r="Q167">
        <v>1</v>
      </c>
      <c r="W167">
        <v>0</v>
      </c>
      <c r="X167">
        <v>-671646184</v>
      </c>
      <c r="Y167">
        <f t="shared" si="68"/>
        <v>0.2</v>
      </c>
      <c r="AA167">
        <v>0</v>
      </c>
      <c r="AB167">
        <v>1326.85</v>
      </c>
      <c r="AC167">
        <v>369.81</v>
      </c>
      <c r="AD167">
        <v>0</v>
      </c>
      <c r="AE167">
        <v>0</v>
      </c>
      <c r="AF167">
        <v>91.76</v>
      </c>
      <c r="AG167">
        <v>10.35</v>
      </c>
      <c r="AH167">
        <v>0</v>
      </c>
      <c r="AI167">
        <v>1</v>
      </c>
      <c r="AJ167">
        <v>14.46</v>
      </c>
      <c r="AK167">
        <v>35.729999999999997</v>
      </c>
      <c r="AL167">
        <v>1</v>
      </c>
      <c r="AM167">
        <v>2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0.2</v>
      </c>
      <c r="AU167" t="s">
        <v>3</v>
      </c>
      <c r="AV167">
        <v>0</v>
      </c>
      <c r="AW167">
        <v>2</v>
      </c>
      <c r="AX167">
        <v>93042750</v>
      </c>
      <c r="AY167">
        <v>1</v>
      </c>
      <c r="AZ167">
        <v>0</v>
      </c>
      <c r="BA167">
        <v>167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V167">
        <v>0</v>
      </c>
      <c r="CW167">
        <f>ROUND(Y167*Source!I147*DO167,9)</f>
        <v>0</v>
      </c>
      <c r="CX167">
        <f>ROUND(Y167*Source!I147,9)</f>
        <v>0.3</v>
      </c>
      <c r="CY167">
        <f>AB167</f>
        <v>1326.85</v>
      </c>
      <c r="CZ167">
        <f>AF167</f>
        <v>91.76</v>
      </c>
      <c r="DA167">
        <f>AJ167</f>
        <v>14.46</v>
      </c>
      <c r="DB167">
        <f t="shared" si="69"/>
        <v>18.350000000000001</v>
      </c>
      <c r="DC167">
        <f t="shared" si="70"/>
        <v>2.0699999999999998</v>
      </c>
      <c r="DD167" t="s">
        <v>3</v>
      </c>
      <c r="DE167" t="s">
        <v>3</v>
      </c>
      <c r="DF167">
        <f>ROUND(ROUND(AE167,2)*CX167,2)</f>
        <v>0</v>
      </c>
      <c r="DG167">
        <f>ROUND(ROUND(AF167*AJ167,2)*CX167,2)</f>
        <v>398.06</v>
      </c>
      <c r="DH167">
        <f>ROUND(ROUND(AG167*AK167,2)*CX167,2)</f>
        <v>110.94</v>
      </c>
      <c r="DI167">
        <f t="shared" si="71"/>
        <v>0</v>
      </c>
      <c r="DJ167">
        <f>DG167</f>
        <v>398.06</v>
      </c>
      <c r="DK167">
        <v>0</v>
      </c>
      <c r="DL167" t="s">
        <v>3</v>
      </c>
      <c r="DM167">
        <v>0</v>
      </c>
      <c r="DN167" t="s">
        <v>3</v>
      </c>
      <c r="DO167">
        <v>0</v>
      </c>
    </row>
    <row r="168" spans="1:119" x14ac:dyDescent="0.2">
      <c r="A168">
        <f>ROW(Source!A147)</f>
        <v>147</v>
      </c>
      <c r="B168">
        <v>93041055</v>
      </c>
      <c r="C168">
        <v>93042747</v>
      </c>
      <c r="D168">
        <v>37730431</v>
      </c>
      <c r="E168">
        <v>1</v>
      </c>
      <c r="F168">
        <v>1</v>
      </c>
      <c r="G168">
        <v>1</v>
      </c>
      <c r="H168">
        <v>3</v>
      </c>
      <c r="I168" t="s">
        <v>176</v>
      </c>
      <c r="J168" t="s">
        <v>179</v>
      </c>
      <c r="K168" t="s">
        <v>177</v>
      </c>
      <c r="L168">
        <v>1348</v>
      </c>
      <c r="N168">
        <v>1009</v>
      </c>
      <c r="O168" t="s">
        <v>178</v>
      </c>
      <c r="P168" t="s">
        <v>178</v>
      </c>
      <c r="Q168">
        <v>1000</v>
      </c>
      <c r="W168">
        <v>1</v>
      </c>
      <c r="X168">
        <v>-1477418341</v>
      </c>
      <c r="Y168">
        <f t="shared" si="68"/>
        <v>-1.6E-2</v>
      </c>
      <c r="AA168">
        <v>39959.5</v>
      </c>
      <c r="AB168">
        <v>0</v>
      </c>
      <c r="AC168">
        <v>0</v>
      </c>
      <c r="AD168">
        <v>0</v>
      </c>
      <c r="AE168">
        <v>1631</v>
      </c>
      <c r="AF168">
        <v>0</v>
      </c>
      <c r="AG168">
        <v>0</v>
      </c>
      <c r="AH168">
        <v>0</v>
      </c>
      <c r="AI168">
        <v>24.5</v>
      </c>
      <c r="AJ168">
        <v>1</v>
      </c>
      <c r="AK168">
        <v>1</v>
      </c>
      <c r="AL168">
        <v>1</v>
      </c>
      <c r="AM168">
        <v>2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-1.6E-2</v>
      </c>
      <c r="AU168" t="s">
        <v>3</v>
      </c>
      <c r="AV168">
        <v>0</v>
      </c>
      <c r="AW168">
        <v>2</v>
      </c>
      <c r="AX168">
        <v>93042751</v>
      </c>
      <c r="AY168">
        <v>1</v>
      </c>
      <c r="AZ168">
        <v>6144</v>
      </c>
      <c r="BA168">
        <v>168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V168">
        <v>0</v>
      </c>
      <c r="CW168">
        <v>0</v>
      </c>
      <c r="CX168">
        <f>ROUND(Y168*Source!I147,9)</f>
        <v>-2.4E-2</v>
      </c>
      <c r="CY168">
        <f>AA168</f>
        <v>39959.5</v>
      </c>
      <c r="CZ168">
        <f>AE168</f>
        <v>1631</v>
      </c>
      <c r="DA168">
        <f>AI168</f>
        <v>24.5</v>
      </c>
      <c r="DB168">
        <f t="shared" si="69"/>
        <v>-26.1</v>
      </c>
      <c r="DC168">
        <f t="shared" si="70"/>
        <v>0</v>
      </c>
      <c r="DD168" t="s">
        <v>3</v>
      </c>
      <c r="DE168" t="s">
        <v>3</v>
      </c>
      <c r="DF168">
        <f>ROUND(ROUND(AE168*AI168,2)*CX168,2)</f>
        <v>-959.03</v>
      </c>
      <c r="DG168">
        <f t="shared" ref="DG168:DG174" si="75">ROUND(ROUND(AF168,2)*CX168,2)</f>
        <v>0</v>
      </c>
      <c r="DH168">
        <f t="shared" ref="DH168:DH174" si="76">ROUND(ROUND(AG168,2)*CX168,2)</f>
        <v>0</v>
      </c>
      <c r="DI168">
        <f t="shared" si="71"/>
        <v>0</v>
      </c>
      <c r="DJ168">
        <f>DF168</f>
        <v>-959.03</v>
      </c>
      <c r="DK168">
        <v>0</v>
      </c>
      <c r="DL168" t="s">
        <v>3</v>
      </c>
      <c r="DM168">
        <v>0</v>
      </c>
      <c r="DN168" t="s">
        <v>3</v>
      </c>
      <c r="DO168">
        <v>0</v>
      </c>
    </row>
    <row r="169" spans="1:119" x14ac:dyDescent="0.2">
      <c r="A169">
        <f>ROW(Source!A147)</f>
        <v>147</v>
      </c>
      <c r="B169">
        <v>93041055</v>
      </c>
      <c r="C169">
        <v>93042747</v>
      </c>
      <c r="D169">
        <v>37729635</v>
      </c>
      <c r="E169">
        <v>1</v>
      </c>
      <c r="F169">
        <v>1</v>
      </c>
      <c r="G169">
        <v>1</v>
      </c>
      <c r="H169">
        <v>3</v>
      </c>
      <c r="I169" t="s">
        <v>379</v>
      </c>
      <c r="J169" t="s">
        <v>381</v>
      </c>
      <c r="K169" t="s">
        <v>380</v>
      </c>
      <c r="L169">
        <v>1348</v>
      </c>
      <c r="N169">
        <v>1009</v>
      </c>
      <c r="O169" t="s">
        <v>178</v>
      </c>
      <c r="P169" t="s">
        <v>178</v>
      </c>
      <c r="Q169">
        <v>1000</v>
      </c>
      <c r="W169">
        <v>1</v>
      </c>
      <c r="X169">
        <v>2031649701</v>
      </c>
      <c r="Y169">
        <f t="shared" si="68"/>
        <v>-2.4E-2</v>
      </c>
      <c r="AA169">
        <v>62463.72</v>
      </c>
      <c r="AB169">
        <v>0</v>
      </c>
      <c r="AC169">
        <v>0</v>
      </c>
      <c r="AD169">
        <v>0</v>
      </c>
      <c r="AE169">
        <v>2607</v>
      </c>
      <c r="AF169">
        <v>0</v>
      </c>
      <c r="AG169">
        <v>0</v>
      </c>
      <c r="AH169">
        <v>0</v>
      </c>
      <c r="AI169">
        <v>23.96</v>
      </c>
      <c r="AJ169">
        <v>1</v>
      </c>
      <c r="AK169">
        <v>1</v>
      </c>
      <c r="AL169">
        <v>1</v>
      </c>
      <c r="AM169">
        <v>2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-2.4E-2</v>
      </c>
      <c r="AU169" t="s">
        <v>3</v>
      </c>
      <c r="AV169">
        <v>0</v>
      </c>
      <c r="AW169">
        <v>2</v>
      </c>
      <c r="AX169">
        <v>93042752</v>
      </c>
      <c r="AY169">
        <v>1</v>
      </c>
      <c r="AZ169">
        <v>6144</v>
      </c>
      <c r="BA169">
        <v>169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V169">
        <v>0</v>
      </c>
      <c r="CW169">
        <v>0</v>
      </c>
      <c r="CX169">
        <f>ROUND(Y169*Source!I147,9)</f>
        <v>-3.5999999999999997E-2</v>
      </c>
      <c r="CY169">
        <f>AA169</f>
        <v>62463.72</v>
      </c>
      <c r="CZ169">
        <f>AE169</f>
        <v>2607</v>
      </c>
      <c r="DA169">
        <f>AI169</f>
        <v>23.96</v>
      </c>
      <c r="DB169">
        <f t="shared" si="69"/>
        <v>-62.57</v>
      </c>
      <c r="DC169">
        <f t="shared" si="70"/>
        <v>0</v>
      </c>
      <c r="DD169" t="s">
        <v>3</v>
      </c>
      <c r="DE169" t="s">
        <v>3</v>
      </c>
      <c r="DF169">
        <f>ROUND(ROUND(AE169*AI169,2)*CX169,2)</f>
        <v>-2248.69</v>
      </c>
      <c r="DG169">
        <f t="shared" si="75"/>
        <v>0</v>
      </c>
      <c r="DH169">
        <f t="shared" si="76"/>
        <v>0</v>
      </c>
      <c r="DI169">
        <f t="shared" si="71"/>
        <v>0</v>
      </c>
      <c r="DJ169">
        <f>DF169</f>
        <v>-2248.69</v>
      </c>
      <c r="DK169">
        <v>0</v>
      </c>
      <c r="DL169" t="s">
        <v>3</v>
      </c>
      <c r="DM169">
        <v>0</v>
      </c>
      <c r="DN169" t="s">
        <v>3</v>
      </c>
      <c r="DO169">
        <v>0</v>
      </c>
    </row>
    <row r="170" spans="1:119" x14ac:dyDescent="0.2">
      <c r="A170">
        <f>ROW(Source!A147)</f>
        <v>147</v>
      </c>
      <c r="B170">
        <v>93041055</v>
      </c>
      <c r="C170">
        <v>93042747</v>
      </c>
      <c r="D170">
        <v>37730443</v>
      </c>
      <c r="E170">
        <v>1</v>
      </c>
      <c r="F170">
        <v>1</v>
      </c>
      <c r="G170">
        <v>1</v>
      </c>
      <c r="H170">
        <v>3</v>
      </c>
      <c r="I170" t="s">
        <v>375</v>
      </c>
      <c r="J170" t="s">
        <v>377</v>
      </c>
      <c r="K170" t="s">
        <v>376</v>
      </c>
      <c r="L170">
        <v>1348</v>
      </c>
      <c r="N170">
        <v>1009</v>
      </c>
      <c r="O170" t="s">
        <v>178</v>
      </c>
      <c r="P170" t="s">
        <v>178</v>
      </c>
      <c r="Q170">
        <v>1000</v>
      </c>
      <c r="W170">
        <v>1</v>
      </c>
      <c r="X170">
        <v>1295095895</v>
      </c>
      <c r="Y170">
        <f t="shared" si="68"/>
        <v>-0.24</v>
      </c>
      <c r="AA170">
        <v>31780.91</v>
      </c>
      <c r="AB170">
        <v>0</v>
      </c>
      <c r="AC170">
        <v>0</v>
      </c>
      <c r="AD170">
        <v>0</v>
      </c>
      <c r="AE170">
        <v>3871</v>
      </c>
      <c r="AF170">
        <v>0</v>
      </c>
      <c r="AG170">
        <v>0</v>
      </c>
      <c r="AH170">
        <v>0</v>
      </c>
      <c r="AI170">
        <v>8.2100000000000009</v>
      </c>
      <c r="AJ170">
        <v>1</v>
      </c>
      <c r="AK170">
        <v>1</v>
      </c>
      <c r="AL170">
        <v>1</v>
      </c>
      <c r="AM170">
        <v>2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</v>
      </c>
      <c r="AT170">
        <v>-0.24</v>
      </c>
      <c r="AU170" t="s">
        <v>3</v>
      </c>
      <c r="AV170">
        <v>0</v>
      </c>
      <c r="AW170">
        <v>2</v>
      </c>
      <c r="AX170">
        <v>93042753</v>
      </c>
      <c r="AY170">
        <v>1</v>
      </c>
      <c r="AZ170">
        <v>6144</v>
      </c>
      <c r="BA170">
        <v>170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V170">
        <v>0</v>
      </c>
      <c r="CW170">
        <v>0</v>
      </c>
      <c r="CX170">
        <f>ROUND(Y170*Source!I147,9)</f>
        <v>-0.36</v>
      </c>
      <c r="CY170">
        <f>AA170</f>
        <v>31780.91</v>
      </c>
      <c r="CZ170">
        <f>AE170</f>
        <v>3871</v>
      </c>
      <c r="DA170">
        <f>AI170</f>
        <v>8.2100000000000009</v>
      </c>
      <c r="DB170">
        <f t="shared" si="69"/>
        <v>-929.04</v>
      </c>
      <c r="DC170">
        <f t="shared" si="70"/>
        <v>0</v>
      </c>
      <c r="DD170" t="s">
        <v>3</v>
      </c>
      <c r="DE170" t="s">
        <v>3</v>
      </c>
      <c r="DF170">
        <f>ROUND(ROUND(AE170*AI170,2)*CX170,2)</f>
        <v>-11441.13</v>
      </c>
      <c r="DG170">
        <f t="shared" si="75"/>
        <v>0</v>
      </c>
      <c r="DH170">
        <f t="shared" si="76"/>
        <v>0</v>
      </c>
      <c r="DI170">
        <f t="shared" si="71"/>
        <v>0</v>
      </c>
      <c r="DJ170">
        <f>DF170</f>
        <v>-11441.13</v>
      </c>
      <c r="DK170">
        <v>0</v>
      </c>
      <c r="DL170" t="s">
        <v>3</v>
      </c>
      <c r="DM170">
        <v>0</v>
      </c>
      <c r="DN170" t="s">
        <v>3</v>
      </c>
      <c r="DO170">
        <v>0</v>
      </c>
    </row>
    <row r="171" spans="1:119" x14ac:dyDescent="0.2">
      <c r="A171">
        <f>ROW(Source!A147)</f>
        <v>147</v>
      </c>
      <c r="B171">
        <v>93041055</v>
      </c>
      <c r="C171">
        <v>93042747</v>
      </c>
      <c r="D171">
        <v>37729991</v>
      </c>
      <c r="E171">
        <v>1</v>
      </c>
      <c r="F171">
        <v>1</v>
      </c>
      <c r="G171">
        <v>1</v>
      </c>
      <c r="H171">
        <v>3</v>
      </c>
      <c r="I171" t="s">
        <v>803</v>
      </c>
      <c r="J171" t="s">
        <v>804</v>
      </c>
      <c r="K171" t="s">
        <v>805</v>
      </c>
      <c r="L171">
        <v>1346</v>
      </c>
      <c r="N171">
        <v>1009</v>
      </c>
      <c r="O171" t="s">
        <v>55</v>
      </c>
      <c r="P171" t="s">
        <v>55</v>
      </c>
      <c r="Q171">
        <v>1</v>
      </c>
      <c r="W171">
        <v>0</v>
      </c>
      <c r="X171">
        <v>844235703</v>
      </c>
      <c r="Y171">
        <f t="shared" si="68"/>
        <v>0.1</v>
      </c>
      <c r="AA171">
        <v>27.39</v>
      </c>
      <c r="AB171">
        <v>0</v>
      </c>
      <c r="AC171">
        <v>0</v>
      </c>
      <c r="AD171">
        <v>0</v>
      </c>
      <c r="AE171">
        <v>1.82</v>
      </c>
      <c r="AF171">
        <v>0</v>
      </c>
      <c r="AG171">
        <v>0</v>
      </c>
      <c r="AH171">
        <v>0</v>
      </c>
      <c r="AI171">
        <v>15.05</v>
      </c>
      <c r="AJ171">
        <v>1</v>
      </c>
      <c r="AK171">
        <v>1</v>
      </c>
      <c r="AL171">
        <v>1</v>
      </c>
      <c r="AM171">
        <v>2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0.1</v>
      </c>
      <c r="AU171" t="s">
        <v>3</v>
      </c>
      <c r="AV171">
        <v>0</v>
      </c>
      <c r="AW171">
        <v>2</v>
      </c>
      <c r="AX171">
        <v>93042754</v>
      </c>
      <c r="AY171">
        <v>1</v>
      </c>
      <c r="AZ171">
        <v>0</v>
      </c>
      <c r="BA171">
        <v>171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V171">
        <v>0</v>
      </c>
      <c r="CW171">
        <v>0</v>
      </c>
      <c r="CX171">
        <f>ROUND(Y171*Source!I147,9)</f>
        <v>0.15</v>
      </c>
      <c r="CY171">
        <f>AA171</f>
        <v>27.39</v>
      </c>
      <c r="CZ171">
        <f>AE171</f>
        <v>1.82</v>
      </c>
      <c r="DA171">
        <f>AI171</f>
        <v>15.05</v>
      </c>
      <c r="DB171">
        <f t="shared" si="69"/>
        <v>0.18</v>
      </c>
      <c r="DC171">
        <f t="shared" si="70"/>
        <v>0</v>
      </c>
      <c r="DD171" t="s">
        <v>3</v>
      </c>
      <c r="DE171" t="s">
        <v>3</v>
      </c>
      <c r="DF171">
        <f>ROUND(ROUND(AE171*AI171,2)*CX171,2)</f>
        <v>4.1100000000000003</v>
      </c>
      <c r="DG171">
        <f t="shared" si="75"/>
        <v>0</v>
      </c>
      <c r="DH171">
        <f t="shared" si="76"/>
        <v>0</v>
      </c>
      <c r="DI171">
        <f t="shared" si="71"/>
        <v>0</v>
      </c>
      <c r="DJ171">
        <f>DF171</f>
        <v>4.1100000000000003</v>
      </c>
      <c r="DK171">
        <v>0</v>
      </c>
      <c r="DL171" t="s">
        <v>3</v>
      </c>
      <c r="DM171">
        <v>0</v>
      </c>
      <c r="DN171" t="s">
        <v>3</v>
      </c>
      <c r="DO171">
        <v>0</v>
      </c>
    </row>
    <row r="172" spans="1:119" x14ac:dyDescent="0.2">
      <c r="A172">
        <f>ROW(Source!A206)</f>
        <v>206</v>
      </c>
      <c r="B172">
        <v>93041055</v>
      </c>
      <c r="C172">
        <v>93041452</v>
      </c>
      <c r="D172">
        <v>23129555</v>
      </c>
      <c r="E172">
        <v>1</v>
      </c>
      <c r="F172">
        <v>1</v>
      </c>
      <c r="G172">
        <v>1</v>
      </c>
      <c r="H172">
        <v>1</v>
      </c>
      <c r="I172" t="s">
        <v>686</v>
      </c>
      <c r="J172" t="s">
        <v>3</v>
      </c>
      <c r="K172" t="s">
        <v>687</v>
      </c>
      <c r="L172">
        <v>1369</v>
      </c>
      <c r="N172">
        <v>1013</v>
      </c>
      <c r="O172" t="s">
        <v>688</v>
      </c>
      <c r="P172" t="s">
        <v>688</v>
      </c>
      <c r="Q172">
        <v>1</v>
      </c>
      <c r="W172">
        <v>0</v>
      </c>
      <c r="X172">
        <v>1250814213</v>
      </c>
      <c r="Y172">
        <f t="shared" si="68"/>
        <v>154</v>
      </c>
      <c r="AA172">
        <v>0</v>
      </c>
      <c r="AB172">
        <v>0</v>
      </c>
      <c r="AC172">
        <v>0</v>
      </c>
      <c r="AD172">
        <v>7.29</v>
      </c>
      <c r="AE172">
        <v>0</v>
      </c>
      <c r="AF172">
        <v>0</v>
      </c>
      <c r="AG172">
        <v>0</v>
      </c>
      <c r="AH172">
        <v>7.29</v>
      </c>
      <c r="AI172">
        <v>1</v>
      </c>
      <c r="AJ172">
        <v>1</v>
      </c>
      <c r="AK172">
        <v>1</v>
      </c>
      <c r="AL172">
        <v>1</v>
      </c>
      <c r="AM172">
        <v>-2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</v>
      </c>
      <c r="AT172">
        <v>154</v>
      </c>
      <c r="AU172" t="s">
        <v>3</v>
      </c>
      <c r="AV172">
        <v>1</v>
      </c>
      <c r="AW172">
        <v>2</v>
      </c>
      <c r="AX172">
        <v>93041454</v>
      </c>
      <c r="AY172">
        <v>1</v>
      </c>
      <c r="AZ172">
        <v>0</v>
      </c>
      <c r="BA172">
        <v>172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U172">
        <f>ROUND(AT172*Source!I206*AH172*AL172,2)</f>
        <v>45.47</v>
      </c>
      <c r="CV172">
        <f>ROUND(Y172*Source!I206,9)</f>
        <v>6.2370000000000001</v>
      </c>
      <c r="CW172">
        <v>0</v>
      </c>
      <c r="CX172">
        <f>ROUND(Y172*Source!I206,9)</f>
        <v>6.2370000000000001</v>
      </c>
      <c r="CY172">
        <f>AD172</f>
        <v>7.29</v>
      </c>
      <c r="CZ172">
        <f>AH172</f>
        <v>7.29</v>
      </c>
      <c r="DA172">
        <f>AL172</f>
        <v>1</v>
      </c>
      <c r="DB172">
        <f t="shared" si="69"/>
        <v>1122.6600000000001</v>
      </c>
      <c r="DC172">
        <f t="shared" si="70"/>
        <v>0</v>
      </c>
      <c r="DD172" t="s">
        <v>3</v>
      </c>
      <c r="DE172" t="s">
        <v>3</v>
      </c>
      <c r="DF172">
        <f t="shared" ref="DF172:DF185" si="77">ROUND(ROUND(AE172,2)*CX172,2)</f>
        <v>0</v>
      </c>
      <c r="DG172">
        <f t="shared" si="75"/>
        <v>0</v>
      </c>
      <c r="DH172">
        <f t="shared" si="76"/>
        <v>0</v>
      </c>
      <c r="DI172">
        <f t="shared" si="71"/>
        <v>45.47</v>
      </c>
      <c r="DJ172">
        <f>DI172</f>
        <v>45.47</v>
      </c>
      <c r="DK172">
        <v>0</v>
      </c>
      <c r="DL172" t="s">
        <v>3</v>
      </c>
      <c r="DM172">
        <v>0</v>
      </c>
      <c r="DN172" t="s">
        <v>3</v>
      </c>
      <c r="DO172">
        <v>0</v>
      </c>
    </row>
    <row r="173" spans="1:119" x14ac:dyDescent="0.2">
      <c r="A173">
        <f>ROW(Source!A207)</f>
        <v>207</v>
      </c>
      <c r="B173">
        <v>93041055</v>
      </c>
      <c r="C173">
        <v>93041455</v>
      </c>
      <c r="D173">
        <v>23129536</v>
      </c>
      <c r="E173">
        <v>1</v>
      </c>
      <c r="F173">
        <v>1</v>
      </c>
      <c r="G173">
        <v>1</v>
      </c>
      <c r="H173">
        <v>1</v>
      </c>
      <c r="I173" t="s">
        <v>689</v>
      </c>
      <c r="J173" t="s">
        <v>3</v>
      </c>
      <c r="K173" t="s">
        <v>690</v>
      </c>
      <c r="L173">
        <v>1369</v>
      </c>
      <c r="N173">
        <v>1013</v>
      </c>
      <c r="O173" t="s">
        <v>688</v>
      </c>
      <c r="P173" t="s">
        <v>688</v>
      </c>
      <c r="Q173">
        <v>1</v>
      </c>
      <c r="W173">
        <v>0</v>
      </c>
      <c r="X173">
        <v>1663406391</v>
      </c>
      <c r="Y173">
        <f t="shared" si="68"/>
        <v>6.1</v>
      </c>
      <c r="AA173">
        <v>0</v>
      </c>
      <c r="AB173">
        <v>0</v>
      </c>
      <c r="AC173">
        <v>0</v>
      </c>
      <c r="AD173">
        <v>8.2799999999999994</v>
      </c>
      <c r="AE173">
        <v>0</v>
      </c>
      <c r="AF173">
        <v>0</v>
      </c>
      <c r="AG173">
        <v>0</v>
      </c>
      <c r="AH173">
        <v>8.2799999999999994</v>
      </c>
      <c r="AI173">
        <v>1</v>
      </c>
      <c r="AJ173">
        <v>1</v>
      </c>
      <c r="AK173">
        <v>1</v>
      </c>
      <c r="AL173">
        <v>1</v>
      </c>
      <c r="AM173">
        <v>-2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3</v>
      </c>
      <c r="AT173">
        <v>6.1</v>
      </c>
      <c r="AU173" t="s">
        <v>3</v>
      </c>
      <c r="AV173">
        <v>1</v>
      </c>
      <c r="AW173">
        <v>2</v>
      </c>
      <c r="AX173">
        <v>93041459</v>
      </c>
      <c r="AY173">
        <v>1</v>
      </c>
      <c r="AZ173">
        <v>0</v>
      </c>
      <c r="BA173">
        <v>173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U173">
        <f>ROUND(AT173*Source!I207*AH173*AL173,2)</f>
        <v>1.84</v>
      </c>
      <c r="CV173">
        <f>ROUND(Y173*Source!I207,9)</f>
        <v>0.22234499999999999</v>
      </c>
      <c r="CW173">
        <v>0</v>
      </c>
      <c r="CX173">
        <f>ROUND(Y173*Source!I207,9)</f>
        <v>0.22234499999999999</v>
      </c>
      <c r="CY173">
        <f>AD173</f>
        <v>8.2799999999999994</v>
      </c>
      <c r="CZ173">
        <f>AH173</f>
        <v>8.2799999999999994</v>
      </c>
      <c r="DA173">
        <f>AL173</f>
        <v>1</v>
      </c>
      <c r="DB173">
        <f t="shared" si="69"/>
        <v>50.51</v>
      </c>
      <c r="DC173">
        <f t="shared" si="70"/>
        <v>0</v>
      </c>
      <c r="DD173" t="s">
        <v>3</v>
      </c>
      <c r="DE173" t="s">
        <v>3</v>
      </c>
      <c r="DF173">
        <f t="shared" si="77"/>
        <v>0</v>
      </c>
      <c r="DG173">
        <f t="shared" si="75"/>
        <v>0</v>
      </c>
      <c r="DH173">
        <f t="shared" si="76"/>
        <v>0</v>
      </c>
      <c r="DI173">
        <f t="shared" si="71"/>
        <v>1.84</v>
      </c>
      <c r="DJ173">
        <f>DI173</f>
        <v>1.84</v>
      </c>
      <c r="DK173">
        <v>0</v>
      </c>
      <c r="DL173" t="s">
        <v>3</v>
      </c>
      <c r="DM173">
        <v>0</v>
      </c>
      <c r="DN173" t="s">
        <v>3</v>
      </c>
      <c r="DO173">
        <v>0</v>
      </c>
    </row>
    <row r="174" spans="1:119" x14ac:dyDescent="0.2">
      <c r="A174">
        <f>ROW(Source!A207)</f>
        <v>207</v>
      </c>
      <c r="B174">
        <v>93041055</v>
      </c>
      <c r="C174">
        <v>93041455</v>
      </c>
      <c r="D174">
        <v>121548</v>
      </c>
      <c r="E174">
        <v>1</v>
      </c>
      <c r="F174">
        <v>1</v>
      </c>
      <c r="G174">
        <v>1</v>
      </c>
      <c r="H174">
        <v>1</v>
      </c>
      <c r="I174" t="s">
        <v>25</v>
      </c>
      <c r="J174" t="s">
        <v>3</v>
      </c>
      <c r="K174" t="s">
        <v>691</v>
      </c>
      <c r="L174">
        <v>608254</v>
      </c>
      <c r="N174">
        <v>1013</v>
      </c>
      <c r="O174" t="s">
        <v>692</v>
      </c>
      <c r="P174" t="s">
        <v>692</v>
      </c>
      <c r="Q174">
        <v>1</v>
      </c>
      <c r="W174">
        <v>0</v>
      </c>
      <c r="X174">
        <v>-185737400</v>
      </c>
      <c r="Y174">
        <f t="shared" si="68"/>
        <v>16.899999999999999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M174">
        <v>-2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3</v>
      </c>
      <c r="AT174">
        <v>16.899999999999999</v>
      </c>
      <c r="AU174" t="s">
        <v>3</v>
      </c>
      <c r="AV174">
        <v>2</v>
      </c>
      <c r="AW174">
        <v>2</v>
      </c>
      <c r="AX174">
        <v>93041460</v>
      </c>
      <c r="AY174">
        <v>1</v>
      </c>
      <c r="AZ174">
        <v>0</v>
      </c>
      <c r="BA174">
        <v>174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V174">
        <v>0</v>
      </c>
      <c r="CW174">
        <v>0</v>
      </c>
      <c r="CX174">
        <f>ROUND(Y174*Source!I207,9)</f>
        <v>0.61600500000000002</v>
      </c>
      <c r="CY174">
        <f>AD174</f>
        <v>0</v>
      </c>
      <c r="CZ174">
        <f>AH174</f>
        <v>0</v>
      </c>
      <c r="DA174">
        <f>AL174</f>
        <v>1</v>
      </c>
      <c r="DB174">
        <f t="shared" si="69"/>
        <v>0</v>
      </c>
      <c r="DC174">
        <f t="shared" si="70"/>
        <v>0</v>
      </c>
      <c r="DD174" t="s">
        <v>3</v>
      </c>
      <c r="DE174" t="s">
        <v>3</v>
      </c>
      <c r="DF174">
        <f t="shared" si="77"/>
        <v>0</v>
      </c>
      <c r="DG174">
        <f t="shared" si="75"/>
        <v>0</v>
      </c>
      <c r="DH174">
        <f t="shared" si="76"/>
        <v>0</v>
      </c>
      <c r="DI174">
        <f t="shared" si="71"/>
        <v>0</v>
      </c>
      <c r="DJ174">
        <f>DI174</f>
        <v>0</v>
      </c>
      <c r="DK174">
        <v>0</v>
      </c>
      <c r="DL174" t="s">
        <v>3</v>
      </c>
      <c r="DM174">
        <v>0</v>
      </c>
      <c r="DN174" t="s">
        <v>3</v>
      </c>
      <c r="DO174">
        <v>0</v>
      </c>
    </row>
    <row r="175" spans="1:119" x14ac:dyDescent="0.2">
      <c r="A175">
        <f>ROW(Source!A207)</f>
        <v>207</v>
      </c>
      <c r="B175">
        <v>93041055</v>
      </c>
      <c r="C175">
        <v>93041455</v>
      </c>
      <c r="D175">
        <v>37802770</v>
      </c>
      <c r="E175">
        <v>1</v>
      </c>
      <c r="F175">
        <v>1</v>
      </c>
      <c r="G175">
        <v>1</v>
      </c>
      <c r="H175">
        <v>2</v>
      </c>
      <c r="I175" t="s">
        <v>693</v>
      </c>
      <c r="J175" t="s">
        <v>694</v>
      </c>
      <c r="K175" t="s">
        <v>695</v>
      </c>
      <c r="L175">
        <v>1368</v>
      </c>
      <c r="N175">
        <v>1011</v>
      </c>
      <c r="O175" t="s">
        <v>696</v>
      </c>
      <c r="P175" t="s">
        <v>696</v>
      </c>
      <c r="Q175">
        <v>1</v>
      </c>
      <c r="W175">
        <v>0</v>
      </c>
      <c r="X175">
        <v>2004442614</v>
      </c>
      <c r="Y175">
        <f t="shared" si="68"/>
        <v>8.4499999999999993</v>
      </c>
      <c r="AA175">
        <v>0</v>
      </c>
      <c r="AB175">
        <v>2550.64</v>
      </c>
      <c r="AC175">
        <v>864.67</v>
      </c>
      <c r="AD175">
        <v>0</v>
      </c>
      <c r="AE175">
        <v>0</v>
      </c>
      <c r="AF175">
        <v>248.6</v>
      </c>
      <c r="AG175">
        <v>24.2</v>
      </c>
      <c r="AH175">
        <v>0</v>
      </c>
      <c r="AI175">
        <v>1</v>
      </c>
      <c r="AJ175">
        <v>10.26</v>
      </c>
      <c r="AK175">
        <v>35.729999999999997</v>
      </c>
      <c r="AL175">
        <v>1</v>
      </c>
      <c r="AM175">
        <v>2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3</v>
      </c>
      <c r="AT175">
        <v>8.4499999999999993</v>
      </c>
      <c r="AU175" t="s">
        <v>3</v>
      </c>
      <c r="AV175">
        <v>0</v>
      </c>
      <c r="AW175">
        <v>2</v>
      </c>
      <c r="AX175">
        <v>93041461</v>
      </c>
      <c r="AY175">
        <v>1</v>
      </c>
      <c r="AZ175">
        <v>0</v>
      </c>
      <c r="BA175">
        <v>175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V175">
        <v>0</v>
      </c>
      <c r="CW175">
        <f>ROUND(Y175*Source!I207*DO175,9)</f>
        <v>0</v>
      </c>
      <c r="CX175">
        <f>ROUND(Y175*Source!I207,9)</f>
        <v>0.30800250000000001</v>
      </c>
      <c r="CY175">
        <f>AB175</f>
        <v>2550.64</v>
      </c>
      <c r="CZ175">
        <f>AF175</f>
        <v>248.6</v>
      </c>
      <c r="DA175">
        <f>AJ175</f>
        <v>10.26</v>
      </c>
      <c r="DB175">
        <f t="shared" si="69"/>
        <v>2100.67</v>
      </c>
      <c r="DC175">
        <f t="shared" si="70"/>
        <v>204.49</v>
      </c>
      <c r="DD175" t="s">
        <v>3</v>
      </c>
      <c r="DE175" t="s">
        <v>3</v>
      </c>
      <c r="DF175">
        <f t="shared" si="77"/>
        <v>0</v>
      </c>
      <c r="DG175">
        <f>ROUND(ROUND(AF175*AJ175,2)*CX175,2)</f>
        <v>785.6</v>
      </c>
      <c r="DH175">
        <f>ROUND(ROUND(AG175*AK175,2)*CX175,2)</f>
        <v>266.32</v>
      </c>
      <c r="DI175">
        <f t="shared" si="71"/>
        <v>0</v>
      </c>
      <c r="DJ175">
        <f>DG175</f>
        <v>785.6</v>
      </c>
      <c r="DK175">
        <v>0</v>
      </c>
      <c r="DL175" t="s">
        <v>3</v>
      </c>
      <c r="DM175">
        <v>0</v>
      </c>
      <c r="DN175" t="s">
        <v>3</v>
      </c>
      <c r="DO175">
        <v>0</v>
      </c>
    </row>
    <row r="176" spans="1:119" x14ac:dyDescent="0.2">
      <c r="A176">
        <f>ROW(Source!A208)</f>
        <v>208</v>
      </c>
      <c r="B176">
        <v>93041055</v>
      </c>
      <c r="C176">
        <v>93041462</v>
      </c>
      <c r="D176">
        <v>23135960</v>
      </c>
      <c r="E176">
        <v>1</v>
      </c>
      <c r="F176">
        <v>1</v>
      </c>
      <c r="G176">
        <v>1</v>
      </c>
      <c r="H176">
        <v>1</v>
      </c>
      <c r="I176" t="s">
        <v>697</v>
      </c>
      <c r="J176" t="s">
        <v>3</v>
      </c>
      <c r="K176" t="s">
        <v>698</v>
      </c>
      <c r="L176">
        <v>1369</v>
      </c>
      <c r="N176">
        <v>1013</v>
      </c>
      <c r="O176" t="s">
        <v>688</v>
      </c>
      <c r="P176" t="s">
        <v>688</v>
      </c>
      <c r="Q176">
        <v>1</v>
      </c>
      <c r="W176">
        <v>0</v>
      </c>
      <c r="X176">
        <v>-486278812</v>
      </c>
      <c r="Y176">
        <f t="shared" si="68"/>
        <v>97.2</v>
      </c>
      <c r="AA176">
        <v>0</v>
      </c>
      <c r="AB176">
        <v>0</v>
      </c>
      <c r="AC176">
        <v>0</v>
      </c>
      <c r="AD176">
        <v>7.01</v>
      </c>
      <c r="AE176">
        <v>0</v>
      </c>
      <c r="AF176">
        <v>0</v>
      </c>
      <c r="AG176">
        <v>0</v>
      </c>
      <c r="AH176">
        <v>7.01</v>
      </c>
      <c r="AI176">
        <v>1</v>
      </c>
      <c r="AJ176">
        <v>1</v>
      </c>
      <c r="AK176">
        <v>1</v>
      </c>
      <c r="AL176">
        <v>1</v>
      </c>
      <c r="AM176">
        <v>-2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</v>
      </c>
      <c r="AT176">
        <v>97.2</v>
      </c>
      <c r="AU176" t="s">
        <v>3</v>
      </c>
      <c r="AV176">
        <v>1</v>
      </c>
      <c r="AW176">
        <v>2</v>
      </c>
      <c r="AX176">
        <v>93041464</v>
      </c>
      <c r="AY176">
        <v>1</v>
      </c>
      <c r="AZ176">
        <v>0</v>
      </c>
      <c r="BA176">
        <v>176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U176">
        <f>ROUND(AT176*Source!I208*AH176*AL176,2)</f>
        <v>27.6</v>
      </c>
      <c r="CV176">
        <f>ROUND(Y176*Source!I208,9)</f>
        <v>3.9365999999999999</v>
      </c>
      <c r="CW176">
        <v>0</v>
      </c>
      <c r="CX176">
        <f>ROUND(Y176*Source!I208,9)</f>
        <v>3.9365999999999999</v>
      </c>
      <c r="CY176">
        <f>AD176</f>
        <v>7.01</v>
      </c>
      <c r="CZ176">
        <f>AH176</f>
        <v>7.01</v>
      </c>
      <c r="DA176">
        <f>AL176</f>
        <v>1</v>
      </c>
      <c r="DB176">
        <f t="shared" si="69"/>
        <v>681.37</v>
      </c>
      <c r="DC176">
        <f t="shared" si="70"/>
        <v>0</v>
      </c>
      <c r="DD176" t="s">
        <v>3</v>
      </c>
      <c r="DE176" t="s">
        <v>3</v>
      </c>
      <c r="DF176">
        <f t="shared" si="77"/>
        <v>0</v>
      </c>
      <c r="DG176">
        <f>ROUND(ROUND(AF176,2)*CX176,2)</f>
        <v>0</v>
      </c>
      <c r="DH176">
        <f>ROUND(ROUND(AG176,2)*CX176,2)</f>
        <v>0</v>
      </c>
      <c r="DI176">
        <f t="shared" si="71"/>
        <v>27.6</v>
      </c>
      <c r="DJ176">
        <f>DI176</f>
        <v>27.6</v>
      </c>
      <c r="DK176">
        <v>0</v>
      </c>
      <c r="DL176" t="s">
        <v>3</v>
      </c>
      <c r="DM176">
        <v>0</v>
      </c>
      <c r="DN176" t="s">
        <v>3</v>
      </c>
      <c r="DO176">
        <v>0</v>
      </c>
    </row>
    <row r="177" spans="1:119" x14ac:dyDescent="0.2">
      <c r="A177">
        <f>ROW(Source!A209)</f>
        <v>209</v>
      </c>
      <c r="B177">
        <v>93041055</v>
      </c>
      <c r="C177">
        <v>93041465</v>
      </c>
      <c r="D177">
        <v>121548</v>
      </c>
      <c r="E177">
        <v>1</v>
      </c>
      <c r="F177">
        <v>1</v>
      </c>
      <c r="G177">
        <v>1</v>
      </c>
      <c r="H177">
        <v>1</v>
      </c>
      <c r="I177" t="s">
        <v>25</v>
      </c>
      <c r="J177" t="s">
        <v>3</v>
      </c>
      <c r="K177" t="s">
        <v>691</v>
      </c>
      <c r="L177">
        <v>608254</v>
      </c>
      <c r="N177">
        <v>1013</v>
      </c>
      <c r="O177" t="s">
        <v>692</v>
      </c>
      <c r="P177" t="s">
        <v>692</v>
      </c>
      <c r="Q177">
        <v>1</v>
      </c>
      <c r="W177">
        <v>0</v>
      </c>
      <c r="X177">
        <v>-185737400</v>
      </c>
      <c r="Y177">
        <f t="shared" si="68"/>
        <v>4.18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M177">
        <v>-2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</v>
      </c>
      <c r="AT177">
        <v>4.18</v>
      </c>
      <c r="AU177" t="s">
        <v>3</v>
      </c>
      <c r="AV177">
        <v>2</v>
      </c>
      <c r="AW177">
        <v>2</v>
      </c>
      <c r="AX177">
        <v>93041468</v>
      </c>
      <c r="AY177">
        <v>1</v>
      </c>
      <c r="AZ177">
        <v>0</v>
      </c>
      <c r="BA177">
        <v>177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V177">
        <v>0</v>
      </c>
      <c r="CW177">
        <v>0</v>
      </c>
      <c r="CX177">
        <f>ROUND(Y177*Source!I209,9)</f>
        <v>0.152361</v>
      </c>
      <c r="CY177">
        <f>AD177</f>
        <v>0</v>
      </c>
      <c r="CZ177">
        <f>AH177</f>
        <v>0</v>
      </c>
      <c r="DA177">
        <f>AL177</f>
        <v>1</v>
      </c>
      <c r="DB177">
        <f t="shared" si="69"/>
        <v>0</v>
      </c>
      <c r="DC177">
        <f t="shared" si="70"/>
        <v>0</v>
      </c>
      <c r="DD177" t="s">
        <v>3</v>
      </c>
      <c r="DE177" t="s">
        <v>3</v>
      </c>
      <c r="DF177">
        <f t="shared" si="77"/>
        <v>0</v>
      </c>
      <c r="DG177">
        <f>ROUND(ROUND(AF177,2)*CX177,2)</f>
        <v>0</v>
      </c>
      <c r="DH177">
        <f>ROUND(ROUND(AG177,2)*CX177,2)</f>
        <v>0</v>
      </c>
      <c r="DI177">
        <f t="shared" si="71"/>
        <v>0</v>
      </c>
      <c r="DJ177">
        <f>DI177</f>
        <v>0</v>
      </c>
      <c r="DK177">
        <v>0</v>
      </c>
      <c r="DL177" t="s">
        <v>3</v>
      </c>
      <c r="DM177">
        <v>0</v>
      </c>
      <c r="DN177" t="s">
        <v>3</v>
      </c>
      <c r="DO177">
        <v>0</v>
      </c>
    </row>
    <row r="178" spans="1:119" x14ac:dyDescent="0.2">
      <c r="A178">
        <f>ROW(Source!A209)</f>
        <v>209</v>
      </c>
      <c r="B178">
        <v>93041055</v>
      </c>
      <c r="C178">
        <v>93041465</v>
      </c>
      <c r="D178">
        <v>37802810</v>
      </c>
      <c r="E178">
        <v>1</v>
      </c>
      <c r="F178">
        <v>1</v>
      </c>
      <c r="G178">
        <v>1</v>
      </c>
      <c r="H178">
        <v>2</v>
      </c>
      <c r="I178" t="s">
        <v>699</v>
      </c>
      <c r="J178" t="s">
        <v>700</v>
      </c>
      <c r="K178" t="s">
        <v>701</v>
      </c>
      <c r="L178">
        <v>1368</v>
      </c>
      <c r="N178">
        <v>1011</v>
      </c>
      <c r="O178" t="s">
        <v>696</v>
      </c>
      <c r="P178" t="s">
        <v>696</v>
      </c>
      <c r="Q178">
        <v>1</v>
      </c>
      <c r="W178">
        <v>0</v>
      </c>
      <c r="X178">
        <v>1658901683</v>
      </c>
      <c r="Y178">
        <f t="shared" si="68"/>
        <v>4.18</v>
      </c>
      <c r="AA178">
        <v>0</v>
      </c>
      <c r="AB178">
        <v>1811.95</v>
      </c>
      <c r="AC178">
        <v>432.33</v>
      </c>
      <c r="AD178">
        <v>0</v>
      </c>
      <c r="AE178">
        <v>0</v>
      </c>
      <c r="AF178">
        <v>108.37</v>
      </c>
      <c r="AG178">
        <v>12.1</v>
      </c>
      <c r="AH178">
        <v>0</v>
      </c>
      <c r="AI178">
        <v>1</v>
      </c>
      <c r="AJ178">
        <v>16.72</v>
      </c>
      <c r="AK178">
        <v>35.729999999999997</v>
      </c>
      <c r="AL178">
        <v>1</v>
      </c>
      <c r="AM178">
        <v>2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3</v>
      </c>
      <c r="AT178">
        <v>4.18</v>
      </c>
      <c r="AU178" t="s">
        <v>3</v>
      </c>
      <c r="AV178">
        <v>0</v>
      </c>
      <c r="AW178">
        <v>2</v>
      </c>
      <c r="AX178">
        <v>93041469</v>
      </c>
      <c r="AY178">
        <v>1</v>
      </c>
      <c r="AZ178">
        <v>0</v>
      </c>
      <c r="BA178">
        <v>178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V178">
        <v>0</v>
      </c>
      <c r="CW178">
        <f>ROUND(Y178*Source!I209*DO178,9)</f>
        <v>0</v>
      </c>
      <c r="CX178">
        <f>ROUND(Y178*Source!I209,9)</f>
        <v>0.152361</v>
      </c>
      <c r="CY178">
        <f>AB178</f>
        <v>1811.95</v>
      </c>
      <c r="CZ178">
        <f>AF178</f>
        <v>108.37</v>
      </c>
      <c r="DA178">
        <f>AJ178</f>
        <v>16.72</v>
      </c>
      <c r="DB178">
        <f t="shared" si="69"/>
        <v>452.99</v>
      </c>
      <c r="DC178">
        <f t="shared" si="70"/>
        <v>50.58</v>
      </c>
      <c r="DD178" t="s">
        <v>3</v>
      </c>
      <c r="DE178" t="s">
        <v>3</v>
      </c>
      <c r="DF178">
        <f t="shared" si="77"/>
        <v>0</v>
      </c>
      <c r="DG178">
        <f>ROUND(ROUND(AF178*AJ178,2)*CX178,2)</f>
        <v>276.07</v>
      </c>
      <c r="DH178">
        <f>ROUND(ROUND(AG178*AK178,2)*CX178,2)</f>
        <v>65.87</v>
      </c>
      <c r="DI178">
        <f t="shared" si="71"/>
        <v>0</v>
      </c>
      <c r="DJ178">
        <f>DG178</f>
        <v>276.07</v>
      </c>
      <c r="DK178">
        <v>0</v>
      </c>
      <c r="DL178" t="s">
        <v>3</v>
      </c>
      <c r="DM178">
        <v>0</v>
      </c>
      <c r="DN178" t="s">
        <v>3</v>
      </c>
      <c r="DO178">
        <v>0</v>
      </c>
    </row>
    <row r="179" spans="1:119" x14ac:dyDescent="0.2">
      <c r="A179">
        <f>ROW(Source!A210)</f>
        <v>210</v>
      </c>
      <c r="B179">
        <v>93041055</v>
      </c>
      <c r="C179">
        <v>93041470</v>
      </c>
      <c r="D179">
        <v>23351395</v>
      </c>
      <c r="E179">
        <v>1</v>
      </c>
      <c r="F179">
        <v>1</v>
      </c>
      <c r="G179">
        <v>1</v>
      </c>
      <c r="H179">
        <v>1</v>
      </c>
      <c r="I179" t="s">
        <v>707</v>
      </c>
      <c r="J179" t="s">
        <v>3</v>
      </c>
      <c r="K179" t="s">
        <v>708</v>
      </c>
      <c r="L179">
        <v>1369</v>
      </c>
      <c r="N179">
        <v>1013</v>
      </c>
      <c r="O179" t="s">
        <v>688</v>
      </c>
      <c r="P179" t="s">
        <v>688</v>
      </c>
      <c r="Q179">
        <v>1</v>
      </c>
      <c r="W179">
        <v>0</v>
      </c>
      <c r="X179">
        <v>1072260845</v>
      </c>
      <c r="Y179">
        <f t="shared" si="68"/>
        <v>5.3</v>
      </c>
      <c r="AA179">
        <v>0</v>
      </c>
      <c r="AB179">
        <v>0</v>
      </c>
      <c r="AC179">
        <v>0</v>
      </c>
      <c r="AD179">
        <v>8.99</v>
      </c>
      <c r="AE179">
        <v>0</v>
      </c>
      <c r="AF179">
        <v>0</v>
      </c>
      <c r="AG179">
        <v>0</v>
      </c>
      <c r="AH179">
        <v>8.99</v>
      </c>
      <c r="AI179">
        <v>1</v>
      </c>
      <c r="AJ179">
        <v>1</v>
      </c>
      <c r="AK179">
        <v>1</v>
      </c>
      <c r="AL179">
        <v>1</v>
      </c>
      <c r="AM179">
        <v>-2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3</v>
      </c>
      <c r="AT179">
        <v>5.3</v>
      </c>
      <c r="AU179" t="s">
        <v>3</v>
      </c>
      <c r="AV179">
        <v>1</v>
      </c>
      <c r="AW179">
        <v>2</v>
      </c>
      <c r="AX179">
        <v>93041474</v>
      </c>
      <c r="AY179">
        <v>1</v>
      </c>
      <c r="AZ179">
        <v>0</v>
      </c>
      <c r="BA179">
        <v>179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U179">
        <f>ROUND(AT179*Source!I210*AH179*AL179,2)</f>
        <v>21.44</v>
      </c>
      <c r="CV179">
        <f>ROUND(Y179*Source!I210,9)</f>
        <v>2.3849999999999998</v>
      </c>
      <c r="CW179">
        <v>0</v>
      </c>
      <c r="CX179">
        <f>ROUND(Y179*Source!I210,9)</f>
        <v>2.3849999999999998</v>
      </c>
      <c r="CY179">
        <f>AD179</f>
        <v>8.99</v>
      </c>
      <c r="CZ179">
        <f>AH179</f>
        <v>8.99</v>
      </c>
      <c r="DA179">
        <f>AL179</f>
        <v>1</v>
      </c>
      <c r="DB179">
        <f t="shared" si="69"/>
        <v>47.65</v>
      </c>
      <c r="DC179">
        <f t="shared" si="70"/>
        <v>0</v>
      </c>
      <c r="DD179" t="s">
        <v>3</v>
      </c>
      <c r="DE179" t="s">
        <v>3</v>
      </c>
      <c r="DF179">
        <f t="shared" si="77"/>
        <v>0</v>
      </c>
      <c r="DG179">
        <f>ROUND(ROUND(AF179,2)*CX179,2)</f>
        <v>0</v>
      </c>
      <c r="DH179">
        <f>ROUND(ROUND(AG179,2)*CX179,2)</f>
        <v>0</v>
      </c>
      <c r="DI179">
        <f t="shared" si="71"/>
        <v>21.44</v>
      </c>
      <c r="DJ179">
        <f>DI179</f>
        <v>21.44</v>
      </c>
      <c r="DK179">
        <v>0</v>
      </c>
      <c r="DL179" t="s">
        <v>3</v>
      </c>
      <c r="DM179">
        <v>0</v>
      </c>
      <c r="DN179" t="s">
        <v>3</v>
      </c>
      <c r="DO179">
        <v>0</v>
      </c>
    </row>
    <row r="180" spans="1:119" x14ac:dyDescent="0.2">
      <c r="A180">
        <f>ROW(Source!A210)</f>
        <v>210</v>
      </c>
      <c r="B180">
        <v>93041055</v>
      </c>
      <c r="C180">
        <v>93041470</v>
      </c>
      <c r="D180">
        <v>37804456</v>
      </c>
      <c r="E180">
        <v>1</v>
      </c>
      <c r="F180">
        <v>1</v>
      </c>
      <c r="G180">
        <v>1</v>
      </c>
      <c r="H180">
        <v>2</v>
      </c>
      <c r="I180" t="s">
        <v>709</v>
      </c>
      <c r="J180" t="s">
        <v>710</v>
      </c>
      <c r="K180" t="s">
        <v>711</v>
      </c>
      <c r="L180">
        <v>1368</v>
      </c>
      <c r="N180">
        <v>1011</v>
      </c>
      <c r="O180" t="s">
        <v>696</v>
      </c>
      <c r="P180" t="s">
        <v>696</v>
      </c>
      <c r="Q180">
        <v>1</v>
      </c>
      <c r="W180">
        <v>0</v>
      </c>
      <c r="X180">
        <v>-671646184</v>
      </c>
      <c r="Y180">
        <f t="shared" si="68"/>
        <v>3.9</v>
      </c>
      <c r="AA180">
        <v>0</v>
      </c>
      <c r="AB180">
        <v>1326.85</v>
      </c>
      <c r="AC180">
        <v>369.81</v>
      </c>
      <c r="AD180">
        <v>0</v>
      </c>
      <c r="AE180">
        <v>0</v>
      </c>
      <c r="AF180">
        <v>91.76</v>
      </c>
      <c r="AG180">
        <v>10.35</v>
      </c>
      <c r="AH180">
        <v>0</v>
      </c>
      <c r="AI180">
        <v>1</v>
      </c>
      <c r="AJ180">
        <v>14.46</v>
      </c>
      <c r="AK180">
        <v>35.729999999999997</v>
      </c>
      <c r="AL180">
        <v>1</v>
      </c>
      <c r="AM180">
        <v>2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</v>
      </c>
      <c r="AT180">
        <v>3.9</v>
      </c>
      <c r="AU180" t="s">
        <v>3</v>
      </c>
      <c r="AV180">
        <v>0</v>
      </c>
      <c r="AW180">
        <v>2</v>
      </c>
      <c r="AX180">
        <v>93041475</v>
      </c>
      <c r="AY180">
        <v>1</v>
      </c>
      <c r="AZ180">
        <v>0</v>
      </c>
      <c r="BA180">
        <v>180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V180">
        <v>0</v>
      </c>
      <c r="CW180">
        <f>ROUND(Y180*Source!I210*DO180,9)</f>
        <v>0</v>
      </c>
      <c r="CX180">
        <f>ROUND(Y180*Source!I210,9)</f>
        <v>1.7549999999999999</v>
      </c>
      <c r="CY180">
        <f>AB180</f>
        <v>1326.85</v>
      </c>
      <c r="CZ180">
        <f>AF180</f>
        <v>91.76</v>
      </c>
      <c r="DA180">
        <f>AJ180</f>
        <v>14.46</v>
      </c>
      <c r="DB180">
        <f t="shared" si="69"/>
        <v>357.86</v>
      </c>
      <c r="DC180">
        <f t="shared" si="70"/>
        <v>40.369999999999997</v>
      </c>
      <c r="DD180" t="s">
        <v>3</v>
      </c>
      <c r="DE180" t="s">
        <v>3</v>
      </c>
      <c r="DF180">
        <f t="shared" si="77"/>
        <v>0</v>
      </c>
      <c r="DG180">
        <f>ROUND(ROUND(AF180*AJ180,2)*CX180,2)</f>
        <v>2328.62</v>
      </c>
      <c r="DH180">
        <f>ROUND(ROUND(AG180*AK180,2)*CX180,2)</f>
        <v>649.02</v>
      </c>
      <c r="DI180">
        <f t="shared" si="71"/>
        <v>0</v>
      </c>
      <c r="DJ180">
        <f>DG180</f>
        <v>2328.62</v>
      </c>
      <c r="DK180">
        <v>0</v>
      </c>
      <c r="DL180" t="s">
        <v>3</v>
      </c>
      <c r="DM180">
        <v>0</v>
      </c>
      <c r="DN180" t="s">
        <v>3</v>
      </c>
      <c r="DO180">
        <v>0</v>
      </c>
    </row>
    <row r="181" spans="1:119" x14ac:dyDescent="0.2">
      <c r="A181">
        <f>ROW(Source!A210)</f>
        <v>210</v>
      </c>
      <c r="B181">
        <v>93041055</v>
      </c>
      <c r="C181">
        <v>93041470</v>
      </c>
      <c r="D181">
        <v>37801918</v>
      </c>
      <c r="E181">
        <v>1</v>
      </c>
      <c r="F181">
        <v>1</v>
      </c>
      <c r="G181">
        <v>1</v>
      </c>
      <c r="H181">
        <v>3</v>
      </c>
      <c r="I181" t="s">
        <v>479</v>
      </c>
      <c r="J181" t="s">
        <v>482</v>
      </c>
      <c r="K181" t="s">
        <v>480</v>
      </c>
      <c r="L181">
        <v>1374</v>
      </c>
      <c r="N181">
        <v>1013</v>
      </c>
      <c r="O181" t="s">
        <v>481</v>
      </c>
      <c r="P181" t="s">
        <v>481</v>
      </c>
      <c r="Q181">
        <v>1</v>
      </c>
      <c r="W181">
        <v>0</v>
      </c>
      <c r="X181">
        <v>2131831278</v>
      </c>
      <c r="Y181">
        <f t="shared" si="68"/>
        <v>0.95</v>
      </c>
      <c r="AA181">
        <v>1</v>
      </c>
      <c r="AB181">
        <v>0</v>
      </c>
      <c r="AC181">
        <v>0</v>
      </c>
      <c r="AD181">
        <v>0</v>
      </c>
      <c r="AE181">
        <v>1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M181">
        <v>-2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</v>
      </c>
      <c r="AT181">
        <v>0.95</v>
      </c>
      <c r="AU181" t="s">
        <v>3</v>
      </c>
      <c r="AV181">
        <v>0</v>
      </c>
      <c r="AW181">
        <v>2</v>
      </c>
      <c r="AX181">
        <v>93041476</v>
      </c>
      <c r="AY181">
        <v>1</v>
      </c>
      <c r="AZ181">
        <v>0</v>
      </c>
      <c r="BA181">
        <v>181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V181">
        <v>0</v>
      </c>
      <c r="CW181">
        <v>0</v>
      </c>
      <c r="CX181">
        <f>ROUND(Y181*Source!I210,9)</f>
        <v>0.42749999999999999</v>
      </c>
      <c r="CY181">
        <f>AA181</f>
        <v>1</v>
      </c>
      <c r="CZ181">
        <f>AE181</f>
        <v>1</v>
      </c>
      <c r="DA181">
        <f>AI181</f>
        <v>1</v>
      </c>
      <c r="DB181">
        <f t="shared" si="69"/>
        <v>0.95</v>
      </c>
      <c r="DC181">
        <f t="shared" si="70"/>
        <v>0</v>
      </c>
      <c r="DD181" t="s">
        <v>3</v>
      </c>
      <c r="DE181" t="s">
        <v>3</v>
      </c>
      <c r="DF181">
        <f t="shared" si="77"/>
        <v>0.43</v>
      </c>
      <c r="DG181">
        <f>ROUND(ROUND(AF181,2)*CX181,2)</f>
        <v>0</v>
      </c>
      <c r="DH181">
        <f>ROUND(ROUND(AG181,2)*CX181,2)</f>
        <v>0</v>
      </c>
      <c r="DI181">
        <f t="shared" si="71"/>
        <v>0</v>
      </c>
      <c r="DJ181">
        <f>DF181</f>
        <v>0.43</v>
      </c>
      <c r="DK181">
        <v>0</v>
      </c>
      <c r="DL181" t="s">
        <v>3</v>
      </c>
      <c r="DM181">
        <v>0</v>
      </c>
      <c r="DN181" t="s">
        <v>3</v>
      </c>
      <c r="DO181">
        <v>0</v>
      </c>
    </row>
    <row r="182" spans="1:119" x14ac:dyDescent="0.2">
      <c r="A182">
        <f>ROW(Source!A211)</f>
        <v>211</v>
      </c>
      <c r="B182">
        <v>93041055</v>
      </c>
      <c r="C182">
        <v>93041477</v>
      </c>
      <c r="D182">
        <v>23351395</v>
      </c>
      <c r="E182">
        <v>1</v>
      </c>
      <c r="F182">
        <v>1</v>
      </c>
      <c r="G182">
        <v>1</v>
      </c>
      <c r="H182">
        <v>1</v>
      </c>
      <c r="I182" t="s">
        <v>707</v>
      </c>
      <c r="J182" t="s">
        <v>3</v>
      </c>
      <c r="K182" t="s">
        <v>708</v>
      </c>
      <c r="L182">
        <v>1369</v>
      </c>
      <c r="N182">
        <v>1013</v>
      </c>
      <c r="O182" t="s">
        <v>688</v>
      </c>
      <c r="P182" t="s">
        <v>688</v>
      </c>
      <c r="Q182">
        <v>1</v>
      </c>
      <c r="W182">
        <v>0</v>
      </c>
      <c r="X182">
        <v>1072260845</v>
      </c>
      <c r="Y182">
        <f t="shared" si="68"/>
        <v>1.99</v>
      </c>
      <c r="AA182">
        <v>0</v>
      </c>
      <c r="AB182">
        <v>0</v>
      </c>
      <c r="AC182">
        <v>0</v>
      </c>
      <c r="AD182">
        <v>8.99</v>
      </c>
      <c r="AE182">
        <v>0</v>
      </c>
      <c r="AF182">
        <v>0</v>
      </c>
      <c r="AG182">
        <v>0</v>
      </c>
      <c r="AH182">
        <v>8.99</v>
      </c>
      <c r="AI182">
        <v>1</v>
      </c>
      <c r="AJ182">
        <v>1</v>
      </c>
      <c r="AK182">
        <v>1</v>
      </c>
      <c r="AL182">
        <v>1</v>
      </c>
      <c r="AM182">
        <v>-2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</v>
      </c>
      <c r="AT182">
        <v>1.99</v>
      </c>
      <c r="AU182" t="s">
        <v>3</v>
      </c>
      <c r="AV182">
        <v>1</v>
      </c>
      <c r="AW182">
        <v>2</v>
      </c>
      <c r="AX182">
        <v>93041481</v>
      </c>
      <c r="AY182">
        <v>1</v>
      </c>
      <c r="AZ182">
        <v>0</v>
      </c>
      <c r="BA182">
        <v>182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U182">
        <f>ROUND(AT182*Source!I211*AH182*AL182,2)</f>
        <v>24.15</v>
      </c>
      <c r="CV182">
        <f>ROUND(Y182*Source!I211,9)</f>
        <v>2.6865000000000001</v>
      </c>
      <c r="CW182">
        <v>0</v>
      </c>
      <c r="CX182">
        <f>ROUND(Y182*Source!I211,9)</f>
        <v>2.6865000000000001</v>
      </c>
      <c r="CY182">
        <f>AD182</f>
        <v>8.99</v>
      </c>
      <c r="CZ182">
        <f>AH182</f>
        <v>8.99</v>
      </c>
      <c r="DA182">
        <f>AL182</f>
        <v>1</v>
      </c>
      <c r="DB182">
        <f t="shared" si="69"/>
        <v>17.89</v>
      </c>
      <c r="DC182">
        <f t="shared" si="70"/>
        <v>0</v>
      </c>
      <c r="DD182" t="s">
        <v>3</v>
      </c>
      <c r="DE182" t="s">
        <v>3</v>
      </c>
      <c r="DF182">
        <f t="shared" si="77"/>
        <v>0</v>
      </c>
      <c r="DG182">
        <f>ROUND(ROUND(AF182,2)*CX182,2)</f>
        <v>0</v>
      </c>
      <c r="DH182">
        <f>ROUND(ROUND(AG182,2)*CX182,2)</f>
        <v>0</v>
      </c>
      <c r="DI182">
        <f t="shared" si="71"/>
        <v>24.15</v>
      </c>
      <c r="DJ182">
        <f>DI182</f>
        <v>24.15</v>
      </c>
      <c r="DK182">
        <v>0</v>
      </c>
      <c r="DL182" t="s">
        <v>3</v>
      </c>
      <c r="DM182">
        <v>0</v>
      </c>
      <c r="DN182" t="s">
        <v>3</v>
      </c>
      <c r="DO182">
        <v>0</v>
      </c>
    </row>
    <row r="183" spans="1:119" x14ac:dyDescent="0.2">
      <c r="A183">
        <f>ROW(Source!A211)</f>
        <v>211</v>
      </c>
      <c r="B183">
        <v>93041055</v>
      </c>
      <c r="C183">
        <v>93041477</v>
      </c>
      <c r="D183">
        <v>37804456</v>
      </c>
      <c r="E183">
        <v>1</v>
      </c>
      <c r="F183">
        <v>1</v>
      </c>
      <c r="G183">
        <v>1</v>
      </c>
      <c r="H183">
        <v>2</v>
      </c>
      <c r="I183" t="s">
        <v>709</v>
      </c>
      <c r="J183" t="s">
        <v>710</v>
      </c>
      <c r="K183" t="s">
        <v>711</v>
      </c>
      <c r="L183">
        <v>1368</v>
      </c>
      <c r="N183">
        <v>1011</v>
      </c>
      <c r="O183" t="s">
        <v>696</v>
      </c>
      <c r="P183" t="s">
        <v>696</v>
      </c>
      <c r="Q183">
        <v>1</v>
      </c>
      <c r="W183">
        <v>0</v>
      </c>
      <c r="X183">
        <v>-671646184</v>
      </c>
      <c r="Y183">
        <f t="shared" si="68"/>
        <v>0.08</v>
      </c>
      <c r="AA183">
        <v>0</v>
      </c>
      <c r="AB183">
        <v>1326.85</v>
      </c>
      <c r="AC183">
        <v>369.81</v>
      </c>
      <c r="AD183">
        <v>0</v>
      </c>
      <c r="AE183">
        <v>0</v>
      </c>
      <c r="AF183">
        <v>91.76</v>
      </c>
      <c r="AG183">
        <v>10.35</v>
      </c>
      <c r="AH183">
        <v>0</v>
      </c>
      <c r="AI183">
        <v>1</v>
      </c>
      <c r="AJ183">
        <v>14.46</v>
      </c>
      <c r="AK183">
        <v>35.729999999999997</v>
      </c>
      <c r="AL183">
        <v>1</v>
      </c>
      <c r="AM183">
        <v>2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</v>
      </c>
      <c r="AT183">
        <v>0.08</v>
      </c>
      <c r="AU183" t="s">
        <v>3</v>
      </c>
      <c r="AV183">
        <v>0</v>
      </c>
      <c r="AW183">
        <v>2</v>
      </c>
      <c r="AX183">
        <v>93041482</v>
      </c>
      <c r="AY183">
        <v>1</v>
      </c>
      <c r="AZ183">
        <v>0</v>
      </c>
      <c r="BA183">
        <v>183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V183">
        <v>0</v>
      </c>
      <c r="CW183">
        <f>ROUND(Y183*Source!I211*DO183,9)</f>
        <v>0</v>
      </c>
      <c r="CX183">
        <f>ROUND(Y183*Source!I211,9)</f>
        <v>0.108</v>
      </c>
      <c r="CY183">
        <f>AB183</f>
        <v>1326.85</v>
      </c>
      <c r="CZ183">
        <f>AF183</f>
        <v>91.76</v>
      </c>
      <c r="DA183">
        <f>AJ183</f>
        <v>14.46</v>
      </c>
      <c r="DB183">
        <f t="shared" si="69"/>
        <v>7.34</v>
      </c>
      <c r="DC183">
        <f t="shared" si="70"/>
        <v>0.83</v>
      </c>
      <c r="DD183" t="s">
        <v>3</v>
      </c>
      <c r="DE183" t="s">
        <v>3</v>
      </c>
      <c r="DF183">
        <f t="shared" si="77"/>
        <v>0</v>
      </c>
      <c r="DG183">
        <f>ROUND(ROUND(AF183*AJ183,2)*CX183,2)</f>
        <v>143.30000000000001</v>
      </c>
      <c r="DH183">
        <f>ROUND(ROUND(AG183*AK183,2)*CX183,2)</f>
        <v>39.94</v>
      </c>
      <c r="DI183">
        <f t="shared" si="71"/>
        <v>0</v>
      </c>
      <c r="DJ183">
        <f>DG183</f>
        <v>143.30000000000001</v>
      </c>
      <c r="DK183">
        <v>0</v>
      </c>
      <c r="DL183" t="s">
        <v>3</v>
      </c>
      <c r="DM183">
        <v>0</v>
      </c>
      <c r="DN183" t="s">
        <v>3</v>
      </c>
      <c r="DO183">
        <v>0</v>
      </c>
    </row>
    <row r="184" spans="1:119" x14ac:dyDescent="0.2">
      <c r="A184">
        <f>ROW(Source!A211)</f>
        <v>211</v>
      </c>
      <c r="B184">
        <v>93041055</v>
      </c>
      <c r="C184">
        <v>93041477</v>
      </c>
      <c r="D184">
        <v>37801918</v>
      </c>
      <c r="E184">
        <v>1</v>
      </c>
      <c r="F184">
        <v>1</v>
      </c>
      <c r="G184">
        <v>1</v>
      </c>
      <c r="H184">
        <v>3</v>
      </c>
      <c r="I184" t="s">
        <v>479</v>
      </c>
      <c r="J184" t="s">
        <v>482</v>
      </c>
      <c r="K184" t="s">
        <v>480</v>
      </c>
      <c r="L184">
        <v>1374</v>
      </c>
      <c r="N184">
        <v>1013</v>
      </c>
      <c r="O184" t="s">
        <v>481</v>
      </c>
      <c r="P184" t="s">
        <v>481</v>
      </c>
      <c r="Q184">
        <v>1</v>
      </c>
      <c r="W184">
        <v>0</v>
      </c>
      <c r="X184">
        <v>2131831278</v>
      </c>
      <c r="Y184">
        <f t="shared" si="68"/>
        <v>0.36</v>
      </c>
      <c r="AA184">
        <v>1</v>
      </c>
      <c r="AB184">
        <v>0</v>
      </c>
      <c r="AC184">
        <v>0</v>
      </c>
      <c r="AD184">
        <v>0</v>
      </c>
      <c r="AE184">
        <v>1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M184">
        <v>-2</v>
      </c>
      <c r="AN184">
        <v>0</v>
      </c>
      <c r="AO184">
        <v>1</v>
      </c>
      <c r="AP184">
        <v>1</v>
      </c>
      <c r="AQ184">
        <v>0</v>
      </c>
      <c r="AR184">
        <v>0</v>
      </c>
      <c r="AS184" t="s">
        <v>3</v>
      </c>
      <c r="AT184">
        <v>0.36</v>
      </c>
      <c r="AU184" t="s">
        <v>3</v>
      </c>
      <c r="AV184">
        <v>0</v>
      </c>
      <c r="AW184">
        <v>2</v>
      </c>
      <c r="AX184">
        <v>93041483</v>
      </c>
      <c r="AY184">
        <v>1</v>
      </c>
      <c r="AZ184">
        <v>0</v>
      </c>
      <c r="BA184">
        <v>184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V184">
        <v>0</v>
      </c>
      <c r="CW184">
        <v>0</v>
      </c>
      <c r="CX184">
        <f>ROUND(Y184*Source!I211,9)</f>
        <v>0.48599999999999999</v>
      </c>
      <c r="CY184">
        <f>AA184</f>
        <v>1</v>
      </c>
      <c r="CZ184">
        <f>AE184</f>
        <v>1</v>
      </c>
      <c r="DA184">
        <f>AI184</f>
        <v>1</v>
      </c>
      <c r="DB184">
        <f t="shared" si="69"/>
        <v>0.36</v>
      </c>
      <c r="DC184">
        <f t="shared" si="70"/>
        <v>0</v>
      </c>
      <c r="DD184" t="s">
        <v>3</v>
      </c>
      <c r="DE184" t="s">
        <v>3</v>
      </c>
      <c r="DF184">
        <f t="shared" si="77"/>
        <v>0.49</v>
      </c>
      <c r="DG184">
        <f t="shared" ref="DG184:DG190" si="78">ROUND(ROUND(AF184,2)*CX184,2)</f>
        <v>0</v>
      </c>
      <c r="DH184">
        <f t="shared" ref="DH184:DH190" si="79">ROUND(ROUND(AG184,2)*CX184,2)</f>
        <v>0</v>
      </c>
      <c r="DI184">
        <f t="shared" si="71"/>
        <v>0</v>
      </c>
      <c r="DJ184">
        <f>DF184</f>
        <v>0.49</v>
      </c>
      <c r="DK184">
        <v>0</v>
      </c>
      <c r="DL184" t="s">
        <v>3</v>
      </c>
      <c r="DM184">
        <v>0</v>
      </c>
      <c r="DN184" t="s">
        <v>3</v>
      </c>
      <c r="DO184">
        <v>0</v>
      </c>
    </row>
    <row r="185" spans="1:119" x14ac:dyDescent="0.2">
      <c r="A185">
        <f>ROW(Source!A212)</f>
        <v>212</v>
      </c>
      <c r="B185">
        <v>93041055</v>
      </c>
      <c r="C185">
        <v>93041484</v>
      </c>
      <c r="D185">
        <v>23135014</v>
      </c>
      <c r="E185">
        <v>1</v>
      </c>
      <c r="F185">
        <v>1</v>
      </c>
      <c r="G185">
        <v>1</v>
      </c>
      <c r="H185">
        <v>1</v>
      </c>
      <c r="I185" t="s">
        <v>712</v>
      </c>
      <c r="J185" t="s">
        <v>3</v>
      </c>
      <c r="K185" t="s">
        <v>713</v>
      </c>
      <c r="L185">
        <v>1369</v>
      </c>
      <c r="N185">
        <v>1013</v>
      </c>
      <c r="O185" t="s">
        <v>688</v>
      </c>
      <c r="P185" t="s">
        <v>688</v>
      </c>
      <c r="Q185">
        <v>1</v>
      </c>
      <c r="W185">
        <v>0</v>
      </c>
      <c r="X185">
        <v>-883932286</v>
      </c>
      <c r="Y185">
        <f t="shared" si="68"/>
        <v>133</v>
      </c>
      <c r="AA185">
        <v>0</v>
      </c>
      <c r="AB185">
        <v>0</v>
      </c>
      <c r="AC185">
        <v>0</v>
      </c>
      <c r="AD185">
        <v>7.9</v>
      </c>
      <c r="AE185">
        <v>0</v>
      </c>
      <c r="AF185">
        <v>0</v>
      </c>
      <c r="AG185">
        <v>0</v>
      </c>
      <c r="AH185">
        <v>7.9</v>
      </c>
      <c r="AI185">
        <v>1</v>
      </c>
      <c r="AJ185">
        <v>1</v>
      </c>
      <c r="AK185">
        <v>1</v>
      </c>
      <c r="AL185">
        <v>1</v>
      </c>
      <c r="AM185">
        <v>-2</v>
      </c>
      <c r="AN185">
        <v>0</v>
      </c>
      <c r="AO185">
        <v>1</v>
      </c>
      <c r="AP185">
        <v>1</v>
      </c>
      <c r="AQ185">
        <v>0</v>
      </c>
      <c r="AR185">
        <v>0</v>
      </c>
      <c r="AS185" t="s">
        <v>3</v>
      </c>
      <c r="AT185">
        <v>133</v>
      </c>
      <c r="AU185" t="s">
        <v>3</v>
      </c>
      <c r="AV185">
        <v>1</v>
      </c>
      <c r="AW185">
        <v>2</v>
      </c>
      <c r="AX185">
        <v>93041489</v>
      </c>
      <c r="AY185">
        <v>1</v>
      </c>
      <c r="AZ185">
        <v>0</v>
      </c>
      <c r="BA185">
        <v>185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U185">
        <f>ROUND(AT185*Source!I212*AH185*AL185,2)</f>
        <v>192.28</v>
      </c>
      <c r="CV185">
        <f>ROUND(Y185*Source!I212,9)</f>
        <v>24.338999999999999</v>
      </c>
      <c r="CW185">
        <v>0</v>
      </c>
      <c r="CX185">
        <f>ROUND(Y185*Source!I212,9)</f>
        <v>24.338999999999999</v>
      </c>
      <c r="CY185">
        <f>AD185</f>
        <v>7.9</v>
      </c>
      <c r="CZ185">
        <f>AH185</f>
        <v>7.9</v>
      </c>
      <c r="DA185">
        <f>AL185</f>
        <v>1</v>
      </c>
      <c r="DB185">
        <f t="shared" si="69"/>
        <v>1050.7</v>
      </c>
      <c r="DC185">
        <f t="shared" si="70"/>
        <v>0</v>
      </c>
      <c r="DD185" t="s">
        <v>3</v>
      </c>
      <c r="DE185" t="s">
        <v>3</v>
      </c>
      <c r="DF185">
        <f t="shared" si="77"/>
        <v>0</v>
      </c>
      <c r="DG185">
        <f t="shared" si="78"/>
        <v>0</v>
      </c>
      <c r="DH185">
        <f t="shared" si="79"/>
        <v>0</v>
      </c>
      <c r="DI185">
        <f t="shared" si="71"/>
        <v>192.28</v>
      </c>
      <c r="DJ185">
        <f>DI185</f>
        <v>192.28</v>
      </c>
      <c r="DK185">
        <v>0</v>
      </c>
      <c r="DL185" t="s">
        <v>3</v>
      </c>
      <c r="DM185">
        <v>0</v>
      </c>
      <c r="DN185" t="s">
        <v>3</v>
      </c>
      <c r="DO185">
        <v>0</v>
      </c>
    </row>
    <row r="186" spans="1:119" x14ac:dyDescent="0.2">
      <c r="A186">
        <f>ROW(Source!A212)</f>
        <v>212</v>
      </c>
      <c r="B186">
        <v>93041055</v>
      </c>
      <c r="C186">
        <v>93041484</v>
      </c>
      <c r="D186">
        <v>37729631</v>
      </c>
      <c r="E186">
        <v>1</v>
      </c>
      <c r="F186">
        <v>1</v>
      </c>
      <c r="G186">
        <v>1</v>
      </c>
      <c r="H186">
        <v>3</v>
      </c>
      <c r="I186" t="s">
        <v>427</v>
      </c>
      <c r="J186" t="s">
        <v>429</v>
      </c>
      <c r="K186" t="s">
        <v>428</v>
      </c>
      <c r="L186">
        <v>1348</v>
      </c>
      <c r="N186">
        <v>1009</v>
      </c>
      <c r="O186" t="s">
        <v>178</v>
      </c>
      <c r="P186" t="s">
        <v>178</v>
      </c>
      <c r="Q186">
        <v>1000</v>
      </c>
      <c r="W186">
        <v>1</v>
      </c>
      <c r="X186">
        <v>1351376136</v>
      </c>
      <c r="Y186">
        <f t="shared" si="68"/>
        <v>-8.0000000000000004E-4</v>
      </c>
      <c r="AA186">
        <v>60729.89</v>
      </c>
      <c r="AB186">
        <v>0</v>
      </c>
      <c r="AC186">
        <v>0</v>
      </c>
      <c r="AD186">
        <v>0</v>
      </c>
      <c r="AE186">
        <v>4917.3999999999996</v>
      </c>
      <c r="AF186">
        <v>0</v>
      </c>
      <c r="AG186">
        <v>0</v>
      </c>
      <c r="AH186">
        <v>0</v>
      </c>
      <c r="AI186">
        <v>12.35</v>
      </c>
      <c r="AJ186">
        <v>1</v>
      </c>
      <c r="AK186">
        <v>1</v>
      </c>
      <c r="AL186">
        <v>1</v>
      </c>
      <c r="AM186">
        <v>2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3</v>
      </c>
      <c r="AT186">
        <v>-8.0000000000000004E-4</v>
      </c>
      <c r="AU186" t="s">
        <v>3</v>
      </c>
      <c r="AV186">
        <v>0</v>
      </c>
      <c r="AW186">
        <v>2</v>
      </c>
      <c r="AX186">
        <v>93041490</v>
      </c>
      <c r="AY186">
        <v>1</v>
      </c>
      <c r="AZ186">
        <v>6144</v>
      </c>
      <c r="BA186">
        <v>186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V186">
        <v>0</v>
      </c>
      <c r="CW186">
        <v>0</v>
      </c>
      <c r="CX186">
        <f>ROUND(Y186*Source!I212,9)</f>
        <v>-1.4640000000000001E-4</v>
      </c>
      <c r="CY186">
        <f>AA186</f>
        <v>60729.89</v>
      </c>
      <c r="CZ186">
        <f>AE186</f>
        <v>4917.3999999999996</v>
      </c>
      <c r="DA186">
        <f>AI186</f>
        <v>12.35</v>
      </c>
      <c r="DB186">
        <f t="shared" si="69"/>
        <v>-3.93</v>
      </c>
      <c r="DC186">
        <f t="shared" si="70"/>
        <v>0</v>
      </c>
      <c r="DD186" t="s">
        <v>3</v>
      </c>
      <c r="DE186" t="s">
        <v>3</v>
      </c>
      <c r="DF186">
        <f>ROUND(ROUND(AE186*AI186,2)*CX186,2)</f>
        <v>-8.89</v>
      </c>
      <c r="DG186">
        <f t="shared" si="78"/>
        <v>0</v>
      </c>
      <c r="DH186">
        <f t="shared" si="79"/>
        <v>0</v>
      </c>
      <c r="DI186">
        <f t="shared" si="71"/>
        <v>0</v>
      </c>
      <c r="DJ186">
        <f>DF186</f>
        <v>-8.89</v>
      </c>
      <c r="DK186">
        <v>0</v>
      </c>
      <c r="DL186" t="s">
        <v>3</v>
      </c>
      <c r="DM186">
        <v>0</v>
      </c>
      <c r="DN186" t="s">
        <v>3</v>
      </c>
      <c r="DO186">
        <v>0</v>
      </c>
    </row>
    <row r="187" spans="1:119" x14ac:dyDescent="0.2">
      <c r="A187">
        <f>ROW(Source!A212)</f>
        <v>212</v>
      </c>
      <c r="B187">
        <v>93041055</v>
      </c>
      <c r="C187">
        <v>93041484</v>
      </c>
      <c r="D187">
        <v>37738037</v>
      </c>
      <c r="E187">
        <v>1</v>
      </c>
      <c r="F187">
        <v>1</v>
      </c>
      <c r="G187">
        <v>1</v>
      </c>
      <c r="H187">
        <v>3</v>
      </c>
      <c r="I187" t="s">
        <v>431</v>
      </c>
      <c r="J187" t="s">
        <v>433</v>
      </c>
      <c r="K187" t="s">
        <v>432</v>
      </c>
      <c r="L187">
        <v>1339</v>
      </c>
      <c r="N187">
        <v>1007</v>
      </c>
      <c r="O187" t="s">
        <v>69</v>
      </c>
      <c r="P187" t="s">
        <v>69</v>
      </c>
      <c r="Q187">
        <v>1</v>
      </c>
      <c r="W187">
        <v>1</v>
      </c>
      <c r="X187">
        <v>705501162</v>
      </c>
      <c r="Y187">
        <f t="shared" si="68"/>
        <v>-0.08</v>
      </c>
      <c r="AA187">
        <v>6274.89</v>
      </c>
      <c r="AB187">
        <v>0</v>
      </c>
      <c r="AC187">
        <v>0</v>
      </c>
      <c r="AD187">
        <v>0</v>
      </c>
      <c r="AE187">
        <v>772.77</v>
      </c>
      <c r="AF187">
        <v>0</v>
      </c>
      <c r="AG187">
        <v>0</v>
      </c>
      <c r="AH187">
        <v>0</v>
      </c>
      <c r="AI187">
        <v>8.1199999999999992</v>
      </c>
      <c r="AJ187">
        <v>1</v>
      </c>
      <c r="AK187">
        <v>1</v>
      </c>
      <c r="AL187">
        <v>1</v>
      </c>
      <c r="AM187">
        <v>2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3</v>
      </c>
      <c r="AT187">
        <v>-0.08</v>
      </c>
      <c r="AU187" t="s">
        <v>3</v>
      </c>
      <c r="AV187">
        <v>0</v>
      </c>
      <c r="AW187">
        <v>2</v>
      </c>
      <c r="AX187">
        <v>93041491</v>
      </c>
      <c r="AY187">
        <v>1</v>
      </c>
      <c r="AZ187">
        <v>6144</v>
      </c>
      <c r="BA187">
        <v>187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V187">
        <v>0</v>
      </c>
      <c r="CW187">
        <v>0</v>
      </c>
      <c r="CX187">
        <f>ROUND(Y187*Source!I212,9)</f>
        <v>-1.464E-2</v>
      </c>
      <c r="CY187">
        <f>AA187</f>
        <v>6274.89</v>
      </c>
      <c r="CZ187">
        <f>AE187</f>
        <v>772.77</v>
      </c>
      <c r="DA187">
        <f>AI187</f>
        <v>8.1199999999999992</v>
      </c>
      <c r="DB187">
        <f t="shared" si="69"/>
        <v>-61.82</v>
      </c>
      <c r="DC187">
        <f t="shared" si="70"/>
        <v>0</v>
      </c>
      <c r="DD187" t="s">
        <v>3</v>
      </c>
      <c r="DE187" t="s">
        <v>3</v>
      </c>
      <c r="DF187">
        <f>ROUND(ROUND(AE187*AI187,2)*CX187,2)</f>
        <v>-91.86</v>
      </c>
      <c r="DG187">
        <f t="shared" si="78"/>
        <v>0</v>
      </c>
      <c r="DH187">
        <f t="shared" si="79"/>
        <v>0</v>
      </c>
      <c r="DI187">
        <f t="shared" si="71"/>
        <v>0</v>
      </c>
      <c r="DJ187">
        <f>DF187</f>
        <v>-91.86</v>
      </c>
      <c r="DK187">
        <v>0</v>
      </c>
      <c r="DL187" t="s">
        <v>3</v>
      </c>
      <c r="DM187">
        <v>0</v>
      </c>
      <c r="DN187" t="s">
        <v>3</v>
      </c>
      <c r="DO187">
        <v>0</v>
      </c>
    </row>
    <row r="188" spans="1:119" x14ac:dyDescent="0.2">
      <c r="A188">
        <f>ROW(Source!A212)</f>
        <v>212</v>
      </c>
      <c r="B188">
        <v>93041055</v>
      </c>
      <c r="C188">
        <v>93041484</v>
      </c>
      <c r="D188">
        <v>37786184</v>
      </c>
      <c r="E188">
        <v>1</v>
      </c>
      <c r="F188">
        <v>1</v>
      </c>
      <c r="G188">
        <v>1</v>
      </c>
      <c r="H188">
        <v>3</v>
      </c>
      <c r="I188" t="s">
        <v>128</v>
      </c>
      <c r="J188" t="s">
        <v>130</v>
      </c>
      <c r="K188" t="s">
        <v>129</v>
      </c>
      <c r="L188">
        <v>1301</v>
      </c>
      <c r="N188">
        <v>1003</v>
      </c>
      <c r="O188" t="s">
        <v>64</v>
      </c>
      <c r="P188" t="s">
        <v>64</v>
      </c>
      <c r="Q188">
        <v>1</v>
      </c>
      <c r="W188">
        <v>1</v>
      </c>
      <c r="X188">
        <v>989096894</v>
      </c>
      <c r="Y188">
        <f t="shared" si="68"/>
        <v>-1000</v>
      </c>
      <c r="AA188">
        <v>345.29</v>
      </c>
      <c r="AB188">
        <v>0</v>
      </c>
      <c r="AC188">
        <v>0</v>
      </c>
      <c r="AD188">
        <v>0</v>
      </c>
      <c r="AE188">
        <v>32.299999999999997</v>
      </c>
      <c r="AF188">
        <v>0</v>
      </c>
      <c r="AG188">
        <v>0</v>
      </c>
      <c r="AH188">
        <v>0</v>
      </c>
      <c r="AI188">
        <v>10.69</v>
      </c>
      <c r="AJ188">
        <v>1</v>
      </c>
      <c r="AK188">
        <v>1</v>
      </c>
      <c r="AL188">
        <v>1</v>
      </c>
      <c r="AM188">
        <v>2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3</v>
      </c>
      <c r="AT188">
        <v>-1000</v>
      </c>
      <c r="AU188" t="s">
        <v>3</v>
      </c>
      <c r="AV188">
        <v>0</v>
      </c>
      <c r="AW188">
        <v>2</v>
      </c>
      <c r="AX188">
        <v>93041492</v>
      </c>
      <c r="AY188">
        <v>1</v>
      </c>
      <c r="AZ188">
        <v>6144</v>
      </c>
      <c r="BA188">
        <v>188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V188">
        <v>0</v>
      </c>
      <c r="CW188">
        <v>0</v>
      </c>
      <c r="CX188">
        <f>ROUND(Y188*Source!I212,9)</f>
        <v>-183</v>
      </c>
      <c r="CY188">
        <f>AA188</f>
        <v>345.29</v>
      </c>
      <c r="CZ188">
        <f>AE188</f>
        <v>32.299999999999997</v>
      </c>
      <c r="DA188">
        <f>AI188</f>
        <v>10.69</v>
      </c>
      <c r="DB188">
        <f t="shared" si="69"/>
        <v>-32300</v>
      </c>
      <c r="DC188">
        <f t="shared" si="70"/>
        <v>0</v>
      </c>
      <c r="DD188" t="s">
        <v>3</v>
      </c>
      <c r="DE188" t="s">
        <v>3</v>
      </c>
      <c r="DF188">
        <f>ROUND(ROUND(AE188*AI188,2)*CX188,2)</f>
        <v>-63188.07</v>
      </c>
      <c r="DG188">
        <f t="shared" si="78"/>
        <v>0</v>
      </c>
      <c r="DH188">
        <f t="shared" si="79"/>
        <v>0</v>
      </c>
      <c r="DI188">
        <f t="shared" si="71"/>
        <v>0</v>
      </c>
      <c r="DJ188">
        <f>DF188</f>
        <v>-63188.07</v>
      </c>
      <c r="DK188">
        <v>0</v>
      </c>
      <c r="DL188" t="s">
        <v>3</v>
      </c>
      <c r="DM188">
        <v>0</v>
      </c>
      <c r="DN188" t="s">
        <v>3</v>
      </c>
      <c r="DO188">
        <v>0</v>
      </c>
    </row>
    <row r="189" spans="1:119" x14ac:dyDescent="0.2">
      <c r="A189">
        <f>ROW(Source!A216)</f>
        <v>216</v>
      </c>
      <c r="B189">
        <v>93041055</v>
      </c>
      <c r="C189">
        <v>93042230</v>
      </c>
      <c r="D189">
        <v>23351341</v>
      </c>
      <c r="E189">
        <v>1</v>
      </c>
      <c r="F189">
        <v>1</v>
      </c>
      <c r="G189">
        <v>1</v>
      </c>
      <c r="H189">
        <v>1</v>
      </c>
      <c r="I189" t="s">
        <v>796</v>
      </c>
      <c r="J189" t="s">
        <v>3</v>
      </c>
      <c r="K189" t="s">
        <v>797</v>
      </c>
      <c r="L189">
        <v>1369</v>
      </c>
      <c r="N189">
        <v>1013</v>
      </c>
      <c r="O189" t="s">
        <v>688</v>
      </c>
      <c r="P189" t="s">
        <v>688</v>
      </c>
      <c r="Q189">
        <v>1</v>
      </c>
      <c r="W189">
        <v>0</v>
      </c>
      <c r="X189">
        <v>1903430866</v>
      </c>
      <c r="Y189">
        <f t="shared" si="68"/>
        <v>23.52</v>
      </c>
      <c r="AA189">
        <v>0</v>
      </c>
      <c r="AB189">
        <v>0</v>
      </c>
      <c r="AC189">
        <v>0</v>
      </c>
      <c r="AD189">
        <v>8.7899999999999991</v>
      </c>
      <c r="AE189">
        <v>0</v>
      </c>
      <c r="AF189">
        <v>0</v>
      </c>
      <c r="AG189">
        <v>0</v>
      </c>
      <c r="AH189">
        <v>8.7899999999999991</v>
      </c>
      <c r="AI189">
        <v>1</v>
      </c>
      <c r="AJ189">
        <v>1</v>
      </c>
      <c r="AK189">
        <v>1</v>
      </c>
      <c r="AL189">
        <v>1</v>
      </c>
      <c r="AM189">
        <v>-2</v>
      </c>
      <c r="AN189">
        <v>0</v>
      </c>
      <c r="AO189">
        <v>1</v>
      </c>
      <c r="AP189">
        <v>0</v>
      </c>
      <c r="AQ189">
        <v>0</v>
      </c>
      <c r="AR189">
        <v>0</v>
      </c>
      <c r="AS189" t="s">
        <v>3</v>
      </c>
      <c r="AT189">
        <v>23.52</v>
      </c>
      <c r="AU189" t="s">
        <v>3</v>
      </c>
      <c r="AV189">
        <v>1</v>
      </c>
      <c r="AW189">
        <v>2</v>
      </c>
      <c r="AX189">
        <v>93042231</v>
      </c>
      <c r="AY189">
        <v>1</v>
      </c>
      <c r="AZ189">
        <v>0</v>
      </c>
      <c r="BA189">
        <v>189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U189">
        <f>ROUND(AT189*Source!I216*AH189*AL189,2)</f>
        <v>6.2</v>
      </c>
      <c r="CV189">
        <f>ROUND(Y189*Source!I216,9)</f>
        <v>0.7056</v>
      </c>
      <c r="CW189">
        <v>0</v>
      </c>
      <c r="CX189">
        <f>ROUND(Y189*Source!I216,9)</f>
        <v>0.7056</v>
      </c>
      <c r="CY189">
        <f>AD189</f>
        <v>8.7899999999999991</v>
      </c>
      <c r="CZ189">
        <f>AH189</f>
        <v>8.7899999999999991</v>
      </c>
      <c r="DA189">
        <f>AL189</f>
        <v>1</v>
      </c>
      <c r="DB189">
        <f t="shared" si="69"/>
        <v>206.74</v>
      </c>
      <c r="DC189">
        <f t="shared" si="70"/>
        <v>0</v>
      </c>
      <c r="DD189" t="s">
        <v>3</v>
      </c>
      <c r="DE189" t="s">
        <v>3</v>
      </c>
      <c r="DF189">
        <f>ROUND(ROUND(AE189,2)*CX189,2)</f>
        <v>0</v>
      </c>
      <c r="DG189">
        <f t="shared" si="78"/>
        <v>0</v>
      </c>
      <c r="DH189">
        <f t="shared" si="79"/>
        <v>0</v>
      </c>
      <c r="DI189">
        <f t="shared" si="71"/>
        <v>6.2</v>
      </c>
      <c r="DJ189">
        <f>DI189</f>
        <v>6.2</v>
      </c>
      <c r="DK189">
        <v>0</v>
      </c>
      <c r="DL189" t="s">
        <v>3</v>
      </c>
      <c r="DM189">
        <v>0</v>
      </c>
      <c r="DN189" t="s">
        <v>3</v>
      </c>
      <c r="DO189">
        <v>0</v>
      </c>
    </row>
    <row r="190" spans="1:119" x14ac:dyDescent="0.2">
      <c r="A190">
        <f>ROW(Source!A216)</f>
        <v>216</v>
      </c>
      <c r="B190">
        <v>93041055</v>
      </c>
      <c r="C190">
        <v>93042230</v>
      </c>
      <c r="D190">
        <v>121548</v>
      </c>
      <c r="E190">
        <v>1</v>
      </c>
      <c r="F190">
        <v>1</v>
      </c>
      <c r="G190">
        <v>1</v>
      </c>
      <c r="H190">
        <v>1</v>
      </c>
      <c r="I190" t="s">
        <v>25</v>
      </c>
      <c r="J190" t="s">
        <v>3</v>
      </c>
      <c r="K190" t="s">
        <v>691</v>
      </c>
      <c r="L190">
        <v>608254</v>
      </c>
      <c r="N190">
        <v>1013</v>
      </c>
      <c r="O190" t="s">
        <v>692</v>
      </c>
      <c r="P190" t="s">
        <v>692</v>
      </c>
      <c r="Q190">
        <v>1</v>
      </c>
      <c r="W190">
        <v>0</v>
      </c>
      <c r="X190">
        <v>-185737400</v>
      </c>
      <c r="Y190">
        <f t="shared" si="68"/>
        <v>0.1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M190">
        <v>-2</v>
      </c>
      <c r="AN190">
        <v>0</v>
      </c>
      <c r="AO190">
        <v>1</v>
      </c>
      <c r="AP190">
        <v>0</v>
      </c>
      <c r="AQ190">
        <v>0</v>
      </c>
      <c r="AR190">
        <v>0</v>
      </c>
      <c r="AS190" t="s">
        <v>3</v>
      </c>
      <c r="AT190">
        <v>0.1</v>
      </c>
      <c r="AU190" t="s">
        <v>3</v>
      </c>
      <c r="AV190">
        <v>2</v>
      </c>
      <c r="AW190">
        <v>2</v>
      </c>
      <c r="AX190">
        <v>93042232</v>
      </c>
      <c r="AY190">
        <v>1</v>
      </c>
      <c r="AZ190">
        <v>0</v>
      </c>
      <c r="BA190">
        <v>190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V190">
        <v>0</v>
      </c>
      <c r="CW190">
        <v>0</v>
      </c>
      <c r="CX190">
        <f>ROUND(Y190*Source!I216,9)</f>
        <v>3.0000000000000001E-3</v>
      </c>
      <c r="CY190">
        <f>AD190</f>
        <v>0</v>
      </c>
      <c r="CZ190">
        <f>AH190</f>
        <v>0</v>
      </c>
      <c r="DA190">
        <f>AL190</f>
        <v>1</v>
      </c>
      <c r="DB190">
        <f t="shared" si="69"/>
        <v>0</v>
      </c>
      <c r="DC190">
        <f t="shared" si="70"/>
        <v>0</v>
      </c>
      <c r="DD190" t="s">
        <v>3</v>
      </c>
      <c r="DE190" t="s">
        <v>3</v>
      </c>
      <c r="DF190">
        <f>ROUND(ROUND(AE190,2)*CX190,2)</f>
        <v>0</v>
      </c>
      <c r="DG190">
        <f t="shared" si="78"/>
        <v>0</v>
      </c>
      <c r="DH190">
        <f t="shared" si="79"/>
        <v>0</v>
      </c>
      <c r="DI190">
        <f t="shared" si="71"/>
        <v>0</v>
      </c>
      <c r="DJ190">
        <f>DI190</f>
        <v>0</v>
      </c>
      <c r="DK190">
        <v>0</v>
      </c>
      <c r="DL190" t="s">
        <v>3</v>
      </c>
      <c r="DM190">
        <v>0</v>
      </c>
      <c r="DN190" t="s">
        <v>3</v>
      </c>
      <c r="DO190">
        <v>0</v>
      </c>
    </row>
    <row r="191" spans="1:119" x14ac:dyDescent="0.2">
      <c r="A191">
        <f>ROW(Source!A216)</f>
        <v>216</v>
      </c>
      <c r="B191">
        <v>93041055</v>
      </c>
      <c r="C191">
        <v>93042230</v>
      </c>
      <c r="D191">
        <v>37802432</v>
      </c>
      <c r="E191">
        <v>1</v>
      </c>
      <c r="F191">
        <v>1</v>
      </c>
      <c r="G191">
        <v>1</v>
      </c>
      <c r="H191">
        <v>2</v>
      </c>
      <c r="I191" t="s">
        <v>720</v>
      </c>
      <c r="J191" t="s">
        <v>721</v>
      </c>
      <c r="K191" t="s">
        <v>722</v>
      </c>
      <c r="L191">
        <v>1368</v>
      </c>
      <c r="N191">
        <v>1011</v>
      </c>
      <c r="O191" t="s">
        <v>696</v>
      </c>
      <c r="P191" t="s">
        <v>696</v>
      </c>
      <c r="Q191">
        <v>1</v>
      </c>
      <c r="W191">
        <v>0</v>
      </c>
      <c r="X191">
        <v>-1424728221</v>
      </c>
      <c r="Y191">
        <f t="shared" si="68"/>
        <v>0.1</v>
      </c>
      <c r="AA191">
        <v>0</v>
      </c>
      <c r="AB191">
        <v>1482.38</v>
      </c>
      <c r="AC191">
        <v>432.33</v>
      </c>
      <c r="AD191">
        <v>0</v>
      </c>
      <c r="AE191">
        <v>0</v>
      </c>
      <c r="AF191">
        <v>138.54</v>
      </c>
      <c r="AG191">
        <v>12.1</v>
      </c>
      <c r="AH191">
        <v>0</v>
      </c>
      <c r="AI191">
        <v>1</v>
      </c>
      <c r="AJ191">
        <v>10.7</v>
      </c>
      <c r="AK191">
        <v>35.729999999999997</v>
      </c>
      <c r="AL191">
        <v>1</v>
      </c>
      <c r="AM191">
        <v>2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3</v>
      </c>
      <c r="AT191">
        <v>0.1</v>
      </c>
      <c r="AU191" t="s">
        <v>3</v>
      </c>
      <c r="AV191">
        <v>0</v>
      </c>
      <c r="AW191">
        <v>2</v>
      </c>
      <c r="AX191">
        <v>93042233</v>
      </c>
      <c r="AY191">
        <v>1</v>
      </c>
      <c r="AZ191">
        <v>0</v>
      </c>
      <c r="BA191">
        <v>191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V191">
        <v>0</v>
      </c>
      <c r="CW191">
        <f>ROUND(Y191*Source!I216*DO191,9)</f>
        <v>0</v>
      </c>
      <c r="CX191">
        <f>ROUND(Y191*Source!I216,9)</f>
        <v>3.0000000000000001E-3</v>
      </c>
      <c r="CY191">
        <f>AB191</f>
        <v>1482.38</v>
      </c>
      <c r="CZ191">
        <f>AF191</f>
        <v>138.54</v>
      </c>
      <c r="DA191">
        <f>AJ191</f>
        <v>10.7</v>
      </c>
      <c r="DB191">
        <f t="shared" si="69"/>
        <v>13.85</v>
      </c>
      <c r="DC191">
        <f t="shared" si="70"/>
        <v>1.21</v>
      </c>
      <c r="DD191" t="s">
        <v>3</v>
      </c>
      <c r="DE191" t="s">
        <v>3</v>
      </c>
      <c r="DF191">
        <f>ROUND(ROUND(AE191,2)*CX191,2)</f>
        <v>0</v>
      </c>
      <c r="DG191">
        <f>ROUND(ROUND(AF191*AJ191,2)*CX191,2)</f>
        <v>4.45</v>
      </c>
      <c r="DH191">
        <f>ROUND(ROUND(AG191*AK191,2)*CX191,2)</f>
        <v>1.3</v>
      </c>
      <c r="DI191">
        <f t="shared" si="71"/>
        <v>0</v>
      </c>
      <c r="DJ191">
        <f>DG191</f>
        <v>4.45</v>
      </c>
      <c r="DK191">
        <v>0</v>
      </c>
      <c r="DL191" t="s">
        <v>3</v>
      </c>
      <c r="DM191">
        <v>0</v>
      </c>
      <c r="DN191" t="s">
        <v>3</v>
      </c>
      <c r="DO191">
        <v>0</v>
      </c>
    </row>
    <row r="192" spans="1:119" x14ac:dyDescent="0.2">
      <c r="A192">
        <f>ROW(Source!A216)</f>
        <v>216</v>
      </c>
      <c r="B192">
        <v>93041055</v>
      </c>
      <c r="C192">
        <v>93042230</v>
      </c>
      <c r="D192">
        <v>37802657</v>
      </c>
      <c r="E192">
        <v>1</v>
      </c>
      <c r="F192">
        <v>1</v>
      </c>
      <c r="G192">
        <v>1</v>
      </c>
      <c r="H192">
        <v>2</v>
      </c>
      <c r="I192" t="s">
        <v>769</v>
      </c>
      <c r="J192" t="s">
        <v>770</v>
      </c>
      <c r="K192" t="s">
        <v>771</v>
      </c>
      <c r="L192">
        <v>1368</v>
      </c>
      <c r="N192">
        <v>1011</v>
      </c>
      <c r="O192" t="s">
        <v>696</v>
      </c>
      <c r="P192" t="s">
        <v>696</v>
      </c>
      <c r="Q192">
        <v>1</v>
      </c>
      <c r="W192">
        <v>0</v>
      </c>
      <c r="X192">
        <v>1084334125</v>
      </c>
      <c r="Y192">
        <f t="shared" si="68"/>
        <v>1.73</v>
      </c>
      <c r="AA192">
        <v>0</v>
      </c>
      <c r="AB192">
        <v>54.96</v>
      </c>
      <c r="AC192">
        <v>0</v>
      </c>
      <c r="AD192">
        <v>0</v>
      </c>
      <c r="AE192">
        <v>0</v>
      </c>
      <c r="AF192">
        <v>7.55</v>
      </c>
      <c r="AG192">
        <v>0</v>
      </c>
      <c r="AH192">
        <v>0</v>
      </c>
      <c r="AI192">
        <v>1</v>
      </c>
      <c r="AJ192">
        <v>7.28</v>
      </c>
      <c r="AK192">
        <v>35.729999999999997</v>
      </c>
      <c r="AL192">
        <v>1</v>
      </c>
      <c r="AM192">
        <v>2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3</v>
      </c>
      <c r="AT192">
        <v>1.73</v>
      </c>
      <c r="AU192" t="s">
        <v>3</v>
      </c>
      <c r="AV192">
        <v>0</v>
      </c>
      <c r="AW192">
        <v>2</v>
      </c>
      <c r="AX192">
        <v>93042234</v>
      </c>
      <c r="AY192">
        <v>1</v>
      </c>
      <c r="AZ192">
        <v>0</v>
      </c>
      <c r="BA192">
        <v>192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V192">
        <v>0</v>
      </c>
      <c r="CW192">
        <f>ROUND(Y192*Source!I216*DO192,9)</f>
        <v>0</v>
      </c>
      <c r="CX192">
        <f>ROUND(Y192*Source!I216,9)</f>
        <v>5.1900000000000002E-2</v>
      </c>
      <c r="CY192">
        <f>AB192</f>
        <v>54.96</v>
      </c>
      <c r="CZ192">
        <f>AF192</f>
        <v>7.55</v>
      </c>
      <c r="DA192">
        <f>AJ192</f>
        <v>7.28</v>
      </c>
      <c r="DB192">
        <f t="shared" si="69"/>
        <v>13.06</v>
      </c>
      <c r="DC192">
        <f t="shared" si="70"/>
        <v>0</v>
      </c>
      <c r="DD192" t="s">
        <v>3</v>
      </c>
      <c r="DE192" t="s">
        <v>3</v>
      </c>
      <c r="DF192">
        <f>ROUND(ROUND(AE192,2)*CX192,2)</f>
        <v>0</v>
      </c>
      <c r="DG192">
        <f>ROUND(ROUND(AF192*AJ192,2)*CX192,2)</f>
        <v>2.85</v>
      </c>
      <c r="DH192">
        <f>ROUND(ROUND(AG192*AK192,2)*CX192,2)</f>
        <v>0</v>
      </c>
      <c r="DI192">
        <f t="shared" si="71"/>
        <v>0</v>
      </c>
      <c r="DJ192">
        <f>DG192</f>
        <v>2.85</v>
      </c>
      <c r="DK192">
        <v>0</v>
      </c>
      <c r="DL192" t="s">
        <v>3</v>
      </c>
      <c r="DM192">
        <v>0</v>
      </c>
      <c r="DN192" t="s">
        <v>3</v>
      </c>
      <c r="DO192">
        <v>0</v>
      </c>
    </row>
    <row r="193" spans="1:119" x14ac:dyDescent="0.2">
      <c r="A193">
        <f>ROW(Source!A216)</f>
        <v>216</v>
      </c>
      <c r="B193">
        <v>93041055</v>
      </c>
      <c r="C193">
        <v>93042230</v>
      </c>
      <c r="D193">
        <v>37804456</v>
      </c>
      <c r="E193">
        <v>1</v>
      </c>
      <c r="F193">
        <v>1</v>
      </c>
      <c r="G193">
        <v>1</v>
      </c>
      <c r="H193">
        <v>2</v>
      </c>
      <c r="I193" t="s">
        <v>709</v>
      </c>
      <c r="J193" t="s">
        <v>710</v>
      </c>
      <c r="K193" t="s">
        <v>711</v>
      </c>
      <c r="L193">
        <v>1368</v>
      </c>
      <c r="N193">
        <v>1011</v>
      </c>
      <c r="O193" t="s">
        <v>696</v>
      </c>
      <c r="P193" t="s">
        <v>696</v>
      </c>
      <c r="Q193">
        <v>1</v>
      </c>
      <c r="W193">
        <v>0</v>
      </c>
      <c r="X193">
        <v>-671646184</v>
      </c>
      <c r="Y193">
        <f t="shared" ref="Y193:Y256" si="80">AT193</f>
        <v>0.1</v>
      </c>
      <c r="AA193">
        <v>0</v>
      </c>
      <c r="AB193">
        <v>1326.85</v>
      </c>
      <c r="AC193">
        <v>369.81</v>
      </c>
      <c r="AD193">
        <v>0</v>
      </c>
      <c r="AE193">
        <v>0</v>
      </c>
      <c r="AF193">
        <v>91.76</v>
      </c>
      <c r="AG193">
        <v>10.35</v>
      </c>
      <c r="AH193">
        <v>0</v>
      </c>
      <c r="AI193">
        <v>1</v>
      </c>
      <c r="AJ193">
        <v>14.46</v>
      </c>
      <c r="AK193">
        <v>35.729999999999997</v>
      </c>
      <c r="AL193">
        <v>1</v>
      </c>
      <c r="AM193">
        <v>2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3</v>
      </c>
      <c r="AT193">
        <v>0.1</v>
      </c>
      <c r="AU193" t="s">
        <v>3</v>
      </c>
      <c r="AV193">
        <v>0</v>
      </c>
      <c r="AW193">
        <v>2</v>
      </c>
      <c r="AX193">
        <v>93042235</v>
      </c>
      <c r="AY193">
        <v>1</v>
      </c>
      <c r="AZ193">
        <v>0</v>
      </c>
      <c r="BA193">
        <v>193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V193">
        <v>0</v>
      </c>
      <c r="CW193">
        <f>ROUND(Y193*Source!I216*DO193,9)</f>
        <v>0</v>
      </c>
      <c r="CX193">
        <f>ROUND(Y193*Source!I216,9)</f>
        <v>3.0000000000000001E-3</v>
      </c>
      <c r="CY193">
        <f>AB193</f>
        <v>1326.85</v>
      </c>
      <c r="CZ193">
        <f>AF193</f>
        <v>91.76</v>
      </c>
      <c r="DA193">
        <f>AJ193</f>
        <v>14.46</v>
      </c>
      <c r="DB193">
        <f t="shared" ref="DB193:DB256" si="81">ROUND(ROUND(AT193*CZ193,2),2)</f>
        <v>9.18</v>
      </c>
      <c r="DC193">
        <f t="shared" ref="DC193:DC256" si="82">ROUND(ROUND(AT193*AG193,2),2)</f>
        <v>1.04</v>
      </c>
      <c r="DD193" t="s">
        <v>3</v>
      </c>
      <c r="DE193" t="s">
        <v>3</v>
      </c>
      <c r="DF193">
        <f>ROUND(ROUND(AE193,2)*CX193,2)</f>
        <v>0</v>
      </c>
      <c r="DG193">
        <f>ROUND(ROUND(AF193*AJ193,2)*CX193,2)</f>
        <v>3.98</v>
      </c>
      <c r="DH193">
        <f>ROUND(ROUND(AG193*AK193,2)*CX193,2)</f>
        <v>1.1100000000000001</v>
      </c>
      <c r="DI193">
        <f t="shared" ref="DI193:DI256" si="83">ROUND(ROUND(AH193,2)*CX193,2)</f>
        <v>0</v>
      </c>
      <c r="DJ193">
        <f>DG193</f>
        <v>3.98</v>
      </c>
      <c r="DK193">
        <v>0</v>
      </c>
      <c r="DL193" t="s">
        <v>3</v>
      </c>
      <c r="DM193">
        <v>0</v>
      </c>
      <c r="DN193" t="s">
        <v>3</v>
      </c>
      <c r="DO193">
        <v>0</v>
      </c>
    </row>
    <row r="194" spans="1:119" x14ac:dyDescent="0.2">
      <c r="A194">
        <f>ROW(Source!A216)</f>
        <v>216</v>
      </c>
      <c r="B194">
        <v>93041055</v>
      </c>
      <c r="C194">
        <v>93042230</v>
      </c>
      <c r="D194">
        <v>37736610</v>
      </c>
      <c r="E194">
        <v>1</v>
      </c>
      <c r="F194">
        <v>1</v>
      </c>
      <c r="G194">
        <v>1</v>
      </c>
      <c r="H194">
        <v>3</v>
      </c>
      <c r="I194" t="s">
        <v>338</v>
      </c>
      <c r="J194" t="s">
        <v>340</v>
      </c>
      <c r="K194" t="s">
        <v>339</v>
      </c>
      <c r="L194">
        <v>1346</v>
      </c>
      <c r="N194">
        <v>1009</v>
      </c>
      <c r="O194" t="s">
        <v>55</v>
      </c>
      <c r="P194" t="s">
        <v>55</v>
      </c>
      <c r="Q194">
        <v>1</v>
      </c>
      <c r="W194">
        <v>1</v>
      </c>
      <c r="X194">
        <v>-347328291</v>
      </c>
      <c r="Y194">
        <f t="shared" si="80"/>
        <v>-6.84</v>
      </c>
      <c r="AA194">
        <v>121.82</v>
      </c>
      <c r="AB194">
        <v>0</v>
      </c>
      <c r="AC194">
        <v>0</v>
      </c>
      <c r="AD194">
        <v>0</v>
      </c>
      <c r="AE194">
        <v>12.65</v>
      </c>
      <c r="AF194">
        <v>0</v>
      </c>
      <c r="AG194">
        <v>0</v>
      </c>
      <c r="AH194">
        <v>0</v>
      </c>
      <c r="AI194">
        <v>9.6300000000000008</v>
      </c>
      <c r="AJ194">
        <v>1</v>
      </c>
      <c r="AK194">
        <v>1</v>
      </c>
      <c r="AL194">
        <v>1</v>
      </c>
      <c r="AM194">
        <v>2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3</v>
      </c>
      <c r="AT194">
        <v>-6.84</v>
      </c>
      <c r="AU194" t="s">
        <v>3</v>
      </c>
      <c r="AV194">
        <v>0</v>
      </c>
      <c r="AW194">
        <v>2</v>
      </c>
      <c r="AX194">
        <v>93042236</v>
      </c>
      <c r="AY194">
        <v>1</v>
      </c>
      <c r="AZ194">
        <v>6144</v>
      </c>
      <c r="BA194">
        <v>194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V194">
        <v>0</v>
      </c>
      <c r="CW194">
        <v>0</v>
      </c>
      <c r="CX194">
        <f>ROUND(Y194*Source!I216,9)</f>
        <v>-0.20519999999999999</v>
      </c>
      <c r="CY194">
        <f>AA194</f>
        <v>121.82</v>
      </c>
      <c r="CZ194">
        <f>AE194</f>
        <v>12.65</v>
      </c>
      <c r="DA194">
        <f>AI194</f>
        <v>9.6300000000000008</v>
      </c>
      <c r="DB194">
        <f t="shared" si="81"/>
        <v>-86.53</v>
      </c>
      <c r="DC194">
        <f t="shared" si="82"/>
        <v>0</v>
      </c>
      <c r="DD194" t="s">
        <v>3</v>
      </c>
      <c r="DE194" t="s">
        <v>3</v>
      </c>
      <c r="DF194">
        <f>ROUND(ROUND(AE194*AI194,2)*CX194,2)</f>
        <v>-25</v>
      </c>
      <c r="DG194">
        <f t="shared" ref="DG194:DG199" si="84">ROUND(ROUND(AF194,2)*CX194,2)</f>
        <v>0</v>
      </c>
      <c r="DH194">
        <f t="shared" ref="DH194:DH199" si="85">ROUND(ROUND(AG194,2)*CX194,2)</f>
        <v>0</v>
      </c>
      <c r="DI194">
        <f t="shared" si="83"/>
        <v>0</v>
      </c>
      <c r="DJ194">
        <f>DF194</f>
        <v>-25</v>
      </c>
      <c r="DK194">
        <v>0</v>
      </c>
      <c r="DL194" t="s">
        <v>3</v>
      </c>
      <c r="DM194">
        <v>0</v>
      </c>
      <c r="DN194" t="s">
        <v>3</v>
      </c>
      <c r="DO194">
        <v>0</v>
      </c>
    </row>
    <row r="195" spans="1:119" x14ac:dyDescent="0.2">
      <c r="A195">
        <f>ROW(Source!A216)</f>
        <v>216</v>
      </c>
      <c r="B195">
        <v>93041055</v>
      </c>
      <c r="C195">
        <v>93042230</v>
      </c>
      <c r="D195">
        <v>37737061</v>
      </c>
      <c r="E195">
        <v>1</v>
      </c>
      <c r="F195">
        <v>1</v>
      </c>
      <c r="G195">
        <v>1</v>
      </c>
      <c r="H195">
        <v>3</v>
      </c>
      <c r="I195" t="s">
        <v>440</v>
      </c>
      <c r="J195" t="s">
        <v>442</v>
      </c>
      <c r="K195" t="s">
        <v>441</v>
      </c>
      <c r="L195">
        <v>1355</v>
      </c>
      <c r="N195">
        <v>1010</v>
      </c>
      <c r="O195" t="s">
        <v>156</v>
      </c>
      <c r="P195" t="s">
        <v>156</v>
      </c>
      <c r="Q195">
        <v>100</v>
      </c>
      <c r="W195">
        <v>1</v>
      </c>
      <c r="X195">
        <v>2122249271</v>
      </c>
      <c r="Y195">
        <f t="shared" si="80"/>
        <v>-0.4</v>
      </c>
      <c r="AA195">
        <v>363.13</v>
      </c>
      <c r="AB195">
        <v>0</v>
      </c>
      <c r="AC195">
        <v>0</v>
      </c>
      <c r="AD195">
        <v>0</v>
      </c>
      <c r="AE195">
        <v>87.29</v>
      </c>
      <c r="AF195">
        <v>0</v>
      </c>
      <c r="AG195">
        <v>0</v>
      </c>
      <c r="AH195">
        <v>0</v>
      </c>
      <c r="AI195">
        <v>4.16</v>
      </c>
      <c r="AJ195">
        <v>1</v>
      </c>
      <c r="AK195">
        <v>1</v>
      </c>
      <c r="AL195">
        <v>1</v>
      </c>
      <c r="AM195">
        <v>2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3</v>
      </c>
      <c r="AT195">
        <v>-0.4</v>
      </c>
      <c r="AU195" t="s">
        <v>3</v>
      </c>
      <c r="AV195">
        <v>0</v>
      </c>
      <c r="AW195">
        <v>2</v>
      </c>
      <c r="AX195">
        <v>93042237</v>
      </c>
      <c r="AY195">
        <v>1</v>
      </c>
      <c r="AZ195">
        <v>6144</v>
      </c>
      <c r="BA195">
        <v>195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V195">
        <v>0</v>
      </c>
      <c r="CW195">
        <v>0</v>
      </c>
      <c r="CX195">
        <f>ROUND(Y195*Source!I216,9)</f>
        <v>-1.2E-2</v>
      </c>
      <c r="CY195">
        <f>AA195</f>
        <v>363.13</v>
      </c>
      <c r="CZ195">
        <f>AE195</f>
        <v>87.29</v>
      </c>
      <c r="DA195">
        <f>AI195</f>
        <v>4.16</v>
      </c>
      <c r="DB195">
        <f t="shared" si="81"/>
        <v>-34.92</v>
      </c>
      <c r="DC195">
        <f t="shared" si="82"/>
        <v>0</v>
      </c>
      <c r="DD195" t="s">
        <v>3</v>
      </c>
      <c r="DE195" t="s">
        <v>3</v>
      </c>
      <c r="DF195">
        <f>ROUND(ROUND(AE195*AI195,2)*CX195,2)</f>
        <v>-4.3600000000000003</v>
      </c>
      <c r="DG195">
        <f t="shared" si="84"/>
        <v>0</v>
      </c>
      <c r="DH195">
        <f t="shared" si="85"/>
        <v>0</v>
      </c>
      <c r="DI195">
        <f t="shared" si="83"/>
        <v>0</v>
      </c>
      <c r="DJ195">
        <f>DF195</f>
        <v>-4.3600000000000003</v>
      </c>
      <c r="DK195">
        <v>0</v>
      </c>
      <c r="DL195" t="s">
        <v>3</v>
      </c>
      <c r="DM195">
        <v>0</v>
      </c>
      <c r="DN195" t="s">
        <v>3</v>
      </c>
      <c r="DO195">
        <v>0</v>
      </c>
    </row>
    <row r="196" spans="1:119" x14ac:dyDescent="0.2">
      <c r="A196">
        <f>ROW(Source!A216)</f>
        <v>216</v>
      </c>
      <c r="B196">
        <v>93041055</v>
      </c>
      <c r="C196">
        <v>93042230</v>
      </c>
      <c r="D196">
        <v>37737326</v>
      </c>
      <c r="E196">
        <v>1</v>
      </c>
      <c r="F196">
        <v>1</v>
      </c>
      <c r="G196">
        <v>1</v>
      </c>
      <c r="H196">
        <v>3</v>
      </c>
      <c r="I196" t="s">
        <v>444</v>
      </c>
      <c r="J196" t="s">
        <v>446</v>
      </c>
      <c r="K196" t="s">
        <v>445</v>
      </c>
      <c r="L196">
        <v>1354</v>
      </c>
      <c r="N196">
        <v>1010</v>
      </c>
      <c r="O196" t="s">
        <v>79</v>
      </c>
      <c r="P196" t="s">
        <v>79</v>
      </c>
      <c r="Q196">
        <v>1</v>
      </c>
      <c r="W196">
        <v>1</v>
      </c>
      <c r="X196">
        <v>-141146855</v>
      </c>
      <c r="Y196">
        <f t="shared" si="80"/>
        <v>-40</v>
      </c>
      <c r="AA196">
        <v>0.34</v>
      </c>
      <c r="AB196">
        <v>0</v>
      </c>
      <c r="AC196">
        <v>0</v>
      </c>
      <c r="AD196">
        <v>0</v>
      </c>
      <c r="AE196">
        <v>7.0000000000000007E-2</v>
      </c>
      <c r="AF196">
        <v>0</v>
      </c>
      <c r="AG196">
        <v>0</v>
      </c>
      <c r="AH196">
        <v>0</v>
      </c>
      <c r="AI196">
        <v>4.8600000000000003</v>
      </c>
      <c r="AJ196">
        <v>1</v>
      </c>
      <c r="AK196">
        <v>1</v>
      </c>
      <c r="AL196">
        <v>1</v>
      </c>
      <c r="AM196">
        <v>2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3</v>
      </c>
      <c r="AT196">
        <v>-40</v>
      </c>
      <c r="AU196" t="s">
        <v>3</v>
      </c>
      <c r="AV196">
        <v>0</v>
      </c>
      <c r="AW196">
        <v>2</v>
      </c>
      <c r="AX196">
        <v>93042238</v>
      </c>
      <c r="AY196">
        <v>1</v>
      </c>
      <c r="AZ196">
        <v>6144</v>
      </c>
      <c r="BA196">
        <v>196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V196">
        <v>0</v>
      </c>
      <c r="CW196">
        <v>0</v>
      </c>
      <c r="CX196">
        <f>ROUND(Y196*Source!I216,9)</f>
        <v>-1.2</v>
      </c>
      <c r="CY196">
        <f>AA196</f>
        <v>0.34</v>
      </c>
      <c r="CZ196">
        <f>AE196</f>
        <v>7.0000000000000007E-2</v>
      </c>
      <c r="DA196">
        <f>AI196</f>
        <v>4.8600000000000003</v>
      </c>
      <c r="DB196">
        <f t="shared" si="81"/>
        <v>-2.8</v>
      </c>
      <c r="DC196">
        <f t="shared" si="82"/>
        <v>0</v>
      </c>
      <c r="DD196" t="s">
        <v>3</v>
      </c>
      <c r="DE196" t="s">
        <v>3</v>
      </c>
      <c r="DF196">
        <f>ROUND(ROUND(AE196*AI196,2)*CX196,2)</f>
        <v>-0.41</v>
      </c>
      <c r="DG196">
        <f t="shared" si="84"/>
        <v>0</v>
      </c>
      <c r="DH196">
        <f t="shared" si="85"/>
        <v>0</v>
      </c>
      <c r="DI196">
        <f t="shared" si="83"/>
        <v>0</v>
      </c>
      <c r="DJ196">
        <f>DF196</f>
        <v>-0.41</v>
      </c>
      <c r="DK196">
        <v>0</v>
      </c>
      <c r="DL196" t="s">
        <v>3</v>
      </c>
      <c r="DM196">
        <v>0</v>
      </c>
      <c r="DN196" t="s">
        <v>3</v>
      </c>
      <c r="DO196">
        <v>0</v>
      </c>
    </row>
    <row r="197" spans="1:119" x14ac:dyDescent="0.2">
      <c r="A197">
        <f>ROW(Source!A216)</f>
        <v>216</v>
      </c>
      <c r="B197">
        <v>93041055</v>
      </c>
      <c r="C197">
        <v>93042230</v>
      </c>
      <c r="D197">
        <v>37801918</v>
      </c>
      <c r="E197">
        <v>1</v>
      </c>
      <c r="F197">
        <v>1</v>
      </c>
      <c r="G197">
        <v>1</v>
      </c>
      <c r="H197">
        <v>3</v>
      </c>
      <c r="I197" t="s">
        <v>479</v>
      </c>
      <c r="J197" t="s">
        <v>482</v>
      </c>
      <c r="K197" t="s">
        <v>480</v>
      </c>
      <c r="L197">
        <v>1374</v>
      </c>
      <c r="N197">
        <v>1013</v>
      </c>
      <c r="O197" t="s">
        <v>481</v>
      </c>
      <c r="P197" t="s">
        <v>481</v>
      </c>
      <c r="Q197">
        <v>1</v>
      </c>
      <c r="W197">
        <v>0</v>
      </c>
      <c r="X197">
        <v>2131831278</v>
      </c>
      <c r="Y197">
        <f t="shared" si="80"/>
        <v>4.13</v>
      </c>
      <c r="AA197">
        <v>1</v>
      </c>
      <c r="AB197">
        <v>0</v>
      </c>
      <c r="AC197">
        <v>0</v>
      </c>
      <c r="AD197">
        <v>0</v>
      </c>
      <c r="AE197">
        <v>1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M197">
        <v>-2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3</v>
      </c>
      <c r="AT197">
        <v>4.13</v>
      </c>
      <c r="AU197" t="s">
        <v>3</v>
      </c>
      <c r="AV197">
        <v>0</v>
      </c>
      <c r="AW197">
        <v>2</v>
      </c>
      <c r="AX197">
        <v>93042239</v>
      </c>
      <c r="AY197">
        <v>1</v>
      </c>
      <c r="AZ197">
        <v>0</v>
      </c>
      <c r="BA197">
        <v>197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V197">
        <v>0</v>
      </c>
      <c r="CW197">
        <v>0</v>
      </c>
      <c r="CX197">
        <f>ROUND(Y197*Source!I216,9)</f>
        <v>0.1239</v>
      </c>
      <c r="CY197">
        <f>AA197</f>
        <v>1</v>
      </c>
      <c r="CZ197">
        <f>AE197</f>
        <v>1</v>
      </c>
      <c r="DA197">
        <f>AI197</f>
        <v>1</v>
      </c>
      <c r="DB197">
        <f t="shared" si="81"/>
        <v>4.13</v>
      </c>
      <c r="DC197">
        <f t="shared" si="82"/>
        <v>0</v>
      </c>
      <c r="DD197" t="s">
        <v>3</v>
      </c>
      <c r="DE197" t="s">
        <v>3</v>
      </c>
      <c r="DF197">
        <f t="shared" ref="DF197:DF203" si="86">ROUND(ROUND(AE197,2)*CX197,2)</f>
        <v>0.12</v>
      </c>
      <c r="DG197">
        <f t="shared" si="84"/>
        <v>0</v>
      </c>
      <c r="DH197">
        <f t="shared" si="85"/>
        <v>0</v>
      </c>
      <c r="DI197">
        <f t="shared" si="83"/>
        <v>0</v>
      </c>
      <c r="DJ197">
        <f>DF197</f>
        <v>0.12</v>
      </c>
      <c r="DK197">
        <v>0</v>
      </c>
      <c r="DL197" t="s">
        <v>3</v>
      </c>
      <c r="DM197">
        <v>0</v>
      </c>
      <c r="DN197" t="s">
        <v>3</v>
      </c>
      <c r="DO197">
        <v>0</v>
      </c>
    </row>
    <row r="198" spans="1:119" x14ac:dyDescent="0.2">
      <c r="A198">
        <f>ROW(Source!A220)</f>
        <v>220</v>
      </c>
      <c r="B198">
        <v>93041055</v>
      </c>
      <c r="C198">
        <v>93041494</v>
      </c>
      <c r="D198">
        <v>23351395</v>
      </c>
      <c r="E198">
        <v>1</v>
      </c>
      <c r="F198">
        <v>1</v>
      </c>
      <c r="G198">
        <v>1</v>
      </c>
      <c r="H198">
        <v>1</v>
      </c>
      <c r="I198" t="s">
        <v>707</v>
      </c>
      <c r="J198" t="s">
        <v>3</v>
      </c>
      <c r="K198" t="s">
        <v>708</v>
      </c>
      <c r="L198">
        <v>1369</v>
      </c>
      <c r="N198">
        <v>1013</v>
      </c>
      <c r="O198" t="s">
        <v>688</v>
      </c>
      <c r="P198" t="s">
        <v>688</v>
      </c>
      <c r="Q198">
        <v>1</v>
      </c>
      <c r="W198">
        <v>0</v>
      </c>
      <c r="X198">
        <v>1072260845</v>
      </c>
      <c r="Y198">
        <f t="shared" si="80"/>
        <v>23.04</v>
      </c>
      <c r="AA198">
        <v>0</v>
      </c>
      <c r="AB198">
        <v>0</v>
      </c>
      <c r="AC198">
        <v>0</v>
      </c>
      <c r="AD198">
        <v>8.99</v>
      </c>
      <c r="AE198">
        <v>0</v>
      </c>
      <c r="AF198">
        <v>0</v>
      </c>
      <c r="AG198">
        <v>0</v>
      </c>
      <c r="AH198">
        <v>8.99</v>
      </c>
      <c r="AI198">
        <v>1</v>
      </c>
      <c r="AJ198">
        <v>1</v>
      </c>
      <c r="AK198">
        <v>1</v>
      </c>
      <c r="AL198">
        <v>1</v>
      </c>
      <c r="AM198">
        <v>-2</v>
      </c>
      <c r="AN198">
        <v>0</v>
      </c>
      <c r="AO198">
        <v>1</v>
      </c>
      <c r="AP198">
        <v>1</v>
      </c>
      <c r="AQ198">
        <v>0</v>
      </c>
      <c r="AR198">
        <v>0</v>
      </c>
      <c r="AS198" t="s">
        <v>3</v>
      </c>
      <c r="AT198">
        <v>23.04</v>
      </c>
      <c r="AU198" t="s">
        <v>3</v>
      </c>
      <c r="AV198">
        <v>1</v>
      </c>
      <c r="AW198">
        <v>2</v>
      </c>
      <c r="AX198">
        <v>93041505</v>
      </c>
      <c r="AY198">
        <v>1</v>
      </c>
      <c r="AZ198">
        <v>0</v>
      </c>
      <c r="BA198">
        <v>198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U198">
        <f>ROUND(AT198*Source!I220*AH198*AL198,2)</f>
        <v>379.05</v>
      </c>
      <c r="CV198">
        <f>ROUND(Y198*Source!I220,9)</f>
        <v>42.163200000000003</v>
      </c>
      <c r="CW198">
        <v>0</v>
      </c>
      <c r="CX198">
        <f>ROUND(Y198*Source!I220,9)</f>
        <v>42.163200000000003</v>
      </c>
      <c r="CY198">
        <f>AD198</f>
        <v>8.99</v>
      </c>
      <c r="CZ198">
        <f>AH198</f>
        <v>8.99</v>
      </c>
      <c r="DA198">
        <f>AL198</f>
        <v>1</v>
      </c>
      <c r="DB198">
        <f t="shared" si="81"/>
        <v>207.13</v>
      </c>
      <c r="DC198">
        <f t="shared" si="82"/>
        <v>0</v>
      </c>
      <c r="DD198" t="s">
        <v>3</v>
      </c>
      <c r="DE198" t="s">
        <v>3</v>
      </c>
      <c r="DF198">
        <f t="shared" si="86"/>
        <v>0</v>
      </c>
      <c r="DG198">
        <f t="shared" si="84"/>
        <v>0</v>
      </c>
      <c r="DH198">
        <f t="shared" si="85"/>
        <v>0</v>
      </c>
      <c r="DI198">
        <f t="shared" si="83"/>
        <v>379.05</v>
      </c>
      <c r="DJ198">
        <f>DI198</f>
        <v>379.05</v>
      </c>
      <c r="DK198">
        <v>0</v>
      </c>
      <c r="DL198" t="s">
        <v>3</v>
      </c>
      <c r="DM198">
        <v>0</v>
      </c>
      <c r="DN198" t="s">
        <v>3</v>
      </c>
      <c r="DO198">
        <v>0</v>
      </c>
    </row>
    <row r="199" spans="1:119" x14ac:dyDescent="0.2">
      <c r="A199">
        <f>ROW(Source!A220)</f>
        <v>220</v>
      </c>
      <c r="B199">
        <v>93041055</v>
      </c>
      <c r="C199">
        <v>93041494</v>
      </c>
      <c r="D199">
        <v>121548</v>
      </c>
      <c r="E199">
        <v>1</v>
      </c>
      <c r="F199">
        <v>1</v>
      </c>
      <c r="G199">
        <v>1</v>
      </c>
      <c r="H199">
        <v>1</v>
      </c>
      <c r="I199" t="s">
        <v>25</v>
      </c>
      <c r="J199" t="s">
        <v>3</v>
      </c>
      <c r="K199" t="s">
        <v>691</v>
      </c>
      <c r="L199">
        <v>608254</v>
      </c>
      <c r="N199">
        <v>1013</v>
      </c>
      <c r="O199" t="s">
        <v>692</v>
      </c>
      <c r="P199" t="s">
        <v>692</v>
      </c>
      <c r="Q199">
        <v>1</v>
      </c>
      <c r="W199">
        <v>0</v>
      </c>
      <c r="X199">
        <v>-185737400</v>
      </c>
      <c r="Y199">
        <f t="shared" si="80"/>
        <v>0.2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M199">
        <v>-2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3</v>
      </c>
      <c r="AT199">
        <v>0.2</v>
      </c>
      <c r="AU199" t="s">
        <v>3</v>
      </c>
      <c r="AV199">
        <v>2</v>
      </c>
      <c r="AW199">
        <v>2</v>
      </c>
      <c r="AX199">
        <v>93041506</v>
      </c>
      <c r="AY199">
        <v>1</v>
      </c>
      <c r="AZ199">
        <v>0</v>
      </c>
      <c r="BA199">
        <v>199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V199">
        <v>0</v>
      </c>
      <c r="CW199">
        <v>0</v>
      </c>
      <c r="CX199">
        <f>ROUND(Y199*Source!I220,9)</f>
        <v>0.36599999999999999</v>
      </c>
      <c r="CY199">
        <f>AD199</f>
        <v>0</v>
      </c>
      <c r="CZ199">
        <f>AH199</f>
        <v>0</v>
      </c>
      <c r="DA199">
        <f>AL199</f>
        <v>1</v>
      </c>
      <c r="DB199">
        <f t="shared" si="81"/>
        <v>0</v>
      </c>
      <c r="DC199">
        <f t="shared" si="82"/>
        <v>0</v>
      </c>
      <c r="DD199" t="s">
        <v>3</v>
      </c>
      <c r="DE199" t="s">
        <v>3</v>
      </c>
      <c r="DF199">
        <f t="shared" si="86"/>
        <v>0</v>
      </c>
      <c r="DG199">
        <f t="shared" si="84"/>
        <v>0</v>
      </c>
      <c r="DH199">
        <f t="shared" si="85"/>
        <v>0</v>
      </c>
      <c r="DI199">
        <f t="shared" si="83"/>
        <v>0</v>
      </c>
      <c r="DJ199">
        <f>DI199</f>
        <v>0</v>
      </c>
      <c r="DK199">
        <v>0</v>
      </c>
      <c r="DL199" t="s">
        <v>3</v>
      </c>
      <c r="DM199">
        <v>0</v>
      </c>
      <c r="DN199" t="s">
        <v>3</v>
      </c>
      <c r="DO199">
        <v>0</v>
      </c>
    </row>
    <row r="200" spans="1:119" x14ac:dyDescent="0.2">
      <c r="A200">
        <f>ROW(Source!A220)</f>
        <v>220</v>
      </c>
      <c r="B200">
        <v>93041055</v>
      </c>
      <c r="C200">
        <v>93041494</v>
      </c>
      <c r="D200">
        <v>37802432</v>
      </c>
      <c r="E200">
        <v>1</v>
      </c>
      <c r="F200">
        <v>1</v>
      </c>
      <c r="G200">
        <v>1</v>
      </c>
      <c r="H200">
        <v>2</v>
      </c>
      <c r="I200" t="s">
        <v>720</v>
      </c>
      <c r="J200" t="s">
        <v>721</v>
      </c>
      <c r="K200" t="s">
        <v>722</v>
      </c>
      <c r="L200">
        <v>1368</v>
      </c>
      <c r="N200">
        <v>1011</v>
      </c>
      <c r="O200" t="s">
        <v>696</v>
      </c>
      <c r="P200" t="s">
        <v>696</v>
      </c>
      <c r="Q200">
        <v>1</v>
      </c>
      <c r="W200">
        <v>0</v>
      </c>
      <c r="X200">
        <v>-1424728221</v>
      </c>
      <c r="Y200">
        <f t="shared" si="80"/>
        <v>0.2</v>
      </c>
      <c r="AA200">
        <v>0</v>
      </c>
      <c r="AB200">
        <v>1482.38</v>
      </c>
      <c r="AC200">
        <v>432.33</v>
      </c>
      <c r="AD200">
        <v>0</v>
      </c>
      <c r="AE200">
        <v>0</v>
      </c>
      <c r="AF200">
        <v>138.54</v>
      </c>
      <c r="AG200">
        <v>12.1</v>
      </c>
      <c r="AH200">
        <v>0</v>
      </c>
      <c r="AI200">
        <v>1</v>
      </c>
      <c r="AJ200">
        <v>10.7</v>
      </c>
      <c r="AK200">
        <v>35.729999999999997</v>
      </c>
      <c r="AL200">
        <v>1</v>
      </c>
      <c r="AM200">
        <v>2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3</v>
      </c>
      <c r="AT200">
        <v>0.2</v>
      </c>
      <c r="AU200" t="s">
        <v>3</v>
      </c>
      <c r="AV200">
        <v>0</v>
      </c>
      <c r="AW200">
        <v>2</v>
      </c>
      <c r="AX200">
        <v>93041507</v>
      </c>
      <c r="AY200">
        <v>1</v>
      </c>
      <c r="AZ200">
        <v>0</v>
      </c>
      <c r="BA200">
        <v>200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V200">
        <v>0</v>
      </c>
      <c r="CW200">
        <f>ROUND(Y200*Source!I220*DO200,9)</f>
        <v>0</v>
      </c>
      <c r="CX200">
        <f>ROUND(Y200*Source!I220,9)</f>
        <v>0.36599999999999999</v>
      </c>
      <c r="CY200">
        <f>AB200</f>
        <v>1482.38</v>
      </c>
      <c r="CZ200">
        <f>AF200</f>
        <v>138.54</v>
      </c>
      <c r="DA200">
        <f>AJ200</f>
        <v>10.7</v>
      </c>
      <c r="DB200">
        <f t="shared" si="81"/>
        <v>27.71</v>
      </c>
      <c r="DC200">
        <f t="shared" si="82"/>
        <v>2.42</v>
      </c>
      <c r="DD200" t="s">
        <v>3</v>
      </c>
      <c r="DE200" t="s">
        <v>3</v>
      </c>
      <c r="DF200">
        <f t="shared" si="86"/>
        <v>0</v>
      </c>
      <c r="DG200">
        <f>ROUND(ROUND(AF200*AJ200,2)*CX200,2)</f>
        <v>542.54999999999995</v>
      </c>
      <c r="DH200">
        <f>ROUND(ROUND(AG200*AK200,2)*CX200,2)</f>
        <v>158.22999999999999</v>
      </c>
      <c r="DI200">
        <f t="shared" si="83"/>
        <v>0</v>
      </c>
      <c r="DJ200">
        <f>DG200</f>
        <v>542.54999999999995</v>
      </c>
      <c r="DK200">
        <v>0</v>
      </c>
      <c r="DL200" t="s">
        <v>3</v>
      </c>
      <c r="DM200">
        <v>0</v>
      </c>
      <c r="DN200" t="s">
        <v>3</v>
      </c>
      <c r="DO200">
        <v>0</v>
      </c>
    </row>
    <row r="201" spans="1:119" x14ac:dyDescent="0.2">
      <c r="A201">
        <f>ROW(Source!A220)</f>
        <v>220</v>
      </c>
      <c r="B201">
        <v>93041055</v>
      </c>
      <c r="C201">
        <v>93041494</v>
      </c>
      <c r="D201">
        <v>37802530</v>
      </c>
      <c r="E201">
        <v>1</v>
      </c>
      <c r="F201">
        <v>1</v>
      </c>
      <c r="G201">
        <v>1</v>
      </c>
      <c r="H201">
        <v>2</v>
      </c>
      <c r="I201" t="s">
        <v>723</v>
      </c>
      <c r="J201" t="s">
        <v>724</v>
      </c>
      <c r="K201" t="s">
        <v>725</v>
      </c>
      <c r="L201">
        <v>1368</v>
      </c>
      <c r="N201">
        <v>1011</v>
      </c>
      <c r="O201" t="s">
        <v>696</v>
      </c>
      <c r="P201" t="s">
        <v>696</v>
      </c>
      <c r="Q201">
        <v>1</v>
      </c>
      <c r="W201">
        <v>0</v>
      </c>
      <c r="X201">
        <v>11972859</v>
      </c>
      <c r="Y201">
        <f t="shared" si="80"/>
        <v>5.14</v>
      </c>
      <c r="AA201">
        <v>0</v>
      </c>
      <c r="AB201">
        <v>8.1</v>
      </c>
      <c r="AC201">
        <v>0</v>
      </c>
      <c r="AD201">
        <v>0</v>
      </c>
      <c r="AE201">
        <v>0</v>
      </c>
      <c r="AF201">
        <v>1.52</v>
      </c>
      <c r="AG201">
        <v>0</v>
      </c>
      <c r="AH201">
        <v>0</v>
      </c>
      <c r="AI201">
        <v>1</v>
      </c>
      <c r="AJ201">
        <v>5.33</v>
      </c>
      <c r="AK201">
        <v>35.729999999999997</v>
      </c>
      <c r="AL201">
        <v>1</v>
      </c>
      <c r="AM201">
        <v>2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3</v>
      </c>
      <c r="AT201">
        <v>5.14</v>
      </c>
      <c r="AU201" t="s">
        <v>3</v>
      </c>
      <c r="AV201">
        <v>0</v>
      </c>
      <c r="AW201">
        <v>2</v>
      </c>
      <c r="AX201">
        <v>93041508</v>
      </c>
      <c r="AY201">
        <v>1</v>
      </c>
      <c r="AZ201">
        <v>0</v>
      </c>
      <c r="BA201">
        <v>201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V201">
        <v>0</v>
      </c>
      <c r="CW201">
        <f>ROUND(Y201*Source!I220*DO201,9)</f>
        <v>0</v>
      </c>
      <c r="CX201">
        <f>ROUND(Y201*Source!I220,9)</f>
        <v>9.4062000000000001</v>
      </c>
      <c r="CY201">
        <f>AB201</f>
        <v>8.1</v>
      </c>
      <c r="CZ201">
        <f>AF201</f>
        <v>1.52</v>
      </c>
      <c r="DA201">
        <f>AJ201</f>
        <v>5.33</v>
      </c>
      <c r="DB201">
        <f t="shared" si="81"/>
        <v>7.81</v>
      </c>
      <c r="DC201">
        <f t="shared" si="82"/>
        <v>0</v>
      </c>
      <c r="DD201" t="s">
        <v>3</v>
      </c>
      <c r="DE201" t="s">
        <v>3</v>
      </c>
      <c r="DF201">
        <f t="shared" si="86"/>
        <v>0</v>
      </c>
      <c r="DG201">
        <f>ROUND(ROUND(AF201*AJ201,2)*CX201,2)</f>
        <v>76.19</v>
      </c>
      <c r="DH201">
        <f>ROUND(ROUND(AG201*AK201,2)*CX201,2)</f>
        <v>0</v>
      </c>
      <c r="DI201">
        <f t="shared" si="83"/>
        <v>0</v>
      </c>
      <c r="DJ201">
        <f>DG201</f>
        <v>76.19</v>
      </c>
      <c r="DK201">
        <v>0</v>
      </c>
      <c r="DL201" t="s">
        <v>3</v>
      </c>
      <c r="DM201">
        <v>0</v>
      </c>
      <c r="DN201" t="s">
        <v>3</v>
      </c>
      <c r="DO201">
        <v>0</v>
      </c>
    </row>
    <row r="202" spans="1:119" x14ac:dyDescent="0.2">
      <c r="A202">
        <f>ROW(Source!A220)</f>
        <v>220</v>
      </c>
      <c r="B202">
        <v>93041055</v>
      </c>
      <c r="C202">
        <v>93041494</v>
      </c>
      <c r="D202">
        <v>37802544</v>
      </c>
      <c r="E202">
        <v>1</v>
      </c>
      <c r="F202">
        <v>1</v>
      </c>
      <c r="G202">
        <v>1</v>
      </c>
      <c r="H202">
        <v>2</v>
      </c>
      <c r="I202" t="s">
        <v>806</v>
      </c>
      <c r="J202" t="s">
        <v>807</v>
      </c>
      <c r="K202" t="s">
        <v>808</v>
      </c>
      <c r="L202">
        <v>1368</v>
      </c>
      <c r="N202">
        <v>1011</v>
      </c>
      <c r="O202" t="s">
        <v>696</v>
      </c>
      <c r="P202" t="s">
        <v>696</v>
      </c>
      <c r="Q202">
        <v>1</v>
      </c>
      <c r="W202">
        <v>0</v>
      </c>
      <c r="X202">
        <v>-892985829</v>
      </c>
      <c r="Y202">
        <f t="shared" si="80"/>
        <v>5.14</v>
      </c>
      <c r="AA202">
        <v>0</v>
      </c>
      <c r="AB202">
        <v>37.68</v>
      </c>
      <c r="AC202">
        <v>0</v>
      </c>
      <c r="AD202">
        <v>0</v>
      </c>
      <c r="AE202">
        <v>0</v>
      </c>
      <c r="AF202">
        <v>7.11</v>
      </c>
      <c r="AG202">
        <v>0</v>
      </c>
      <c r="AH202">
        <v>0</v>
      </c>
      <c r="AI202">
        <v>1</v>
      </c>
      <c r="AJ202">
        <v>5.3</v>
      </c>
      <c r="AK202">
        <v>35.729999999999997</v>
      </c>
      <c r="AL202">
        <v>1</v>
      </c>
      <c r="AM202">
        <v>2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3</v>
      </c>
      <c r="AT202">
        <v>5.14</v>
      </c>
      <c r="AU202" t="s">
        <v>3</v>
      </c>
      <c r="AV202">
        <v>0</v>
      </c>
      <c r="AW202">
        <v>2</v>
      </c>
      <c r="AX202">
        <v>93041509</v>
      </c>
      <c r="AY202">
        <v>1</v>
      </c>
      <c r="AZ202">
        <v>0</v>
      </c>
      <c r="BA202">
        <v>202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V202">
        <v>0</v>
      </c>
      <c r="CW202">
        <f>ROUND(Y202*Source!I220*DO202,9)</f>
        <v>0</v>
      </c>
      <c r="CX202">
        <f>ROUND(Y202*Source!I220,9)</f>
        <v>9.4062000000000001</v>
      </c>
      <c r="CY202">
        <f>AB202</f>
        <v>37.68</v>
      </c>
      <c r="CZ202">
        <f>AF202</f>
        <v>7.11</v>
      </c>
      <c r="DA202">
        <f>AJ202</f>
        <v>5.3</v>
      </c>
      <c r="DB202">
        <f t="shared" si="81"/>
        <v>36.549999999999997</v>
      </c>
      <c r="DC202">
        <f t="shared" si="82"/>
        <v>0</v>
      </c>
      <c r="DD202" t="s">
        <v>3</v>
      </c>
      <c r="DE202" t="s">
        <v>3</v>
      </c>
      <c r="DF202">
        <f t="shared" si="86"/>
        <v>0</v>
      </c>
      <c r="DG202">
        <f>ROUND(ROUND(AF202*AJ202,2)*CX202,2)</f>
        <v>354.43</v>
      </c>
      <c r="DH202">
        <f>ROUND(ROUND(AG202*AK202,2)*CX202,2)</f>
        <v>0</v>
      </c>
      <c r="DI202">
        <f t="shared" si="83"/>
        <v>0</v>
      </c>
      <c r="DJ202">
        <f>DG202</f>
        <v>354.43</v>
      </c>
      <c r="DK202">
        <v>0</v>
      </c>
      <c r="DL202" t="s">
        <v>3</v>
      </c>
      <c r="DM202">
        <v>0</v>
      </c>
      <c r="DN202" t="s">
        <v>3</v>
      </c>
      <c r="DO202">
        <v>0</v>
      </c>
    </row>
    <row r="203" spans="1:119" x14ac:dyDescent="0.2">
      <c r="A203">
        <f>ROW(Source!A220)</f>
        <v>220</v>
      </c>
      <c r="B203">
        <v>93041055</v>
      </c>
      <c r="C203">
        <v>93041494</v>
      </c>
      <c r="D203">
        <v>37804456</v>
      </c>
      <c r="E203">
        <v>1</v>
      </c>
      <c r="F203">
        <v>1</v>
      </c>
      <c r="G203">
        <v>1</v>
      </c>
      <c r="H203">
        <v>2</v>
      </c>
      <c r="I203" t="s">
        <v>709</v>
      </c>
      <c r="J203" t="s">
        <v>710</v>
      </c>
      <c r="K203" t="s">
        <v>711</v>
      </c>
      <c r="L203">
        <v>1368</v>
      </c>
      <c r="N203">
        <v>1011</v>
      </c>
      <c r="O203" t="s">
        <v>696</v>
      </c>
      <c r="P203" t="s">
        <v>696</v>
      </c>
      <c r="Q203">
        <v>1</v>
      </c>
      <c r="W203">
        <v>0</v>
      </c>
      <c r="X203">
        <v>-671646184</v>
      </c>
      <c r="Y203">
        <f t="shared" si="80"/>
        <v>0.2</v>
      </c>
      <c r="AA203">
        <v>0</v>
      </c>
      <c r="AB203">
        <v>1326.85</v>
      </c>
      <c r="AC203">
        <v>369.81</v>
      </c>
      <c r="AD203">
        <v>0</v>
      </c>
      <c r="AE203">
        <v>0</v>
      </c>
      <c r="AF203">
        <v>91.76</v>
      </c>
      <c r="AG203">
        <v>10.35</v>
      </c>
      <c r="AH203">
        <v>0</v>
      </c>
      <c r="AI203">
        <v>1</v>
      </c>
      <c r="AJ203">
        <v>14.46</v>
      </c>
      <c r="AK203">
        <v>35.729999999999997</v>
      </c>
      <c r="AL203">
        <v>1</v>
      </c>
      <c r="AM203">
        <v>2</v>
      </c>
      <c r="AN203">
        <v>0</v>
      </c>
      <c r="AO203">
        <v>1</v>
      </c>
      <c r="AP203">
        <v>1</v>
      </c>
      <c r="AQ203">
        <v>0</v>
      </c>
      <c r="AR203">
        <v>0</v>
      </c>
      <c r="AS203" t="s">
        <v>3</v>
      </c>
      <c r="AT203">
        <v>0.2</v>
      </c>
      <c r="AU203" t="s">
        <v>3</v>
      </c>
      <c r="AV203">
        <v>0</v>
      </c>
      <c r="AW203">
        <v>2</v>
      </c>
      <c r="AX203">
        <v>93041510</v>
      </c>
      <c r="AY203">
        <v>1</v>
      </c>
      <c r="AZ203">
        <v>0</v>
      </c>
      <c r="BA203">
        <v>203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V203">
        <v>0</v>
      </c>
      <c r="CW203">
        <f>ROUND(Y203*Source!I220*DO203,9)</f>
        <v>0</v>
      </c>
      <c r="CX203">
        <f>ROUND(Y203*Source!I220,9)</f>
        <v>0.36599999999999999</v>
      </c>
      <c r="CY203">
        <f>AB203</f>
        <v>1326.85</v>
      </c>
      <c r="CZ203">
        <f>AF203</f>
        <v>91.76</v>
      </c>
      <c r="DA203">
        <f>AJ203</f>
        <v>14.46</v>
      </c>
      <c r="DB203">
        <f t="shared" si="81"/>
        <v>18.350000000000001</v>
      </c>
      <c r="DC203">
        <f t="shared" si="82"/>
        <v>2.0699999999999998</v>
      </c>
      <c r="DD203" t="s">
        <v>3</v>
      </c>
      <c r="DE203" t="s">
        <v>3</v>
      </c>
      <c r="DF203">
        <f t="shared" si="86"/>
        <v>0</v>
      </c>
      <c r="DG203">
        <f>ROUND(ROUND(AF203*AJ203,2)*CX203,2)</f>
        <v>485.63</v>
      </c>
      <c r="DH203">
        <f>ROUND(ROUND(AG203*AK203,2)*CX203,2)</f>
        <v>135.35</v>
      </c>
      <c r="DI203">
        <f t="shared" si="83"/>
        <v>0</v>
      </c>
      <c r="DJ203">
        <f>DG203</f>
        <v>485.63</v>
      </c>
      <c r="DK203">
        <v>0</v>
      </c>
      <c r="DL203" t="s">
        <v>3</v>
      </c>
      <c r="DM203">
        <v>0</v>
      </c>
      <c r="DN203" t="s">
        <v>3</v>
      </c>
      <c r="DO203">
        <v>0</v>
      </c>
    </row>
    <row r="204" spans="1:119" x14ac:dyDescent="0.2">
      <c r="A204">
        <f>ROW(Source!A220)</f>
        <v>220</v>
      </c>
      <c r="B204">
        <v>93041055</v>
      </c>
      <c r="C204">
        <v>93041494</v>
      </c>
      <c r="D204">
        <v>37733003</v>
      </c>
      <c r="E204">
        <v>1</v>
      </c>
      <c r="F204">
        <v>1</v>
      </c>
      <c r="G204">
        <v>1</v>
      </c>
      <c r="H204">
        <v>3</v>
      </c>
      <c r="I204" t="s">
        <v>452</v>
      </c>
      <c r="J204" t="s">
        <v>454</v>
      </c>
      <c r="K204" t="s">
        <v>453</v>
      </c>
      <c r="L204">
        <v>1308</v>
      </c>
      <c r="N204">
        <v>1003</v>
      </c>
      <c r="O204" t="s">
        <v>348</v>
      </c>
      <c r="P204" t="s">
        <v>348</v>
      </c>
      <c r="Q204">
        <v>100</v>
      </c>
      <c r="W204">
        <v>1</v>
      </c>
      <c r="X204">
        <v>-737867663</v>
      </c>
      <c r="Y204">
        <f t="shared" si="80"/>
        <v>-9.5999999999999992E-3</v>
      </c>
      <c r="AA204">
        <v>767.34</v>
      </c>
      <c r="AB204">
        <v>0</v>
      </c>
      <c r="AC204">
        <v>0</v>
      </c>
      <c r="AD204">
        <v>0</v>
      </c>
      <c r="AE204">
        <v>121.8</v>
      </c>
      <c r="AF204">
        <v>0</v>
      </c>
      <c r="AG204">
        <v>0</v>
      </c>
      <c r="AH204">
        <v>0</v>
      </c>
      <c r="AI204">
        <v>6.3</v>
      </c>
      <c r="AJ204">
        <v>1</v>
      </c>
      <c r="AK204">
        <v>1</v>
      </c>
      <c r="AL204">
        <v>1</v>
      </c>
      <c r="AM204">
        <v>2</v>
      </c>
      <c r="AN204">
        <v>0</v>
      </c>
      <c r="AO204">
        <v>1</v>
      </c>
      <c r="AP204">
        <v>1</v>
      </c>
      <c r="AQ204">
        <v>0</v>
      </c>
      <c r="AR204">
        <v>0</v>
      </c>
      <c r="AS204" t="s">
        <v>3</v>
      </c>
      <c r="AT204">
        <v>-9.5999999999999992E-3</v>
      </c>
      <c r="AU204" t="s">
        <v>3</v>
      </c>
      <c r="AV204">
        <v>0</v>
      </c>
      <c r="AW204">
        <v>2</v>
      </c>
      <c r="AX204">
        <v>93041511</v>
      </c>
      <c r="AY204">
        <v>1</v>
      </c>
      <c r="AZ204">
        <v>6144</v>
      </c>
      <c r="BA204">
        <v>204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V204">
        <v>0</v>
      </c>
      <c r="CW204">
        <v>0</v>
      </c>
      <c r="CX204">
        <f>ROUND(Y204*Source!I220,9)</f>
        <v>-1.7568E-2</v>
      </c>
      <c r="CY204">
        <f>AA204</f>
        <v>767.34</v>
      </c>
      <c r="CZ204">
        <f>AE204</f>
        <v>121.8</v>
      </c>
      <c r="DA204">
        <f>AI204</f>
        <v>6.3</v>
      </c>
      <c r="DB204">
        <f t="shared" si="81"/>
        <v>-1.17</v>
      </c>
      <c r="DC204">
        <f t="shared" si="82"/>
        <v>0</v>
      </c>
      <c r="DD204" t="s">
        <v>3</v>
      </c>
      <c r="DE204" t="s">
        <v>3</v>
      </c>
      <c r="DF204">
        <f>ROUND(ROUND(AE204*AI204,2)*CX204,2)</f>
        <v>-13.48</v>
      </c>
      <c r="DG204">
        <f t="shared" ref="DG204:DG209" si="87">ROUND(ROUND(AF204,2)*CX204,2)</f>
        <v>0</v>
      </c>
      <c r="DH204">
        <f t="shared" ref="DH204:DH209" si="88">ROUND(ROUND(AG204,2)*CX204,2)</f>
        <v>0</v>
      </c>
      <c r="DI204">
        <f t="shared" si="83"/>
        <v>0</v>
      </c>
      <c r="DJ204">
        <f>DF204</f>
        <v>-13.48</v>
      </c>
      <c r="DK204">
        <v>0</v>
      </c>
      <c r="DL204" t="s">
        <v>3</v>
      </c>
      <c r="DM204">
        <v>0</v>
      </c>
      <c r="DN204" t="s">
        <v>3</v>
      </c>
      <c r="DO204">
        <v>0</v>
      </c>
    </row>
    <row r="205" spans="1:119" x14ac:dyDescent="0.2">
      <c r="A205">
        <f>ROW(Source!A220)</f>
        <v>220</v>
      </c>
      <c r="B205">
        <v>93041055</v>
      </c>
      <c r="C205">
        <v>93041494</v>
      </c>
      <c r="D205">
        <v>37745017</v>
      </c>
      <c r="E205">
        <v>1</v>
      </c>
      <c r="F205">
        <v>1</v>
      </c>
      <c r="G205">
        <v>1</v>
      </c>
      <c r="H205">
        <v>3</v>
      </c>
      <c r="I205" t="s">
        <v>342</v>
      </c>
      <c r="J205" t="s">
        <v>344</v>
      </c>
      <c r="K205" t="s">
        <v>343</v>
      </c>
      <c r="L205">
        <v>1348</v>
      </c>
      <c r="N205">
        <v>1009</v>
      </c>
      <c r="O205" t="s">
        <v>178</v>
      </c>
      <c r="P205" t="s">
        <v>178</v>
      </c>
      <c r="Q205">
        <v>1000</v>
      </c>
      <c r="W205">
        <v>1</v>
      </c>
      <c r="X205">
        <v>-1286039561</v>
      </c>
      <c r="Y205">
        <f t="shared" si="80"/>
        <v>-6.0000000000000002E-5</v>
      </c>
      <c r="AA205">
        <v>77557.919999999998</v>
      </c>
      <c r="AB205">
        <v>0</v>
      </c>
      <c r="AC205">
        <v>0</v>
      </c>
      <c r="AD205">
        <v>0</v>
      </c>
      <c r="AE205">
        <v>9528</v>
      </c>
      <c r="AF205">
        <v>0</v>
      </c>
      <c r="AG205">
        <v>0</v>
      </c>
      <c r="AH205">
        <v>0</v>
      </c>
      <c r="AI205">
        <v>8.14</v>
      </c>
      <c r="AJ205">
        <v>1</v>
      </c>
      <c r="AK205">
        <v>1</v>
      </c>
      <c r="AL205">
        <v>1</v>
      </c>
      <c r="AM205">
        <v>2</v>
      </c>
      <c r="AN205">
        <v>0</v>
      </c>
      <c r="AO205">
        <v>1</v>
      </c>
      <c r="AP205">
        <v>1</v>
      </c>
      <c r="AQ205">
        <v>0</v>
      </c>
      <c r="AR205">
        <v>0</v>
      </c>
      <c r="AS205" t="s">
        <v>3</v>
      </c>
      <c r="AT205">
        <v>-6.0000000000000002E-5</v>
      </c>
      <c r="AU205" t="s">
        <v>3</v>
      </c>
      <c r="AV205">
        <v>0</v>
      </c>
      <c r="AW205">
        <v>2</v>
      </c>
      <c r="AX205">
        <v>93041512</v>
      </c>
      <c r="AY205">
        <v>1</v>
      </c>
      <c r="AZ205">
        <v>6144</v>
      </c>
      <c r="BA205">
        <v>205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V205">
        <v>0</v>
      </c>
      <c r="CW205">
        <v>0</v>
      </c>
      <c r="CX205">
        <f>ROUND(Y205*Source!I220,9)</f>
        <v>-1.098E-4</v>
      </c>
      <c r="CY205">
        <f>AA205</f>
        <v>77557.919999999998</v>
      </c>
      <c r="CZ205">
        <f>AE205</f>
        <v>9528</v>
      </c>
      <c r="DA205">
        <f>AI205</f>
        <v>8.14</v>
      </c>
      <c r="DB205">
        <f t="shared" si="81"/>
        <v>-0.56999999999999995</v>
      </c>
      <c r="DC205">
        <f t="shared" si="82"/>
        <v>0</v>
      </c>
      <c r="DD205" t="s">
        <v>3</v>
      </c>
      <c r="DE205" t="s">
        <v>3</v>
      </c>
      <c r="DF205">
        <f>ROUND(ROUND(AE205*AI205,2)*CX205,2)</f>
        <v>-8.52</v>
      </c>
      <c r="DG205">
        <f t="shared" si="87"/>
        <v>0</v>
      </c>
      <c r="DH205">
        <f t="shared" si="88"/>
        <v>0</v>
      </c>
      <c r="DI205">
        <f t="shared" si="83"/>
        <v>0</v>
      </c>
      <c r="DJ205">
        <f>DF205</f>
        <v>-8.52</v>
      </c>
      <c r="DK205">
        <v>0</v>
      </c>
      <c r="DL205" t="s">
        <v>3</v>
      </c>
      <c r="DM205">
        <v>0</v>
      </c>
      <c r="DN205" t="s">
        <v>3</v>
      </c>
      <c r="DO205">
        <v>0</v>
      </c>
    </row>
    <row r="206" spans="1:119" x14ac:dyDescent="0.2">
      <c r="A206">
        <f>ROW(Source!A220)</f>
        <v>220</v>
      </c>
      <c r="B206">
        <v>93041055</v>
      </c>
      <c r="C206">
        <v>93041494</v>
      </c>
      <c r="D206">
        <v>37785796</v>
      </c>
      <c r="E206">
        <v>1</v>
      </c>
      <c r="F206">
        <v>1</v>
      </c>
      <c r="G206">
        <v>1</v>
      </c>
      <c r="H206">
        <v>3</v>
      </c>
      <c r="I206" t="s">
        <v>457</v>
      </c>
      <c r="J206" t="s">
        <v>459</v>
      </c>
      <c r="K206" t="s">
        <v>458</v>
      </c>
      <c r="L206">
        <v>1346</v>
      </c>
      <c r="N206">
        <v>1009</v>
      </c>
      <c r="O206" t="s">
        <v>55</v>
      </c>
      <c r="P206" t="s">
        <v>55</v>
      </c>
      <c r="Q206">
        <v>1</v>
      </c>
      <c r="W206">
        <v>1</v>
      </c>
      <c r="X206">
        <v>904967830</v>
      </c>
      <c r="Y206">
        <f t="shared" si="80"/>
        <v>-0.5</v>
      </c>
      <c r="AA206">
        <v>1275.3800000000001</v>
      </c>
      <c r="AB206">
        <v>0</v>
      </c>
      <c r="AC206">
        <v>0</v>
      </c>
      <c r="AD206">
        <v>0</v>
      </c>
      <c r="AE206">
        <v>71.45</v>
      </c>
      <c r="AF206">
        <v>0</v>
      </c>
      <c r="AG206">
        <v>0</v>
      </c>
      <c r="AH206">
        <v>0</v>
      </c>
      <c r="AI206">
        <v>17.850000000000001</v>
      </c>
      <c r="AJ206">
        <v>1</v>
      </c>
      <c r="AK206">
        <v>1</v>
      </c>
      <c r="AL206">
        <v>1</v>
      </c>
      <c r="AM206">
        <v>2</v>
      </c>
      <c r="AN206">
        <v>0</v>
      </c>
      <c r="AO206">
        <v>1</v>
      </c>
      <c r="AP206">
        <v>1</v>
      </c>
      <c r="AQ206">
        <v>0</v>
      </c>
      <c r="AR206">
        <v>0</v>
      </c>
      <c r="AS206" t="s">
        <v>3</v>
      </c>
      <c r="AT206">
        <v>-0.5</v>
      </c>
      <c r="AU206" t="s">
        <v>3</v>
      </c>
      <c r="AV206">
        <v>0</v>
      </c>
      <c r="AW206">
        <v>2</v>
      </c>
      <c r="AX206">
        <v>93041513</v>
      </c>
      <c r="AY206">
        <v>1</v>
      </c>
      <c r="AZ206">
        <v>6144</v>
      </c>
      <c r="BA206">
        <v>206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V206">
        <v>0</v>
      </c>
      <c r="CW206">
        <v>0</v>
      </c>
      <c r="CX206">
        <f>ROUND(Y206*Source!I220,9)</f>
        <v>-0.91500000000000004</v>
      </c>
      <c r="CY206">
        <f>AA206</f>
        <v>1275.3800000000001</v>
      </c>
      <c r="CZ206">
        <f>AE206</f>
        <v>71.45</v>
      </c>
      <c r="DA206">
        <f>AI206</f>
        <v>17.850000000000001</v>
      </c>
      <c r="DB206">
        <f t="shared" si="81"/>
        <v>-35.729999999999997</v>
      </c>
      <c r="DC206">
        <f t="shared" si="82"/>
        <v>0</v>
      </c>
      <c r="DD206" t="s">
        <v>3</v>
      </c>
      <c r="DE206" t="s">
        <v>3</v>
      </c>
      <c r="DF206">
        <f>ROUND(ROUND(AE206*AI206,2)*CX206,2)</f>
        <v>-1166.97</v>
      </c>
      <c r="DG206">
        <f t="shared" si="87"/>
        <v>0</v>
      </c>
      <c r="DH206">
        <f t="shared" si="88"/>
        <v>0</v>
      </c>
      <c r="DI206">
        <f t="shared" si="83"/>
        <v>0</v>
      </c>
      <c r="DJ206">
        <f>DF206</f>
        <v>-1166.97</v>
      </c>
      <c r="DK206">
        <v>0</v>
      </c>
      <c r="DL206" t="s">
        <v>3</v>
      </c>
      <c r="DM206">
        <v>0</v>
      </c>
      <c r="DN206" t="s">
        <v>3</v>
      </c>
      <c r="DO206">
        <v>0</v>
      </c>
    </row>
    <row r="207" spans="1:119" x14ac:dyDescent="0.2">
      <c r="A207">
        <f>ROW(Source!A220)</f>
        <v>220</v>
      </c>
      <c r="B207">
        <v>93041055</v>
      </c>
      <c r="C207">
        <v>93041494</v>
      </c>
      <c r="D207">
        <v>37801918</v>
      </c>
      <c r="E207">
        <v>1</v>
      </c>
      <c r="F207">
        <v>1</v>
      </c>
      <c r="G207">
        <v>1</v>
      </c>
      <c r="H207">
        <v>3</v>
      </c>
      <c r="I207" t="s">
        <v>479</v>
      </c>
      <c r="J207" t="s">
        <v>482</v>
      </c>
      <c r="K207" t="s">
        <v>480</v>
      </c>
      <c r="L207">
        <v>1374</v>
      </c>
      <c r="N207">
        <v>1013</v>
      </c>
      <c r="O207" t="s">
        <v>481</v>
      </c>
      <c r="P207" t="s">
        <v>481</v>
      </c>
      <c r="Q207">
        <v>1</v>
      </c>
      <c r="W207">
        <v>0</v>
      </c>
      <c r="X207">
        <v>2131831278</v>
      </c>
      <c r="Y207">
        <f t="shared" si="80"/>
        <v>4.1399999999999997</v>
      </c>
      <c r="AA207">
        <v>1</v>
      </c>
      <c r="AB207">
        <v>0</v>
      </c>
      <c r="AC207">
        <v>0</v>
      </c>
      <c r="AD207">
        <v>0</v>
      </c>
      <c r="AE207">
        <v>1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M207">
        <v>-2</v>
      </c>
      <c r="AN207">
        <v>0</v>
      </c>
      <c r="AO207">
        <v>1</v>
      </c>
      <c r="AP207">
        <v>1</v>
      </c>
      <c r="AQ207">
        <v>0</v>
      </c>
      <c r="AR207">
        <v>0</v>
      </c>
      <c r="AS207" t="s">
        <v>3</v>
      </c>
      <c r="AT207">
        <v>4.1399999999999997</v>
      </c>
      <c r="AU207" t="s">
        <v>3</v>
      </c>
      <c r="AV207">
        <v>0</v>
      </c>
      <c r="AW207">
        <v>2</v>
      </c>
      <c r="AX207">
        <v>93041514</v>
      </c>
      <c r="AY207">
        <v>1</v>
      </c>
      <c r="AZ207">
        <v>0</v>
      </c>
      <c r="BA207">
        <v>207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V207">
        <v>0</v>
      </c>
      <c r="CW207">
        <v>0</v>
      </c>
      <c r="CX207">
        <f>ROUND(Y207*Source!I220,9)</f>
        <v>7.5762</v>
      </c>
      <c r="CY207">
        <f>AA207</f>
        <v>1</v>
      </c>
      <c r="CZ207">
        <f>AE207</f>
        <v>1</v>
      </c>
      <c r="DA207">
        <f>AI207</f>
        <v>1</v>
      </c>
      <c r="DB207">
        <f t="shared" si="81"/>
        <v>4.1399999999999997</v>
      </c>
      <c r="DC207">
        <f t="shared" si="82"/>
        <v>0</v>
      </c>
      <c r="DD207" t="s">
        <v>3</v>
      </c>
      <c r="DE207" t="s">
        <v>3</v>
      </c>
      <c r="DF207">
        <f t="shared" ref="DF207:DF213" si="89">ROUND(ROUND(AE207,2)*CX207,2)</f>
        <v>7.58</v>
      </c>
      <c r="DG207">
        <f t="shared" si="87"/>
        <v>0</v>
      </c>
      <c r="DH207">
        <f t="shared" si="88"/>
        <v>0</v>
      </c>
      <c r="DI207">
        <f t="shared" si="83"/>
        <v>0</v>
      </c>
      <c r="DJ207">
        <f>DF207</f>
        <v>7.58</v>
      </c>
      <c r="DK207">
        <v>0</v>
      </c>
      <c r="DL207" t="s">
        <v>3</v>
      </c>
      <c r="DM207">
        <v>0</v>
      </c>
      <c r="DN207" t="s">
        <v>3</v>
      </c>
      <c r="DO207">
        <v>0</v>
      </c>
    </row>
    <row r="208" spans="1:119" x14ac:dyDescent="0.2">
      <c r="A208">
        <f>ROW(Source!A224)</f>
        <v>224</v>
      </c>
      <c r="B208">
        <v>93041055</v>
      </c>
      <c r="C208">
        <v>93041515</v>
      </c>
      <c r="D208">
        <v>23351395</v>
      </c>
      <c r="E208">
        <v>1</v>
      </c>
      <c r="F208">
        <v>1</v>
      </c>
      <c r="G208">
        <v>1</v>
      </c>
      <c r="H208">
        <v>1</v>
      </c>
      <c r="I208" t="s">
        <v>707</v>
      </c>
      <c r="J208" t="s">
        <v>3</v>
      </c>
      <c r="K208" t="s">
        <v>708</v>
      </c>
      <c r="L208">
        <v>1369</v>
      </c>
      <c r="N208">
        <v>1013</v>
      </c>
      <c r="O208" t="s">
        <v>688</v>
      </c>
      <c r="P208" t="s">
        <v>688</v>
      </c>
      <c r="Q208">
        <v>1</v>
      </c>
      <c r="W208">
        <v>0</v>
      </c>
      <c r="X208">
        <v>1072260845</v>
      </c>
      <c r="Y208">
        <f t="shared" si="80"/>
        <v>10.24</v>
      </c>
      <c r="AA208">
        <v>0</v>
      </c>
      <c r="AB208">
        <v>0</v>
      </c>
      <c r="AC208">
        <v>0</v>
      </c>
      <c r="AD208">
        <v>8.99</v>
      </c>
      <c r="AE208">
        <v>0</v>
      </c>
      <c r="AF208">
        <v>0</v>
      </c>
      <c r="AG208">
        <v>0</v>
      </c>
      <c r="AH208">
        <v>8.99</v>
      </c>
      <c r="AI208">
        <v>1</v>
      </c>
      <c r="AJ208">
        <v>1</v>
      </c>
      <c r="AK208">
        <v>1</v>
      </c>
      <c r="AL208">
        <v>1</v>
      </c>
      <c r="AM208">
        <v>-2</v>
      </c>
      <c r="AN208">
        <v>0</v>
      </c>
      <c r="AO208">
        <v>1</v>
      </c>
      <c r="AP208">
        <v>1</v>
      </c>
      <c r="AQ208">
        <v>0</v>
      </c>
      <c r="AR208">
        <v>0</v>
      </c>
      <c r="AS208" t="s">
        <v>3</v>
      </c>
      <c r="AT208">
        <v>10.24</v>
      </c>
      <c r="AU208" t="s">
        <v>3</v>
      </c>
      <c r="AV208">
        <v>1</v>
      </c>
      <c r="AW208">
        <v>2</v>
      </c>
      <c r="AX208">
        <v>93041526</v>
      </c>
      <c r="AY208">
        <v>1</v>
      </c>
      <c r="AZ208">
        <v>0</v>
      </c>
      <c r="BA208">
        <v>208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U208">
        <f>ROUND(AT208*Source!I224*AH208*AL208,2)</f>
        <v>73.650000000000006</v>
      </c>
      <c r="CV208">
        <f>ROUND(Y208*Source!I224,9)</f>
        <v>8.1920000000000002</v>
      </c>
      <c r="CW208">
        <v>0</v>
      </c>
      <c r="CX208">
        <f>ROUND(Y208*Source!I224,9)</f>
        <v>8.1920000000000002</v>
      </c>
      <c r="CY208">
        <f>AD208</f>
        <v>8.99</v>
      </c>
      <c r="CZ208">
        <f>AH208</f>
        <v>8.99</v>
      </c>
      <c r="DA208">
        <f>AL208</f>
        <v>1</v>
      </c>
      <c r="DB208">
        <f t="shared" si="81"/>
        <v>92.06</v>
      </c>
      <c r="DC208">
        <f t="shared" si="82"/>
        <v>0</v>
      </c>
      <c r="DD208" t="s">
        <v>3</v>
      </c>
      <c r="DE208" t="s">
        <v>3</v>
      </c>
      <c r="DF208">
        <f t="shared" si="89"/>
        <v>0</v>
      </c>
      <c r="DG208">
        <f t="shared" si="87"/>
        <v>0</v>
      </c>
      <c r="DH208">
        <f t="shared" si="88"/>
        <v>0</v>
      </c>
      <c r="DI208">
        <f t="shared" si="83"/>
        <v>73.650000000000006</v>
      </c>
      <c r="DJ208">
        <f>DI208</f>
        <v>73.650000000000006</v>
      </c>
      <c r="DK208">
        <v>0</v>
      </c>
      <c r="DL208" t="s">
        <v>3</v>
      </c>
      <c r="DM208">
        <v>0</v>
      </c>
      <c r="DN208" t="s">
        <v>3</v>
      </c>
      <c r="DO208">
        <v>0</v>
      </c>
    </row>
    <row r="209" spans="1:119" x14ac:dyDescent="0.2">
      <c r="A209">
        <f>ROW(Source!A224)</f>
        <v>224</v>
      </c>
      <c r="B209">
        <v>93041055</v>
      </c>
      <c r="C209">
        <v>93041515</v>
      </c>
      <c r="D209">
        <v>121548</v>
      </c>
      <c r="E209">
        <v>1</v>
      </c>
      <c r="F209">
        <v>1</v>
      </c>
      <c r="G209">
        <v>1</v>
      </c>
      <c r="H209">
        <v>1</v>
      </c>
      <c r="I209" t="s">
        <v>25</v>
      </c>
      <c r="J209" t="s">
        <v>3</v>
      </c>
      <c r="K209" t="s">
        <v>691</v>
      </c>
      <c r="L209">
        <v>608254</v>
      </c>
      <c r="N209">
        <v>1013</v>
      </c>
      <c r="O209" t="s">
        <v>692</v>
      </c>
      <c r="P209" t="s">
        <v>692</v>
      </c>
      <c r="Q209">
        <v>1</v>
      </c>
      <c r="W209">
        <v>0</v>
      </c>
      <c r="X209">
        <v>-185737400</v>
      </c>
      <c r="Y209">
        <f t="shared" si="80"/>
        <v>0.2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M209">
        <v>-2</v>
      </c>
      <c r="AN209">
        <v>0</v>
      </c>
      <c r="AO209">
        <v>1</v>
      </c>
      <c r="AP209">
        <v>1</v>
      </c>
      <c r="AQ209">
        <v>0</v>
      </c>
      <c r="AR209">
        <v>0</v>
      </c>
      <c r="AS209" t="s">
        <v>3</v>
      </c>
      <c r="AT209">
        <v>0.2</v>
      </c>
      <c r="AU209" t="s">
        <v>3</v>
      </c>
      <c r="AV209">
        <v>2</v>
      </c>
      <c r="AW209">
        <v>2</v>
      </c>
      <c r="AX209">
        <v>93041527</v>
      </c>
      <c r="AY209">
        <v>1</v>
      </c>
      <c r="AZ209">
        <v>0</v>
      </c>
      <c r="BA209">
        <v>209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V209">
        <v>0</v>
      </c>
      <c r="CW209">
        <v>0</v>
      </c>
      <c r="CX209">
        <f>ROUND(Y209*Source!I224,9)</f>
        <v>0.16</v>
      </c>
      <c r="CY209">
        <f>AD209</f>
        <v>0</v>
      </c>
      <c r="CZ209">
        <f>AH209</f>
        <v>0</v>
      </c>
      <c r="DA209">
        <f>AL209</f>
        <v>1</v>
      </c>
      <c r="DB209">
        <f t="shared" si="81"/>
        <v>0</v>
      </c>
      <c r="DC209">
        <f t="shared" si="82"/>
        <v>0</v>
      </c>
      <c r="DD209" t="s">
        <v>3</v>
      </c>
      <c r="DE209" t="s">
        <v>3</v>
      </c>
      <c r="DF209">
        <f t="shared" si="89"/>
        <v>0</v>
      </c>
      <c r="DG209">
        <f t="shared" si="87"/>
        <v>0</v>
      </c>
      <c r="DH209">
        <f t="shared" si="88"/>
        <v>0</v>
      </c>
      <c r="DI209">
        <f t="shared" si="83"/>
        <v>0</v>
      </c>
      <c r="DJ209">
        <f>DI209</f>
        <v>0</v>
      </c>
      <c r="DK209">
        <v>0</v>
      </c>
      <c r="DL209" t="s">
        <v>3</v>
      </c>
      <c r="DM209">
        <v>0</v>
      </c>
      <c r="DN209" t="s">
        <v>3</v>
      </c>
      <c r="DO209">
        <v>0</v>
      </c>
    </row>
    <row r="210" spans="1:119" x14ac:dyDescent="0.2">
      <c r="A210">
        <f>ROW(Source!A224)</f>
        <v>224</v>
      </c>
      <c r="B210">
        <v>93041055</v>
      </c>
      <c r="C210">
        <v>93041515</v>
      </c>
      <c r="D210">
        <v>37802432</v>
      </c>
      <c r="E210">
        <v>1</v>
      </c>
      <c r="F210">
        <v>1</v>
      </c>
      <c r="G210">
        <v>1</v>
      </c>
      <c r="H210">
        <v>2</v>
      </c>
      <c r="I210" t="s">
        <v>720</v>
      </c>
      <c r="J210" t="s">
        <v>721</v>
      </c>
      <c r="K210" t="s">
        <v>722</v>
      </c>
      <c r="L210">
        <v>1368</v>
      </c>
      <c r="N210">
        <v>1011</v>
      </c>
      <c r="O210" t="s">
        <v>696</v>
      </c>
      <c r="P210" t="s">
        <v>696</v>
      </c>
      <c r="Q210">
        <v>1</v>
      </c>
      <c r="W210">
        <v>0</v>
      </c>
      <c r="X210">
        <v>-1424728221</v>
      </c>
      <c r="Y210">
        <f t="shared" si="80"/>
        <v>0.2</v>
      </c>
      <c r="AA210">
        <v>0</v>
      </c>
      <c r="AB210">
        <v>1482.38</v>
      </c>
      <c r="AC210">
        <v>432.33</v>
      </c>
      <c r="AD210">
        <v>0</v>
      </c>
      <c r="AE210">
        <v>0</v>
      </c>
      <c r="AF210">
        <v>138.54</v>
      </c>
      <c r="AG210">
        <v>12.1</v>
      </c>
      <c r="AH210">
        <v>0</v>
      </c>
      <c r="AI210">
        <v>1</v>
      </c>
      <c r="AJ210">
        <v>10.7</v>
      </c>
      <c r="AK210">
        <v>35.729999999999997</v>
      </c>
      <c r="AL210">
        <v>1</v>
      </c>
      <c r="AM210">
        <v>2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3</v>
      </c>
      <c r="AT210">
        <v>0.2</v>
      </c>
      <c r="AU210" t="s">
        <v>3</v>
      </c>
      <c r="AV210">
        <v>0</v>
      </c>
      <c r="AW210">
        <v>2</v>
      </c>
      <c r="AX210">
        <v>93041528</v>
      </c>
      <c r="AY210">
        <v>1</v>
      </c>
      <c r="AZ210">
        <v>0</v>
      </c>
      <c r="BA210">
        <v>210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V210">
        <v>0</v>
      </c>
      <c r="CW210">
        <f>ROUND(Y210*Source!I224*DO210,9)</f>
        <v>0</v>
      </c>
      <c r="CX210">
        <f>ROUND(Y210*Source!I224,9)</f>
        <v>0.16</v>
      </c>
      <c r="CY210">
        <f>AB210</f>
        <v>1482.38</v>
      </c>
      <c r="CZ210">
        <f>AF210</f>
        <v>138.54</v>
      </c>
      <c r="DA210">
        <f>AJ210</f>
        <v>10.7</v>
      </c>
      <c r="DB210">
        <f t="shared" si="81"/>
        <v>27.71</v>
      </c>
      <c r="DC210">
        <f t="shared" si="82"/>
        <v>2.42</v>
      </c>
      <c r="DD210" t="s">
        <v>3</v>
      </c>
      <c r="DE210" t="s">
        <v>3</v>
      </c>
      <c r="DF210">
        <f t="shared" si="89"/>
        <v>0</v>
      </c>
      <c r="DG210">
        <f>ROUND(ROUND(AF210*AJ210,2)*CX210,2)</f>
        <v>237.18</v>
      </c>
      <c r="DH210">
        <f>ROUND(ROUND(AG210*AK210,2)*CX210,2)</f>
        <v>69.17</v>
      </c>
      <c r="DI210">
        <f t="shared" si="83"/>
        <v>0</v>
      </c>
      <c r="DJ210">
        <f>DG210</f>
        <v>237.18</v>
      </c>
      <c r="DK210">
        <v>0</v>
      </c>
      <c r="DL210" t="s">
        <v>3</v>
      </c>
      <c r="DM210">
        <v>0</v>
      </c>
      <c r="DN210" t="s">
        <v>3</v>
      </c>
      <c r="DO210">
        <v>0</v>
      </c>
    </row>
    <row r="211" spans="1:119" x14ac:dyDescent="0.2">
      <c r="A211">
        <f>ROW(Source!A224)</f>
        <v>224</v>
      </c>
      <c r="B211">
        <v>93041055</v>
      </c>
      <c r="C211">
        <v>93041515</v>
      </c>
      <c r="D211">
        <v>37802530</v>
      </c>
      <c r="E211">
        <v>1</v>
      </c>
      <c r="F211">
        <v>1</v>
      </c>
      <c r="G211">
        <v>1</v>
      </c>
      <c r="H211">
        <v>2</v>
      </c>
      <c r="I211" t="s">
        <v>723</v>
      </c>
      <c r="J211" t="s">
        <v>724</v>
      </c>
      <c r="K211" t="s">
        <v>725</v>
      </c>
      <c r="L211">
        <v>1368</v>
      </c>
      <c r="N211">
        <v>1011</v>
      </c>
      <c r="O211" t="s">
        <v>696</v>
      </c>
      <c r="P211" t="s">
        <v>696</v>
      </c>
      <c r="Q211">
        <v>1</v>
      </c>
      <c r="W211">
        <v>0</v>
      </c>
      <c r="X211">
        <v>11972859</v>
      </c>
      <c r="Y211">
        <f t="shared" si="80"/>
        <v>2.23</v>
      </c>
      <c r="AA211">
        <v>0</v>
      </c>
      <c r="AB211">
        <v>8.1</v>
      </c>
      <c r="AC211">
        <v>0</v>
      </c>
      <c r="AD211">
        <v>0</v>
      </c>
      <c r="AE211">
        <v>0</v>
      </c>
      <c r="AF211">
        <v>1.52</v>
      </c>
      <c r="AG211">
        <v>0</v>
      </c>
      <c r="AH211">
        <v>0</v>
      </c>
      <c r="AI211">
        <v>1</v>
      </c>
      <c r="AJ211">
        <v>5.33</v>
      </c>
      <c r="AK211">
        <v>35.729999999999997</v>
      </c>
      <c r="AL211">
        <v>1</v>
      </c>
      <c r="AM211">
        <v>2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3</v>
      </c>
      <c r="AT211">
        <v>2.23</v>
      </c>
      <c r="AU211" t="s">
        <v>3</v>
      </c>
      <c r="AV211">
        <v>0</v>
      </c>
      <c r="AW211">
        <v>2</v>
      </c>
      <c r="AX211">
        <v>93041529</v>
      </c>
      <c r="AY211">
        <v>1</v>
      </c>
      <c r="AZ211">
        <v>0</v>
      </c>
      <c r="BA211">
        <v>211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V211">
        <v>0</v>
      </c>
      <c r="CW211">
        <f>ROUND(Y211*Source!I224*DO211,9)</f>
        <v>0</v>
      </c>
      <c r="CX211">
        <f>ROUND(Y211*Source!I224,9)</f>
        <v>1.784</v>
      </c>
      <c r="CY211">
        <f>AB211</f>
        <v>8.1</v>
      </c>
      <c r="CZ211">
        <f>AF211</f>
        <v>1.52</v>
      </c>
      <c r="DA211">
        <f>AJ211</f>
        <v>5.33</v>
      </c>
      <c r="DB211">
        <f t="shared" si="81"/>
        <v>3.39</v>
      </c>
      <c r="DC211">
        <f t="shared" si="82"/>
        <v>0</v>
      </c>
      <c r="DD211" t="s">
        <v>3</v>
      </c>
      <c r="DE211" t="s">
        <v>3</v>
      </c>
      <c r="DF211">
        <f t="shared" si="89"/>
        <v>0</v>
      </c>
      <c r="DG211">
        <f>ROUND(ROUND(AF211*AJ211,2)*CX211,2)</f>
        <v>14.45</v>
      </c>
      <c r="DH211">
        <f>ROUND(ROUND(AG211*AK211,2)*CX211,2)</f>
        <v>0</v>
      </c>
      <c r="DI211">
        <f t="shared" si="83"/>
        <v>0</v>
      </c>
      <c r="DJ211">
        <f>DG211</f>
        <v>14.45</v>
      </c>
      <c r="DK211">
        <v>0</v>
      </c>
      <c r="DL211" t="s">
        <v>3</v>
      </c>
      <c r="DM211">
        <v>0</v>
      </c>
      <c r="DN211" t="s">
        <v>3</v>
      </c>
      <c r="DO211">
        <v>0</v>
      </c>
    </row>
    <row r="212" spans="1:119" x14ac:dyDescent="0.2">
      <c r="A212">
        <f>ROW(Source!A224)</f>
        <v>224</v>
      </c>
      <c r="B212">
        <v>93041055</v>
      </c>
      <c r="C212">
        <v>93041515</v>
      </c>
      <c r="D212">
        <v>37802544</v>
      </c>
      <c r="E212">
        <v>1</v>
      </c>
      <c r="F212">
        <v>1</v>
      </c>
      <c r="G212">
        <v>1</v>
      </c>
      <c r="H212">
        <v>2</v>
      </c>
      <c r="I212" t="s">
        <v>806</v>
      </c>
      <c r="J212" t="s">
        <v>807</v>
      </c>
      <c r="K212" t="s">
        <v>808</v>
      </c>
      <c r="L212">
        <v>1368</v>
      </c>
      <c r="N212">
        <v>1011</v>
      </c>
      <c r="O212" t="s">
        <v>696</v>
      </c>
      <c r="P212" t="s">
        <v>696</v>
      </c>
      <c r="Q212">
        <v>1</v>
      </c>
      <c r="W212">
        <v>0</v>
      </c>
      <c r="X212">
        <v>-892985829</v>
      </c>
      <c r="Y212">
        <f t="shared" si="80"/>
        <v>2.23</v>
      </c>
      <c r="AA212">
        <v>0</v>
      </c>
      <c r="AB212">
        <v>37.68</v>
      </c>
      <c r="AC212">
        <v>0</v>
      </c>
      <c r="AD212">
        <v>0</v>
      </c>
      <c r="AE212">
        <v>0</v>
      </c>
      <c r="AF212">
        <v>7.11</v>
      </c>
      <c r="AG212">
        <v>0</v>
      </c>
      <c r="AH212">
        <v>0</v>
      </c>
      <c r="AI212">
        <v>1</v>
      </c>
      <c r="AJ212">
        <v>5.3</v>
      </c>
      <c r="AK212">
        <v>35.729999999999997</v>
      </c>
      <c r="AL212">
        <v>1</v>
      </c>
      <c r="AM212">
        <v>2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3</v>
      </c>
      <c r="AT212">
        <v>2.23</v>
      </c>
      <c r="AU212" t="s">
        <v>3</v>
      </c>
      <c r="AV212">
        <v>0</v>
      </c>
      <c r="AW212">
        <v>2</v>
      </c>
      <c r="AX212">
        <v>93041530</v>
      </c>
      <c r="AY212">
        <v>1</v>
      </c>
      <c r="AZ212">
        <v>0</v>
      </c>
      <c r="BA212">
        <v>212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V212">
        <v>0</v>
      </c>
      <c r="CW212">
        <f>ROUND(Y212*Source!I224*DO212,9)</f>
        <v>0</v>
      </c>
      <c r="CX212">
        <f>ROUND(Y212*Source!I224,9)</f>
        <v>1.784</v>
      </c>
      <c r="CY212">
        <f>AB212</f>
        <v>37.68</v>
      </c>
      <c r="CZ212">
        <f>AF212</f>
        <v>7.11</v>
      </c>
      <c r="DA212">
        <f>AJ212</f>
        <v>5.3</v>
      </c>
      <c r="DB212">
        <f t="shared" si="81"/>
        <v>15.86</v>
      </c>
      <c r="DC212">
        <f t="shared" si="82"/>
        <v>0</v>
      </c>
      <c r="DD212" t="s">
        <v>3</v>
      </c>
      <c r="DE212" t="s">
        <v>3</v>
      </c>
      <c r="DF212">
        <f t="shared" si="89"/>
        <v>0</v>
      </c>
      <c r="DG212">
        <f>ROUND(ROUND(AF212*AJ212,2)*CX212,2)</f>
        <v>67.22</v>
      </c>
      <c r="DH212">
        <f>ROUND(ROUND(AG212*AK212,2)*CX212,2)</f>
        <v>0</v>
      </c>
      <c r="DI212">
        <f t="shared" si="83"/>
        <v>0</v>
      </c>
      <c r="DJ212">
        <f>DG212</f>
        <v>67.22</v>
      </c>
      <c r="DK212">
        <v>0</v>
      </c>
      <c r="DL212" t="s">
        <v>3</v>
      </c>
      <c r="DM212">
        <v>0</v>
      </c>
      <c r="DN212" t="s">
        <v>3</v>
      </c>
      <c r="DO212">
        <v>0</v>
      </c>
    </row>
    <row r="213" spans="1:119" x14ac:dyDescent="0.2">
      <c r="A213">
        <f>ROW(Source!A224)</f>
        <v>224</v>
      </c>
      <c r="B213">
        <v>93041055</v>
      </c>
      <c r="C213">
        <v>93041515</v>
      </c>
      <c r="D213">
        <v>37804456</v>
      </c>
      <c r="E213">
        <v>1</v>
      </c>
      <c r="F213">
        <v>1</v>
      </c>
      <c r="G213">
        <v>1</v>
      </c>
      <c r="H213">
        <v>2</v>
      </c>
      <c r="I213" t="s">
        <v>709</v>
      </c>
      <c r="J213" t="s">
        <v>710</v>
      </c>
      <c r="K213" t="s">
        <v>711</v>
      </c>
      <c r="L213">
        <v>1368</v>
      </c>
      <c r="N213">
        <v>1011</v>
      </c>
      <c r="O213" t="s">
        <v>696</v>
      </c>
      <c r="P213" t="s">
        <v>696</v>
      </c>
      <c r="Q213">
        <v>1</v>
      </c>
      <c r="W213">
        <v>0</v>
      </c>
      <c r="X213">
        <v>-671646184</v>
      </c>
      <c r="Y213">
        <f t="shared" si="80"/>
        <v>0.2</v>
      </c>
      <c r="AA213">
        <v>0</v>
      </c>
      <c r="AB213">
        <v>1326.85</v>
      </c>
      <c r="AC213">
        <v>369.81</v>
      </c>
      <c r="AD213">
        <v>0</v>
      </c>
      <c r="AE213">
        <v>0</v>
      </c>
      <c r="AF213">
        <v>91.76</v>
      </c>
      <c r="AG213">
        <v>10.35</v>
      </c>
      <c r="AH213">
        <v>0</v>
      </c>
      <c r="AI213">
        <v>1</v>
      </c>
      <c r="AJ213">
        <v>14.46</v>
      </c>
      <c r="AK213">
        <v>35.729999999999997</v>
      </c>
      <c r="AL213">
        <v>1</v>
      </c>
      <c r="AM213">
        <v>2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3</v>
      </c>
      <c r="AT213">
        <v>0.2</v>
      </c>
      <c r="AU213" t="s">
        <v>3</v>
      </c>
      <c r="AV213">
        <v>0</v>
      </c>
      <c r="AW213">
        <v>2</v>
      </c>
      <c r="AX213">
        <v>93041531</v>
      </c>
      <c r="AY213">
        <v>1</v>
      </c>
      <c r="AZ213">
        <v>0</v>
      </c>
      <c r="BA213">
        <v>213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V213">
        <v>0</v>
      </c>
      <c r="CW213">
        <f>ROUND(Y213*Source!I224*DO213,9)</f>
        <v>0</v>
      </c>
      <c r="CX213">
        <f>ROUND(Y213*Source!I224,9)</f>
        <v>0.16</v>
      </c>
      <c r="CY213">
        <f>AB213</f>
        <v>1326.85</v>
      </c>
      <c r="CZ213">
        <f>AF213</f>
        <v>91.76</v>
      </c>
      <c r="DA213">
        <f>AJ213</f>
        <v>14.46</v>
      </c>
      <c r="DB213">
        <f t="shared" si="81"/>
        <v>18.350000000000001</v>
      </c>
      <c r="DC213">
        <f t="shared" si="82"/>
        <v>2.0699999999999998</v>
      </c>
      <c r="DD213" t="s">
        <v>3</v>
      </c>
      <c r="DE213" t="s">
        <v>3</v>
      </c>
      <c r="DF213">
        <f t="shared" si="89"/>
        <v>0</v>
      </c>
      <c r="DG213">
        <f>ROUND(ROUND(AF213*AJ213,2)*CX213,2)</f>
        <v>212.3</v>
      </c>
      <c r="DH213">
        <f>ROUND(ROUND(AG213*AK213,2)*CX213,2)</f>
        <v>59.17</v>
      </c>
      <c r="DI213">
        <f t="shared" si="83"/>
        <v>0</v>
      </c>
      <c r="DJ213">
        <f>DG213</f>
        <v>212.3</v>
      </c>
      <c r="DK213">
        <v>0</v>
      </c>
      <c r="DL213" t="s">
        <v>3</v>
      </c>
      <c r="DM213">
        <v>0</v>
      </c>
      <c r="DN213" t="s">
        <v>3</v>
      </c>
      <c r="DO213">
        <v>0</v>
      </c>
    </row>
    <row r="214" spans="1:119" x14ac:dyDescent="0.2">
      <c r="A214">
        <f>ROW(Source!A224)</f>
        <v>224</v>
      </c>
      <c r="B214">
        <v>93041055</v>
      </c>
      <c r="C214">
        <v>93041515</v>
      </c>
      <c r="D214">
        <v>37733003</v>
      </c>
      <c r="E214">
        <v>1</v>
      </c>
      <c r="F214">
        <v>1</v>
      </c>
      <c r="G214">
        <v>1</v>
      </c>
      <c r="H214">
        <v>3</v>
      </c>
      <c r="I214" t="s">
        <v>452</v>
      </c>
      <c r="J214" t="s">
        <v>454</v>
      </c>
      <c r="K214" t="s">
        <v>453</v>
      </c>
      <c r="L214">
        <v>1308</v>
      </c>
      <c r="N214">
        <v>1003</v>
      </c>
      <c r="O214" t="s">
        <v>348</v>
      </c>
      <c r="P214" t="s">
        <v>348</v>
      </c>
      <c r="Q214">
        <v>100</v>
      </c>
      <c r="W214">
        <v>1</v>
      </c>
      <c r="X214">
        <v>-737867663</v>
      </c>
      <c r="Y214">
        <f t="shared" si="80"/>
        <v>-9.6000000000000002E-2</v>
      </c>
      <c r="AA214">
        <v>767.34</v>
      </c>
      <c r="AB214">
        <v>0</v>
      </c>
      <c r="AC214">
        <v>0</v>
      </c>
      <c r="AD214">
        <v>0</v>
      </c>
      <c r="AE214">
        <v>121.8</v>
      </c>
      <c r="AF214">
        <v>0</v>
      </c>
      <c r="AG214">
        <v>0</v>
      </c>
      <c r="AH214">
        <v>0</v>
      </c>
      <c r="AI214">
        <v>6.3</v>
      </c>
      <c r="AJ214">
        <v>1</v>
      </c>
      <c r="AK214">
        <v>1</v>
      </c>
      <c r="AL214">
        <v>1</v>
      </c>
      <c r="AM214">
        <v>2</v>
      </c>
      <c r="AN214">
        <v>0</v>
      </c>
      <c r="AO214">
        <v>1</v>
      </c>
      <c r="AP214">
        <v>1</v>
      </c>
      <c r="AQ214">
        <v>0</v>
      </c>
      <c r="AR214">
        <v>0</v>
      </c>
      <c r="AS214" t="s">
        <v>3</v>
      </c>
      <c r="AT214">
        <v>-9.6000000000000002E-2</v>
      </c>
      <c r="AU214" t="s">
        <v>3</v>
      </c>
      <c r="AV214">
        <v>0</v>
      </c>
      <c r="AW214">
        <v>2</v>
      </c>
      <c r="AX214">
        <v>93041532</v>
      </c>
      <c r="AY214">
        <v>1</v>
      </c>
      <c r="AZ214">
        <v>6144</v>
      </c>
      <c r="BA214">
        <v>214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V214">
        <v>0</v>
      </c>
      <c r="CW214">
        <v>0</v>
      </c>
      <c r="CX214">
        <f>ROUND(Y214*Source!I224,9)</f>
        <v>-7.6799999999999993E-2</v>
      </c>
      <c r="CY214">
        <f>AA214</f>
        <v>767.34</v>
      </c>
      <c r="CZ214">
        <f>AE214</f>
        <v>121.8</v>
      </c>
      <c r="DA214">
        <f>AI214</f>
        <v>6.3</v>
      </c>
      <c r="DB214">
        <f t="shared" si="81"/>
        <v>-11.69</v>
      </c>
      <c r="DC214">
        <f t="shared" si="82"/>
        <v>0</v>
      </c>
      <c r="DD214" t="s">
        <v>3</v>
      </c>
      <c r="DE214" t="s">
        <v>3</v>
      </c>
      <c r="DF214">
        <f>ROUND(ROUND(AE214*AI214,2)*CX214,2)</f>
        <v>-58.93</v>
      </c>
      <c r="DG214">
        <f t="shared" ref="DG214:DG219" si="90">ROUND(ROUND(AF214,2)*CX214,2)</f>
        <v>0</v>
      </c>
      <c r="DH214">
        <f t="shared" ref="DH214:DH219" si="91">ROUND(ROUND(AG214,2)*CX214,2)</f>
        <v>0</v>
      </c>
      <c r="DI214">
        <f t="shared" si="83"/>
        <v>0</v>
      </c>
      <c r="DJ214">
        <f>DF214</f>
        <v>-58.93</v>
      </c>
      <c r="DK214">
        <v>0</v>
      </c>
      <c r="DL214" t="s">
        <v>3</v>
      </c>
      <c r="DM214">
        <v>0</v>
      </c>
      <c r="DN214" t="s">
        <v>3</v>
      </c>
      <c r="DO214">
        <v>0</v>
      </c>
    </row>
    <row r="215" spans="1:119" x14ac:dyDescent="0.2">
      <c r="A215">
        <f>ROW(Source!A224)</f>
        <v>224</v>
      </c>
      <c r="B215">
        <v>93041055</v>
      </c>
      <c r="C215">
        <v>93041515</v>
      </c>
      <c r="D215">
        <v>37745017</v>
      </c>
      <c r="E215">
        <v>1</v>
      </c>
      <c r="F215">
        <v>1</v>
      </c>
      <c r="G215">
        <v>1</v>
      </c>
      <c r="H215">
        <v>3</v>
      </c>
      <c r="I215" t="s">
        <v>342</v>
      </c>
      <c r="J215" t="s">
        <v>344</v>
      </c>
      <c r="K215" t="s">
        <v>343</v>
      </c>
      <c r="L215">
        <v>1348</v>
      </c>
      <c r="N215">
        <v>1009</v>
      </c>
      <c r="O215" t="s">
        <v>178</v>
      </c>
      <c r="P215" t="s">
        <v>178</v>
      </c>
      <c r="Q215">
        <v>1000</v>
      </c>
      <c r="W215">
        <v>1</v>
      </c>
      <c r="X215">
        <v>-1286039561</v>
      </c>
      <c r="Y215">
        <f t="shared" si="80"/>
        <v>-6.0000000000000002E-5</v>
      </c>
      <c r="AA215">
        <v>77557.919999999998</v>
      </c>
      <c r="AB215">
        <v>0</v>
      </c>
      <c r="AC215">
        <v>0</v>
      </c>
      <c r="AD215">
        <v>0</v>
      </c>
      <c r="AE215">
        <v>9528</v>
      </c>
      <c r="AF215">
        <v>0</v>
      </c>
      <c r="AG215">
        <v>0</v>
      </c>
      <c r="AH215">
        <v>0</v>
      </c>
      <c r="AI215">
        <v>8.14</v>
      </c>
      <c r="AJ215">
        <v>1</v>
      </c>
      <c r="AK215">
        <v>1</v>
      </c>
      <c r="AL215">
        <v>1</v>
      </c>
      <c r="AM215">
        <v>2</v>
      </c>
      <c r="AN215">
        <v>0</v>
      </c>
      <c r="AO215">
        <v>1</v>
      </c>
      <c r="AP215">
        <v>1</v>
      </c>
      <c r="AQ215">
        <v>0</v>
      </c>
      <c r="AR215">
        <v>0</v>
      </c>
      <c r="AS215" t="s">
        <v>3</v>
      </c>
      <c r="AT215">
        <v>-6.0000000000000002E-5</v>
      </c>
      <c r="AU215" t="s">
        <v>3</v>
      </c>
      <c r="AV215">
        <v>0</v>
      </c>
      <c r="AW215">
        <v>2</v>
      </c>
      <c r="AX215">
        <v>93041533</v>
      </c>
      <c r="AY215">
        <v>1</v>
      </c>
      <c r="AZ215">
        <v>6144</v>
      </c>
      <c r="BA215">
        <v>215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V215">
        <v>0</v>
      </c>
      <c r="CW215">
        <v>0</v>
      </c>
      <c r="CX215">
        <f>ROUND(Y215*Source!I224,9)</f>
        <v>-4.8000000000000001E-5</v>
      </c>
      <c r="CY215">
        <f>AA215</f>
        <v>77557.919999999998</v>
      </c>
      <c r="CZ215">
        <f>AE215</f>
        <v>9528</v>
      </c>
      <c r="DA215">
        <f>AI215</f>
        <v>8.14</v>
      </c>
      <c r="DB215">
        <f t="shared" si="81"/>
        <v>-0.56999999999999995</v>
      </c>
      <c r="DC215">
        <f t="shared" si="82"/>
        <v>0</v>
      </c>
      <c r="DD215" t="s">
        <v>3</v>
      </c>
      <c r="DE215" t="s">
        <v>3</v>
      </c>
      <c r="DF215">
        <f>ROUND(ROUND(AE215*AI215,2)*CX215,2)</f>
        <v>-3.72</v>
      </c>
      <c r="DG215">
        <f t="shared" si="90"/>
        <v>0</v>
      </c>
      <c r="DH215">
        <f t="shared" si="91"/>
        <v>0</v>
      </c>
      <c r="DI215">
        <f t="shared" si="83"/>
        <v>0</v>
      </c>
      <c r="DJ215">
        <f>DF215</f>
        <v>-3.72</v>
      </c>
      <c r="DK215">
        <v>0</v>
      </c>
      <c r="DL215" t="s">
        <v>3</v>
      </c>
      <c r="DM215">
        <v>0</v>
      </c>
      <c r="DN215" t="s">
        <v>3</v>
      </c>
      <c r="DO215">
        <v>0</v>
      </c>
    </row>
    <row r="216" spans="1:119" x14ac:dyDescent="0.2">
      <c r="A216">
        <f>ROW(Source!A224)</f>
        <v>224</v>
      </c>
      <c r="B216">
        <v>93041055</v>
      </c>
      <c r="C216">
        <v>93041515</v>
      </c>
      <c r="D216">
        <v>37785796</v>
      </c>
      <c r="E216">
        <v>1</v>
      </c>
      <c r="F216">
        <v>1</v>
      </c>
      <c r="G216">
        <v>1</v>
      </c>
      <c r="H216">
        <v>3</v>
      </c>
      <c r="I216" t="s">
        <v>457</v>
      </c>
      <c r="J216" t="s">
        <v>459</v>
      </c>
      <c r="K216" t="s">
        <v>458</v>
      </c>
      <c r="L216">
        <v>1346</v>
      </c>
      <c r="N216">
        <v>1009</v>
      </c>
      <c r="O216" t="s">
        <v>55</v>
      </c>
      <c r="P216" t="s">
        <v>55</v>
      </c>
      <c r="Q216">
        <v>1</v>
      </c>
      <c r="W216">
        <v>1</v>
      </c>
      <c r="X216">
        <v>904967830</v>
      </c>
      <c r="Y216">
        <f t="shared" si="80"/>
        <v>-0.5</v>
      </c>
      <c r="AA216">
        <v>1275.3800000000001</v>
      </c>
      <c r="AB216">
        <v>0</v>
      </c>
      <c r="AC216">
        <v>0</v>
      </c>
      <c r="AD216">
        <v>0</v>
      </c>
      <c r="AE216">
        <v>71.45</v>
      </c>
      <c r="AF216">
        <v>0</v>
      </c>
      <c r="AG216">
        <v>0</v>
      </c>
      <c r="AH216">
        <v>0</v>
      </c>
      <c r="AI216">
        <v>17.850000000000001</v>
      </c>
      <c r="AJ216">
        <v>1</v>
      </c>
      <c r="AK216">
        <v>1</v>
      </c>
      <c r="AL216">
        <v>1</v>
      </c>
      <c r="AM216">
        <v>2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3</v>
      </c>
      <c r="AT216">
        <v>-0.5</v>
      </c>
      <c r="AU216" t="s">
        <v>3</v>
      </c>
      <c r="AV216">
        <v>0</v>
      </c>
      <c r="AW216">
        <v>2</v>
      </c>
      <c r="AX216">
        <v>93041534</v>
      </c>
      <c r="AY216">
        <v>1</v>
      </c>
      <c r="AZ216">
        <v>6144</v>
      </c>
      <c r="BA216">
        <v>216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V216">
        <v>0</v>
      </c>
      <c r="CW216">
        <v>0</v>
      </c>
      <c r="CX216">
        <f>ROUND(Y216*Source!I224,9)</f>
        <v>-0.4</v>
      </c>
      <c r="CY216">
        <f>AA216</f>
        <v>1275.3800000000001</v>
      </c>
      <c r="CZ216">
        <f>AE216</f>
        <v>71.45</v>
      </c>
      <c r="DA216">
        <f>AI216</f>
        <v>17.850000000000001</v>
      </c>
      <c r="DB216">
        <f t="shared" si="81"/>
        <v>-35.729999999999997</v>
      </c>
      <c r="DC216">
        <f t="shared" si="82"/>
        <v>0</v>
      </c>
      <c r="DD216" t="s">
        <v>3</v>
      </c>
      <c r="DE216" t="s">
        <v>3</v>
      </c>
      <c r="DF216">
        <f>ROUND(ROUND(AE216*AI216,2)*CX216,2)</f>
        <v>-510.15</v>
      </c>
      <c r="DG216">
        <f t="shared" si="90"/>
        <v>0</v>
      </c>
      <c r="DH216">
        <f t="shared" si="91"/>
        <v>0</v>
      </c>
      <c r="DI216">
        <f t="shared" si="83"/>
        <v>0</v>
      </c>
      <c r="DJ216">
        <f>DF216</f>
        <v>-510.15</v>
      </c>
      <c r="DK216">
        <v>0</v>
      </c>
      <c r="DL216" t="s">
        <v>3</v>
      </c>
      <c r="DM216">
        <v>0</v>
      </c>
      <c r="DN216" t="s">
        <v>3</v>
      </c>
      <c r="DO216">
        <v>0</v>
      </c>
    </row>
    <row r="217" spans="1:119" x14ac:dyDescent="0.2">
      <c r="A217">
        <f>ROW(Source!A224)</f>
        <v>224</v>
      </c>
      <c r="B217">
        <v>93041055</v>
      </c>
      <c r="C217">
        <v>93041515</v>
      </c>
      <c r="D217">
        <v>37801918</v>
      </c>
      <c r="E217">
        <v>1</v>
      </c>
      <c r="F217">
        <v>1</v>
      </c>
      <c r="G217">
        <v>1</v>
      </c>
      <c r="H217">
        <v>3</v>
      </c>
      <c r="I217" t="s">
        <v>479</v>
      </c>
      <c r="J217" t="s">
        <v>482</v>
      </c>
      <c r="K217" t="s">
        <v>480</v>
      </c>
      <c r="L217">
        <v>1374</v>
      </c>
      <c r="N217">
        <v>1013</v>
      </c>
      <c r="O217" t="s">
        <v>481</v>
      </c>
      <c r="P217" t="s">
        <v>481</v>
      </c>
      <c r="Q217">
        <v>1</v>
      </c>
      <c r="W217">
        <v>0</v>
      </c>
      <c r="X217">
        <v>2131831278</v>
      </c>
      <c r="Y217">
        <f t="shared" si="80"/>
        <v>1.84</v>
      </c>
      <c r="AA217">
        <v>1</v>
      </c>
      <c r="AB217">
        <v>0</v>
      </c>
      <c r="AC217">
        <v>0</v>
      </c>
      <c r="AD217">
        <v>0</v>
      </c>
      <c r="AE217">
        <v>1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M217">
        <v>-2</v>
      </c>
      <c r="AN217">
        <v>0</v>
      </c>
      <c r="AO217">
        <v>1</v>
      </c>
      <c r="AP217">
        <v>1</v>
      </c>
      <c r="AQ217">
        <v>0</v>
      </c>
      <c r="AR217">
        <v>0</v>
      </c>
      <c r="AS217" t="s">
        <v>3</v>
      </c>
      <c r="AT217">
        <v>1.84</v>
      </c>
      <c r="AU217" t="s">
        <v>3</v>
      </c>
      <c r="AV217">
        <v>0</v>
      </c>
      <c r="AW217">
        <v>2</v>
      </c>
      <c r="AX217">
        <v>93041535</v>
      </c>
      <c r="AY217">
        <v>1</v>
      </c>
      <c r="AZ217">
        <v>0</v>
      </c>
      <c r="BA217">
        <v>217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V217">
        <v>0</v>
      </c>
      <c r="CW217">
        <v>0</v>
      </c>
      <c r="CX217">
        <f>ROUND(Y217*Source!I224,9)</f>
        <v>1.472</v>
      </c>
      <c r="CY217">
        <f>AA217</f>
        <v>1</v>
      </c>
      <c r="CZ217">
        <f>AE217</f>
        <v>1</v>
      </c>
      <c r="DA217">
        <f>AI217</f>
        <v>1</v>
      </c>
      <c r="DB217">
        <f t="shared" si="81"/>
        <v>1.84</v>
      </c>
      <c r="DC217">
        <f t="shared" si="82"/>
        <v>0</v>
      </c>
      <c r="DD217" t="s">
        <v>3</v>
      </c>
      <c r="DE217" t="s">
        <v>3</v>
      </c>
      <c r="DF217">
        <f t="shared" ref="DF217:DF223" si="92">ROUND(ROUND(AE217,2)*CX217,2)</f>
        <v>1.47</v>
      </c>
      <c r="DG217">
        <f t="shared" si="90"/>
        <v>0</v>
      </c>
      <c r="DH217">
        <f t="shared" si="91"/>
        <v>0</v>
      </c>
      <c r="DI217">
        <f t="shared" si="83"/>
        <v>0</v>
      </c>
      <c r="DJ217">
        <f>DF217</f>
        <v>1.47</v>
      </c>
      <c r="DK217">
        <v>0</v>
      </c>
      <c r="DL217" t="s">
        <v>3</v>
      </c>
      <c r="DM217">
        <v>0</v>
      </c>
      <c r="DN217" t="s">
        <v>3</v>
      </c>
      <c r="DO217">
        <v>0</v>
      </c>
    </row>
    <row r="218" spans="1:119" x14ac:dyDescent="0.2">
      <c r="A218">
        <f>ROW(Source!A228)</f>
        <v>228</v>
      </c>
      <c r="B218">
        <v>93041055</v>
      </c>
      <c r="C218">
        <v>93042160</v>
      </c>
      <c r="D218">
        <v>23351395</v>
      </c>
      <c r="E218">
        <v>1</v>
      </c>
      <c r="F218">
        <v>1</v>
      </c>
      <c r="G218">
        <v>1</v>
      </c>
      <c r="H218">
        <v>1</v>
      </c>
      <c r="I218" t="s">
        <v>707</v>
      </c>
      <c r="J218" t="s">
        <v>3</v>
      </c>
      <c r="K218" t="s">
        <v>708</v>
      </c>
      <c r="L218">
        <v>1369</v>
      </c>
      <c r="N218">
        <v>1013</v>
      </c>
      <c r="O218" t="s">
        <v>688</v>
      </c>
      <c r="P218" t="s">
        <v>688</v>
      </c>
      <c r="Q218">
        <v>1</v>
      </c>
      <c r="W218">
        <v>0</v>
      </c>
      <c r="X218">
        <v>1072260845</v>
      </c>
      <c r="Y218">
        <f t="shared" si="80"/>
        <v>20.239999999999998</v>
      </c>
      <c r="AA218">
        <v>0</v>
      </c>
      <c r="AB218">
        <v>0</v>
      </c>
      <c r="AC218">
        <v>0</v>
      </c>
      <c r="AD218">
        <v>8.99</v>
      </c>
      <c r="AE218">
        <v>0</v>
      </c>
      <c r="AF218">
        <v>0</v>
      </c>
      <c r="AG218">
        <v>0</v>
      </c>
      <c r="AH218">
        <v>8.99</v>
      </c>
      <c r="AI218">
        <v>1</v>
      </c>
      <c r="AJ218">
        <v>1</v>
      </c>
      <c r="AK218">
        <v>1</v>
      </c>
      <c r="AL218">
        <v>1</v>
      </c>
      <c r="AM218">
        <v>-2</v>
      </c>
      <c r="AN218">
        <v>0</v>
      </c>
      <c r="AO218">
        <v>1</v>
      </c>
      <c r="AP218">
        <v>1</v>
      </c>
      <c r="AQ218">
        <v>0</v>
      </c>
      <c r="AR218">
        <v>0</v>
      </c>
      <c r="AS218" t="s">
        <v>3</v>
      </c>
      <c r="AT218">
        <v>20.239999999999998</v>
      </c>
      <c r="AU218" t="s">
        <v>3</v>
      </c>
      <c r="AV218">
        <v>1</v>
      </c>
      <c r="AW218">
        <v>2</v>
      </c>
      <c r="AX218">
        <v>93042183</v>
      </c>
      <c r="AY218">
        <v>1</v>
      </c>
      <c r="AZ218">
        <v>0</v>
      </c>
      <c r="BA218">
        <v>218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U218">
        <f>ROUND(AT218*Source!I228*AH218*AL218,2)</f>
        <v>3.64</v>
      </c>
      <c r="CV218">
        <f>ROUND(Y218*Source!I228,9)</f>
        <v>0.40479999999999999</v>
      </c>
      <c r="CW218">
        <v>0</v>
      </c>
      <c r="CX218">
        <f>ROUND(Y218*Source!I228,9)</f>
        <v>0.40479999999999999</v>
      </c>
      <c r="CY218">
        <f>AD218</f>
        <v>8.99</v>
      </c>
      <c r="CZ218">
        <f>AH218</f>
        <v>8.99</v>
      </c>
      <c r="DA218">
        <f>AL218</f>
        <v>1</v>
      </c>
      <c r="DB218">
        <f t="shared" si="81"/>
        <v>181.96</v>
      </c>
      <c r="DC218">
        <f t="shared" si="82"/>
        <v>0</v>
      </c>
      <c r="DD218" t="s">
        <v>3</v>
      </c>
      <c r="DE218" t="s">
        <v>3</v>
      </c>
      <c r="DF218">
        <f t="shared" si="92"/>
        <v>0</v>
      </c>
      <c r="DG218">
        <f t="shared" si="90"/>
        <v>0</v>
      </c>
      <c r="DH218">
        <f t="shared" si="91"/>
        <v>0</v>
      </c>
      <c r="DI218">
        <f t="shared" si="83"/>
        <v>3.64</v>
      </c>
      <c r="DJ218">
        <f>DI218</f>
        <v>3.64</v>
      </c>
      <c r="DK218">
        <v>0</v>
      </c>
      <c r="DL218" t="s">
        <v>3</v>
      </c>
      <c r="DM218">
        <v>0</v>
      </c>
      <c r="DN218" t="s">
        <v>3</v>
      </c>
      <c r="DO218">
        <v>0</v>
      </c>
    </row>
    <row r="219" spans="1:119" x14ac:dyDescent="0.2">
      <c r="A219">
        <f>ROW(Source!A228)</f>
        <v>228</v>
      </c>
      <c r="B219">
        <v>93041055</v>
      </c>
      <c r="C219">
        <v>93042160</v>
      </c>
      <c r="D219">
        <v>121548</v>
      </c>
      <c r="E219">
        <v>1</v>
      </c>
      <c r="F219">
        <v>1</v>
      </c>
      <c r="G219">
        <v>1</v>
      </c>
      <c r="H219">
        <v>1</v>
      </c>
      <c r="I219" t="s">
        <v>25</v>
      </c>
      <c r="J219" t="s">
        <v>3</v>
      </c>
      <c r="K219" t="s">
        <v>691</v>
      </c>
      <c r="L219">
        <v>608254</v>
      </c>
      <c r="N219">
        <v>1013</v>
      </c>
      <c r="O219" t="s">
        <v>692</v>
      </c>
      <c r="P219" t="s">
        <v>692</v>
      </c>
      <c r="Q219">
        <v>1</v>
      </c>
      <c r="W219">
        <v>0</v>
      </c>
      <c r="X219">
        <v>-185737400</v>
      </c>
      <c r="Y219">
        <f t="shared" si="80"/>
        <v>0.2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M219">
        <v>-2</v>
      </c>
      <c r="AN219">
        <v>0</v>
      </c>
      <c r="AO219">
        <v>1</v>
      </c>
      <c r="AP219">
        <v>1</v>
      </c>
      <c r="AQ219">
        <v>0</v>
      </c>
      <c r="AR219">
        <v>0</v>
      </c>
      <c r="AS219" t="s">
        <v>3</v>
      </c>
      <c r="AT219">
        <v>0.2</v>
      </c>
      <c r="AU219" t="s">
        <v>3</v>
      </c>
      <c r="AV219">
        <v>2</v>
      </c>
      <c r="AW219">
        <v>2</v>
      </c>
      <c r="AX219">
        <v>93042184</v>
      </c>
      <c r="AY219">
        <v>1</v>
      </c>
      <c r="AZ219">
        <v>0</v>
      </c>
      <c r="BA219">
        <v>219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V219">
        <v>0</v>
      </c>
      <c r="CW219">
        <v>0</v>
      </c>
      <c r="CX219">
        <f>ROUND(Y219*Source!I228,9)</f>
        <v>4.0000000000000001E-3</v>
      </c>
      <c r="CY219">
        <f>AD219</f>
        <v>0</v>
      </c>
      <c r="CZ219">
        <f>AH219</f>
        <v>0</v>
      </c>
      <c r="DA219">
        <f>AL219</f>
        <v>1</v>
      </c>
      <c r="DB219">
        <f t="shared" si="81"/>
        <v>0</v>
      </c>
      <c r="DC219">
        <f t="shared" si="82"/>
        <v>0</v>
      </c>
      <c r="DD219" t="s">
        <v>3</v>
      </c>
      <c r="DE219" t="s">
        <v>3</v>
      </c>
      <c r="DF219">
        <f t="shared" si="92"/>
        <v>0</v>
      </c>
      <c r="DG219">
        <f t="shared" si="90"/>
        <v>0</v>
      </c>
      <c r="DH219">
        <f t="shared" si="91"/>
        <v>0</v>
      </c>
      <c r="DI219">
        <f t="shared" si="83"/>
        <v>0</v>
      </c>
      <c r="DJ219">
        <f>DI219</f>
        <v>0</v>
      </c>
      <c r="DK219">
        <v>0</v>
      </c>
      <c r="DL219" t="s">
        <v>3</v>
      </c>
      <c r="DM219">
        <v>0</v>
      </c>
      <c r="DN219" t="s">
        <v>3</v>
      </c>
      <c r="DO219">
        <v>0</v>
      </c>
    </row>
    <row r="220" spans="1:119" x14ac:dyDescent="0.2">
      <c r="A220">
        <f>ROW(Source!A228)</f>
        <v>228</v>
      </c>
      <c r="B220">
        <v>93041055</v>
      </c>
      <c r="C220">
        <v>93042160</v>
      </c>
      <c r="D220">
        <v>37802432</v>
      </c>
      <c r="E220">
        <v>1</v>
      </c>
      <c r="F220">
        <v>1</v>
      </c>
      <c r="G220">
        <v>1</v>
      </c>
      <c r="H220">
        <v>2</v>
      </c>
      <c r="I220" t="s">
        <v>720</v>
      </c>
      <c r="J220" t="s">
        <v>721</v>
      </c>
      <c r="K220" t="s">
        <v>722</v>
      </c>
      <c r="L220">
        <v>1368</v>
      </c>
      <c r="N220">
        <v>1011</v>
      </c>
      <c r="O220" t="s">
        <v>696</v>
      </c>
      <c r="P220" t="s">
        <v>696</v>
      </c>
      <c r="Q220">
        <v>1</v>
      </c>
      <c r="W220">
        <v>0</v>
      </c>
      <c r="X220">
        <v>-1424728221</v>
      </c>
      <c r="Y220">
        <f t="shared" si="80"/>
        <v>0.2</v>
      </c>
      <c r="AA220">
        <v>0</v>
      </c>
      <c r="AB220">
        <v>1482.38</v>
      </c>
      <c r="AC220">
        <v>432.33</v>
      </c>
      <c r="AD220">
        <v>0</v>
      </c>
      <c r="AE220">
        <v>0</v>
      </c>
      <c r="AF220">
        <v>138.54</v>
      </c>
      <c r="AG220">
        <v>12.1</v>
      </c>
      <c r="AH220">
        <v>0</v>
      </c>
      <c r="AI220">
        <v>1</v>
      </c>
      <c r="AJ220">
        <v>10.7</v>
      </c>
      <c r="AK220">
        <v>35.729999999999997</v>
      </c>
      <c r="AL220">
        <v>1</v>
      </c>
      <c r="AM220">
        <v>2</v>
      </c>
      <c r="AN220">
        <v>0</v>
      </c>
      <c r="AO220">
        <v>1</v>
      </c>
      <c r="AP220">
        <v>1</v>
      </c>
      <c r="AQ220">
        <v>0</v>
      </c>
      <c r="AR220">
        <v>0</v>
      </c>
      <c r="AS220" t="s">
        <v>3</v>
      </c>
      <c r="AT220">
        <v>0.2</v>
      </c>
      <c r="AU220" t="s">
        <v>3</v>
      </c>
      <c r="AV220">
        <v>0</v>
      </c>
      <c r="AW220">
        <v>2</v>
      </c>
      <c r="AX220">
        <v>93042185</v>
      </c>
      <c r="AY220">
        <v>1</v>
      </c>
      <c r="AZ220">
        <v>0</v>
      </c>
      <c r="BA220">
        <v>220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V220">
        <v>0</v>
      </c>
      <c r="CW220">
        <f>ROUND(Y220*Source!I228*DO220,9)</f>
        <v>0</v>
      </c>
      <c r="CX220">
        <f>ROUND(Y220*Source!I228,9)</f>
        <v>4.0000000000000001E-3</v>
      </c>
      <c r="CY220">
        <f>AB220</f>
        <v>1482.38</v>
      </c>
      <c r="CZ220">
        <f>AF220</f>
        <v>138.54</v>
      </c>
      <c r="DA220">
        <f>AJ220</f>
        <v>10.7</v>
      </c>
      <c r="DB220">
        <f t="shared" si="81"/>
        <v>27.71</v>
      </c>
      <c r="DC220">
        <f t="shared" si="82"/>
        <v>2.42</v>
      </c>
      <c r="DD220" t="s">
        <v>3</v>
      </c>
      <c r="DE220" t="s">
        <v>3</v>
      </c>
      <c r="DF220">
        <f t="shared" si="92"/>
        <v>0</v>
      </c>
      <c r="DG220">
        <f>ROUND(ROUND(AF220*AJ220,2)*CX220,2)</f>
        <v>5.93</v>
      </c>
      <c r="DH220">
        <f>ROUND(ROUND(AG220*AK220,2)*CX220,2)</f>
        <v>1.73</v>
      </c>
      <c r="DI220">
        <f t="shared" si="83"/>
        <v>0</v>
      </c>
      <c r="DJ220">
        <f>DG220</f>
        <v>5.93</v>
      </c>
      <c r="DK220">
        <v>0</v>
      </c>
      <c r="DL220" t="s">
        <v>3</v>
      </c>
      <c r="DM220">
        <v>0</v>
      </c>
      <c r="DN220" t="s">
        <v>3</v>
      </c>
      <c r="DO220">
        <v>0</v>
      </c>
    </row>
    <row r="221" spans="1:119" x14ac:dyDescent="0.2">
      <c r="A221">
        <f>ROW(Source!A228)</f>
        <v>228</v>
      </c>
      <c r="B221">
        <v>93041055</v>
      </c>
      <c r="C221">
        <v>93042160</v>
      </c>
      <c r="D221">
        <v>37802530</v>
      </c>
      <c r="E221">
        <v>1</v>
      </c>
      <c r="F221">
        <v>1</v>
      </c>
      <c r="G221">
        <v>1</v>
      </c>
      <c r="H221">
        <v>2</v>
      </c>
      <c r="I221" t="s">
        <v>723</v>
      </c>
      <c r="J221" t="s">
        <v>724</v>
      </c>
      <c r="K221" t="s">
        <v>725</v>
      </c>
      <c r="L221">
        <v>1368</v>
      </c>
      <c r="N221">
        <v>1011</v>
      </c>
      <c r="O221" t="s">
        <v>696</v>
      </c>
      <c r="P221" t="s">
        <v>696</v>
      </c>
      <c r="Q221">
        <v>1</v>
      </c>
      <c r="W221">
        <v>0</v>
      </c>
      <c r="X221">
        <v>11972859</v>
      </c>
      <c r="Y221">
        <f t="shared" si="80"/>
        <v>4.67</v>
      </c>
      <c r="AA221">
        <v>0</v>
      </c>
      <c r="AB221">
        <v>8.1</v>
      </c>
      <c r="AC221">
        <v>0</v>
      </c>
      <c r="AD221">
        <v>0</v>
      </c>
      <c r="AE221">
        <v>0</v>
      </c>
      <c r="AF221">
        <v>1.52</v>
      </c>
      <c r="AG221">
        <v>0</v>
      </c>
      <c r="AH221">
        <v>0</v>
      </c>
      <c r="AI221">
        <v>1</v>
      </c>
      <c r="AJ221">
        <v>5.33</v>
      </c>
      <c r="AK221">
        <v>35.729999999999997</v>
      </c>
      <c r="AL221">
        <v>1</v>
      </c>
      <c r="AM221">
        <v>2</v>
      </c>
      <c r="AN221">
        <v>0</v>
      </c>
      <c r="AO221">
        <v>1</v>
      </c>
      <c r="AP221">
        <v>1</v>
      </c>
      <c r="AQ221">
        <v>0</v>
      </c>
      <c r="AR221">
        <v>0</v>
      </c>
      <c r="AS221" t="s">
        <v>3</v>
      </c>
      <c r="AT221">
        <v>4.67</v>
      </c>
      <c r="AU221" t="s">
        <v>3</v>
      </c>
      <c r="AV221">
        <v>0</v>
      </c>
      <c r="AW221">
        <v>2</v>
      </c>
      <c r="AX221">
        <v>93042186</v>
      </c>
      <c r="AY221">
        <v>1</v>
      </c>
      <c r="AZ221">
        <v>0</v>
      </c>
      <c r="BA221">
        <v>221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V221">
        <v>0</v>
      </c>
      <c r="CW221">
        <f>ROUND(Y221*Source!I228*DO221,9)</f>
        <v>0</v>
      </c>
      <c r="CX221">
        <f>ROUND(Y221*Source!I228,9)</f>
        <v>9.3399999999999997E-2</v>
      </c>
      <c r="CY221">
        <f>AB221</f>
        <v>8.1</v>
      </c>
      <c r="CZ221">
        <f>AF221</f>
        <v>1.52</v>
      </c>
      <c r="DA221">
        <f>AJ221</f>
        <v>5.33</v>
      </c>
      <c r="DB221">
        <f t="shared" si="81"/>
        <v>7.1</v>
      </c>
      <c r="DC221">
        <f t="shared" si="82"/>
        <v>0</v>
      </c>
      <c r="DD221" t="s">
        <v>3</v>
      </c>
      <c r="DE221" t="s">
        <v>3</v>
      </c>
      <c r="DF221">
        <f t="shared" si="92"/>
        <v>0</v>
      </c>
      <c r="DG221">
        <f>ROUND(ROUND(AF221*AJ221,2)*CX221,2)</f>
        <v>0.76</v>
      </c>
      <c r="DH221">
        <f>ROUND(ROUND(AG221*AK221,2)*CX221,2)</f>
        <v>0</v>
      </c>
      <c r="DI221">
        <f t="shared" si="83"/>
        <v>0</v>
      </c>
      <c r="DJ221">
        <f>DG221</f>
        <v>0.76</v>
      </c>
      <c r="DK221">
        <v>0</v>
      </c>
      <c r="DL221" t="s">
        <v>3</v>
      </c>
      <c r="DM221">
        <v>0</v>
      </c>
      <c r="DN221" t="s">
        <v>3</v>
      </c>
      <c r="DO221">
        <v>0</v>
      </c>
    </row>
    <row r="222" spans="1:119" x14ac:dyDescent="0.2">
      <c r="A222">
        <f>ROW(Source!A228)</f>
        <v>228</v>
      </c>
      <c r="B222">
        <v>93041055</v>
      </c>
      <c r="C222">
        <v>93042160</v>
      </c>
      <c r="D222">
        <v>37802544</v>
      </c>
      <c r="E222">
        <v>1</v>
      </c>
      <c r="F222">
        <v>1</v>
      </c>
      <c r="G222">
        <v>1</v>
      </c>
      <c r="H222">
        <v>2</v>
      </c>
      <c r="I222" t="s">
        <v>806</v>
      </c>
      <c r="J222" t="s">
        <v>807</v>
      </c>
      <c r="K222" t="s">
        <v>808</v>
      </c>
      <c r="L222">
        <v>1368</v>
      </c>
      <c r="N222">
        <v>1011</v>
      </c>
      <c r="O222" t="s">
        <v>696</v>
      </c>
      <c r="P222" t="s">
        <v>696</v>
      </c>
      <c r="Q222">
        <v>1</v>
      </c>
      <c r="W222">
        <v>0</v>
      </c>
      <c r="X222">
        <v>-892985829</v>
      </c>
      <c r="Y222">
        <f t="shared" si="80"/>
        <v>4.67</v>
      </c>
      <c r="AA222">
        <v>0</v>
      </c>
      <c r="AB222">
        <v>37.68</v>
      </c>
      <c r="AC222">
        <v>0</v>
      </c>
      <c r="AD222">
        <v>0</v>
      </c>
      <c r="AE222">
        <v>0</v>
      </c>
      <c r="AF222">
        <v>7.11</v>
      </c>
      <c r="AG222">
        <v>0</v>
      </c>
      <c r="AH222">
        <v>0</v>
      </c>
      <c r="AI222">
        <v>1</v>
      </c>
      <c r="AJ222">
        <v>5.3</v>
      </c>
      <c r="AK222">
        <v>35.729999999999997</v>
      </c>
      <c r="AL222">
        <v>1</v>
      </c>
      <c r="AM222">
        <v>2</v>
      </c>
      <c r="AN222">
        <v>0</v>
      </c>
      <c r="AO222">
        <v>1</v>
      </c>
      <c r="AP222">
        <v>1</v>
      </c>
      <c r="AQ222">
        <v>0</v>
      </c>
      <c r="AR222">
        <v>0</v>
      </c>
      <c r="AS222" t="s">
        <v>3</v>
      </c>
      <c r="AT222">
        <v>4.67</v>
      </c>
      <c r="AU222" t="s">
        <v>3</v>
      </c>
      <c r="AV222">
        <v>0</v>
      </c>
      <c r="AW222">
        <v>2</v>
      </c>
      <c r="AX222">
        <v>93042187</v>
      </c>
      <c r="AY222">
        <v>1</v>
      </c>
      <c r="AZ222">
        <v>0</v>
      </c>
      <c r="BA222">
        <v>222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V222">
        <v>0</v>
      </c>
      <c r="CW222">
        <f>ROUND(Y222*Source!I228*DO222,9)</f>
        <v>0</v>
      </c>
      <c r="CX222">
        <f>ROUND(Y222*Source!I228,9)</f>
        <v>9.3399999999999997E-2</v>
      </c>
      <c r="CY222">
        <f>AB222</f>
        <v>37.68</v>
      </c>
      <c r="CZ222">
        <f>AF222</f>
        <v>7.11</v>
      </c>
      <c r="DA222">
        <f>AJ222</f>
        <v>5.3</v>
      </c>
      <c r="DB222">
        <f t="shared" si="81"/>
        <v>33.200000000000003</v>
      </c>
      <c r="DC222">
        <f t="shared" si="82"/>
        <v>0</v>
      </c>
      <c r="DD222" t="s">
        <v>3</v>
      </c>
      <c r="DE222" t="s">
        <v>3</v>
      </c>
      <c r="DF222">
        <f t="shared" si="92"/>
        <v>0</v>
      </c>
      <c r="DG222">
        <f>ROUND(ROUND(AF222*AJ222,2)*CX222,2)</f>
        <v>3.52</v>
      </c>
      <c r="DH222">
        <f>ROUND(ROUND(AG222*AK222,2)*CX222,2)</f>
        <v>0</v>
      </c>
      <c r="DI222">
        <f t="shared" si="83"/>
        <v>0</v>
      </c>
      <c r="DJ222">
        <f>DG222</f>
        <v>3.52</v>
      </c>
      <c r="DK222">
        <v>0</v>
      </c>
      <c r="DL222" t="s">
        <v>3</v>
      </c>
      <c r="DM222">
        <v>0</v>
      </c>
      <c r="DN222" t="s">
        <v>3</v>
      </c>
      <c r="DO222">
        <v>0</v>
      </c>
    </row>
    <row r="223" spans="1:119" x14ac:dyDescent="0.2">
      <c r="A223">
        <f>ROW(Source!A228)</f>
        <v>228</v>
      </c>
      <c r="B223">
        <v>93041055</v>
      </c>
      <c r="C223">
        <v>93042160</v>
      </c>
      <c r="D223">
        <v>37804456</v>
      </c>
      <c r="E223">
        <v>1</v>
      </c>
      <c r="F223">
        <v>1</v>
      </c>
      <c r="G223">
        <v>1</v>
      </c>
      <c r="H223">
        <v>2</v>
      </c>
      <c r="I223" t="s">
        <v>709</v>
      </c>
      <c r="J223" t="s">
        <v>710</v>
      </c>
      <c r="K223" t="s">
        <v>711</v>
      </c>
      <c r="L223">
        <v>1368</v>
      </c>
      <c r="N223">
        <v>1011</v>
      </c>
      <c r="O223" t="s">
        <v>696</v>
      </c>
      <c r="P223" t="s">
        <v>696</v>
      </c>
      <c r="Q223">
        <v>1</v>
      </c>
      <c r="W223">
        <v>0</v>
      </c>
      <c r="X223">
        <v>-671646184</v>
      </c>
      <c r="Y223">
        <f t="shared" si="80"/>
        <v>0.2</v>
      </c>
      <c r="AA223">
        <v>0</v>
      </c>
      <c r="AB223">
        <v>1326.85</v>
      </c>
      <c r="AC223">
        <v>369.81</v>
      </c>
      <c r="AD223">
        <v>0</v>
      </c>
      <c r="AE223">
        <v>0</v>
      </c>
      <c r="AF223">
        <v>91.76</v>
      </c>
      <c r="AG223">
        <v>10.35</v>
      </c>
      <c r="AH223">
        <v>0</v>
      </c>
      <c r="AI223">
        <v>1</v>
      </c>
      <c r="AJ223">
        <v>14.46</v>
      </c>
      <c r="AK223">
        <v>35.729999999999997</v>
      </c>
      <c r="AL223">
        <v>1</v>
      </c>
      <c r="AM223">
        <v>2</v>
      </c>
      <c r="AN223">
        <v>0</v>
      </c>
      <c r="AO223">
        <v>1</v>
      </c>
      <c r="AP223">
        <v>1</v>
      </c>
      <c r="AQ223">
        <v>0</v>
      </c>
      <c r="AR223">
        <v>0</v>
      </c>
      <c r="AS223" t="s">
        <v>3</v>
      </c>
      <c r="AT223">
        <v>0.2</v>
      </c>
      <c r="AU223" t="s">
        <v>3</v>
      </c>
      <c r="AV223">
        <v>0</v>
      </c>
      <c r="AW223">
        <v>2</v>
      </c>
      <c r="AX223">
        <v>93042188</v>
      </c>
      <c r="AY223">
        <v>1</v>
      </c>
      <c r="AZ223">
        <v>0</v>
      </c>
      <c r="BA223">
        <v>223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V223">
        <v>0</v>
      </c>
      <c r="CW223">
        <f>ROUND(Y223*Source!I228*DO223,9)</f>
        <v>0</v>
      </c>
      <c r="CX223">
        <f>ROUND(Y223*Source!I228,9)</f>
        <v>4.0000000000000001E-3</v>
      </c>
      <c r="CY223">
        <f>AB223</f>
        <v>1326.85</v>
      </c>
      <c r="CZ223">
        <f>AF223</f>
        <v>91.76</v>
      </c>
      <c r="DA223">
        <f>AJ223</f>
        <v>14.46</v>
      </c>
      <c r="DB223">
        <f t="shared" si="81"/>
        <v>18.350000000000001</v>
      </c>
      <c r="DC223">
        <f t="shared" si="82"/>
        <v>2.0699999999999998</v>
      </c>
      <c r="DD223" t="s">
        <v>3</v>
      </c>
      <c r="DE223" t="s">
        <v>3</v>
      </c>
      <c r="DF223">
        <f t="shared" si="92"/>
        <v>0</v>
      </c>
      <c r="DG223">
        <f>ROUND(ROUND(AF223*AJ223,2)*CX223,2)</f>
        <v>5.31</v>
      </c>
      <c r="DH223">
        <f>ROUND(ROUND(AG223*AK223,2)*CX223,2)</f>
        <v>1.48</v>
      </c>
      <c r="DI223">
        <f t="shared" si="83"/>
        <v>0</v>
      </c>
      <c r="DJ223">
        <f>DG223</f>
        <v>5.31</v>
      </c>
      <c r="DK223">
        <v>0</v>
      </c>
      <c r="DL223" t="s">
        <v>3</v>
      </c>
      <c r="DM223">
        <v>0</v>
      </c>
      <c r="DN223" t="s">
        <v>3</v>
      </c>
      <c r="DO223">
        <v>0</v>
      </c>
    </row>
    <row r="224" spans="1:119" x14ac:dyDescent="0.2">
      <c r="A224">
        <f>ROW(Source!A228)</f>
        <v>228</v>
      </c>
      <c r="B224">
        <v>93041055</v>
      </c>
      <c r="C224">
        <v>93042160</v>
      </c>
      <c r="D224">
        <v>37737277</v>
      </c>
      <c r="E224">
        <v>1</v>
      </c>
      <c r="F224">
        <v>1</v>
      </c>
      <c r="G224">
        <v>1</v>
      </c>
      <c r="H224">
        <v>3</v>
      </c>
      <c r="I224" t="s">
        <v>472</v>
      </c>
      <c r="J224" t="s">
        <v>474</v>
      </c>
      <c r="K224" t="s">
        <v>473</v>
      </c>
      <c r="L224">
        <v>1348</v>
      </c>
      <c r="N224">
        <v>1009</v>
      </c>
      <c r="O224" t="s">
        <v>178</v>
      </c>
      <c r="P224" t="s">
        <v>178</v>
      </c>
      <c r="Q224">
        <v>1000</v>
      </c>
      <c r="W224">
        <v>1</v>
      </c>
      <c r="X224">
        <v>-835935626</v>
      </c>
      <c r="Y224">
        <f t="shared" si="80"/>
        <v>-1.1E-4</v>
      </c>
      <c r="AA224">
        <v>125045.8</v>
      </c>
      <c r="AB224">
        <v>0</v>
      </c>
      <c r="AC224">
        <v>0</v>
      </c>
      <c r="AD224">
        <v>0</v>
      </c>
      <c r="AE224">
        <v>12430</v>
      </c>
      <c r="AF224">
        <v>0</v>
      </c>
      <c r="AG224">
        <v>0</v>
      </c>
      <c r="AH224">
        <v>0</v>
      </c>
      <c r="AI224">
        <v>10.06</v>
      </c>
      <c r="AJ224">
        <v>1</v>
      </c>
      <c r="AK224">
        <v>1</v>
      </c>
      <c r="AL224">
        <v>1</v>
      </c>
      <c r="AM224">
        <v>2</v>
      </c>
      <c r="AN224">
        <v>0</v>
      </c>
      <c r="AO224">
        <v>1</v>
      </c>
      <c r="AP224">
        <v>1</v>
      </c>
      <c r="AQ224">
        <v>0</v>
      </c>
      <c r="AR224">
        <v>0</v>
      </c>
      <c r="AS224" t="s">
        <v>3</v>
      </c>
      <c r="AT224">
        <v>-1.1E-4</v>
      </c>
      <c r="AU224" t="s">
        <v>3</v>
      </c>
      <c r="AV224">
        <v>0</v>
      </c>
      <c r="AW224">
        <v>2</v>
      </c>
      <c r="AX224">
        <v>93042189</v>
      </c>
      <c r="AY224">
        <v>1</v>
      </c>
      <c r="AZ224">
        <v>6144</v>
      </c>
      <c r="BA224">
        <v>224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V224">
        <v>0</v>
      </c>
      <c r="CW224">
        <v>0</v>
      </c>
      <c r="CX224">
        <f>ROUND(Y224*Source!I228,9)</f>
        <v>-2.2000000000000001E-6</v>
      </c>
      <c r="CY224">
        <f>AA224</f>
        <v>125045.8</v>
      </c>
      <c r="CZ224">
        <f>AE224</f>
        <v>12430</v>
      </c>
      <c r="DA224">
        <f>AI224</f>
        <v>10.06</v>
      </c>
      <c r="DB224">
        <f t="shared" si="81"/>
        <v>-1.37</v>
      </c>
      <c r="DC224">
        <f t="shared" si="82"/>
        <v>0</v>
      </c>
      <c r="DD224" t="s">
        <v>3</v>
      </c>
      <c r="DE224" t="s">
        <v>3</v>
      </c>
      <c r="DF224">
        <f>ROUND(ROUND(AE224*AI224,2)*CX224,2)</f>
        <v>-0.28000000000000003</v>
      </c>
      <c r="DG224">
        <f t="shared" ref="DG224:DG243" si="93">ROUND(ROUND(AF224,2)*CX224,2)</f>
        <v>0</v>
      </c>
      <c r="DH224">
        <f t="shared" ref="DH224:DH243" si="94">ROUND(ROUND(AG224,2)*CX224,2)</f>
        <v>0</v>
      </c>
      <c r="DI224">
        <f t="shared" si="83"/>
        <v>0</v>
      </c>
      <c r="DJ224">
        <f>DF224</f>
        <v>-0.28000000000000003</v>
      </c>
      <c r="DK224">
        <v>0</v>
      </c>
      <c r="DL224" t="s">
        <v>3</v>
      </c>
      <c r="DM224">
        <v>0</v>
      </c>
      <c r="DN224" t="s">
        <v>3</v>
      </c>
      <c r="DO224">
        <v>0</v>
      </c>
    </row>
    <row r="225" spans="1:119" x14ac:dyDescent="0.2">
      <c r="A225">
        <f>ROW(Source!A228)</f>
        <v>228</v>
      </c>
      <c r="B225">
        <v>93041055</v>
      </c>
      <c r="C225">
        <v>93042160</v>
      </c>
      <c r="D225">
        <v>37733003</v>
      </c>
      <c r="E225">
        <v>1</v>
      </c>
      <c r="F225">
        <v>1</v>
      </c>
      <c r="G225">
        <v>1</v>
      </c>
      <c r="H225">
        <v>3</v>
      </c>
      <c r="I225" t="s">
        <v>452</v>
      </c>
      <c r="J225" t="s">
        <v>454</v>
      </c>
      <c r="K225" t="s">
        <v>453</v>
      </c>
      <c r="L225">
        <v>1308</v>
      </c>
      <c r="N225">
        <v>1003</v>
      </c>
      <c r="O225" t="s">
        <v>348</v>
      </c>
      <c r="P225" t="s">
        <v>348</v>
      </c>
      <c r="Q225">
        <v>100</v>
      </c>
      <c r="W225">
        <v>1</v>
      </c>
      <c r="X225">
        <v>-737867663</v>
      </c>
      <c r="Y225">
        <f t="shared" si="80"/>
        <v>-2.4500000000000001E-2</v>
      </c>
      <c r="AA225">
        <v>767.34</v>
      </c>
      <c r="AB225">
        <v>0</v>
      </c>
      <c r="AC225">
        <v>0</v>
      </c>
      <c r="AD225">
        <v>0</v>
      </c>
      <c r="AE225">
        <v>121.8</v>
      </c>
      <c r="AF225">
        <v>0</v>
      </c>
      <c r="AG225">
        <v>0</v>
      </c>
      <c r="AH225">
        <v>0</v>
      </c>
      <c r="AI225">
        <v>6.3</v>
      </c>
      <c r="AJ225">
        <v>1</v>
      </c>
      <c r="AK225">
        <v>1</v>
      </c>
      <c r="AL225">
        <v>1</v>
      </c>
      <c r="AM225">
        <v>2</v>
      </c>
      <c r="AN225">
        <v>0</v>
      </c>
      <c r="AO225">
        <v>1</v>
      </c>
      <c r="AP225">
        <v>1</v>
      </c>
      <c r="AQ225">
        <v>0</v>
      </c>
      <c r="AR225">
        <v>0</v>
      </c>
      <c r="AS225" t="s">
        <v>3</v>
      </c>
      <c r="AT225">
        <v>-2.4500000000000001E-2</v>
      </c>
      <c r="AU225" t="s">
        <v>3</v>
      </c>
      <c r="AV225">
        <v>0</v>
      </c>
      <c r="AW225">
        <v>2</v>
      </c>
      <c r="AX225">
        <v>93042190</v>
      </c>
      <c r="AY225">
        <v>1</v>
      </c>
      <c r="AZ225">
        <v>6144</v>
      </c>
      <c r="BA225">
        <v>225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V225">
        <v>0</v>
      </c>
      <c r="CW225">
        <v>0</v>
      </c>
      <c r="CX225">
        <f>ROUND(Y225*Source!I228,9)</f>
        <v>-4.8999999999999998E-4</v>
      </c>
      <c r="CY225">
        <f>AA225</f>
        <v>767.34</v>
      </c>
      <c r="CZ225">
        <f>AE225</f>
        <v>121.8</v>
      </c>
      <c r="DA225">
        <f>AI225</f>
        <v>6.3</v>
      </c>
      <c r="DB225">
        <f t="shared" si="81"/>
        <v>-2.98</v>
      </c>
      <c r="DC225">
        <f t="shared" si="82"/>
        <v>0</v>
      </c>
      <c r="DD225" t="s">
        <v>3</v>
      </c>
      <c r="DE225" t="s">
        <v>3</v>
      </c>
      <c r="DF225">
        <f>ROUND(ROUND(AE225*AI225,2)*CX225,2)</f>
        <v>-0.38</v>
      </c>
      <c r="DG225">
        <f t="shared" si="93"/>
        <v>0</v>
      </c>
      <c r="DH225">
        <f t="shared" si="94"/>
        <v>0</v>
      </c>
      <c r="DI225">
        <f t="shared" si="83"/>
        <v>0</v>
      </c>
      <c r="DJ225">
        <f>DF225</f>
        <v>-0.38</v>
      </c>
      <c r="DK225">
        <v>0</v>
      </c>
      <c r="DL225" t="s">
        <v>3</v>
      </c>
      <c r="DM225">
        <v>0</v>
      </c>
      <c r="DN225" t="s">
        <v>3</v>
      </c>
      <c r="DO225">
        <v>0</v>
      </c>
    </row>
    <row r="226" spans="1:119" x14ac:dyDescent="0.2">
      <c r="A226">
        <f>ROW(Source!A228)</f>
        <v>228</v>
      </c>
      <c r="B226">
        <v>93041055</v>
      </c>
      <c r="C226">
        <v>93042160</v>
      </c>
      <c r="D226">
        <v>37745017</v>
      </c>
      <c r="E226">
        <v>1</v>
      </c>
      <c r="F226">
        <v>1</v>
      </c>
      <c r="G226">
        <v>1</v>
      </c>
      <c r="H226">
        <v>3</v>
      </c>
      <c r="I226" t="s">
        <v>342</v>
      </c>
      <c r="J226" t="s">
        <v>344</v>
      </c>
      <c r="K226" t="s">
        <v>343</v>
      </c>
      <c r="L226">
        <v>1348</v>
      </c>
      <c r="N226">
        <v>1009</v>
      </c>
      <c r="O226" t="s">
        <v>178</v>
      </c>
      <c r="P226" t="s">
        <v>178</v>
      </c>
      <c r="Q226">
        <v>1000</v>
      </c>
      <c r="W226">
        <v>1</v>
      </c>
      <c r="X226">
        <v>-1286039561</v>
      </c>
      <c r="Y226">
        <f t="shared" si="80"/>
        <v>-7.2000000000000005E-4</v>
      </c>
      <c r="AA226">
        <v>77557.919999999998</v>
      </c>
      <c r="AB226">
        <v>0</v>
      </c>
      <c r="AC226">
        <v>0</v>
      </c>
      <c r="AD226">
        <v>0</v>
      </c>
      <c r="AE226">
        <v>9528</v>
      </c>
      <c r="AF226">
        <v>0</v>
      </c>
      <c r="AG226">
        <v>0</v>
      </c>
      <c r="AH226">
        <v>0</v>
      </c>
      <c r="AI226">
        <v>8.14</v>
      </c>
      <c r="AJ226">
        <v>1</v>
      </c>
      <c r="AK226">
        <v>1</v>
      </c>
      <c r="AL226">
        <v>1</v>
      </c>
      <c r="AM226">
        <v>2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3</v>
      </c>
      <c r="AT226">
        <v>-7.2000000000000005E-4</v>
      </c>
      <c r="AU226" t="s">
        <v>3</v>
      </c>
      <c r="AV226">
        <v>0</v>
      </c>
      <c r="AW226">
        <v>2</v>
      </c>
      <c r="AX226">
        <v>93042191</v>
      </c>
      <c r="AY226">
        <v>1</v>
      </c>
      <c r="AZ226">
        <v>6144</v>
      </c>
      <c r="BA226">
        <v>226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V226">
        <v>0</v>
      </c>
      <c r="CW226">
        <v>0</v>
      </c>
      <c r="CX226">
        <f>ROUND(Y226*Source!I228,9)</f>
        <v>-1.4399999999999999E-5</v>
      </c>
      <c r="CY226">
        <f>AA226</f>
        <v>77557.919999999998</v>
      </c>
      <c r="CZ226">
        <f>AE226</f>
        <v>9528</v>
      </c>
      <c r="DA226">
        <f>AI226</f>
        <v>8.14</v>
      </c>
      <c r="DB226">
        <f t="shared" si="81"/>
        <v>-6.86</v>
      </c>
      <c r="DC226">
        <f t="shared" si="82"/>
        <v>0</v>
      </c>
      <c r="DD226" t="s">
        <v>3</v>
      </c>
      <c r="DE226" t="s">
        <v>3</v>
      </c>
      <c r="DF226">
        <f>ROUND(ROUND(AE226*AI226,2)*CX226,2)</f>
        <v>-1.1200000000000001</v>
      </c>
      <c r="DG226">
        <f t="shared" si="93"/>
        <v>0</v>
      </c>
      <c r="DH226">
        <f t="shared" si="94"/>
        <v>0</v>
      </c>
      <c r="DI226">
        <f t="shared" si="83"/>
        <v>0</v>
      </c>
      <c r="DJ226">
        <f>DF226</f>
        <v>-1.1200000000000001</v>
      </c>
      <c r="DK226">
        <v>0</v>
      </c>
      <c r="DL226" t="s">
        <v>3</v>
      </c>
      <c r="DM226">
        <v>0</v>
      </c>
      <c r="DN226" t="s">
        <v>3</v>
      </c>
      <c r="DO226">
        <v>0</v>
      </c>
    </row>
    <row r="227" spans="1:119" x14ac:dyDescent="0.2">
      <c r="A227">
        <f>ROW(Source!A228)</f>
        <v>228</v>
      </c>
      <c r="B227">
        <v>93041055</v>
      </c>
      <c r="C227">
        <v>93042160</v>
      </c>
      <c r="D227">
        <v>37785796</v>
      </c>
      <c r="E227">
        <v>1</v>
      </c>
      <c r="F227">
        <v>1</v>
      </c>
      <c r="G227">
        <v>1</v>
      </c>
      <c r="H227">
        <v>3</v>
      </c>
      <c r="I227" t="s">
        <v>457</v>
      </c>
      <c r="J227" t="s">
        <v>459</v>
      </c>
      <c r="K227" t="s">
        <v>458</v>
      </c>
      <c r="L227">
        <v>1346</v>
      </c>
      <c r="N227">
        <v>1009</v>
      </c>
      <c r="O227" t="s">
        <v>55</v>
      </c>
      <c r="P227" t="s">
        <v>55</v>
      </c>
      <c r="Q227">
        <v>1</v>
      </c>
      <c r="W227">
        <v>1</v>
      </c>
      <c r="X227">
        <v>904967830</v>
      </c>
      <c r="Y227">
        <f t="shared" si="80"/>
        <v>-0.25</v>
      </c>
      <c r="AA227">
        <v>1275.3800000000001</v>
      </c>
      <c r="AB227">
        <v>0</v>
      </c>
      <c r="AC227">
        <v>0</v>
      </c>
      <c r="AD227">
        <v>0</v>
      </c>
      <c r="AE227">
        <v>71.45</v>
      </c>
      <c r="AF227">
        <v>0</v>
      </c>
      <c r="AG227">
        <v>0</v>
      </c>
      <c r="AH227">
        <v>0</v>
      </c>
      <c r="AI227">
        <v>17.850000000000001</v>
      </c>
      <c r="AJ227">
        <v>1</v>
      </c>
      <c r="AK227">
        <v>1</v>
      </c>
      <c r="AL227">
        <v>1</v>
      </c>
      <c r="AM227">
        <v>2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3</v>
      </c>
      <c r="AT227">
        <v>-0.25</v>
      </c>
      <c r="AU227" t="s">
        <v>3</v>
      </c>
      <c r="AV227">
        <v>0</v>
      </c>
      <c r="AW227">
        <v>2</v>
      </c>
      <c r="AX227">
        <v>93042192</v>
      </c>
      <c r="AY227">
        <v>1</v>
      </c>
      <c r="AZ227">
        <v>6144</v>
      </c>
      <c r="BA227">
        <v>227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V227">
        <v>0</v>
      </c>
      <c r="CW227">
        <v>0</v>
      </c>
      <c r="CX227">
        <f>ROUND(Y227*Source!I228,9)</f>
        <v>-5.0000000000000001E-3</v>
      </c>
      <c r="CY227">
        <f>AA227</f>
        <v>1275.3800000000001</v>
      </c>
      <c r="CZ227">
        <f>AE227</f>
        <v>71.45</v>
      </c>
      <c r="DA227">
        <f>AI227</f>
        <v>17.850000000000001</v>
      </c>
      <c r="DB227">
        <f t="shared" si="81"/>
        <v>-17.86</v>
      </c>
      <c r="DC227">
        <f t="shared" si="82"/>
        <v>0</v>
      </c>
      <c r="DD227" t="s">
        <v>3</v>
      </c>
      <c r="DE227" t="s">
        <v>3</v>
      </c>
      <c r="DF227">
        <f>ROUND(ROUND(AE227*AI227,2)*CX227,2)</f>
        <v>-6.38</v>
      </c>
      <c r="DG227">
        <f t="shared" si="93"/>
        <v>0</v>
      </c>
      <c r="DH227">
        <f t="shared" si="94"/>
        <v>0</v>
      </c>
      <c r="DI227">
        <f t="shared" si="83"/>
        <v>0</v>
      </c>
      <c r="DJ227">
        <f>DF227</f>
        <v>-6.38</v>
      </c>
      <c r="DK227">
        <v>0</v>
      </c>
      <c r="DL227" t="s">
        <v>3</v>
      </c>
      <c r="DM227">
        <v>0</v>
      </c>
      <c r="DN227" t="s">
        <v>3</v>
      </c>
      <c r="DO227">
        <v>0</v>
      </c>
    </row>
    <row r="228" spans="1:119" x14ac:dyDescent="0.2">
      <c r="A228">
        <f>ROW(Source!A228)</f>
        <v>228</v>
      </c>
      <c r="B228">
        <v>93041055</v>
      </c>
      <c r="C228">
        <v>93042160</v>
      </c>
      <c r="D228">
        <v>37801918</v>
      </c>
      <c r="E228">
        <v>1</v>
      </c>
      <c r="F228">
        <v>1</v>
      </c>
      <c r="G228">
        <v>1</v>
      </c>
      <c r="H228">
        <v>3</v>
      </c>
      <c r="I228" t="s">
        <v>479</v>
      </c>
      <c r="J228" t="s">
        <v>482</v>
      </c>
      <c r="K228" t="s">
        <v>480</v>
      </c>
      <c r="L228">
        <v>1374</v>
      </c>
      <c r="N228">
        <v>1013</v>
      </c>
      <c r="O228" t="s">
        <v>481</v>
      </c>
      <c r="P228" t="s">
        <v>481</v>
      </c>
      <c r="Q228">
        <v>1</v>
      </c>
      <c r="W228">
        <v>1</v>
      </c>
      <c r="X228">
        <v>2131831278</v>
      </c>
      <c r="Y228">
        <f t="shared" si="80"/>
        <v>-3.64</v>
      </c>
      <c r="AA228">
        <v>1</v>
      </c>
      <c r="AB228">
        <v>0</v>
      </c>
      <c r="AC228">
        <v>0</v>
      </c>
      <c r="AD228">
        <v>0</v>
      </c>
      <c r="AE228">
        <v>1</v>
      </c>
      <c r="AF228">
        <v>0</v>
      </c>
      <c r="AG228">
        <v>0</v>
      </c>
      <c r="AH228">
        <v>0</v>
      </c>
      <c r="AI228">
        <v>1</v>
      </c>
      <c r="AJ228">
        <v>1</v>
      </c>
      <c r="AK228">
        <v>1</v>
      </c>
      <c r="AL228">
        <v>1</v>
      </c>
      <c r="AM228">
        <v>-2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3</v>
      </c>
      <c r="AT228">
        <v>-3.64</v>
      </c>
      <c r="AU228" t="s">
        <v>3</v>
      </c>
      <c r="AV228">
        <v>0</v>
      </c>
      <c r="AW228">
        <v>2</v>
      </c>
      <c r="AX228">
        <v>93042193</v>
      </c>
      <c r="AY228">
        <v>1</v>
      </c>
      <c r="AZ228">
        <v>6144</v>
      </c>
      <c r="BA228">
        <v>228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V228">
        <v>0</v>
      </c>
      <c r="CW228">
        <v>0</v>
      </c>
      <c r="CX228">
        <f>ROUND(Y228*Source!I228,9)</f>
        <v>-7.2800000000000004E-2</v>
      </c>
      <c r="CY228">
        <f>AA228</f>
        <v>1</v>
      </c>
      <c r="CZ228">
        <f>AE228</f>
        <v>1</v>
      </c>
      <c r="DA228">
        <f>AI228</f>
        <v>1</v>
      </c>
      <c r="DB228">
        <f t="shared" si="81"/>
        <v>-3.64</v>
      </c>
      <c r="DC228">
        <f t="shared" si="82"/>
        <v>0</v>
      </c>
      <c r="DD228" t="s">
        <v>3</v>
      </c>
      <c r="DE228" t="s">
        <v>3</v>
      </c>
      <c r="DF228">
        <f>ROUND(ROUND(AE228,2)*CX228,2)</f>
        <v>-7.0000000000000007E-2</v>
      </c>
      <c r="DG228">
        <f t="shared" si="93"/>
        <v>0</v>
      </c>
      <c r="DH228">
        <f t="shared" si="94"/>
        <v>0</v>
      </c>
      <c r="DI228">
        <f t="shared" si="83"/>
        <v>0</v>
      </c>
      <c r="DJ228">
        <f>DF228</f>
        <v>-7.0000000000000007E-2</v>
      </c>
      <c r="DK228">
        <v>0</v>
      </c>
      <c r="DL228" t="s">
        <v>3</v>
      </c>
      <c r="DM228">
        <v>0</v>
      </c>
      <c r="DN228" t="s">
        <v>3</v>
      </c>
      <c r="DO228">
        <v>0</v>
      </c>
    </row>
    <row r="229" spans="1:119" x14ac:dyDescent="0.2">
      <c r="A229">
        <f>ROW(Source!A234)</f>
        <v>234</v>
      </c>
      <c r="B229">
        <v>93041055</v>
      </c>
      <c r="C229">
        <v>93041683</v>
      </c>
      <c r="D229">
        <v>23351395</v>
      </c>
      <c r="E229">
        <v>1</v>
      </c>
      <c r="F229">
        <v>1</v>
      </c>
      <c r="G229">
        <v>1</v>
      </c>
      <c r="H229">
        <v>1</v>
      </c>
      <c r="I229" t="s">
        <v>707</v>
      </c>
      <c r="J229" t="s">
        <v>3</v>
      </c>
      <c r="K229" t="s">
        <v>708</v>
      </c>
      <c r="L229">
        <v>1369</v>
      </c>
      <c r="N229">
        <v>1013</v>
      </c>
      <c r="O229" t="s">
        <v>688</v>
      </c>
      <c r="P229" t="s">
        <v>688</v>
      </c>
      <c r="Q229">
        <v>1</v>
      </c>
      <c r="W229">
        <v>0</v>
      </c>
      <c r="X229">
        <v>1072260845</v>
      </c>
      <c r="Y229">
        <f t="shared" si="80"/>
        <v>0.38</v>
      </c>
      <c r="AA229">
        <v>0</v>
      </c>
      <c r="AB229">
        <v>0</v>
      </c>
      <c r="AC229">
        <v>0</v>
      </c>
      <c r="AD229">
        <v>8.99</v>
      </c>
      <c r="AE229">
        <v>0</v>
      </c>
      <c r="AF229">
        <v>0</v>
      </c>
      <c r="AG229">
        <v>0</v>
      </c>
      <c r="AH229">
        <v>8.99</v>
      </c>
      <c r="AI229">
        <v>1</v>
      </c>
      <c r="AJ229">
        <v>1</v>
      </c>
      <c r="AK229">
        <v>1</v>
      </c>
      <c r="AL229">
        <v>1</v>
      </c>
      <c r="AM229">
        <v>-2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3</v>
      </c>
      <c r="AT229">
        <v>0.38</v>
      </c>
      <c r="AU229" t="s">
        <v>3</v>
      </c>
      <c r="AV229">
        <v>1</v>
      </c>
      <c r="AW229">
        <v>2</v>
      </c>
      <c r="AX229">
        <v>93041689</v>
      </c>
      <c r="AY229">
        <v>1</v>
      </c>
      <c r="AZ229">
        <v>0</v>
      </c>
      <c r="BA229">
        <v>229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U229">
        <f>ROUND(AT229*Source!I234*AH229*AL229,2)</f>
        <v>34.159999999999997</v>
      </c>
      <c r="CV229">
        <f>ROUND(Y229*Source!I234,9)</f>
        <v>3.8</v>
      </c>
      <c r="CW229">
        <v>0</v>
      </c>
      <c r="CX229">
        <f>ROUND(Y229*Source!I234,9)</f>
        <v>3.8</v>
      </c>
      <c r="CY229">
        <f>AD229</f>
        <v>8.99</v>
      </c>
      <c r="CZ229">
        <f>AH229</f>
        <v>8.99</v>
      </c>
      <c r="DA229">
        <f>AL229</f>
        <v>1</v>
      </c>
      <c r="DB229">
        <f t="shared" si="81"/>
        <v>3.42</v>
      </c>
      <c r="DC229">
        <f t="shared" si="82"/>
        <v>0</v>
      </c>
      <c r="DD229" t="s">
        <v>3</v>
      </c>
      <c r="DE229" t="s">
        <v>3</v>
      </c>
      <c r="DF229">
        <f>ROUND(ROUND(AE229,2)*CX229,2)</f>
        <v>0</v>
      </c>
      <c r="DG229">
        <f t="shared" si="93"/>
        <v>0</v>
      </c>
      <c r="DH229">
        <f t="shared" si="94"/>
        <v>0</v>
      </c>
      <c r="DI229">
        <f t="shared" si="83"/>
        <v>34.159999999999997</v>
      </c>
      <c r="DJ229">
        <f>DI229</f>
        <v>34.159999999999997</v>
      </c>
      <c r="DK229">
        <v>0</v>
      </c>
      <c r="DL229" t="s">
        <v>3</v>
      </c>
      <c r="DM229">
        <v>0</v>
      </c>
      <c r="DN229" t="s">
        <v>3</v>
      </c>
      <c r="DO229">
        <v>0</v>
      </c>
    </row>
    <row r="230" spans="1:119" x14ac:dyDescent="0.2">
      <c r="A230">
        <f>ROW(Source!A234)</f>
        <v>234</v>
      </c>
      <c r="B230">
        <v>93041055</v>
      </c>
      <c r="C230">
        <v>93041683</v>
      </c>
      <c r="D230">
        <v>37730097</v>
      </c>
      <c r="E230">
        <v>1</v>
      </c>
      <c r="F230">
        <v>1</v>
      </c>
      <c r="G230">
        <v>1</v>
      </c>
      <c r="H230">
        <v>3</v>
      </c>
      <c r="I230" t="s">
        <v>53</v>
      </c>
      <c r="J230" t="s">
        <v>56</v>
      </c>
      <c r="K230" t="s">
        <v>54</v>
      </c>
      <c r="L230">
        <v>1346</v>
      </c>
      <c r="N230">
        <v>1009</v>
      </c>
      <c r="O230" t="s">
        <v>55</v>
      </c>
      <c r="P230" t="s">
        <v>55</v>
      </c>
      <c r="Q230">
        <v>1</v>
      </c>
      <c r="W230">
        <v>1</v>
      </c>
      <c r="X230">
        <v>-1877976580</v>
      </c>
      <c r="Y230">
        <f t="shared" si="80"/>
        <v>-0.15</v>
      </c>
      <c r="AA230">
        <v>93.2</v>
      </c>
      <c r="AB230">
        <v>0</v>
      </c>
      <c r="AC230">
        <v>0</v>
      </c>
      <c r="AD230">
        <v>0</v>
      </c>
      <c r="AE230">
        <v>9.0399999999999991</v>
      </c>
      <c r="AF230">
        <v>0</v>
      </c>
      <c r="AG230">
        <v>0</v>
      </c>
      <c r="AH230">
        <v>0</v>
      </c>
      <c r="AI230">
        <v>10.31</v>
      </c>
      <c r="AJ230">
        <v>1</v>
      </c>
      <c r="AK230">
        <v>1</v>
      </c>
      <c r="AL230">
        <v>1</v>
      </c>
      <c r="AM230">
        <v>2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3</v>
      </c>
      <c r="AT230">
        <v>-0.15</v>
      </c>
      <c r="AU230" t="s">
        <v>3</v>
      </c>
      <c r="AV230">
        <v>0</v>
      </c>
      <c r="AW230">
        <v>2</v>
      </c>
      <c r="AX230">
        <v>93041690</v>
      </c>
      <c r="AY230">
        <v>1</v>
      </c>
      <c r="AZ230">
        <v>6144</v>
      </c>
      <c r="BA230">
        <v>230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V230">
        <v>0</v>
      </c>
      <c r="CW230">
        <v>0</v>
      </c>
      <c r="CX230">
        <f>ROUND(Y230*Source!I234,9)</f>
        <v>-1.5</v>
      </c>
      <c r="CY230">
        <f>AA230</f>
        <v>93.2</v>
      </c>
      <c r="CZ230">
        <f>AE230</f>
        <v>9.0399999999999991</v>
      </c>
      <c r="DA230">
        <f>AI230</f>
        <v>10.31</v>
      </c>
      <c r="DB230">
        <f t="shared" si="81"/>
        <v>-1.36</v>
      </c>
      <c r="DC230">
        <f t="shared" si="82"/>
        <v>0</v>
      </c>
      <c r="DD230" t="s">
        <v>3</v>
      </c>
      <c r="DE230" t="s">
        <v>3</v>
      </c>
      <c r="DF230">
        <f>ROUND(ROUND(AE230*AI230,2)*CX230,2)</f>
        <v>-139.80000000000001</v>
      </c>
      <c r="DG230">
        <f t="shared" si="93"/>
        <v>0</v>
      </c>
      <c r="DH230">
        <f t="shared" si="94"/>
        <v>0</v>
      </c>
      <c r="DI230">
        <f t="shared" si="83"/>
        <v>0</v>
      </c>
      <c r="DJ230">
        <f>DF230</f>
        <v>-139.80000000000001</v>
      </c>
      <c r="DK230">
        <v>0</v>
      </c>
      <c r="DL230" t="s">
        <v>3</v>
      </c>
      <c r="DM230">
        <v>0</v>
      </c>
      <c r="DN230" t="s">
        <v>3</v>
      </c>
      <c r="DO230">
        <v>0</v>
      </c>
    </row>
    <row r="231" spans="1:119" x14ac:dyDescent="0.2">
      <c r="A231">
        <f>ROW(Source!A234)</f>
        <v>234</v>
      </c>
      <c r="B231">
        <v>93041055</v>
      </c>
      <c r="C231">
        <v>93041683</v>
      </c>
      <c r="D231">
        <v>37801662</v>
      </c>
      <c r="E231">
        <v>1</v>
      </c>
      <c r="F231">
        <v>1</v>
      </c>
      <c r="G231">
        <v>1</v>
      </c>
      <c r="H231">
        <v>3</v>
      </c>
      <c r="I231" t="s">
        <v>486</v>
      </c>
      <c r="J231" t="s">
        <v>488</v>
      </c>
      <c r="K231" t="s">
        <v>487</v>
      </c>
      <c r="L231">
        <v>1346</v>
      </c>
      <c r="N231">
        <v>1009</v>
      </c>
      <c r="O231" t="s">
        <v>55</v>
      </c>
      <c r="P231" t="s">
        <v>55</v>
      </c>
      <c r="Q231">
        <v>1</v>
      </c>
      <c r="W231">
        <v>1</v>
      </c>
      <c r="X231">
        <v>-1685396289</v>
      </c>
      <c r="Y231">
        <f t="shared" si="80"/>
        <v>-0.72</v>
      </c>
      <c r="AA231">
        <v>100.62</v>
      </c>
      <c r="AB231">
        <v>0</v>
      </c>
      <c r="AC231">
        <v>0</v>
      </c>
      <c r="AD231">
        <v>0</v>
      </c>
      <c r="AE231">
        <v>16.940000000000001</v>
      </c>
      <c r="AF231">
        <v>0</v>
      </c>
      <c r="AG231">
        <v>0</v>
      </c>
      <c r="AH231">
        <v>0</v>
      </c>
      <c r="AI231">
        <v>5.94</v>
      </c>
      <c r="AJ231">
        <v>1</v>
      </c>
      <c r="AK231">
        <v>1</v>
      </c>
      <c r="AL231">
        <v>1</v>
      </c>
      <c r="AM231">
        <v>2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3</v>
      </c>
      <c r="AT231">
        <v>-0.72</v>
      </c>
      <c r="AU231" t="s">
        <v>3</v>
      </c>
      <c r="AV231">
        <v>0</v>
      </c>
      <c r="AW231">
        <v>2</v>
      </c>
      <c r="AX231">
        <v>93041691</v>
      </c>
      <c r="AY231">
        <v>1</v>
      </c>
      <c r="AZ231">
        <v>6144</v>
      </c>
      <c r="BA231">
        <v>231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V231">
        <v>0</v>
      </c>
      <c r="CW231">
        <v>0</v>
      </c>
      <c r="CX231">
        <f>ROUND(Y231*Source!I234,9)</f>
        <v>-7.2</v>
      </c>
      <c r="CY231">
        <f>AA231</f>
        <v>100.62</v>
      </c>
      <c r="CZ231">
        <f>AE231</f>
        <v>16.940000000000001</v>
      </c>
      <c r="DA231">
        <f>AI231</f>
        <v>5.94</v>
      </c>
      <c r="DB231">
        <f t="shared" si="81"/>
        <v>-12.2</v>
      </c>
      <c r="DC231">
        <f t="shared" si="82"/>
        <v>0</v>
      </c>
      <c r="DD231" t="s">
        <v>3</v>
      </c>
      <c r="DE231" t="s">
        <v>3</v>
      </c>
      <c r="DF231">
        <f>ROUND(ROUND(AE231*AI231,2)*CX231,2)</f>
        <v>-724.46</v>
      </c>
      <c r="DG231">
        <f t="shared" si="93"/>
        <v>0</v>
      </c>
      <c r="DH231">
        <f t="shared" si="94"/>
        <v>0</v>
      </c>
      <c r="DI231">
        <f t="shared" si="83"/>
        <v>0</v>
      </c>
      <c r="DJ231">
        <f>DF231</f>
        <v>-724.46</v>
      </c>
      <c r="DK231">
        <v>0</v>
      </c>
      <c r="DL231" t="s">
        <v>3</v>
      </c>
      <c r="DM231">
        <v>0</v>
      </c>
      <c r="DN231" t="s">
        <v>3</v>
      </c>
      <c r="DO231">
        <v>0</v>
      </c>
    </row>
    <row r="232" spans="1:119" x14ac:dyDescent="0.2">
      <c r="A232">
        <f>ROW(Source!A234)</f>
        <v>234</v>
      </c>
      <c r="B232">
        <v>93041055</v>
      </c>
      <c r="C232">
        <v>93041683</v>
      </c>
      <c r="D232">
        <v>37801788</v>
      </c>
      <c r="E232">
        <v>1</v>
      </c>
      <c r="F232">
        <v>1</v>
      </c>
      <c r="G232">
        <v>1</v>
      </c>
      <c r="H232">
        <v>3</v>
      </c>
      <c r="I232" t="s">
        <v>490</v>
      </c>
      <c r="J232" t="s">
        <v>492</v>
      </c>
      <c r="K232" t="s">
        <v>491</v>
      </c>
      <c r="L232">
        <v>1348</v>
      </c>
      <c r="N232">
        <v>1009</v>
      </c>
      <c r="O232" t="s">
        <v>178</v>
      </c>
      <c r="P232" t="s">
        <v>178</v>
      </c>
      <c r="Q232">
        <v>1000</v>
      </c>
      <c r="W232">
        <v>1</v>
      </c>
      <c r="X232">
        <v>1829992141</v>
      </c>
      <c r="Y232">
        <f t="shared" si="80"/>
        <v>-6.0000000000000002E-5</v>
      </c>
      <c r="AA232">
        <v>428641.1</v>
      </c>
      <c r="AB232">
        <v>0</v>
      </c>
      <c r="AC232">
        <v>0</v>
      </c>
      <c r="AD232">
        <v>0</v>
      </c>
      <c r="AE232">
        <v>27354.25</v>
      </c>
      <c r="AF232">
        <v>0</v>
      </c>
      <c r="AG232">
        <v>0</v>
      </c>
      <c r="AH232">
        <v>0</v>
      </c>
      <c r="AI232">
        <v>15.67</v>
      </c>
      <c r="AJ232">
        <v>1</v>
      </c>
      <c r="AK232">
        <v>1</v>
      </c>
      <c r="AL232">
        <v>1</v>
      </c>
      <c r="AM232">
        <v>2</v>
      </c>
      <c r="AN232">
        <v>0</v>
      </c>
      <c r="AO232">
        <v>1</v>
      </c>
      <c r="AP232">
        <v>1</v>
      </c>
      <c r="AQ232">
        <v>0</v>
      </c>
      <c r="AR232">
        <v>0</v>
      </c>
      <c r="AS232" t="s">
        <v>3</v>
      </c>
      <c r="AT232">
        <v>-6.0000000000000002E-5</v>
      </c>
      <c r="AU232" t="s">
        <v>3</v>
      </c>
      <c r="AV232">
        <v>0</v>
      </c>
      <c r="AW232">
        <v>2</v>
      </c>
      <c r="AX232">
        <v>93041692</v>
      </c>
      <c r="AY232">
        <v>1</v>
      </c>
      <c r="AZ232">
        <v>6144</v>
      </c>
      <c r="BA232">
        <v>232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V232">
        <v>0</v>
      </c>
      <c r="CW232">
        <v>0</v>
      </c>
      <c r="CX232">
        <f>ROUND(Y232*Source!I234,9)</f>
        <v>-5.9999999999999995E-4</v>
      </c>
      <c r="CY232">
        <f>AA232</f>
        <v>428641.1</v>
      </c>
      <c r="CZ232">
        <f>AE232</f>
        <v>27354.25</v>
      </c>
      <c r="DA232">
        <f>AI232</f>
        <v>15.67</v>
      </c>
      <c r="DB232">
        <f t="shared" si="81"/>
        <v>-1.64</v>
      </c>
      <c r="DC232">
        <f t="shared" si="82"/>
        <v>0</v>
      </c>
      <c r="DD232" t="s">
        <v>3</v>
      </c>
      <c r="DE232" t="s">
        <v>3</v>
      </c>
      <c r="DF232">
        <f>ROUND(ROUND(AE232*AI232,2)*CX232,2)</f>
        <v>-257.18</v>
      </c>
      <c r="DG232">
        <f t="shared" si="93"/>
        <v>0</v>
      </c>
      <c r="DH232">
        <f t="shared" si="94"/>
        <v>0</v>
      </c>
      <c r="DI232">
        <f t="shared" si="83"/>
        <v>0</v>
      </c>
      <c r="DJ232">
        <f>DF232</f>
        <v>-257.18</v>
      </c>
      <c r="DK232">
        <v>0</v>
      </c>
      <c r="DL232" t="s">
        <v>3</v>
      </c>
      <c r="DM232">
        <v>0</v>
      </c>
      <c r="DN232" t="s">
        <v>3</v>
      </c>
      <c r="DO232">
        <v>0</v>
      </c>
    </row>
    <row r="233" spans="1:119" x14ac:dyDescent="0.2">
      <c r="A233">
        <f>ROW(Source!A234)</f>
        <v>234</v>
      </c>
      <c r="B233">
        <v>93041055</v>
      </c>
      <c r="C233">
        <v>93041683</v>
      </c>
      <c r="D233">
        <v>37801918</v>
      </c>
      <c r="E233">
        <v>1</v>
      </c>
      <c r="F233">
        <v>1</v>
      </c>
      <c r="G233">
        <v>1</v>
      </c>
      <c r="H233">
        <v>3</v>
      </c>
      <c r="I233" t="s">
        <v>479</v>
      </c>
      <c r="J233" t="s">
        <v>482</v>
      </c>
      <c r="K233" t="s">
        <v>480</v>
      </c>
      <c r="L233">
        <v>1374</v>
      </c>
      <c r="N233">
        <v>1013</v>
      </c>
      <c r="O233" t="s">
        <v>481</v>
      </c>
      <c r="P233" t="s">
        <v>481</v>
      </c>
      <c r="Q233">
        <v>1</v>
      </c>
      <c r="W233">
        <v>0</v>
      </c>
      <c r="X233">
        <v>2131831278</v>
      </c>
      <c r="Y233">
        <f t="shared" si="80"/>
        <v>7.0000000000000007E-2</v>
      </c>
      <c r="AA233">
        <v>1</v>
      </c>
      <c r="AB233">
        <v>0</v>
      </c>
      <c r="AC233">
        <v>0</v>
      </c>
      <c r="AD233">
        <v>0</v>
      </c>
      <c r="AE233">
        <v>1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1</v>
      </c>
      <c r="AL233">
        <v>1</v>
      </c>
      <c r="AM233">
        <v>-2</v>
      </c>
      <c r="AN233">
        <v>0</v>
      </c>
      <c r="AO233">
        <v>1</v>
      </c>
      <c r="AP233">
        <v>1</v>
      </c>
      <c r="AQ233">
        <v>0</v>
      </c>
      <c r="AR233">
        <v>0</v>
      </c>
      <c r="AS233" t="s">
        <v>3</v>
      </c>
      <c r="AT233">
        <v>7.0000000000000007E-2</v>
      </c>
      <c r="AU233" t="s">
        <v>3</v>
      </c>
      <c r="AV233">
        <v>0</v>
      </c>
      <c r="AW233">
        <v>2</v>
      </c>
      <c r="AX233">
        <v>93041693</v>
      </c>
      <c r="AY233">
        <v>1</v>
      </c>
      <c r="AZ233">
        <v>0</v>
      </c>
      <c r="BA233">
        <v>233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V233">
        <v>0</v>
      </c>
      <c r="CW233">
        <v>0</v>
      </c>
      <c r="CX233">
        <f>ROUND(Y233*Source!I234,9)</f>
        <v>0.7</v>
      </c>
      <c r="CY233">
        <f>AA233</f>
        <v>1</v>
      </c>
      <c r="CZ233">
        <f>AE233</f>
        <v>1</v>
      </c>
      <c r="DA233">
        <f>AI233</f>
        <v>1</v>
      </c>
      <c r="DB233">
        <f t="shared" si="81"/>
        <v>7.0000000000000007E-2</v>
      </c>
      <c r="DC233">
        <f t="shared" si="82"/>
        <v>0</v>
      </c>
      <c r="DD233" t="s">
        <v>3</v>
      </c>
      <c r="DE233" t="s">
        <v>3</v>
      </c>
      <c r="DF233">
        <f>ROUND(ROUND(AE233,2)*CX233,2)</f>
        <v>0.7</v>
      </c>
      <c r="DG233">
        <f t="shared" si="93"/>
        <v>0</v>
      </c>
      <c r="DH233">
        <f t="shared" si="94"/>
        <v>0</v>
      </c>
      <c r="DI233">
        <f t="shared" si="83"/>
        <v>0</v>
      </c>
      <c r="DJ233">
        <f>DF233</f>
        <v>0.7</v>
      </c>
      <c r="DK233">
        <v>0</v>
      </c>
      <c r="DL233" t="s">
        <v>3</v>
      </c>
      <c r="DM233">
        <v>0</v>
      </c>
      <c r="DN233" t="s">
        <v>3</v>
      </c>
      <c r="DO233">
        <v>0</v>
      </c>
    </row>
    <row r="234" spans="1:119" x14ac:dyDescent="0.2">
      <c r="A234">
        <f>ROW(Source!A238)</f>
        <v>238</v>
      </c>
      <c r="B234">
        <v>93041055</v>
      </c>
      <c r="C234">
        <v>93041694</v>
      </c>
      <c r="D234">
        <v>23351395</v>
      </c>
      <c r="E234">
        <v>1</v>
      </c>
      <c r="F234">
        <v>1</v>
      </c>
      <c r="G234">
        <v>1</v>
      </c>
      <c r="H234">
        <v>1</v>
      </c>
      <c r="I234" t="s">
        <v>707</v>
      </c>
      <c r="J234" t="s">
        <v>3</v>
      </c>
      <c r="K234" t="s">
        <v>708</v>
      </c>
      <c r="L234">
        <v>1369</v>
      </c>
      <c r="N234">
        <v>1013</v>
      </c>
      <c r="O234" t="s">
        <v>688</v>
      </c>
      <c r="P234" t="s">
        <v>688</v>
      </c>
      <c r="Q234">
        <v>1</v>
      </c>
      <c r="W234">
        <v>0</v>
      </c>
      <c r="X234">
        <v>1072260845</v>
      </c>
      <c r="Y234">
        <f t="shared" si="80"/>
        <v>3.1</v>
      </c>
      <c r="AA234">
        <v>0</v>
      </c>
      <c r="AB234">
        <v>0</v>
      </c>
      <c r="AC234">
        <v>0</v>
      </c>
      <c r="AD234">
        <v>8.99</v>
      </c>
      <c r="AE234">
        <v>0</v>
      </c>
      <c r="AF234">
        <v>0</v>
      </c>
      <c r="AG234">
        <v>0</v>
      </c>
      <c r="AH234">
        <v>8.99</v>
      </c>
      <c r="AI234">
        <v>1</v>
      </c>
      <c r="AJ234">
        <v>1</v>
      </c>
      <c r="AK234">
        <v>1</v>
      </c>
      <c r="AL234">
        <v>1</v>
      </c>
      <c r="AM234">
        <v>-2</v>
      </c>
      <c r="AN234">
        <v>0</v>
      </c>
      <c r="AO234">
        <v>1</v>
      </c>
      <c r="AP234">
        <v>1</v>
      </c>
      <c r="AQ234">
        <v>0</v>
      </c>
      <c r="AR234">
        <v>0</v>
      </c>
      <c r="AS234" t="s">
        <v>3</v>
      </c>
      <c r="AT234">
        <v>3.1</v>
      </c>
      <c r="AU234" t="s">
        <v>3</v>
      </c>
      <c r="AV234">
        <v>1</v>
      </c>
      <c r="AW234">
        <v>2</v>
      </c>
      <c r="AX234">
        <v>93041701</v>
      </c>
      <c r="AY234">
        <v>1</v>
      </c>
      <c r="AZ234">
        <v>0</v>
      </c>
      <c r="BA234">
        <v>234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U234">
        <f>ROUND(AT234*Source!I238*AH234*AL234,2)</f>
        <v>222.95</v>
      </c>
      <c r="CV234">
        <f>ROUND(Y234*Source!I238,9)</f>
        <v>24.8</v>
      </c>
      <c r="CW234">
        <v>0</v>
      </c>
      <c r="CX234">
        <f>ROUND(Y234*Source!I238,9)</f>
        <v>24.8</v>
      </c>
      <c r="CY234">
        <f>AD234</f>
        <v>8.99</v>
      </c>
      <c r="CZ234">
        <f>AH234</f>
        <v>8.99</v>
      </c>
      <c r="DA234">
        <f>AL234</f>
        <v>1</v>
      </c>
      <c r="DB234">
        <f t="shared" si="81"/>
        <v>27.87</v>
      </c>
      <c r="DC234">
        <f t="shared" si="82"/>
        <v>0</v>
      </c>
      <c r="DD234" t="s">
        <v>3</v>
      </c>
      <c r="DE234" t="s">
        <v>3</v>
      </c>
      <c r="DF234">
        <f>ROUND(ROUND(AE234,2)*CX234,2)</f>
        <v>0</v>
      </c>
      <c r="DG234">
        <f t="shared" si="93"/>
        <v>0</v>
      </c>
      <c r="DH234">
        <f t="shared" si="94"/>
        <v>0</v>
      </c>
      <c r="DI234">
        <f t="shared" si="83"/>
        <v>222.95</v>
      </c>
      <c r="DJ234">
        <f>DI234</f>
        <v>222.95</v>
      </c>
      <c r="DK234">
        <v>0</v>
      </c>
      <c r="DL234" t="s">
        <v>3</v>
      </c>
      <c r="DM234">
        <v>0</v>
      </c>
      <c r="DN234" t="s">
        <v>3</v>
      </c>
      <c r="DO234">
        <v>0</v>
      </c>
    </row>
    <row r="235" spans="1:119" x14ac:dyDescent="0.2">
      <c r="A235">
        <f>ROW(Source!A238)</f>
        <v>238</v>
      </c>
      <c r="B235">
        <v>93041055</v>
      </c>
      <c r="C235">
        <v>93041694</v>
      </c>
      <c r="D235">
        <v>37729625</v>
      </c>
      <c r="E235">
        <v>1</v>
      </c>
      <c r="F235">
        <v>1</v>
      </c>
      <c r="G235">
        <v>1</v>
      </c>
      <c r="H235">
        <v>3</v>
      </c>
      <c r="I235" t="s">
        <v>498</v>
      </c>
      <c r="J235" t="s">
        <v>500</v>
      </c>
      <c r="K235" t="s">
        <v>499</v>
      </c>
      <c r="L235">
        <v>1348</v>
      </c>
      <c r="N235">
        <v>1009</v>
      </c>
      <c r="O235" t="s">
        <v>178</v>
      </c>
      <c r="P235" t="s">
        <v>178</v>
      </c>
      <c r="Q235">
        <v>1000</v>
      </c>
      <c r="W235">
        <v>1</v>
      </c>
      <c r="X235">
        <v>-1057666604</v>
      </c>
      <c r="Y235">
        <f t="shared" si="80"/>
        <v>-8.0000000000000004E-4</v>
      </c>
      <c r="AA235">
        <v>144693.12</v>
      </c>
      <c r="AB235">
        <v>0</v>
      </c>
      <c r="AC235">
        <v>0</v>
      </c>
      <c r="AD235">
        <v>0</v>
      </c>
      <c r="AE235">
        <v>4488</v>
      </c>
      <c r="AF235">
        <v>0</v>
      </c>
      <c r="AG235">
        <v>0</v>
      </c>
      <c r="AH235">
        <v>0</v>
      </c>
      <c r="AI235">
        <v>32.24</v>
      </c>
      <c r="AJ235">
        <v>1</v>
      </c>
      <c r="AK235">
        <v>1</v>
      </c>
      <c r="AL235">
        <v>1</v>
      </c>
      <c r="AM235">
        <v>2</v>
      </c>
      <c r="AN235">
        <v>0</v>
      </c>
      <c r="AO235">
        <v>1</v>
      </c>
      <c r="AP235">
        <v>1</v>
      </c>
      <c r="AQ235">
        <v>0</v>
      </c>
      <c r="AR235">
        <v>0</v>
      </c>
      <c r="AS235" t="s">
        <v>3</v>
      </c>
      <c r="AT235">
        <v>-8.0000000000000004E-4</v>
      </c>
      <c r="AU235" t="s">
        <v>3</v>
      </c>
      <c r="AV235">
        <v>0</v>
      </c>
      <c r="AW235">
        <v>2</v>
      </c>
      <c r="AX235">
        <v>93041702</v>
      </c>
      <c r="AY235">
        <v>1</v>
      </c>
      <c r="AZ235">
        <v>6144</v>
      </c>
      <c r="BA235">
        <v>235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V235">
        <v>0</v>
      </c>
      <c r="CW235">
        <v>0</v>
      </c>
      <c r="CX235">
        <f>ROUND(Y235*Source!I238,9)</f>
        <v>-6.4000000000000003E-3</v>
      </c>
      <c r="CY235">
        <f>AA235</f>
        <v>144693.12</v>
      </c>
      <c r="CZ235">
        <f>AE235</f>
        <v>4488</v>
      </c>
      <c r="DA235">
        <f>AI235</f>
        <v>32.24</v>
      </c>
      <c r="DB235">
        <f t="shared" si="81"/>
        <v>-3.59</v>
      </c>
      <c r="DC235">
        <f t="shared" si="82"/>
        <v>0</v>
      </c>
      <c r="DD235" t="s">
        <v>3</v>
      </c>
      <c r="DE235" t="s">
        <v>3</v>
      </c>
      <c r="DF235">
        <f>ROUND(ROUND(AE235*AI235,2)*CX235,2)</f>
        <v>-926.04</v>
      </c>
      <c r="DG235">
        <f t="shared" si="93"/>
        <v>0</v>
      </c>
      <c r="DH235">
        <f t="shared" si="94"/>
        <v>0</v>
      </c>
      <c r="DI235">
        <f t="shared" si="83"/>
        <v>0</v>
      </c>
      <c r="DJ235">
        <f>DF235</f>
        <v>-926.04</v>
      </c>
      <c r="DK235">
        <v>0</v>
      </c>
      <c r="DL235" t="s">
        <v>3</v>
      </c>
      <c r="DM235">
        <v>0</v>
      </c>
      <c r="DN235" t="s">
        <v>3</v>
      </c>
      <c r="DO235">
        <v>0</v>
      </c>
    </row>
    <row r="236" spans="1:119" x14ac:dyDescent="0.2">
      <c r="A236">
        <f>ROW(Source!A238)</f>
        <v>238</v>
      </c>
      <c r="B236">
        <v>93041055</v>
      </c>
      <c r="C236">
        <v>93041694</v>
      </c>
      <c r="D236">
        <v>37729662</v>
      </c>
      <c r="E236">
        <v>1</v>
      </c>
      <c r="F236">
        <v>1</v>
      </c>
      <c r="G236">
        <v>1</v>
      </c>
      <c r="H236">
        <v>3</v>
      </c>
      <c r="I236" t="s">
        <v>502</v>
      </c>
      <c r="J236" t="s">
        <v>504</v>
      </c>
      <c r="K236" t="s">
        <v>503</v>
      </c>
      <c r="L236">
        <v>1346</v>
      </c>
      <c r="N236">
        <v>1009</v>
      </c>
      <c r="O236" t="s">
        <v>55</v>
      </c>
      <c r="P236" t="s">
        <v>55</v>
      </c>
      <c r="Q236">
        <v>1</v>
      </c>
      <c r="W236">
        <v>1</v>
      </c>
      <c r="X236">
        <v>873943321</v>
      </c>
      <c r="Y236">
        <f t="shared" si="80"/>
        <v>-0.15</v>
      </c>
      <c r="AA236">
        <v>53.16</v>
      </c>
      <c r="AB236">
        <v>0</v>
      </c>
      <c r="AC236">
        <v>0</v>
      </c>
      <c r="AD236">
        <v>0</v>
      </c>
      <c r="AE236">
        <v>6.62</v>
      </c>
      <c r="AF236">
        <v>0</v>
      </c>
      <c r="AG236">
        <v>0</v>
      </c>
      <c r="AH236">
        <v>0</v>
      </c>
      <c r="AI236">
        <v>8.0299999999999994</v>
      </c>
      <c r="AJ236">
        <v>1</v>
      </c>
      <c r="AK236">
        <v>1</v>
      </c>
      <c r="AL236">
        <v>1</v>
      </c>
      <c r="AM236">
        <v>2</v>
      </c>
      <c r="AN236">
        <v>0</v>
      </c>
      <c r="AO236">
        <v>1</v>
      </c>
      <c r="AP236">
        <v>1</v>
      </c>
      <c r="AQ236">
        <v>0</v>
      </c>
      <c r="AR236">
        <v>0</v>
      </c>
      <c r="AS236" t="s">
        <v>3</v>
      </c>
      <c r="AT236">
        <v>-0.15</v>
      </c>
      <c r="AU236" t="s">
        <v>3</v>
      </c>
      <c r="AV236">
        <v>0</v>
      </c>
      <c r="AW236">
        <v>2</v>
      </c>
      <c r="AX236">
        <v>93041703</v>
      </c>
      <c r="AY236">
        <v>1</v>
      </c>
      <c r="AZ236">
        <v>6144</v>
      </c>
      <c r="BA236">
        <v>236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V236">
        <v>0</v>
      </c>
      <c r="CW236">
        <v>0</v>
      </c>
      <c r="CX236">
        <f>ROUND(Y236*Source!I238,9)</f>
        <v>-1.2</v>
      </c>
      <c r="CY236">
        <f>AA236</f>
        <v>53.16</v>
      </c>
      <c r="CZ236">
        <f>AE236</f>
        <v>6.62</v>
      </c>
      <c r="DA236">
        <f>AI236</f>
        <v>8.0299999999999994</v>
      </c>
      <c r="DB236">
        <f t="shared" si="81"/>
        <v>-0.99</v>
      </c>
      <c r="DC236">
        <f t="shared" si="82"/>
        <v>0</v>
      </c>
      <c r="DD236" t="s">
        <v>3</v>
      </c>
      <c r="DE236" t="s">
        <v>3</v>
      </c>
      <c r="DF236">
        <f>ROUND(ROUND(AE236*AI236,2)*CX236,2)</f>
        <v>-63.79</v>
      </c>
      <c r="DG236">
        <f t="shared" si="93"/>
        <v>0</v>
      </c>
      <c r="DH236">
        <f t="shared" si="94"/>
        <v>0</v>
      </c>
      <c r="DI236">
        <f t="shared" si="83"/>
        <v>0</v>
      </c>
      <c r="DJ236">
        <f>DF236</f>
        <v>-63.79</v>
      </c>
      <c r="DK236">
        <v>0</v>
      </c>
      <c r="DL236" t="s">
        <v>3</v>
      </c>
      <c r="DM236">
        <v>0</v>
      </c>
      <c r="DN236" t="s">
        <v>3</v>
      </c>
      <c r="DO236">
        <v>0</v>
      </c>
    </row>
    <row r="237" spans="1:119" x14ac:dyDescent="0.2">
      <c r="A237">
        <f>ROW(Source!A238)</f>
        <v>238</v>
      </c>
      <c r="B237">
        <v>93041055</v>
      </c>
      <c r="C237">
        <v>93041694</v>
      </c>
      <c r="D237">
        <v>37733003</v>
      </c>
      <c r="E237">
        <v>1</v>
      </c>
      <c r="F237">
        <v>1</v>
      </c>
      <c r="G237">
        <v>1</v>
      </c>
      <c r="H237">
        <v>3</v>
      </c>
      <c r="I237" t="s">
        <v>452</v>
      </c>
      <c r="J237" t="s">
        <v>454</v>
      </c>
      <c r="K237" t="s">
        <v>453</v>
      </c>
      <c r="L237">
        <v>1308</v>
      </c>
      <c r="N237">
        <v>1003</v>
      </c>
      <c r="O237" t="s">
        <v>348</v>
      </c>
      <c r="P237" t="s">
        <v>348</v>
      </c>
      <c r="Q237">
        <v>100</v>
      </c>
      <c r="W237">
        <v>1</v>
      </c>
      <c r="X237">
        <v>-737867663</v>
      </c>
      <c r="Y237">
        <f t="shared" si="80"/>
        <v>-2.3999999999999998E-3</v>
      </c>
      <c r="AA237">
        <v>767.34</v>
      </c>
      <c r="AB237">
        <v>0</v>
      </c>
      <c r="AC237">
        <v>0</v>
      </c>
      <c r="AD237">
        <v>0</v>
      </c>
      <c r="AE237">
        <v>121.8</v>
      </c>
      <c r="AF237">
        <v>0</v>
      </c>
      <c r="AG237">
        <v>0</v>
      </c>
      <c r="AH237">
        <v>0</v>
      </c>
      <c r="AI237">
        <v>6.3</v>
      </c>
      <c r="AJ237">
        <v>1</v>
      </c>
      <c r="AK237">
        <v>1</v>
      </c>
      <c r="AL237">
        <v>1</v>
      </c>
      <c r="AM237">
        <v>2</v>
      </c>
      <c r="AN237">
        <v>0</v>
      </c>
      <c r="AO237">
        <v>1</v>
      </c>
      <c r="AP237">
        <v>1</v>
      </c>
      <c r="AQ237">
        <v>0</v>
      </c>
      <c r="AR237">
        <v>0</v>
      </c>
      <c r="AS237" t="s">
        <v>3</v>
      </c>
      <c r="AT237">
        <v>-2.3999999999999998E-3</v>
      </c>
      <c r="AU237" t="s">
        <v>3</v>
      </c>
      <c r="AV237">
        <v>0</v>
      </c>
      <c r="AW237">
        <v>2</v>
      </c>
      <c r="AX237">
        <v>93041704</v>
      </c>
      <c r="AY237">
        <v>1</v>
      </c>
      <c r="AZ237">
        <v>6144</v>
      </c>
      <c r="BA237">
        <v>237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V237">
        <v>0</v>
      </c>
      <c r="CW237">
        <v>0</v>
      </c>
      <c r="CX237">
        <f>ROUND(Y237*Source!I238,9)</f>
        <v>-1.9199999999999998E-2</v>
      </c>
      <c r="CY237">
        <f>AA237</f>
        <v>767.34</v>
      </c>
      <c r="CZ237">
        <f>AE237</f>
        <v>121.8</v>
      </c>
      <c r="DA237">
        <f>AI237</f>
        <v>6.3</v>
      </c>
      <c r="DB237">
        <f t="shared" si="81"/>
        <v>-0.28999999999999998</v>
      </c>
      <c r="DC237">
        <f t="shared" si="82"/>
        <v>0</v>
      </c>
      <c r="DD237" t="s">
        <v>3</v>
      </c>
      <c r="DE237" t="s">
        <v>3</v>
      </c>
      <c r="DF237">
        <f>ROUND(ROUND(AE237*AI237,2)*CX237,2)</f>
        <v>-14.73</v>
      </c>
      <c r="DG237">
        <f t="shared" si="93"/>
        <v>0</v>
      </c>
      <c r="DH237">
        <f t="shared" si="94"/>
        <v>0</v>
      </c>
      <c r="DI237">
        <f t="shared" si="83"/>
        <v>0</v>
      </c>
      <c r="DJ237">
        <f>DF237</f>
        <v>-14.73</v>
      </c>
      <c r="DK237">
        <v>0</v>
      </c>
      <c r="DL237" t="s">
        <v>3</v>
      </c>
      <c r="DM237">
        <v>0</v>
      </c>
      <c r="DN237" t="s">
        <v>3</v>
      </c>
      <c r="DO237">
        <v>0</v>
      </c>
    </row>
    <row r="238" spans="1:119" x14ac:dyDescent="0.2">
      <c r="A238">
        <f>ROW(Source!A238)</f>
        <v>238</v>
      </c>
      <c r="B238">
        <v>93041055</v>
      </c>
      <c r="C238">
        <v>93041694</v>
      </c>
      <c r="D238">
        <v>37801806</v>
      </c>
      <c r="E238">
        <v>1</v>
      </c>
      <c r="F238">
        <v>1</v>
      </c>
      <c r="G238">
        <v>1</v>
      </c>
      <c r="H238">
        <v>3</v>
      </c>
      <c r="I238" t="s">
        <v>507</v>
      </c>
      <c r="J238" t="s">
        <v>509</v>
      </c>
      <c r="K238" t="s">
        <v>508</v>
      </c>
      <c r="L238">
        <v>1348</v>
      </c>
      <c r="N238">
        <v>1009</v>
      </c>
      <c r="O238" t="s">
        <v>178</v>
      </c>
      <c r="P238" t="s">
        <v>178</v>
      </c>
      <c r="Q238">
        <v>1000</v>
      </c>
      <c r="W238">
        <v>1</v>
      </c>
      <c r="X238">
        <v>-1643130855</v>
      </c>
      <c r="Y238">
        <f t="shared" si="80"/>
        <v>-1.0000000000000001E-5</v>
      </c>
      <c r="AA238">
        <v>91524.6</v>
      </c>
      <c r="AB238">
        <v>0</v>
      </c>
      <c r="AC238">
        <v>0</v>
      </c>
      <c r="AD238">
        <v>0</v>
      </c>
      <c r="AE238">
        <v>9301.2800000000007</v>
      </c>
      <c r="AF238">
        <v>0</v>
      </c>
      <c r="AG238">
        <v>0</v>
      </c>
      <c r="AH238">
        <v>0</v>
      </c>
      <c r="AI238">
        <v>9.84</v>
      </c>
      <c r="AJ238">
        <v>1</v>
      </c>
      <c r="AK238">
        <v>1</v>
      </c>
      <c r="AL238">
        <v>1</v>
      </c>
      <c r="AM238">
        <v>2</v>
      </c>
      <c r="AN238">
        <v>0</v>
      </c>
      <c r="AO238">
        <v>1</v>
      </c>
      <c r="AP238">
        <v>1</v>
      </c>
      <c r="AQ238">
        <v>0</v>
      </c>
      <c r="AR238">
        <v>0</v>
      </c>
      <c r="AS238" t="s">
        <v>3</v>
      </c>
      <c r="AT238">
        <v>-1.0000000000000001E-5</v>
      </c>
      <c r="AU238" t="s">
        <v>3</v>
      </c>
      <c r="AV238">
        <v>0</v>
      </c>
      <c r="AW238">
        <v>2</v>
      </c>
      <c r="AX238">
        <v>93041705</v>
      </c>
      <c r="AY238">
        <v>1</v>
      </c>
      <c r="AZ238">
        <v>6144</v>
      </c>
      <c r="BA238">
        <v>238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V238">
        <v>0</v>
      </c>
      <c r="CW238">
        <v>0</v>
      </c>
      <c r="CX238">
        <f>ROUND(Y238*Source!I238,9)</f>
        <v>-8.0000000000000007E-5</v>
      </c>
      <c r="CY238">
        <f>AA238</f>
        <v>91524.6</v>
      </c>
      <c r="CZ238">
        <f>AE238</f>
        <v>9301.2800000000007</v>
      </c>
      <c r="DA238">
        <f>AI238</f>
        <v>9.84</v>
      </c>
      <c r="DB238">
        <f t="shared" si="81"/>
        <v>-0.09</v>
      </c>
      <c r="DC238">
        <f t="shared" si="82"/>
        <v>0</v>
      </c>
      <c r="DD238" t="s">
        <v>3</v>
      </c>
      <c r="DE238" t="s">
        <v>3</v>
      </c>
      <c r="DF238">
        <f>ROUND(ROUND(AE238*AI238,2)*CX238,2)</f>
        <v>-7.32</v>
      </c>
      <c r="DG238">
        <f t="shared" si="93"/>
        <v>0</v>
      </c>
      <c r="DH238">
        <f t="shared" si="94"/>
        <v>0</v>
      </c>
      <c r="DI238">
        <f t="shared" si="83"/>
        <v>0</v>
      </c>
      <c r="DJ238">
        <f>DF238</f>
        <v>-7.32</v>
      </c>
      <c r="DK238">
        <v>0</v>
      </c>
      <c r="DL238" t="s">
        <v>3</v>
      </c>
      <c r="DM238">
        <v>0</v>
      </c>
      <c r="DN238" t="s">
        <v>3</v>
      </c>
      <c r="DO238">
        <v>0</v>
      </c>
    </row>
    <row r="239" spans="1:119" x14ac:dyDescent="0.2">
      <c r="A239">
        <f>ROW(Source!A238)</f>
        <v>238</v>
      </c>
      <c r="B239">
        <v>93041055</v>
      </c>
      <c r="C239">
        <v>93041694</v>
      </c>
      <c r="D239">
        <v>37801918</v>
      </c>
      <c r="E239">
        <v>1</v>
      </c>
      <c r="F239">
        <v>1</v>
      </c>
      <c r="G239">
        <v>1</v>
      </c>
      <c r="H239">
        <v>3</v>
      </c>
      <c r="I239" t="s">
        <v>479</v>
      </c>
      <c r="J239" t="s">
        <v>482</v>
      </c>
      <c r="K239" t="s">
        <v>480</v>
      </c>
      <c r="L239">
        <v>1374</v>
      </c>
      <c r="N239">
        <v>1013</v>
      </c>
      <c r="O239" t="s">
        <v>481</v>
      </c>
      <c r="P239" t="s">
        <v>481</v>
      </c>
      <c r="Q239">
        <v>1</v>
      </c>
      <c r="W239">
        <v>0</v>
      </c>
      <c r="X239">
        <v>2131831278</v>
      </c>
      <c r="Y239">
        <f t="shared" si="80"/>
        <v>0.56000000000000005</v>
      </c>
      <c r="AA239">
        <v>1</v>
      </c>
      <c r="AB239">
        <v>0</v>
      </c>
      <c r="AC239">
        <v>0</v>
      </c>
      <c r="AD239">
        <v>0</v>
      </c>
      <c r="AE239">
        <v>1</v>
      </c>
      <c r="AF239">
        <v>0</v>
      </c>
      <c r="AG239">
        <v>0</v>
      </c>
      <c r="AH239">
        <v>0</v>
      </c>
      <c r="AI239">
        <v>1</v>
      </c>
      <c r="AJ239">
        <v>1</v>
      </c>
      <c r="AK239">
        <v>1</v>
      </c>
      <c r="AL239">
        <v>1</v>
      </c>
      <c r="AM239">
        <v>-2</v>
      </c>
      <c r="AN239">
        <v>0</v>
      </c>
      <c r="AO239">
        <v>1</v>
      </c>
      <c r="AP239">
        <v>1</v>
      </c>
      <c r="AQ239">
        <v>0</v>
      </c>
      <c r="AR239">
        <v>0</v>
      </c>
      <c r="AS239" t="s">
        <v>3</v>
      </c>
      <c r="AT239">
        <v>0.56000000000000005</v>
      </c>
      <c r="AU239" t="s">
        <v>3</v>
      </c>
      <c r="AV239">
        <v>0</v>
      </c>
      <c r="AW239">
        <v>2</v>
      </c>
      <c r="AX239">
        <v>93041706</v>
      </c>
      <c r="AY239">
        <v>1</v>
      </c>
      <c r="AZ239">
        <v>0</v>
      </c>
      <c r="BA239">
        <v>239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V239">
        <v>0</v>
      </c>
      <c r="CW239">
        <v>0</v>
      </c>
      <c r="CX239">
        <f>ROUND(Y239*Source!I238,9)</f>
        <v>4.4800000000000004</v>
      </c>
      <c r="CY239">
        <f>AA239</f>
        <v>1</v>
      </c>
      <c r="CZ239">
        <f>AE239</f>
        <v>1</v>
      </c>
      <c r="DA239">
        <f>AI239</f>
        <v>1</v>
      </c>
      <c r="DB239">
        <f t="shared" si="81"/>
        <v>0.56000000000000005</v>
      </c>
      <c r="DC239">
        <f t="shared" si="82"/>
        <v>0</v>
      </c>
      <c r="DD239" t="s">
        <v>3</v>
      </c>
      <c r="DE239" t="s">
        <v>3</v>
      </c>
      <c r="DF239">
        <f t="shared" ref="DF239:DF246" si="95">ROUND(ROUND(AE239,2)*CX239,2)</f>
        <v>4.4800000000000004</v>
      </c>
      <c r="DG239">
        <f t="shared" si="93"/>
        <v>0</v>
      </c>
      <c r="DH239">
        <f t="shared" si="94"/>
        <v>0</v>
      </c>
      <c r="DI239">
        <f t="shared" si="83"/>
        <v>0</v>
      </c>
      <c r="DJ239">
        <f>DF239</f>
        <v>4.4800000000000004</v>
      </c>
      <c r="DK239">
        <v>0</v>
      </c>
      <c r="DL239" t="s">
        <v>3</v>
      </c>
      <c r="DM239">
        <v>0</v>
      </c>
      <c r="DN239" t="s">
        <v>3</v>
      </c>
      <c r="DO239">
        <v>0</v>
      </c>
    </row>
    <row r="240" spans="1:119" x14ac:dyDescent="0.2">
      <c r="A240">
        <f>ROW(Source!A243)</f>
        <v>243</v>
      </c>
      <c r="B240">
        <v>93041055</v>
      </c>
      <c r="C240">
        <v>93041707</v>
      </c>
      <c r="D240">
        <v>23351395</v>
      </c>
      <c r="E240">
        <v>1</v>
      </c>
      <c r="F240">
        <v>1</v>
      </c>
      <c r="G240">
        <v>1</v>
      </c>
      <c r="H240">
        <v>1</v>
      </c>
      <c r="I240" t="s">
        <v>707</v>
      </c>
      <c r="J240" t="s">
        <v>3</v>
      </c>
      <c r="K240" t="s">
        <v>708</v>
      </c>
      <c r="L240">
        <v>1369</v>
      </c>
      <c r="N240">
        <v>1013</v>
      </c>
      <c r="O240" t="s">
        <v>688</v>
      </c>
      <c r="P240" t="s">
        <v>688</v>
      </c>
      <c r="Q240">
        <v>1</v>
      </c>
      <c r="W240">
        <v>0</v>
      </c>
      <c r="X240">
        <v>1072260845</v>
      </c>
      <c r="Y240">
        <f t="shared" si="80"/>
        <v>30.4</v>
      </c>
      <c r="AA240">
        <v>0</v>
      </c>
      <c r="AB240">
        <v>0</v>
      </c>
      <c r="AC240">
        <v>0</v>
      </c>
      <c r="AD240">
        <v>8.99</v>
      </c>
      <c r="AE240">
        <v>0</v>
      </c>
      <c r="AF240">
        <v>0</v>
      </c>
      <c r="AG240">
        <v>0</v>
      </c>
      <c r="AH240">
        <v>8.99</v>
      </c>
      <c r="AI240">
        <v>1</v>
      </c>
      <c r="AJ240">
        <v>1</v>
      </c>
      <c r="AK240">
        <v>1</v>
      </c>
      <c r="AL240">
        <v>1</v>
      </c>
      <c r="AM240">
        <v>-2</v>
      </c>
      <c r="AN240">
        <v>0</v>
      </c>
      <c r="AO240">
        <v>1</v>
      </c>
      <c r="AP240">
        <v>1</v>
      </c>
      <c r="AQ240">
        <v>0</v>
      </c>
      <c r="AR240">
        <v>0</v>
      </c>
      <c r="AS240" t="s">
        <v>3</v>
      </c>
      <c r="AT240">
        <v>30.4</v>
      </c>
      <c r="AU240" t="s">
        <v>3</v>
      </c>
      <c r="AV240">
        <v>1</v>
      </c>
      <c r="AW240">
        <v>2</v>
      </c>
      <c r="AX240">
        <v>93041710</v>
      </c>
      <c r="AY240">
        <v>1</v>
      </c>
      <c r="AZ240">
        <v>0</v>
      </c>
      <c r="BA240">
        <v>240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U240">
        <f>ROUND(AT240*Source!I243*AH240*AL240,2)</f>
        <v>43.73</v>
      </c>
      <c r="CV240">
        <f>ROUND(Y240*Source!I243,9)</f>
        <v>4.8639999999999999</v>
      </c>
      <c r="CW240">
        <v>0</v>
      </c>
      <c r="CX240">
        <f>ROUND(Y240*Source!I243,9)</f>
        <v>4.8639999999999999</v>
      </c>
      <c r="CY240">
        <f>AD240</f>
        <v>8.99</v>
      </c>
      <c r="CZ240">
        <f>AH240</f>
        <v>8.99</v>
      </c>
      <c r="DA240">
        <f>AL240</f>
        <v>1</v>
      </c>
      <c r="DB240">
        <f t="shared" si="81"/>
        <v>273.3</v>
      </c>
      <c r="DC240">
        <f t="shared" si="82"/>
        <v>0</v>
      </c>
      <c r="DD240" t="s">
        <v>3</v>
      </c>
      <c r="DE240" t="s">
        <v>3</v>
      </c>
      <c r="DF240">
        <f t="shared" si="95"/>
        <v>0</v>
      </c>
      <c r="DG240">
        <f t="shared" si="93"/>
        <v>0</v>
      </c>
      <c r="DH240">
        <f t="shared" si="94"/>
        <v>0</v>
      </c>
      <c r="DI240">
        <f t="shared" si="83"/>
        <v>43.73</v>
      </c>
      <c r="DJ240">
        <f>DI240</f>
        <v>43.73</v>
      </c>
      <c r="DK240">
        <v>0</v>
      </c>
      <c r="DL240" t="s">
        <v>3</v>
      </c>
      <c r="DM240">
        <v>0</v>
      </c>
      <c r="DN240" t="s">
        <v>3</v>
      </c>
      <c r="DO240">
        <v>0</v>
      </c>
    </row>
    <row r="241" spans="1:119" x14ac:dyDescent="0.2">
      <c r="A241">
        <f>ROW(Source!A243)</f>
        <v>243</v>
      </c>
      <c r="B241">
        <v>93041055</v>
      </c>
      <c r="C241">
        <v>93041707</v>
      </c>
      <c r="D241">
        <v>37801918</v>
      </c>
      <c r="E241">
        <v>1</v>
      </c>
      <c r="F241">
        <v>1</v>
      </c>
      <c r="G241">
        <v>1</v>
      </c>
      <c r="H241">
        <v>3</v>
      </c>
      <c r="I241" t="s">
        <v>479</v>
      </c>
      <c r="J241" t="s">
        <v>482</v>
      </c>
      <c r="K241" t="s">
        <v>480</v>
      </c>
      <c r="L241">
        <v>1374</v>
      </c>
      <c r="N241">
        <v>1013</v>
      </c>
      <c r="O241" t="s">
        <v>481</v>
      </c>
      <c r="P241" t="s">
        <v>481</v>
      </c>
      <c r="Q241">
        <v>1</v>
      </c>
      <c r="W241">
        <v>0</v>
      </c>
      <c r="X241">
        <v>2131831278</v>
      </c>
      <c r="Y241">
        <f t="shared" si="80"/>
        <v>5.47</v>
      </c>
      <c r="AA241">
        <v>1</v>
      </c>
      <c r="AB241">
        <v>0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M241">
        <v>-2</v>
      </c>
      <c r="AN241">
        <v>0</v>
      </c>
      <c r="AO241">
        <v>1</v>
      </c>
      <c r="AP241">
        <v>1</v>
      </c>
      <c r="AQ241">
        <v>0</v>
      </c>
      <c r="AR241">
        <v>0</v>
      </c>
      <c r="AS241" t="s">
        <v>3</v>
      </c>
      <c r="AT241">
        <v>5.47</v>
      </c>
      <c r="AU241" t="s">
        <v>3</v>
      </c>
      <c r="AV241">
        <v>0</v>
      </c>
      <c r="AW241">
        <v>2</v>
      </c>
      <c r="AX241">
        <v>93041711</v>
      </c>
      <c r="AY241">
        <v>1</v>
      </c>
      <c r="AZ241">
        <v>0</v>
      </c>
      <c r="BA241">
        <v>241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V241">
        <v>0</v>
      </c>
      <c r="CW241">
        <v>0</v>
      </c>
      <c r="CX241">
        <f>ROUND(Y241*Source!I243,9)</f>
        <v>0.87519999999999998</v>
      </c>
      <c r="CY241">
        <f>AA241</f>
        <v>1</v>
      </c>
      <c r="CZ241">
        <f>AE241</f>
        <v>1</v>
      </c>
      <c r="DA241">
        <f>AI241</f>
        <v>1</v>
      </c>
      <c r="DB241">
        <f t="shared" si="81"/>
        <v>5.47</v>
      </c>
      <c r="DC241">
        <f t="shared" si="82"/>
        <v>0</v>
      </c>
      <c r="DD241" t="s">
        <v>3</v>
      </c>
      <c r="DE241" t="s">
        <v>3</v>
      </c>
      <c r="DF241">
        <f t="shared" si="95"/>
        <v>0.88</v>
      </c>
      <c r="DG241">
        <f t="shared" si="93"/>
        <v>0</v>
      </c>
      <c r="DH241">
        <f t="shared" si="94"/>
        <v>0</v>
      </c>
      <c r="DI241">
        <f t="shared" si="83"/>
        <v>0</v>
      </c>
      <c r="DJ241">
        <f>DF241</f>
        <v>0.88</v>
      </c>
      <c r="DK241">
        <v>0</v>
      </c>
      <c r="DL241" t="s">
        <v>3</v>
      </c>
      <c r="DM241">
        <v>0</v>
      </c>
      <c r="DN241" t="s">
        <v>3</v>
      </c>
      <c r="DO241">
        <v>0</v>
      </c>
    </row>
    <row r="242" spans="1:119" x14ac:dyDescent="0.2">
      <c r="A242">
        <f>ROW(Source!A244)</f>
        <v>244</v>
      </c>
      <c r="B242">
        <v>93041055</v>
      </c>
      <c r="C242">
        <v>93042148</v>
      </c>
      <c r="D242">
        <v>23131038</v>
      </c>
      <c r="E242">
        <v>1</v>
      </c>
      <c r="F242">
        <v>1</v>
      </c>
      <c r="G242">
        <v>1</v>
      </c>
      <c r="H242">
        <v>1</v>
      </c>
      <c r="I242" t="s">
        <v>729</v>
      </c>
      <c r="J242" t="s">
        <v>3</v>
      </c>
      <c r="K242" t="s">
        <v>730</v>
      </c>
      <c r="L242">
        <v>1369</v>
      </c>
      <c r="N242">
        <v>1013</v>
      </c>
      <c r="O242" t="s">
        <v>688</v>
      </c>
      <c r="P242" t="s">
        <v>688</v>
      </c>
      <c r="Q242">
        <v>1</v>
      </c>
      <c r="W242">
        <v>0</v>
      </c>
      <c r="X242">
        <v>-1903398286</v>
      </c>
      <c r="Y242">
        <f t="shared" si="80"/>
        <v>78.400000000000006</v>
      </c>
      <c r="AA242">
        <v>0</v>
      </c>
      <c r="AB242">
        <v>0</v>
      </c>
      <c r="AC242">
        <v>0</v>
      </c>
      <c r="AD242">
        <v>7.49</v>
      </c>
      <c r="AE242">
        <v>0</v>
      </c>
      <c r="AF242">
        <v>0</v>
      </c>
      <c r="AG242">
        <v>0</v>
      </c>
      <c r="AH242">
        <v>7.49</v>
      </c>
      <c r="AI242">
        <v>1</v>
      </c>
      <c r="AJ242">
        <v>1</v>
      </c>
      <c r="AK242">
        <v>1</v>
      </c>
      <c r="AL242">
        <v>1</v>
      </c>
      <c r="AM242">
        <v>-2</v>
      </c>
      <c r="AN242">
        <v>0</v>
      </c>
      <c r="AO242">
        <v>1</v>
      </c>
      <c r="AP242">
        <v>1</v>
      </c>
      <c r="AQ242">
        <v>0</v>
      </c>
      <c r="AR242">
        <v>0</v>
      </c>
      <c r="AS242" t="s">
        <v>3</v>
      </c>
      <c r="AT242">
        <v>78.400000000000006</v>
      </c>
      <c r="AU242" t="s">
        <v>3</v>
      </c>
      <c r="AV242">
        <v>1</v>
      </c>
      <c r="AW242">
        <v>2</v>
      </c>
      <c r="AX242">
        <v>93042149</v>
      </c>
      <c r="AY242">
        <v>1</v>
      </c>
      <c r="AZ242">
        <v>0</v>
      </c>
      <c r="BA242">
        <v>242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U242">
        <f>ROUND(AT242*Source!I244*AH242*AL242,2)</f>
        <v>5.87</v>
      </c>
      <c r="CV242">
        <f>ROUND(Y242*Source!I244,9)</f>
        <v>0.78400000000000003</v>
      </c>
      <c r="CW242">
        <v>0</v>
      </c>
      <c r="CX242">
        <f>ROUND(Y242*Source!I244,9)</f>
        <v>0.78400000000000003</v>
      </c>
      <c r="CY242">
        <f>AD242</f>
        <v>7.49</v>
      </c>
      <c r="CZ242">
        <f>AH242</f>
        <v>7.49</v>
      </c>
      <c r="DA242">
        <f>AL242</f>
        <v>1</v>
      </c>
      <c r="DB242">
        <f t="shared" si="81"/>
        <v>587.22</v>
      </c>
      <c r="DC242">
        <f t="shared" si="82"/>
        <v>0</v>
      </c>
      <c r="DD242" t="s">
        <v>3</v>
      </c>
      <c r="DE242" t="s">
        <v>3</v>
      </c>
      <c r="DF242">
        <f t="shared" si="95"/>
        <v>0</v>
      </c>
      <c r="DG242">
        <f t="shared" si="93"/>
        <v>0</v>
      </c>
      <c r="DH242">
        <f t="shared" si="94"/>
        <v>0</v>
      </c>
      <c r="DI242">
        <f t="shared" si="83"/>
        <v>5.87</v>
      </c>
      <c r="DJ242">
        <f>DI242</f>
        <v>5.87</v>
      </c>
      <c r="DK242">
        <v>0</v>
      </c>
      <c r="DL242" t="s">
        <v>3</v>
      </c>
      <c r="DM242">
        <v>0</v>
      </c>
      <c r="DN242" t="s">
        <v>3</v>
      </c>
      <c r="DO242">
        <v>0</v>
      </c>
    </row>
    <row r="243" spans="1:119" x14ac:dyDescent="0.2">
      <c r="A243">
        <f>ROW(Source!A244)</f>
        <v>244</v>
      </c>
      <c r="B243">
        <v>93041055</v>
      </c>
      <c r="C243">
        <v>93042148</v>
      </c>
      <c r="D243">
        <v>121548</v>
      </c>
      <c r="E243">
        <v>1</v>
      </c>
      <c r="F243">
        <v>1</v>
      </c>
      <c r="G243">
        <v>1</v>
      </c>
      <c r="H243">
        <v>1</v>
      </c>
      <c r="I243" t="s">
        <v>25</v>
      </c>
      <c r="J243" t="s">
        <v>3</v>
      </c>
      <c r="K243" t="s">
        <v>691</v>
      </c>
      <c r="L243">
        <v>608254</v>
      </c>
      <c r="N243">
        <v>1013</v>
      </c>
      <c r="O243" t="s">
        <v>692</v>
      </c>
      <c r="P243" t="s">
        <v>692</v>
      </c>
      <c r="Q243">
        <v>1</v>
      </c>
      <c r="W243">
        <v>0</v>
      </c>
      <c r="X243">
        <v>-185737400</v>
      </c>
      <c r="Y243">
        <f t="shared" si="80"/>
        <v>1.58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M243">
        <v>-2</v>
      </c>
      <c r="AN243">
        <v>0</v>
      </c>
      <c r="AO243">
        <v>1</v>
      </c>
      <c r="AP243">
        <v>1</v>
      </c>
      <c r="AQ243">
        <v>0</v>
      </c>
      <c r="AR243">
        <v>0</v>
      </c>
      <c r="AS243" t="s">
        <v>3</v>
      </c>
      <c r="AT243">
        <v>1.58</v>
      </c>
      <c r="AU243" t="s">
        <v>3</v>
      </c>
      <c r="AV243">
        <v>2</v>
      </c>
      <c r="AW243">
        <v>2</v>
      </c>
      <c r="AX243">
        <v>93042150</v>
      </c>
      <c r="AY243">
        <v>1</v>
      </c>
      <c r="AZ243">
        <v>0</v>
      </c>
      <c r="BA243">
        <v>243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V243">
        <v>0</v>
      </c>
      <c r="CW243">
        <v>0</v>
      </c>
      <c r="CX243">
        <f>ROUND(Y243*Source!I244,9)</f>
        <v>1.5800000000000002E-2</v>
      </c>
      <c r="CY243">
        <f>AD243</f>
        <v>0</v>
      </c>
      <c r="CZ243">
        <f>AH243</f>
        <v>0</v>
      </c>
      <c r="DA243">
        <f>AL243</f>
        <v>1</v>
      </c>
      <c r="DB243">
        <f t="shared" si="81"/>
        <v>0</v>
      </c>
      <c r="DC243">
        <f t="shared" si="82"/>
        <v>0</v>
      </c>
      <c r="DD243" t="s">
        <v>3</v>
      </c>
      <c r="DE243" t="s">
        <v>3</v>
      </c>
      <c r="DF243">
        <f t="shared" si="95"/>
        <v>0</v>
      </c>
      <c r="DG243">
        <f t="shared" si="93"/>
        <v>0</v>
      </c>
      <c r="DH243">
        <f t="shared" si="94"/>
        <v>0</v>
      </c>
      <c r="DI243">
        <f t="shared" si="83"/>
        <v>0</v>
      </c>
      <c r="DJ243">
        <f>DI243</f>
        <v>0</v>
      </c>
      <c r="DK243">
        <v>0</v>
      </c>
      <c r="DL243" t="s">
        <v>3</v>
      </c>
      <c r="DM243">
        <v>0</v>
      </c>
      <c r="DN243" t="s">
        <v>3</v>
      </c>
      <c r="DO243">
        <v>0</v>
      </c>
    </row>
    <row r="244" spans="1:119" x14ac:dyDescent="0.2">
      <c r="A244">
        <f>ROW(Source!A244)</f>
        <v>244</v>
      </c>
      <c r="B244">
        <v>93041055</v>
      </c>
      <c r="C244">
        <v>93042148</v>
      </c>
      <c r="D244">
        <v>37803074</v>
      </c>
      <c r="E244">
        <v>1</v>
      </c>
      <c r="F244">
        <v>1</v>
      </c>
      <c r="G244">
        <v>1</v>
      </c>
      <c r="H244">
        <v>2</v>
      </c>
      <c r="I244" t="s">
        <v>731</v>
      </c>
      <c r="J244" t="s">
        <v>732</v>
      </c>
      <c r="K244" t="s">
        <v>733</v>
      </c>
      <c r="L244">
        <v>1368</v>
      </c>
      <c r="N244">
        <v>1011</v>
      </c>
      <c r="O244" t="s">
        <v>696</v>
      </c>
      <c r="P244" t="s">
        <v>696</v>
      </c>
      <c r="Q244">
        <v>1</v>
      </c>
      <c r="W244">
        <v>0</v>
      </c>
      <c r="X244">
        <v>-715282731</v>
      </c>
      <c r="Y244">
        <f t="shared" si="80"/>
        <v>0.7</v>
      </c>
      <c r="AA244">
        <v>0</v>
      </c>
      <c r="AB244">
        <v>252.32</v>
      </c>
      <c r="AC244">
        <v>0</v>
      </c>
      <c r="AD244">
        <v>0</v>
      </c>
      <c r="AE244">
        <v>0</v>
      </c>
      <c r="AF244">
        <v>29.79</v>
      </c>
      <c r="AG244">
        <v>0</v>
      </c>
      <c r="AH244">
        <v>0</v>
      </c>
      <c r="AI244">
        <v>1</v>
      </c>
      <c r="AJ244">
        <v>8.4700000000000006</v>
      </c>
      <c r="AK244">
        <v>35.729999999999997</v>
      </c>
      <c r="AL244">
        <v>1</v>
      </c>
      <c r="AM244">
        <v>2</v>
      </c>
      <c r="AN244">
        <v>0</v>
      </c>
      <c r="AO244">
        <v>1</v>
      </c>
      <c r="AP244">
        <v>1</v>
      </c>
      <c r="AQ244">
        <v>0</v>
      </c>
      <c r="AR244">
        <v>0</v>
      </c>
      <c r="AS244" t="s">
        <v>3</v>
      </c>
      <c r="AT244">
        <v>0.7</v>
      </c>
      <c r="AU244" t="s">
        <v>3</v>
      </c>
      <c r="AV244">
        <v>0</v>
      </c>
      <c r="AW244">
        <v>2</v>
      </c>
      <c r="AX244">
        <v>93042151</v>
      </c>
      <c r="AY244">
        <v>1</v>
      </c>
      <c r="AZ244">
        <v>0</v>
      </c>
      <c r="BA244">
        <v>244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V244">
        <v>0</v>
      </c>
      <c r="CW244">
        <f>ROUND(Y244*Source!I244*DO244,9)</f>
        <v>0</v>
      </c>
      <c r="CX244">
        <f>ROUND(Y244*Source!I244,9)</f>
        <v>7.0000000000000001E-3</v>
      </c>
      <c r="CY244">
        <f>AB244</f>
        <v>252.32</v>
      </c>
      <c r="CZ244">
        <f>AF244</f>
        <v>29.79</v>
      </c>
      <c r="DA244">
        <f>AJ244</f>
        <v>8.4700000000000006</v>
      </c>
      <c r="DB244">
        <f t="shared" si="81"/>
        <v>20.85</v>
      </c>
      <c r="DC244">
        <f t="shared" si="82"/>
        <v>0</v>
      </c>
      <c r="DD244" t="s">
        <v>3</v>
      </c>
      <c r="DE244" t="s">
        <v>3</v>
      </c>
      <c r="DF244">
        <f t="shared" si="95"/>
        <v>0</v>
      </c>
      <c r="DG244">
        <f>ROUND(ROUND(AF244*AJ244,2)*CX244,2)</f>
        <v>1.77</v>
      </c>
      <c r="DH244">
        <f>ROUND(ROUND(AG244*AK244,2)*CX244,2)</f>
        <v>0</v>
      </c>
      <c r="DI244">
        <f t="shared" si="83"/>
        <v>0</v>
      </c>
      <c r="DJ244">
        <f>DG244</f>
        <v>1.77</v>
      </c>
      <c r="DK244">
        <v>0</v>
      </c>
      <c r="DL244" t="s">
        <v>3</v>
      </c>
      <c r="DM244">
        <v>0</v>
      </c>
      <c r="DN244" t="s">
        <v>3</v>
      </c>
      <c r="DO244">
        <v>0</v>
      </c>
    </row>
    <row r="245" spans="1:119" x14ac:dyDescent="0.2">
      <c r="A245">
        <f>ROW(Source!A244)</f>
        <v>244</v>
      </c>
      <c r="B245">
        <v>93041055</v>
      </c>
      <c r="C245">
        <v>93042148</v>
      </c>
      <c r="D245">
        <v>37803194</v>
      </c>
      <c r="E245">
        <v>1</v>
      </c>
      <c r="F245">
        <v>1</v>
      </c>
      <c r="G245">
        <v>1</v>
      </c>
      <c r="H245">
        <v>2</v>
      </c>
      <c r="I245" t="s">
        <v>734</v>
      </c>
      <c r="J245" t="s">
        <v>735</v>
      </c>
      <c r="K245" t="s">
        <v>736</v>
      </c>
      <c r="L245">
        <v>1368</v>
      </c>
      <c r="N245">
        <v>1011</v>
      </c>
      <c r="O245" t="s">
        <v>696</v>
      </c>
      <c r="P245" t="s">
        <v>696</v>
      </c>
      <c r="Q245">
        <v>1</v>
      </c>
      <c r="W245">
        <v>0</v>
      </c>
      <c r="X245">
        <v>1588466796</v>
      </c>
      <c r="Y245">
        <f t="shared" si="80"/>
        <v>0.79</v>
      </c>
      <c r="AA245">
        <v>0</v>
      </c>
      <c r="AB245">
        <v>2540.1999999999998</v>
      </c>
      <c r="AC245">
        <v>864.67</v>
      </c>
      <c r="AD245">
        <v>0</v>
      </c>
      <c r="AE245">
        <v>0</v>
      </c>
      <c r="AF245">
        <v>258.14999999999998</v>
      </c>
      <c r="AG245">
        <v>24.2</v>
      </c>
      <c r="AH245">
        <v>0</v>
      </c>
      <c r="AI245">
        <v>1</v>
      </c>
      <c r="AJ245">
        <v>9.84</v>
      </c>
      <c r="AK245">
        <v>35.729999999999997</v>
      </c>
      <c r="AL245">
        <v>1</v>
      </c>
      <c r="AM245">
        <v>2</v>
      </c>
      <c r="AN245">
        <v>0</v>
      </c>
      <c r="AO245">
        <v>1</v>
      </c>
      <c r="AP245">
        <v>1</v>
      </c>
      <c r="AQ245">
        <v>0</v>
      </c>
      <c r="AR245">
        <v>0</v>
      </c>
      <c r="AS245" t="s">
        <v>3</v>
      </c>
      <c r="AT245">
        <v>0.79</v>
      </c>
      <c r="AU245" t="s">
        <v>3</v>
      </c>
      <c r="AV245">
        <v>0</v>
      </c>
      <c r="AW245">
        <v>2</v>
      </c>
      <c r="AX245">
        <v>93042152</v>
      </c>
      <c r="AY245">
        <v>1</v>
      </c>
      <c r="AZ245">
        <v>0</v>
      </c>
      <c r="BA245">
        <v>245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V245">
        <v>0</v>
      </c>
      <c r="CW245">
        <f>ROUND(Y245*Source!I244*DO245,9)</f>
        <v>0</v>
      </c>
      <c r="CX245">
        <f>ROUND(Y245*Source!I244,9)</f>
        <v>7.9000000000000008E-3</v>
      </c>
      <c r="CY245">
        <f>AB245</f>
        <v>2540.1999999999998</v>
      </c>
      <c r="CZ245">
        <f>AF245</f>
        <v>258.14999999999998</v>
      </c>
      <c r="DA245">
        <f>AJ245</f>
        <v>9.84</v>
      </c>
      <c r="DB245">
        <f t="shared" si="81"/>
        <v>203.94</v>
      </c>
      <c r="DC245">
        <f t="shared" si="82"/>
        <v>19.12</v>
      </c>
      <c r="DD245" t="s">
        <v>3</v>
      </c>
      <c r="DE245" t="s">
        <v>3</v>
      </c>
      <c r="DF245">
        <f t="shared" si="95"/>
        <v>0</v>
      </c>
      <c r="DG245">
        <f>ROUND(ROUND(AF245*AJ245,2)*CX245,2)</f>
        <v>20.07</v>
      </c>
      <c r="DH245">
        <f>ROUND(ROUND(AG245*AK245,2)*CX245,2)</f>
        <v>6.83</v>
      </c>
      <c r="DI245">
        <f t="shared" si="83"/>
        <v>0</v>
      </c>
      <c r="DJ245">
        <f>DG245</f>
        <v>20.07</v>
      </c>
      <c r="DK245">
        <v>0</v>
      </c>
      <c r="DL245" t="s">
        <v>3</v>
      </c>
      <c r="DM245">
        <v>0</v>
      </c>
      <c r="DN245" t="s">
        <v>3</v>
      </c>
      <c r="DO245">
        <v>0</v>
      </c>
    </row>
    <row r="246" spans="1:119" x14ac:dyDescent="0.2">
      <c r="A246">
        <f>ROW(Source!A244)</f>
        <v>244</v>
      </c>
      <c r="B246">
        <v>93041055</v>
      </c>
      <c r="C246">
        <v>93042148</v>
      </c>
      <c r="D246">
        <v>37803278</v>
      </c>
      <c r="E246">
        <v>1</v>
      </c>
      <c r="F246">
        <v>1</v>
      </c>
      <c r="G246">
        <v>1</v>
      </c>
      <c r="H246">
        <v>2</v>
      </c>
      <c r="I246" t="s">
        <v>737</v>
      </c>
      <c r="J246" t="s">
        <v>738</v>
      </c>
      <c r="K246" t="s">
        <v>739</v>
      </c>
      <c r="L246">
        <v>1368</v>
      </c>
      <c r="N246">
        <v>1011</v>
      </c>
      <c r="O246" t="s">
        <v>696</v>
      </c>
      <c r="P246" t="s">
        <v>696</v>
      </c>
      <c r="Q246">
        <v>1</v>
      </c>
      <c r="W246">
        <v>0</v>
      </c>
      <c r="X246">
        <v>-1351925226</v>
      </c>
      <c r="Y246">
        <f t="shared" si="80"/>
        <v>0.79</v>
      </c>
      <c r="AA246">
        <v>0</v>
      </c>
      <c r="AB246">
        <v>131.13</v>
      </c>
      <c r="AC246">
        <v>0</v>
      </c>
      <c r="AD246">
        <v>0</v>
      </c>
      <c r="AE246">
        <v>0</v>
      </c>
      <c r="AF246">
        <v>18.34</v>
      </c>
      <c r="AG246">
        <v>0</v>
      </c>
      <c r="AH246">
        <v>0</v>
      </c>
      <c r="AI246">
        <v>1</v>
      </c>
      <c r="AJ246">
        <v>7.15</v>
      </c>
      <c r="AK246">
        <v>35.729999999999997</v>
      </c>
      <c r="AL246">
        <v>1</v>
      </c>
      <c r="AM246">
        <v>2</v>
      </c>
      <c r="AN246">
        <v>0</v>
      </c>
      <c r="AO246">
        <v>1</v>
      </c>
      <c r="AP246">
        <v>1</v>
      </c>
      <c r="AQ246">
        <v>0</v>
      </c>
      <c r="AR246">
        <v>0</v>
      </c>
      <c r="AS246" t="s">
        <v>3</v>
      </c>
      <c r="AT246">
        <v>0.79</v>
      </c>
      <c r="AU246" t="s">
        <v>3</v>
      </c>
      <c r="AV246">
        <v>0</v>
      </c>
      <c r="AW246">
        <v>2</v>
      </c>
      <c r="AX246">
        <v>93042153</v>
      </c>
      <c r="AY246">
        <v>1</v>
      </c>
      <c r="AZ246">
        <v>0</v>
      </c>
      <c r="BA246">
        <v>246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V246">
        <v>0</v>
      </c>
      <c r="CW246">
        <f>ROUND(Y246*Source!I244*DO246,9)</f>
        <v>0</v>
      </c>
      <c r="CX246">
        <f>ROUND(Y246*Source!I244,9)</f>
        <v>7.9000000000000008E-3</v>
      </c>
      <c r="CY246">
        <f>AB246</f>
        <v>131.13</v>
      </c>
      <c r="CZ246">
        <f>AF246</f>
        <v>18.34</v>
      </c>
      <c r="DA246">
        <f>AJ246</f>
        <v>7.15</v>
      </c>
      <c r="DB246">
        <f t="shared" si="81"/>
        <v>14.49</v>
      </c>
      <c r="DC246">
        <f t="shared" si="82"/>
        <v>0</v>
      </c>
      <c r="DD246" t="s">
        <v>3</v>
      </c>
      <c r="DE246" t="s">
        <v>3</v>
      </c>
      <c r="DF246">
        <f t="shared" si="95"/>
        <v>0</v>
      </c>
      <c r="DG246">
        <f>ROUND(ROUND(AF246*AJ246,2)*CX246,2)</f>
        <v>1.04</v>
      </c>
      <c r="DH246">
        <f>ROUND(ROUND(AG246*AK246,2)*CX246,2)</f>
        <v>0</v>
      </c>
      <c r="DI246">
        <f t="shared" si="83"/>
        <v>0</v>
      </c>
      <c r="DJ246">
        <f>DG246</f>
        <v>1.04</v>
      </c>
      <c r="DK246">
        <v>0</v>
      </c>
      <c r="DL246" t="s">
        <v>3</v>
      </c>
      <c r="DM246">
        <v>0</v>
      </c>
      <c r="DN246" t="s">
        <v>3</v>
      </c>
      <c r="DO246">
        <v>0</v>
      </c>
    </row>
    <row r="247" spans="1:119" x14ac:dyDescent="0.2">
      <c r="A247">
        <f>ROW(Source!A244)</f>
        <v>244</v>
      </c>
      <c r="B247">
        <v>93041055</v>
      </c>
      <c r="C247">
        <v>93042148</v>
      </c>
      <c r="D247">
        <v>37730431</v>
      </c>
      <c r="E247">
        <v>1</v>
      </c>
      <c r="F247">
        <v>1</v>
      </c>
      <c r="G247">
        <v>1</v>
      </c>
      <c r="H247">
        <v>3</v>
      </c>
      <c r="I247" t="s">
        <v>176</v>
      </c>
      <c r="J247" t="s">
        <v>179</v>
      </c>
      <c r="K247" t="s">
        <v>177</v>
      </c>
      <c r="L247">
        <v>1348</v>
      </c>
      <c r="N247">
        <v>1009</v>
      </c>
      <c r="O247" t="s">
        <v>178</v>
      </c>
      <c r="P247" t="s">
        <v>178</v>
      </c>
      <c r="Q247">
        <v>1000</v>
      </c>
      <c r="W247">
        <v>1</v>
      </c>
      <c r="X247">
        <v>-1477418341</v>
      </c>
      <c r="Y247">
        <f t="shared" si="80"/>
        <v>-0.06</v>
      </c>
      <c r="AA247">
        <v>39959.5</v>
      </c>
      <c r="AB247">
        <v>0</v>
      </c>
      <c r="AC247">
        <v>0</v>
      </c>
      <c r="AD247">
        <v>0</v>
      </c>
      <c r="AE247">
        <v>1631</v>
      </c>
      <c r="AF247">
        <v>0</v>
      </c>
      <c r="AG247">
        <v>0</v>
      </c>
      <c r="AH247">
        <v>0</v>
      </c>
      <c r="AI247">
        <v>24.5</v>
      </c>
      <c r="AJ247">
        <v>1</v>
      </c>
      <c r="AK247">
        <v>1</v>
      </c>
      <c r="AL247">
        <v>1</v>
      </c>
      <c r="AM247">
        <v>2</v>
      </c>
      <c r="AN247">
        <v>0</v>
      </c>
      <c r="AO247">
        <v>1</v>
      </c>
      <c r="AP247">
        <v>1</v>
      </c>
      <c r="AQ247">
        <v>0</v>
      </c>
      <c r="AR247">
        <v>0</v>
      </c>
      <c r="AS247" t="s">
        <v>3</v>
      </c>
      <c r="AT247">
        <v>-0.06</v>
      </c>
      <c r="AU247" t="s">
        <v>3</v>
      </c>
      <c r="AV247">
        <v>0</v>
      </c>
      <c r="AW247">
        <v>2</v>
      </c>
      <c r="AX247">
        <v>93042154</v>
      </c>
      <c r="AY247">
        <v>1</v>
      </c>
      <c r="AZ247">
        <v>6144</v>
      </c>
      <c r="BA247">
        <v>247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V247">
        <v>0</v>
      </c>
      <c r="CW247">
        <v>0</v>
      </c>
      <c r="CX247">
        <f>ROUND(Y247*Source!I244,9)</f>
        <v>-5.9999999999999995E-4</v>
      </c>
      <c r="CY247">
        <f>AA247</f>
        <v>39959.5</v>
      </c>
      <c r="CZ247">
        <f>AE247</f>
        <v>1631</v>
      </c>
      <c r="DA247">
        <f>AI247</f>
        <v>24.5</v>
      </c>
      <c r="DB247">
        <f t="shared" si="81"/>
        <v>-97.86</v>
      </c>
      <c r="DC247">
        <f t="shared" si="82"/>
        <v>0</v>
      </c>
      <c r="DD247" t="s">
        <v>3</v>
      </c>
      <c r="DE247" t="s">
        <v>3</v>
      </c>
      <c r="DF247">
        <f>ROUND(ROUND(AE247*AI247,2)*CX247,2)</f>
        <v>-23.98</v>
      </c>
      <c r="DG247">
        <f t="shared" ref="DG247:DG255" si="96">ROUND(ROUND(AF247,2)*CX247,2)</f>
        <v>0</v>
      </c>
      <c r="DH247">
        <f t="shared" ref="DH247:DH255" si="97">ROUND(ROUND(AG247,2)*CX247,2)</f>
        <v>0</v>
      </c>
      <c r="DI247">
        <f t="shared" si="83"/>
        <v>0</v>
      </c>
      <c r="DJ247">
        <f>DF247</f>
        <v>-23.98</v>
      </c>
      <c r="DK247">
        <v>0</v>
      </c>
      <c r="DL247" t="s">
        <v>3</v>
      </c>
      <c r="DM247">
        <v>0</v>
      </c>
      <c r="DN247" t="s">
        <v>3</v>
      </c>
      <c r="DO247">
        <v>0</v>
      </c>
    </row>
    <row r="248" spans="1:119" x14ac:dyDescent="0.2">
      <c r="A248">
        <f>ROW(Source!A244)</f>
        <v>244</v>
      </c>
      <c r="B248">
        <v>93041055</v>
      </c>
      <c r="C248">
        <v>93042148</v>
      </c>
      <c r="D248">
        <v>37742926</v>
      </c>
      <c r="E248">
        <v>1</v>
      </c>
      <c r="F248">
        <v>1</v>
      </c>
      <c r="G248">
        <v>1</v>
      </c>
      <c r="H248">
        <v>3</v>
      </c>
      <c r="I248" t="s">
        <v>172</v>
      </c>
      <c r="J248" t="s">
        <v>174</v>
      </c>
      <c r="K248" t="s">
        <v>173</v>
      </c>
      <c r="L248">
        <v>1355</v>
      </c>
      <c r="N248">
        <v>1010</v>
      </c>
      <c r="O248" t="s">
        <v>156</v>
      </c>
      <c r="P248" t="s">
        <v>156</v>
      </c>
      <c r="Q248">
        <v>100</v>
      </c>
      <c r="W248">
        <v>0</v>
      </c>
      <c r="X248">
        <v>-520301738</v>
      </c>
      <c r="Y248">
        <f t="shared" si="80"/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M248">
        <v>0</v>
      </c>
      <c r="AN248">
        <v>1</v>
      </c>
      <c r="AO248">
        <v>0</v>
      </c>
      <c r="AP248">
        <v>1</v>
      </c>
      <c r="AQ248">
        <v>0</v>
      </c>
      <c r="AR248">
        <v>0</v>
      </c>
      <c r="AS248" t="s">
        <v>3</v>
      </c>
      <c r="AT248">
        <v>0</v>
      </c>
      <c r="AU248" t="s">
        <v>3</v>
      </c>
      <c r="AV248">
        <v>0</v>
      </c>
      <c r="AW248">
        <v>2</v>
      </c>
      <c r="AX248">
        <v>93042155</v>
      </c>
      <c r="AY248">
        <v>1</v>
      </c>
      <c r="AZ248">
        <v>0</v>
      </c>
      <c r="BA248">
        <v>248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V248">
        <v>0</v>
      </c>
      <c r="CW248">
        <v>0</v>
      </c>
      <c r="CX248">
        <f>ROUND(Y248*Source!I244,9)</f>
        <v>0</v>
      </c>
      <c r="CY248">
        <f>AA248</f>
        <v>0</v>
      </c>
      <c r="CZ248">
        <f>AE248</f>
        <v>0</v>
      </c>
      <c r="DA248">
        <f>AI248</f>
        <v>1</v>
      </c>
      <c r="DB248">
        <f t="shared" si="81"/>
        <v>0</v>
      </c>
      <c r="DC248">
        <f t="shared" si="82"/>
        <v>0</v>
      </c>
      <c r="DD248" t="s">
        <v>3</v>
      </c>
      <c r="DE248" t="s">
        <v>3</v>
      </c>
      <c r="DF248">
        <f t="shared" ref="DF248:DF266" si="98">ROUND(ROUND(AE248,2)*CX248,2)</f>
        <v>0</v>
      </c>
      <c r="DG248">
        <f t="shared" si="96"/>
        <v>0</v>
      </c>
      <c r="DH248">
        <f t="shared" si="97"/>
        <v>0</v>
      </c>
      <c r="DI248">
        <f t="shared" si="83"/>
        <v>0</v>
      </c>
      <c r="DJ248">
        <f>DF248</f>
        <v>0</v>
      </c>
      <c r="DK248">
        <v>0</v>
      </c>
      <c r="DL248" t="s">
        <v>3</v>
      </c>
      <c r="DM248">
        <v>0</v>
      </c>
      <c r="DN248" t="s">
        <v>3</v>
      </c>
      <c r="DO248">
        <v>0</v>
      </c>
    </row>
    <row r="249" spans="1:119" x14ac:dyDescent="0.2">
      <c r="A249">
        <f>ROW(Source!A247)</f>
        <v>247</v>
      </c>
      <c r="B249">
        <v>93041055</v>
      </c>
      <c r="C249">
        <v>93041712</v>
      </c>
      <c r="D249">
        <v>23567055</v>
      </c>
      <c r="E249">
        <v>1</v>
      </c>
      <c r="F249">
        <v>1</v>
      </c>
      <c r="G249">
        <v>1</v>
      </c>
      <c r="H249">
        <v>1</v>
      </c>
      <c r="I249" t="s">
        <v>740</v>
      </c>
      <c r="J249" t="s">
        <v>3</v>
      </c>
      <c r="K249" t="s">
        <v>741</v>
      </c>
      <c r="L249">
        <v>1369</v>
      </c>
      <c r="N249">
        <v>1013</v>
      </c>
      <c r="O249" t="s">
        <v>688</v>
      </c>
      <c r="P249" t="s">
        <v>688</v>
      </c>
      <c r="Q249">
        <v>1</v>
      </c>
      <c r="W249">
        <v>0</v>
      </c>
      <c r="X249">
        <v>-1216080609</v>
      </c>
      <c r="Y249">
        <f t="shared" si="80"/>
        <v>1.94</v>
      </c>
      <c r="AA249">
        <v>0</v>
      </c>
      <c r="AB249">
        <v>0</v>
      </c>
      <c r="AC249">
        <v>0</v>
      </c>
      <c r="AD249">
        <v>8.99</v>
      </c>
      <c r="AE249">
        <v>0</v>
      </c>
      <c r="AF249">
        <v>0</v>
      </c>
      <c r="AG249">
        <v>0</v>
      </c>
      <c r="AH249">
        <v>8.99</v>
      </c>
      <c r="AI249">
        <v>1</v>
      </c>
      <c r="AJ249">
        <v>1</v>
      </c>
      <c r="AK249">
        <v>1</v>
      </c>
      <c r="AL249">
        <v>1</v>
      </c>
      <c r="AM249">
        <v>-2</v>
      </c>
      <c r="AN249">
        <v>0</v>
      </c>
      <c r="AO249">
        <v>1</v>
      </c>
      <c r="AP249">
        <v>1</v>
      </c>
      <c r="AQ249">
        <v>0</v>
      </c>
      <c r="AR249">
        <v>0</v>
      </c>
      <c r="AS249" t="s">
        <v>3</v>
      </c>
      <c r="AT249">
        <v>1.94</v>
      </c>
      <c r="AU249" t="s">
        <v>3</v>
      </c>
      <c r="AV249">
        <v>1</v>
      </c>
      <c r="AW249">
        <v>2</v>
      </c>
      <c r="AX249">
        <v>93041715</v>
      </c>
      <c r="AY249">
        <v>1</v>
      </c>
      <c r="AZ249">
        <v>0</v>
      </c>
      <c r="BA249">
        <v>249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U249">
        <f>ROUND(AT249*Source!I247*AH249*AL249,2)</f>
        <v>69.760000000000005</v>
      </c>
      <c r="CV249">
        <f>ROUND(Y249*Source!I247,9)</f>
        <v>7.76</v>
      </c>
      <c r="CW249">
        <v>0</v>
      </c>
      <c r="CX249">
        <f>ROUND(Y249*Source!I247,9)</f>
        <v>7.76</v>
      </c>
      <c r="CY249">
        <f t="shared" ref="CY249:CY255" si="99">AD249</f>
        <v>8.99</v>
      </c>
      <c r="CZ249">
        <f t="shared" ref="CZ249:CZ255" si="100">AH249</f>
        <v>8.99</v>
      </c>
      <c r="DA249">
        <f t="shared" ref="DA249:DA255" si="101">AL249</f>
        <v>1</v>
      </c>
      <c r="DB249">
        <f t="shared" si="81"/>
        <v>17.440000000000001</v>
      </c>
      <c r="DC249">
        <f t="shared" si="82"/>
        <v>0</v>
      </c>
      <c r="DD249" t="s">
        <v>3</v>
      </c>
      <c r="DE249" t="s">
        <v>3</v>
      </c>
      <c r="DF249">
        <f t="shared" si="98"/>
        <v>0</v>
      </c>
      <c r="DG249">
        <f t="shared" si="96"/>
        <v>0</v>
      </c>
      <c r="DH249">
        <f t="shared" si="97"/>
        <v>0</v>
      </c>
      <c r="DI249">
        <f t="shared" si="83"/>
        <v>69.760000000000005</v>
      </c>
      <c r="DJ249">
        <f t="shared" ref="DJ249:DJ255" si="102">DI249</f>
        <v>69.760000000000005</v>
      </c>
      <c r="DK249">
        <v>0</v>
      </c>
      <c r="DL249" t="s">
        <v>3</v>
      </c>
      <c r="DM249">
        <v>0</v>
      </c>
      <c r="DN249" t="s">
        <v>3</v>
      </c>
      <c r="DO249">
        <v>0</v>
      </c>
    </row>
    <row r="250" spans="1:119" x14ac:dyDescent="0.2">
      <c r="A250">
        <f>ROW(Source!A247)</f>
        <v>247</v>
      </c>
      <c r="B250">
        <v>93041055</v>
      </c>
      <c r="C250">
        <v>93041712</v>
      </c>
      <c r="D250">
        <v>23566809</v>
      </c>
      <c r="E250">
        <v>1</v>
      </c>
      <c r="F250">
        <v>1</v>
      </c>
      <c r="G250">
        <v>1</v>
      </c>
      <c r="H250">
        <v>1</v>
      </c>
      <c r="I250" t="s">
        <v>742</v>
      </c>
      <c r="J250" t="s">
        <v>3</v>
      </c>
      <c r="K250" t="s">
        <v>743</v>
      </c>
      <c r="L250">
        <v>1369</v>
      </c>
      <c r="N250">
        <v>1013</v>
      </c>
      <c r="O250" t="s">
        <v>688</v>
      </c>
      <c r="P250" t="s">
        <v>688</v>
      </c>
      <c r="Q250">
        <v>1</v>
      </c>
      <c r="W250">
        <v>0</v>
      </c>
      <c r="X250">
        <v>-1713304237</v>
      </c>
      <c r="Y250">
        <f t="shared" si="80"/>
        <v>2.92</v>
      </c>
      <c r="AA250">
        <v>0</v>
      </c>
      <c r="AB250">
        <v>0</v>
      </c>
      <c r="AC250">
        <v>0</v>
      </c>
      <c r="AD250">
        <v>11.86</v>
      </c>
      <c r="AE250">
        <v>0</v>
      </c>
      <c r="AF250">
        <v>0</v>
      </c>
      <c r="AG250">
        <v>0</v>
      </c>
      <c r="AH250">
        <v>11.86</v>
      </c>
      <c r="AI250">
        <v>1</v>
      </c>
      <c r="AJ250">
        <v>1</v>
      </c>
      <c r="AK250">
        <v>1</v>
      </c>
      <c r="AL250">
        <v>1</v>
      </c>
      <c r="AM250">
        <v>-2</v>
      </c>
      <c r="AN250">
        <v>0</v>
      </c>
      <c r="AO250">
        <v>1</v>
      </c>
      <c r="AP250">
        <v>1</v>
      </c>
      <c r="AQ250">
        <v>0</v>
      </c>
      <c r="AR250">
        <v>0</v>
      </c>
      <c r="AS250" t="s">
        <v>3</v>
      </c>
      <c r="AT250">
        <v>2.92</v>
      </c>
      <c r="AU250" t="s">
        <v>3</v>
      </c>
      <c r="AV250">
        <v>1</v>
      </c>
      <c r="AW250">
        <v>2</v>
      </c>
      <c r="AX250">
        <v>93041716</v>
      </c>
      <c r="AY250">
        <v>1</v>
      </c>
      <c r="AZ250">
        <v>0</v>
      </c>
      <c r="BA250">
        <v>250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U250">
        <f>ROUND(AT250*Source!I247*AH250*AL250,2)</f>
        <v>138.52000000000001</v>
      </c>
      <c r="CV250">
        <f>ROUND(Y250*Source!I247,9)</f>
        <v>11.68</v>
      </c>
      <c r="CW250">
        <v>0</v>
      </c>
      <c r="CX250">
        <f>ROUND(Y250*Source!I247,9)</f>
        <v>11.68</v>
      </c>
      <c r="CY250">
        <f t="shared" si="99"/>
        <v>11.86</v>
      </c>
      <c r="CZ250">
        <f t="shared" si="100"/>
        <v>11.86</v>
      </c>
      <c r="DA250">
        <f t="shared" si="101"/>
        <v>1</v>
      </c>
      <c r="DB250">
        <f t="shared" si="81"/>
        <v>34.630000000000003</v>
      </c>
      <c r="DC250">
        <f t="shared" si="82"/>
        <v>0</v>
      </c>
      <c r="DD250" t="s">
        <v>3</v>
      </c>
      <c r="DE250" t="s">
        <v>3</v>
      </c>
      <c r="DF250">
        <f t="shared" si="98"/>
        <v>0</v>
      </c>
      <c r="DG250">
        <f t="shared" si="96"/>
        <v>0</v>
      </c>
      <c r="DH250">
        <f t="shared" si="97"/>
        <v>0</v>
      </c>
      <c r="DI250">
        <f t="shared" si="83"/>
        <v>138.52000000000001</v>
      </c>
      <c r="DJ250">
        <f t="shared" si="102"/>
        <v>138.52000000000001</v>
      </c>
      <c r="DK250">
        <v>0</v>
      </c>
      <c r="DL250" t="s">
        <v>3</v>
      </c>
      <c r="DM250">
        <v>0</v>
      </c>
      <c r="DN250" t="s">
        <v>3</v>
      </c>
      <c r="DO250">
        <v>0</v>
      </c>
    </row>
    <row r="251" spans="1:119" x14ac:dyDescent="0.2">
      <c r="A251">
        <f>ROW(Source!A248)</f>
        <v>248</v>
      </c>
      <c r="B251">
        <v>93041055</v>
      </c>
      <c r="C251">
        <v>93041717</v>
      </c>
      <c r="D251">
        <v>23567769</v>
      </c>
      <c r="E251">
        <v>1</v>
      </c>
      <c r="F251">
        <v>1</v>
      </c>
      <c r="G251">
        <v>1</v>
      </c>
      <c r="H251">
        <v>1</v>
      </c>
      <c r="I251" t="s">
        <v>744</v>
      </c>
      <c r="J251" t="s">
        <v>3</v>
      </c>
      <c r="K251" t="s">
        <v>745</v>
      </c>
      <c r="L251">
        <v>1369</v>
      </c>
      <c r="N251">
        <v>1013</v>
      </c>
      <c r="O251" t="s">
        <v>688</v>
      </c>
      <c r="P251" t="s">
        <v>688</v>
      </c>
      <c r="Q251">
        <v>1</v>
      </c>
      <c r="W251">
        <v>0</v>
      </c>
      <c r="X251">
        <v>-284458088</v>
      </c>
      <c r="Y251">
        <f t="shared" si="80"/>
        <v>0.81</v>
      </c>
      <c r="AA251">
        <v>0</v>
      </c>
      <c r="AB251">
        <v>0</v>
      </c>
      <c r="AC251">
        <v>0</v>
      </c>
      <c r="AD251">
        <v>12.08</v>
      </c>
      <c r="AE251">
        <v>0</v>
      </c>
      <c r="AF251">
        <v>0</v>
      </c>
      <c r="AG251">
        <v>0</v>
      </c>
      <c r="AH251">
        <v>12.08</v>
      </c>
      <c r="AI251">
        <v>1</v>
      </c>
      <c r="AJ251">
        <v>1</v>
      </c>
      <c r="AK251">
        <v>1</v>
      </c>
      <c r="AL251">
        <v>1</v>
      </c>
      <c r="AM251">
        <v>-2</v>
      </c>
      <c r="AN251">
        <v>0</v>
      </c>
      <c r="AO251">
        <v>1</v>
      </c>
      <c r="AP251">
        <v>1</v>
      </c>
      <c r="AQ251">
        <v>0</v>
      </c>
      <c r="AR251">
        <v>0</v>
      </c>
      <c r="AS251" t="s">
        <v>3</v>
      </c>
      <c r="AT251">
        <v>0.81</v>
      </c>
      <c r="AU251" t="s">
        <v>3</v>
      </c>
      <c r="AV251">
        <v>1</v>
      </c>
      <c r="AW251">
        <v>2</v>
      </c>
      <c r="AX251">
        <v>93041720</v>
      </c>
      <c r="AY251">
        <v>1</v>
      </c>
      <c r="AZ251">
        <v>0</v>
      </c>
      <c r="BA251">
        <v>251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U251">
        <f>ROUND(AT251*Source!I248*AH251*AL251,2)</f>
        <v>39.14</v>
      </c>
      <c r="CV251">
        <f>ROUND(Y251*Source!I248,9)</f>
        <v>3.24</v>
      </c>
      <c r="CW251">
        <v>0</v>
      </c>
      <c r="CX251">
        <f>ROUND(Y251*Source!I248,9)</f>
        <v>3.24</v>
      </c>
      <c r="CY251">
        <f t="shared" si="99"/>
        <v>12.08</v>
      </c>
      <c r="CZ251">
        <f t="shared" si="100"/>
        <v>12.08</v>
      </c>
      <c r="DA251">
        <f t="shared" si="101"/>
        <v>1</v>
      </c>
      <c r="DB251">
        <f t="shared" si="81"/>
        <v>9.7799999999999994</v>
      </c>
      <c r="DC251">
        <f t="shared" si="82"/>
        <v>0</v>
      </c>
      <c r="DD251" t="s">
        <v>3</v>
      </c>
      <c r="DE251" t="s">
        <v>3</v>
      </c>
      <c r="DF251">
        <f t="shared" si="98"/>
        <v>0</v>
      </c>
      <c r="DG251">
        <f t="shared" si="96"/>
        <v>0</v>
      </c>
      <c r="DH251">
        <f t="shared" si="97"/>
        <v>0</v>
      </c>
      <c r="DI251">
        <f t="shared" si="83"/>
        <v>39.14</v>
      </c>
      <c r="DJ251">
        <f t="shared" si="102"/>
        <v>39.14</v>
      </c>
      <c r="DK251">
        <v>0</v>
      </c>
      <c r="DL251" t="s">
        <v>3</v>
      </c>
      <c r="DM251">
        <v>0</v>
      </c>
      <c r="DN251" t="s">
        <v>3</v>
      </c>
      <c r="DO251">
        <v>0</v>
      </c>
    </row>
    <row r="252" spans="1:119" x14ac:dyDescent="0.2">
      <c r="A252">
        <f>ROW(Source!A248)</f>
        <v>248</v>
      </c>
      <c r="B252">
        <v>93041055</v>
      </c>
      <c r="C252">
        <v>93041717</v>
      </c>
      <c r="D252">
        <v>23566809</v>
      </c>
      <c r="E252">
        <v>1</v>
      </c>
      <c r="F252">
        <v>1</v>
      </c>
      <c r="G252">
        <v>1</v>
      </c>
      <c r="H252">
        <v>1</v>
      </c>
      <c r="I252" t="s">
        <v>742</v>
      </c>
      <c r="J252" t="s">
        <v>3</v>
      </c>
      <c r="K252" t="s">
        <v>743</v>
      </c>
      <c r="L252">
        <v>1369</v>
      </c>
      <c r="N252">
        <v>1013</v>
      </c>
      <c r="O252" t="s">
        <v>688</v>
      </c>
      <c r="P252" t="s">
        <v>688</v>
      </c>
      <c r="Q252">
        <v>1</v>
      </c>
      <c r="W252">
        <v>0</v>
      </c>
      <c r="X252">
        <v>-1713304237</v>
      </c>
      <c r="Y252">
        <f t="shared" si="80"/>
        <v>0.81</v>
      </c>
      <c r="AA252">
        <v>0</v>
      </c>
      <c r="AB252">
        <v>0</v>
      </c>
      <c r="AC252">
        <v>0</v>
      </c>
      <c r="AD252">
        <v>11.86</v>
      </c>
      <c r="AE252">
        <v>0</v>
      </c>
      <c r="AF252">
        <v>0</v>
      </c>
      <c r="AG252">
        <v>0</v>
      </c>
      <c r="AH252">
        <v>11.86</v>
      </c>
      <c r="AI252">
        <v>1</v>
      </c>
      <c r="AJ252">
        <v>1</v>
      </c>
      <c r="AK252">
        <v>1</v>
      </c>
      <c r="AL252">
        <v>1</v>
      </c>
      <c r="AM252">
        <v>-2</v>
      </c>
      <c r="AN252">
        <v>0</v>
      </c>
      <c r="AO252">
        <v>1</v>
      </c>
      <c r="AP252">
        <v>1</v>
      </c>
      <c r="AQ252">
        <v>0</v>
      </c>
      <c r="AR252">
        <v>0</v>
      </c>
      <c r="AS252" t="s">
        <v>3</v>
      </c>
      <c r="AT252">
        <v>0.81</v>
      </c>
      <c r="AU252" t="s">
        <v>3</v>
      </c>
      <c r="AV252">
        <v>1</v>
      </c>
      <c r="AW252">
        <v>2</v>
      </c>
      <c r="AX252">
        <v>93041721</v>
      </c>
      <c r="AY252">
        <v>1</v>
      </c>
      <c r="AZ252">
        <v>0</v>
      </c>
      <c r="BA252">
        <v>252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U252">
        <f>ROUND(AT252*Source!I248*AH252*AL252,2)</f>
        <v>38.43</v>
      </c>
      <c r="CV252">
        <f>ROUND(Y252*Source!I248,9)</f>
        <v>3.24</v>
      </c>
      <c r="CW252">
        <v>0</v>
      </c>
      <c r="CX252">
        <f>ROUND(Y252*Source!I248,9)</f>
        <v>3.24</v>
      </c>
      <c r="CY252">
        <f t="shared" si="99"/>
        <v>11.86</v>
      </c>
      <c r="CZ252">
        <f t="shared" si="100"/>
        <v>11.86</v>
      </c>
      <c r="DA252">
        <f t="shared" si="101"/>
        <v>1</v>
      </c>
      <c r="DB252">
        <f t="shared" si="81"/>
        <v>9.61</v>
      </c>
      <c r="DC252">
        <f t="shared" si="82"/>
        <v>0</v>
      </c>
      <c r="DD252" t="s">
        <v>3</v>
      </c>
      <c r="DE252" t="s">
        <v>3</v>
      </c>
      <c r="DF252">
        <f t="shared" si="98"/>
        <v>0</v>
      </c>
      <c r="DG252">
        <f t="shared" si="96"/>
        <v>0</v>
      </c>
      <c r="DH252">
        <f t="shared" si="97"/>
        <v>0</v>
      </c>
      <c r="DI252">
        <f t="shared" si="83"/>
        <v>38.43</v>
      </c>
      <c r="DJ252">
        <f t="shared" si="102"/>
        <v>38.43</v>
      </c>
      <c r="DK252">
        <v>0</v>
      </c>
      <c r="DL252" t="s">
        <v>3</v>
      </c>
      <c r="DM252">
        <v>0</v>
      </c>
      <c r="DN252" t="s">
        <v>3</v>
      </c>
      <c r="DO252">
        <v>0</v>
      </c>
    </row>
    <row r="253" spans="1:119" x14ac:dyDescent="0.2">
      <c r="A253">
        <f>ROW(Source!A306)</f>
        <v>306</v>
      </c>
      <c r="B253">
        <v>93041055</v>
      </c>
      <c r="C253">
        <v>93042324</v>
      </c>
      <c r="D253">
        <v>23129555</v>
      </c>
      <c r="E253">
        <v>1</v>
      </c>
      <c r="F253">
        <v>1</v>
      </c>
      <c r="G253">
        <v>1</v>
      </c>
      <c r="H253">
        <v>1</v>
      </c>
      <c r="I253" t="s">
        <v>686</v>
      </c>
      <c r="J253" t="s">
        <v>3</v>
      </c>
      <c r="K253" t="s">
        <v>687</v>
      </c>
      <c r="L253">
        <v>1369</v>
      </c>
      <c r="N253">
        <v>1013</v>
      </c>
      <c r="O253" t="s">
        <v>688</v>
      </c>
      <c r="P253" t="s">
        <v>688</v>
      </c>
      <c r="Q253">
        <v>1</v>
      </c>
      <c r="W253">
        <v>0</v>
      </c>
      <c r="X253">
        <v>1250814213</v>
      </c>
      <c r="Y253">
        <f t="shared" si="80"/>
        <v>154</v>
      </c>
      <c r="AA253">
        <v>0</v>
      </c>
      <c r="AB253">
        <v>0</v>
      </c>
      <c r="AC253">
        <v>0</v>
      </c>
      <c r="AD253">
        <v>7.29</v>
      </c>
      <c r="AE253">
        <v>0</v>
      </c>
      <c r="AF253">
        <v>0</v>
      </c>
      <c r="AG253">
        <v>0</v>
      </c>
      <c r="AH253">
        <v>7.29</v>
      </c>
      <c r="AI253">
        <v>1</v>
      </c>
      <c r="AJ253">
        <v>1</v>
      </c>
      <c r="AK253">
        <v>1</v>
      </c>
      <c r="AL253">
        <v>1</v>
      </c>
      <c r="AM253">
        <v>-2</v>
      </c>
      <c r="AN253">
        <v>0</v>
      </c>
      <c r="AO253">
        <v>1</v>
      </c>
      <c r="AP253">
        <v>1</v>
      </c>
      <c r="AQ253">
        <v>0</v>
      </c>
      <c r="AR253">
        <v>0</v>
      </c>
      <c r="AS253" t="s">
        <v>3</v>
      </c>
      <c r="AT253">
        <v>154</v>
      </c>
      <c r="AU253" t="s">
        <v>3</v>
      </c>
      <c r="AV253">
        <v>1</v>
      </c>
      <c r="AW253">
        <v>2</v>
      </c>
      <c r="AX253">
        <v>93042326</v>
      </c>
      <c r="AY253">
        <v>1</v>
      </c>
      <c r="AZ253">
        <v>0</v>
      </c>
      <c r="BA253">
        <v>253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U253">
        <f>ROUND(AT253*Source!I306*AH253*AL253,2)</f>
        <v>19.2</v>
      </c>
      <c r="CV253">
        <f>ROUND(Y253*Source!I306,9)</f>
        <v>2.6334</v>
      </c>
      <c r="CW253">
        <v>0</v>
      </c>
      <c r="CX253">
        <f>ROUND(Y253*Source!I306,9)</f>
        <v>2.6334</v>
      </c>
      <c r="CY253">
        <f t="shared" si="99"/>
        <v>7.29</v>
      </c>
      <c r="CZ253">
        <f t="shared" si="100"/>
        <v>7.29</v>
      </c>
      <c r="DA253">
        <f t="shared" si="101"/>
        <v>1</v>
      </c>
      <c r="DB253">
        <f t="shared" si="81"/>
        <v>1122.6600000000001</v>
      </c>
      <c r="DC253">
        <f t="shared" si="82"/>
        <v>0</v>
      </c>
      <c r="DD253" t="s">
        <v>3</v>
      </c>
      <c r="DE253" t="s">
        <v>3</v>
      </c>
      <c r="DF253">
        <f t="shared" si="98"/>
        <v>0</v>
      </c>
      <c r="DG253">
        <f t="shared" si="96"/>
        <v>0</v>
      </c>
      <c r="DH253">
        <f t="shared" si="97"/>
        <v>0</v>
      </c>
      <c r="DI253">
        <f t="shared" si="83"/>
        <v>19.2</v>
      </c>
      <c r="DJ253">
        <f t="shared" si="102"/>
        <v>19.2</v>
      </c>
      <c r="DK253">
        <v>0</v>
      </c>
      <c r="DL253" t="s">
        <v>3</v>
      </c>
      <c r="DM253">
        <v>0</v>
      </c>
      <c r="DN253" t="s">
        <v>3</v>
      </c>
      <c r="DO253">
        <v>0</v>
      </c>
    </row>
    <row r="254" spans="1:119" x14ac:dyDescent="0.2">
      <c r="A254">
        <f>ROW(Source!A307)</f>
        <v>307</v>
      </c>
      <c r="B254">
        <v>93041055</v>
      </c>
      <c r="C254">
        <v>93042327</v>
      </c>
      <c r="D254">
        <v>23129536</v>
      </c>
      <c r="E254">
        <v>1</v>
      </c>
      <c r="F254">
        <v>1</v>
      </c>
      <c r="G254">
        <v>1</v>
      </c>
      <c r="H254">
        <v>1</v>
      </c>
      <c r="I254" t="s">
        <v>689</v>
      </c>
      <c r="J254" t="s">
        <v>3</v>
      </c>
      <c r="K254" t="s">
        <v>690</v>
      </c>
      <c r="L254">
        <v>1369</v>
      </c>
      <c r="N254">
        <v>1013</v>
      </c>
      <c r="O254" t="s">
        <v>688</v>
      </c>
      <c r="P254" t="s">
        <v>688</v>
      </c>
      <c r="Q254">
        <v>1</v>
      </c>
      <c r="W254">
        <v>0</v>
      </c>
      <c r="X254">
        <v>1663406391</v>
      </c>
      <c r="Y254">
        <f t="shared" si="80"/>
        <v>6.1</v>
      </c>
      <c r="AA254">
        <v>0</v>
      </c>
      <c r="AB254">
        <v>0</v>
      </c>
      <c r="AC254">
        <v>0</v>
      </c>
      <c r="AD254">
        <v>8.2799999999999994</v>
      </c>
      <c r="AE254">
        <v>0</v>
      </c>
      <c r="AF254">
        <v>0</v>
      </c>
      <c r="AG254">
        <v>0</v>
      </c>
      <c r="AH254">
        <v>8.2799999999999994</v>
      </c>
      <c r="AI254">
        <v>1</v>
      </c>
      <c r="AJ254">
        <v>1</v>
      </c>
      <c r="AK254">
        <v>1</v>
      </c>
      <c r="AL254">
        <v>1</v>
      </c>
      <c r="AM254">
        <v>-2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3</v>
      </c>
      <c r="AT254">
        <v>6.1</v>
      </c>
      <c r="AU254" t="s">
        <v>3</v>
      </c>
      <c r="AV254">
        <v>1</v>
      </c>
      <c r="AW254">
        <v>2</v>
      </c>
      <c r="AX254">
        <v>93042331</v>
      </c>
      <c r="AY254">
        <v>1</v>
      </c>
      <c r="AZ254">
        <v>0</v>
      </c>
      <c r="BA254">
        <v>254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U254">
        <f>ROUND(AT254*Source!I307*AH254*AL254,2)</f>
        <v>0.78</v>
      </c>
      <c r="CV254">
        <f>ROUND(Y254*Source!I307,9)</f>
        <v>9.3879000000000004E-2</v>
      </c>
      <c r="CW254">
        <v>0</v>
      </c>
      <c r="CX254">
        <f>ROUND(Y254*Source!I307,9)</f>
        <v>9.3879000000000004E-2</v>
      </c>
      <c r="CY254">
        <f t="shared" si="99"/>
        <v>8.2799999999999994</v>
      </c>
      <c r="CZ254">
        <f t="shared" si="100"/>
        <v>8.2799999999999994</v>
      </c>
      <c r="DA254">
        <f t="shared" si="101"/>
        <v>1</v>
      </c>
      <c r="DB254">
        <f t="shared" si="81"/>
        <v>50.51</v>
      </c>
      <c r="DC254">
        <f t="shared" si="82"/>
        <v>0</v>
      </c>
      <c r="DD254" t="s">
        <v>3</v>
      </c>
      <c r="DE254" t="s">
        <v>3</v>
      </c>
      <c r="DF254">
        <f t="shared" si="98"/>
        <v>0</v>
      </c>
      <c r="DG254">
        <f t="shared" si="96"/>
        <v>0</v>
      </c>
      <c r="DH254">
        <f t="shared" si="97"/>
        <v>0</v>
      </c>
      <c r="DI254">
        <f t="shared" si="83"/>
        <v>0.78</v>
      </c>
      <c r="DJ254">
        <f t="shared" si="102"/>
        <v>0.78</v>
      </c>
      <c r="DK254">
        <v>0</v>
      </c>
      <c r="DL254" t="s">
        <v>3</v>
      </c>
      <c r="DM254">
        <v>0</v>
      </c>
      <c r="DN254" t="s">
        <v>3</v>
      </c>
      <c r="DO254">
        <v>0</v>
      </c>
    </row>
    <row r="255" spans="1:119" x14ac:dyDescent="0.2">
      <c r="A255">
        <f>ROW(Source!A307)</f>
        <v>307</v>
      </c>
      <c r="B255">
        <v>93041055</v>
      </c>
      <c r="C255">
        <v>93042327</v>
      </c>
      <c r="D255">
        <v>121548</v>
      </c>
      <c r="E255">
        <v>1</v>
      </c>
      <c r="F255">
        <v>1</v>
      </c>
      <c r="G255">
        <v>1</v>
      </c>
      <c r="H255">
        <v>1</v>
      </c>
      <c r="I255" t="s">
        <v>25</v>
      </c>
      <c r="J255" t="s">
        <v>3</v>
      </c>
      <c r="K255" t="s">
        <v>691</v>
      </c>
      <c r="L255">
        <v>608254</v>
      </c>
      <c r="N255">
        <v>1013</v>
      </c>
      <c r="O255" t="s">
        <v>692</v>
      </c>
      <c r="P255" t="s">
        <v>692</v>
      </c>
      <c r="Q255">
        <v>1</v>
      </c>
      <c r="W255">
        <v>0</v>
      </c>
      <c r="X255">
        <v>-185737400</v>
      </c>
      <c r="Y255">
        <f t="shared" si="80"/>
        <v>16.899999999999999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M255">
        <v>-2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3</v>
      </c>
      <c r="AT255">
        <v>16.899999999999999</v>
      </c>
      <c r="AU255" t="s">
        <v>3</v>
      </c>
      <c r="AV255">
        <v>2</v>
      </c>
      <c r="AW255">
        <v>2</v>
      </c>
      <c r="AX255">
        <v>93042332</v>
      </c>
      <c r="AY255">
        <v>1</v>
      </c>
      <c r="AZ255">
        <v>0</v>
      </c>
      <c r="BA255">
        <v>255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V255">
        <v>0</v>
      </c>
      <c r="CW255">
        <v>0</v>
      </c>
      <c r="CX255">
        <f>ROUND(Y255*Source!I307,9)</f>
        <v>0.26009100000000002</v>
      </c>
      <c r="CY255">
        <f t="shared" si="99"/>
        <v>0</v>
      </c>
      <c r="CZ255">
        <f t="shared" si="100"/>
        <v>0</v>
      </c>
      <c r="DA255">
        <f t="shared" si="101"/>
        <v>1</v>
      </c>
      <c r="DB255">
        <f t="shared" si="81"/>
        <v>0</v>
      </c>
      <c r="DC255">
        <f t="shared" si="82"/>
        <v>0</v>
      </c>
      <c r="DD255" t="s">
        <v>3</v>
      </c>
      <c r="DE255" t="s">
        <v>3</v>
      </c>
      <c r="DF255">
        <f t="shared" si="98"/>
        <v>0</v>
      </c>
      <c r="DG255">
        <f t="shared" si="96"/>
        <v>0</v>
      </c>
      <c r="DH255">
        <f t="shared" si="97"/>
        <v>0</v>
      </c>
      <c r="DI255">
        <f t="shared" si="83"/>
        <v>0</v>
      </c>
      <c r="DJ255">
        <f t="shared" si="102"/>
        <v>0</v>
      </c>
      <c r="DK255">
        <v>0</v>
      </c>
      <c r="DL255" t="s">
        <v>3</v>
      </c>
      <c r="DM255">
        <v>0</v>
      </c>
      <c r="DN255" t="s">
        <v>3</v>
      </c>
      <c r="DO255">
        <v>0</v>
      </c>
    </row>
    <row r="256" spans="1:119" x14ac:dyDescent="0.2">
      <c r="A256">
        <f>ROW(Source!A307)</f>
        <v>307</v>
      </c>
      <c r="B256">
        <v>93041055</v>
      </c>
      <c r="C256">
        <v>93042327</v>
      </c>
      <c r="D256">
        <v>37802770</v>
      </c>
      <c r="E256">
        <v>1</v>
      </c>
      <c r="F256">
        <v>1</v>
      </c>
      <c r="G256">
        <v>1</v>
      </c>
      <c r="H256">
        <v>2</v>
      </c>
      <c r="I256" t="s">
        <v>693</v>
      </c>
      <c r="J256" t="s">
        <v>694</v>
      </c>
      <c r="K256" t="s">
        <v>695</v>
      </c>
      <c r="L256">
        <v>1368</v>
      </c>
      <c r="N256">
        <v>1011</v>
      </c>
      <c r="O256" t="s">
        <v>696</v>
      </c>
      <c r="P256" t="s">
        <v>696</v>
      </c>
      <c r="Q256">
        <v>1</v>
      </c>
      <c r="W256">
        <v>0</v>
      </c>
      <c r="X256">
        <v>2004442614</v>
      </c>
      <c r="Y256">
        <f t="shared" si="80"/>
        <v>8.4499999999999993</v>
      </c>
      <c r="AA256">
        <v>0</v>
      </c>
      <c r="AB256">
        <v>2550.64</v>
      </c>
      <c r="AC256">
        <v>864.67</v>
      </c>
      <c r="AD256">
        <v>0</v>
      </c>
      <c r="AE256">
        <v>0</v>
      </c>
      <c r="AF256">
        <v>248.6</v>
      </c>
      <c r="AG256">
        <v>24.2</v>
      </c>
      <c r="AH256">
        <v>0</v>
      </c>
      <c r="AI256">
        <v>1</v>
      </c>
      <c r="AJ256">
        <v>10.26</v>
      </c>
      <c r="AK256">
        <v>35.729999999999997</v>
      </c>
      <c r="AL256">
        <v>1</v>
      </c>
      <c r="AM256">
        <v>2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3</v>
      </c>
      <c r="AT256">
        <v>8.4499999999999993</v>
      </c>
      <c r="AU256" t="s">
        <v>3</v>
      </c>
      <c r="AV256">
        <v>0</v>
      </c>
      <c r="AW256">
        <v>2</v>
      </c>
      <c r="AX256">
        <v>93042333</v>
      </c>
      <c r="AY256">
        <v>1</v>
      </c>
      <c r="AZ256">
        <v>0</v>
      </c>
      <c r="BA256">
        <v>256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V256">
        <v>0</v>
      </c>
      <c r="CW256">
        <f>ROUND(Y256*Source!I307*DO256,9)</f>
        <v>0</v>
      </c>
      <c r="CX256">
        <f>ROUND(Y256*Source!I307,9)</f>
        <v>0.13004550000000001</v>
      </c>
      <c r="CY256">
        <f>AB256</f>
        <v>2550.64</v>
      </c>
      <c r="CZ256">
        <f>AF256</f>
        <v>248.6</v>
      </c>
      <c r="DA256">
        <f>AJ256</f>
        <v>10.26</v>
      </c>
      <c r="DB256">
        <f t="shared" si="81"/>
        <v>2100.67</v>
      </c>
      <c r="DC256">
        <f t="shared" si="82"/>
        <v>204.49</v>
      </c>
      <c r="DD256" t="s">
        <v>3</v>
      </c>
      <c r="DE256" t="s">
        <v>3</v>
      </c>
      <c r="DF256">
        <f t="shared" si="98"/>
        <v>0</v>
      </c>
      <c r="DG256">
        <f>ROUND(ROUND(AF256*AJ256,2)*CX256,2)</f>
        <v>331.7</v>
      </c>
      <c r="DH256">
        <f>ROUND(ROUND(AG256*AK256,2)*CX256,2)</f>
        <v>112.45</v>
      </c>
      <c r="DI256">
        <f t="shared" si="83"/>
        <v>0</v>
      </c>
      <c r="DJ256">
        <f>DG256</f>
        <v>331.7</v>
      </c>
      <c r="DK256">
        <v>0</v>
      </c>
      <c r="DL256" t="s">
        <v>3</v>
      </c>
      <c r="DM256">
        <v>0</v>
      </c>
      <c r="DN256" t="s">
        <v>3</v>
      </c>
      <c r="DO256">
        <v>0</v>
      </c>
    </row>
    <row r="257" spans="1:119" x14ac:dyDescent="0.2">
      <c r="A257">
        <f>ROW(Source!A308)</f>
        <v>308</v>
      </c>
      <c r="B257">
        <v>93041055</v>
      </c>
      <c r="C257">
        <v>93042334</v>
      </c>
      <c r="D257">
        <v>23135960</v>
      </c>
      <c r="E257">
        <v>1</v>
      </c>
      <c r="F257">
        <v>1</v>
      </c>
      <c r="G257">
        <v>1</v>
      </c>
      <c r="H257">
        <v>1</v>
      </c>
      <c r="I257" t="s">
        <v>697</v>
      </c>
      <c r="J257" t="s">
        <v>3</v>
      </c>
      <c r="K257" t="s">
        <v>698</v>
      </c>
      <c r="L257">
        <v>1369</v>
      </c>
      <c r="N257">
        <v>1013</v>
      </c>
      <c r="O257" t="s">
        <v>688</v>
      </c>
      <c r="P257" t="s">
        <v>688</v>
      </c>
      <c r="Q257">
        <v>1</v>
      </c>
      <c r="W257">
        <v>0</v>
      </c>
      <c r="X257">
        <v>-486278812</v>
      </c>
      <c r="Y257">
        <f t="shared" ref="Y257:Y320" si="103">AT257</f>
        <v>97.2</v>
      </c>
      <c r="AA257">
        <v>0</v>
      </c>
      <c r="AB257">
        <v>0</v>
      </c>
      <c r="AC257">
        <v>0</v>
      </c>
      <c r="AD257">
        <v>7.01</v>
      </c>
      <c r="AE257">
        <v>0</v>
      </c>
      <c r="AF257">
        <v>0</v>
      </c>
      <c r="AG257">
        <v>0</v>
      </c>
      <c r="AH257">
        <v>7.01</v>
      </c>
      <c r="AI257">
        <v>1</v>
      </c>
      <c r="AJ257">
        <v>1</v>
      </c>
      <c r="AK257">
        <v>1</v>
      </c>
      <c r="AL257">
        <v>1</v>
      </c>
      <c r="AM257">
        <v>-2</v>
      </c>
      <c r="AN257">
        <v>0</v>
      </c>
      <c r="AO257">
        <v>1</v>
      </c>
      <c r="AP257">
        <v>1</v>
      </c>
      <c r="AQ257">
        <v>0</v>
      </c>
      <c r="AR257">
        <v>0</v>
      </c>
      <c r="AS257" t="s">
        <v>3</v>
      </c>
      <c r="AT257">
        <v>97.2</v>
      </c>
      <c r="AU257" t="s">
        <v>3</v>
      </c>
      <c r="AV257">
        <v>1</v>
      </c>
      <c r="AW257">
        <v>2</v>
      </c>
      <c r="AX257">
        <v>93042336</v>
      </c>
      <c r="AY257">
        <v>1</v>
      </c>
      <c r="AZ257">
        <v>0</v>
      </c>
      <c r="BA257">
        <v>257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U257">
        <f>ROUND(AT257*Source!I308*AH257*AL257,2)</f>
        <v>11.65</v>
      </c>
      <c r="CV257">
        <f>ROUND(Y257*Source!I308,9)</f>
        <v>1.66212</v>
      </c>
      <c r="CW257">
        <v>0</v>
      </c>
      <c r="CX257">
        <f>ROUND(Y257*Source!I308,9)</f>
        <v>1.66212</v>
      </c>
      <c r="CY257">
        <f>AD257</f>
        <v>7.01</v>
      </c>
      <c r="CZ257">
        <f>AH257</f>
        <v>7.01</v>
      </c>
      <c r="DA257">
        <f>AL257</f>
        <v>1</v>
      </c>
      <c r="DB257">
        <f t="shared" ref="DB257:DB320" si="104">ROUND(ROUND(AT257*CZ257,2),2)</f>
        <v>681.37</v>
      </c>
      <c r="DC257">
        <f t="shared" ref="DC257:DC320" si="105">ROUND(ROUND(AT257*AG257,2),2)</f>
        <v>0</v>
      </c>
      <c r="DD257" t="s">
        <v>3</v>
      </c>
      <c r="DE257" t="s">
        <v>3</v>
      </c>
      <c r="DF257">
        <f t="shared" si="98"/>
        <v>0</v>
      </c>
      <c r="DG257">
        <f>ROUND(ROUND(AF257,2)*CX257,2)</f>
        <v>0</v>
      </c>
      <c r="DH257">
        <f>ROUND(ROUND(AG257,2)*CX257,2)</f>
        <v>0</v>
      </c>
      <c r="DI257">
        <f t="shared" ref="DI257:DI320" si="106">ROUND(ROUND(AH257,2)*CX257,2)</f>
        <v>11.65</v>
      </c>
      <c r="DJ257">
        <f>DI257</f>
        <v>11.65</v>
      </c>
      <c r="DK257">
        <v>0</v>
      </c>
      <c r="DL257" t="s">
        <v>3</v>
      </c>
      <c r="DM257">
        <v>0</v>
      </c>
      <c r="DN257" t="s">
        <v>3</v>
      </c>
      <c r="DO257">
        <v>0</v>
      </c>
    </row>
    <row r="258" spans="1:119" x14ac:dyDescent="0.2">
      <c r="A258">
        <f>ROW(Source!A309)</f>
        <v>309</v>
      </c>
      <c r="B258">
        <v>93041055</v>
      </c>
      <c r="C258">
        <v>93042337</v>
      </c>
      <c r="D258">
        <v>121548</v>
      </c>
      <c r="E258">
        <v>1</v>
      </c>
      <c r="F258">
        <v>1</v>
      </c>
      <c r="G258">
        <v>1</v>
      </c>
      <c r="H258">
        <v>1</v>
      </c>
      <c r="I258" t="s">
        <v>25</v>
      </c>
      <c r="J258" t="s">
        <v>3</v>
      </c>
      <c r="K258" t="s">
        <v>691</v>
      </c>
      <c r="L258">
        <v>608254</v>
      </c>
      <c r="N258">
        <v>1013</v>
      </c>
      <c r="O258" t="s">
        <v>692</v>
      </c>
      <c r="P258" t="s">
        <v>692</v>
      </c>
      <c r="Q258">
        <v>1</v>
      </c>
      <c r="W258">
        <v>0</v>
      </c>
      <c r="X258">
        <v>-185737400</v>
      </c>
      <c r="Y258">
        <f t="shared" si="103"/>
        <v>4.18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1</v>
      </c>
      <c r="AJ258">
        <v>1</v>
      </c>
      <c r="AK258">
        <v>1</v>
      </c>
      <c r="AL258">
        <v>1</v>
      </c>
      <c r="AM258">
        <v>-2</v>
      </c>
      <c r="AN258">
        <v>0</v>
      </c>
      <c r="AO258">
        <v>1</v>
      </c>
      <c r="AP258">
        <v>1</v>
      </c>
      <c r="AQ258">
        <v>0</v>
      </c>
      <c r="AR258">
        <v>0</v>
      </c>
      <c r="AS258" t="s">
        <v>3</v>
      </c>
      <c r="AT258">
        <v>4.18</v>
      </c>
      <c r="AU258" t="s">
        <v>3</v>
      </c>
      <c r="AV258">
        <v>2</v>
      </c>
      <c r="AW258">
        <v>2</v>
      </c>
      <c r="AX258">
        <v>93042340</v>
      </c>
      <c r="AY258">
        <v>1</v>
      </c>
      <c r="AZ258">
        <v>0</v>
      </c>
      <c r="BA258">
        <v>258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V258">
        <v>0</v>
      </c>
      <c r="CW258">
        <v>0</v>
      </c>
      <c r="CX258">
        <f>ROUND(Y258*Source!I309,9)</f>
        <v>6.4330200000000004E-2</v>
      </c>
      <c r="CY258">
        <f>AD258</f>
        <v>0</v>
      </c>
      <c r="CZ258">
        <f>AH258</f>
        <v>0</v>
      </c>
      <c r="DA258">
        <f>AL258</f>
        <v>1</v>
      </c>
      <c r="DB258">
        <f t="shared" si="104"/>
        <v>0</v>
      </c>
      <c r="DC258">
        <f t="shared" si="105"/>
        <v>0</v>
      </c>
      <c r="DD258" t="s">
        <v>3</v>
      </c>
      <c r="DE258" t="s">
        <v>3</v>
      </c>
      <c r="DF258">
        <f t="shared" si="98"/>
        <v>0</v>
      </c>
      <c r="DG258">
        <f>ROUND(ROUND(AF258,2)*CX258,2)</f>
        <v>0</v>
      </c>
      <c r="DH258">
        <f>ROUND(ROUND(AG258,2)*CX258,2)</f>
        <v>0</v>
      </c>
      <c r="DI258">
        <f t="shared" si="106"/>
        <v>0</v>
      </c>
      <c r="DJ258">
        <f>DI258</f>
        <v>0</v>
      </c>
      <c r="DK258">
        <v>0</v>
      </c>
      <c r="DL258" t="s">
        <v>3</v>
      </c>
      <c r="DM258">
        <v>0</v>
      </c>
      <c r="DN258" t="s">
        <v>3</v>
      </c>
      <c r="DO258">
        <v>0</v>
      </c>
    </row>
    <row r="259" spans="1:119" x14ac:dyDescent="0.2">
      <c r="A259">
        <f>ROW(Source!A309)</f>
        <v>309</v>
      </c>
      <c r="B259">
        <v>93041055</v>
      </c>
      <c r="C259">
        <v>93042337</v>
      </c>
      <c r="D259">
        <v>37802810</v>
      </c>
      <c r="E259">
        <v>1</v>
      </c>
      <c r="F259">
        <v>1</v>
      </c>
      <c r="G259">
        <v>1</v>
      </c>
      <c r="H259">
        <v>2</v>
      </c>
      <c r="I259" t="s">
        <v>699</v>
      </c>
      <c r="J259" t="s">
        <v>700</v>
      </c>
      <c r="K259" t="s">
        <v>701</v>
      </c>
      <c r="L259">
        <v>1368</v>
      </c>
      <c r="N259">
        <v>1011</v>
      </c>
      <c r="O259" t="s">
        <v>696</v>
      </c>
      <c r="P259" t="s">
        <v>696</v>
      </c>
      <c r="Q259">
        <v>1</v>
      </c>
      <c r="W259">
        <v>0</v>
      </c>
      <c r="X259">
        <v>1658901683</v>
      </c>
      <c r="Y259">
        <f t="shared" si="103"/>
        <v>4.18</v>
      </c>
      <c r="AA259">
        <v>0</v>
      </c>
      <c r="AB259">
        <v>1811.95</v>
      </c>
      <c r="AC259">
        <v>432.33</v>
      </c>
      <c r="AD259">
        <v>0</v>
      </c>
      <c r="AE259">
        <v>0</v>
      </c>
      <c r="AF259">
        <v>108.37</v>
      </c>
      <c r="AG259">
        <v>12.1</v>
      </c>
      <c r="AH259">
        <v>0</v>
      </c>
      <c r="AI259">
        <v>1</v>
      </c>
      <c r="AJ259">
        <v>16.72</v>
      </c>
      <c r="AK259">
        <v>35.729999999999997</v>
      </c>
      <c r="AL259">
        <v>1</v>
      </c>
      <c r="AM259">
        <v>2</v>
      </c>
      <c r="AN259">
        <v>0</v>
      </c>
      <c r="AO259">
        <v>1</v>
      </c>
      <c r="AP259">
        <v>1</v>
      </c>
      <c r="AQ259">
        <v>0</v>
      </c>
      <c r="AR259">
        <v>0</v>
      </c>
      <c r="AS259" t="s">
        <v>3</v>
      </c>
      <c r="AT259">
        <v>4.18</v>
      </c>
      <c r="AU259" t="s">
        <v>3</v>
      </c>
      <c r="AV259">
        <v>0</v>
      </c>
      <c r="AW259">
        <v>2</v>
      </c>
      <c r="AX259">
        <v>93042341</v>
      </c>
      <c r="AY259">
        <v>1</v>
      </c>
      <c r="AZ259">
        <v>0</v>
      </c>
      <c r="BA259">
        <v>259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V259">
        <v>0</v>
      </c>
      <c r="CW259">
        <f>ROUND(Y259*Source!I309*DO259,9)</f>
        <v>0</v>
      </c>
      <c r="CX259">
        <f>ROUND(Y259*Source!I309,9)</f>
        <v>6.4330200000000004E-2</v>
      </c>
      <c r="CY259">
        <f>AB259</f>
        <v>1811.95</v>
      </c>
      <c r="CZ259">
        <f>AF259</f>
        <v>108.37</v>
      </c>
      <c r="DA259">
        <f>AJ259</f>
        <v>16.72</v>
      </c>
      <c r="DB259">
        <f t="shared" si="104"/>
        <v>452.99</v>
      </c>
      <c r="DC259">
        <f t="shared" si="105"/>
        <v>50.58</v>
      </c>
      <c r="DD259" t="s">
        <v>3</v>
      </c>
      <c r="DE259" t="s">
        <v>3</v>
      </c>
      <c r="DF259">
        <f t="shared" si="98"/>
        <v>0</v>
      </c>
      <c r="DG259">
        <f>ROUND(ROUND(AF259*AJ259,2)*CX259,2)</f>
        <v>116.56</v>
      </c>
      <c r="DH259">
        <f>ROUND(ROUND(AG259*AK259,2)*CX259,2)</f>
        <v>27.81</v>
      </c>
      <c r="DI259">
        <f t="shared" si="106"/>
        <v>0</v>
      </c>
      <c r="DJ259">
        <f>DG259</f>
        <v>116.56</v>
      </c>
      <c r="DK259">
        <v>0</v>
      </c>
      <c r="DL259" t="s">
        <v>3</v>
      </c>
      <c r="DM259">
        <v>0</v>
      </c>
      <c r="DN259" t="s">
        <v>3</v>
      </c>
      <c r="DO259">
        <v>0</v>
      </c>
    </row>
    <row r="260" spans="1:119" x14ac:dyDescent="0.2">
      <c r="A260">
        <f>ROW(Source!A310)</f>
        <v>310</v>
      </c>
      <c r="B260">
        <v>93041055</v>
      </c>
      <c r="C260">
        <v>93042342</v>
      </c>
      <c r="D260">
        <v>23351395</v>
      </c>
      <c r="E260">
        <v>1</v>
      </c>
      <c r="F260">
        <v>1</v>
      </c>
      <c r="G260">
        <v>1</v>
      </c>
      <c r="H260">
        <v>1</v>
      </c>
      <c r="I260" t="s">
        <v>707</v>
      </c>
      <c r="J260" t="s">
        <v>3</v>
      </c>
      <c r="K260" t="s">
        <v>708</v>
      </c>
      <c r="L260">
        <v>1369</v>
      </c>
      <c r="N260">
        <v>1013</v>
      </c>
      <c r="O260" t="s">
        <v>688</v>
      </c>
      <c r="P260" t="s">
        <v>688</v>
      </c>
      <c r="Q260">
        <v>1</v>
      </c>
      <c r="W260">
        <v>0</v>
      </c>
      <c r="X260">
        <v>1072260845</v>
      </c>
      <c r="Y260">
        <f t="shared" si="103"/>
        <v>5.3</v>
      </c>
      <c r="AA260">
        <v>0</v>
      </c>
      <c r="AB260">
        <v>0</v>
      </c>
      <c r="AC260">
        <v>0</v>
      </c>
      <c r="AD260">
        <v>8.99</v>
      </c>
      <c r="AE260">
        <v>0</v>
      </c>
      <c r="AF260">
        <v>0</v>
      </c>
      <c r="AG260">
        <v>0</v>
      </c>
      <c r="AH260">
        <v>8.99</v>
      </c>
      <c r="AI260">
        <v>1</v>
      </c>
      <c r="AJ260">
        <v>1</v>
      </c>
      <c r="AK260">
        <v>1</v>
      </c>
      <c r="AL260">
        <v>1</v>
      </c>
      <c r="AM260">
        <v>-2</v>
      </c>
      <c r="AN260">
        <v>0</v>
      </c>
      <c r="AO260">
        <v>1</v>
      </c>
      <c r="AP260">
        <v>1</v>
      </c>
      <c r="AQ260">
        <v>0</v>
      </c>
      <c r="AR260">
        <v>0</v>
      </c>
      <c r="AS260" t="s">
        <v>3</v>
      </c>
      <c r="AT260">
        <v>5.3</v>
      </c>
      <c r="AU260" t="s">
        <v>3</v>
      </c>
      <c r="AV260">
        <v>1</v>
      </c>
      <c r="AW260">
        <v>2</v>
      </c>
      <c r="AX260">
        <v>93042346</v>
      </c>
      <c r="AY260">
        <v>1</v>
      </c>
      <c r="AZ260">
        <v>0</v>
      </c>
      <c r="BA260">
        <v>260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U260">
        <f>ROUND(AT260*Source!I310*AH260*AL260,2)</f>
        <v>39.549999999999997</v>
      </c>
      <c r="CV260">
        <f>ROUND(Y260*Source!I310,9)</f>
        <v>4.399</v>
      </c>
      <c r="CW260">
        <v>0</v>
      </c>
      <c r="CX260">
        <f>ROUND(Y260*Source!I310,9)</f>
        <v>4.399</v>
      </c>
      <c r="CY260">
        <f>AD260</f>
        <v>8.99</v>
      </c>
      <c r="CZ260">
        <f>AH260</f>
        <v>8.99</v>
      </c>
      <c r="DA260">
        <f>AL260</f>
        <v>1</v>
      </c>
      <c r="DB260">
        <f t="shared" si="104"/>
        <v>47.65</v>
      </c>
      <c r="DC260">
        <f t="shared" si="105"/>
        <v>0</v>
      </c>
      <c r="DD260" t="s">
        <v>3</v>
      </c>
      <c r="DE260" t="s">
        <v>3</v>
      </c>
      <c r="DF260">
        <f t="shared" si="98"/>
        <v>0</v>
      </c>
      <c r="DG260">
        <f>ROUND(ROUND(AF260,2)*CX260,2)</f>
        <v>0</v>
      </c>
      <c r="DH260">
        <f>ROUND(ROUND(AG260,2)*CX260,2)</f>
        <v>0</v>
      </c>
      <c r="DI260">
        <f t="shared" si="106"/>
        <v>39.549999999999997</v>
      </c>
      <c r="DJ260">
        <f>DI260</f>
        <v>39.549999999999997</v>
      </c>
      <c r="DK260">
        <v>0</v>
      </c>
      <c r="DL260" t="s">
        <v>3</v>
      </c>
      <c r="DM260">
        <v>0</v>
      </c>
      <c r="DN260" t="s">
        <v>3</v>
      </c>
      <c r="DO260">
        <v>0</v>
      </c>
    </row>
    <row r="261" spans="1:119" x14ac:dyDescent="0.2">
      <c r="A261">
        <f>ROW(Source!A310)</f>
        <v>310</v>
      </c>
      <c r="B261">
        <v>93041055</v>
      </c>
      <c r="C261">
        <v>93042342</v>
      </c>
      <c r="D261">
        <v>37804456</v>
      </c>
      <c r="E261">
        <v>1</v>
      </c>
      <c r="F261">
        <v>1</v>
      </c>
      <c r="G261">
        <v>1</v>
      </c>
      <c r="H261">
        <v>2</v>
      </c>
      <c r="I261" t="s">
        <v>709</v>
      </c>
      <c r="J261" t="s">
        <v>710</v>
      </c>
      <c r="K261" t="s">
        <v>711</v>
      </c>
      <c r="L261">
        <v>1368</v>
      </c>
      <c r="N261">
        <v>1011</v>
      </c>
      <c r="O261" t="s">
        <v>696</v>
      </c>
      <c r="P261" t="s">
        <v>696</v>
      </c>
      <c r="Q261">
        <v>1</v>
      </c>
      <c r="W261">
        <v>0</v>
      </c>
      <c r="X261">
        <v>-671646184</v>
      </c>
      <c r="Y261">
        <f t="shared" si="103"/>
        <v>3.9</v>
      </c>
      <c r="AA261">
        <v>0</v>
      </c>
      <c r="AB261">
        <v>1326.85</v>
      </c>
      <c r="AC261">
        <v>369.81</v>
      </c>
      <c r="AD261">
        <v>0</v>
      </c>
      <c r="AE261">
        <v>0</v>
      </c>
      <c r="AF261">
        <v>91.76</v>
      </c>
      <c r="AG261">
        <v>10.35</v>
      </c>
      <c r="AH261">
        <v>0</v>
      </c>
      <c r="AI261">
        <v>1</v>
      </c>
      <c r="AJ261">
        <v>14.46</v>
      </c>
      <c r="AK261">
        <v>35.729999999999997</v>
      </c>
      <c r="AL261">
        <v>1</v>
      </c>
      <c r="AM261">
        <v>2</v>
      </c>
      <c r="AN261">
        <v>0</v>
      </c>
      <c r="AO261">
        <v>1</v>
      </c>
      <c r="AP261">
        <v>1</v>
      </c>
      <c r="AQ261">
        <v>0</v>
      </c>
      <c r="AR261">
        <v>0</v>
      </c>
      <c r="AS261" t="s">
        <v>3</v>
      </c>
      <c r="AT261">
        <v>3.9</v>
      </c>
      <c r="AU261" t="s">
        <v>3</v>
      </c>
      <c r="AV261">
        <v>0</v>
      </c>
      <c r="AW261">
        <v>2</v>
      </c>
      <c r="AX261">
        <v>93042347</v>
      </c>
      <c r="AY261">
        <v>1</v>
      </c>
      <c r="AZ261">
        <v>0</v>
      </c>
      <c r="BA261">
        <v>261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V261">
        <v>0</v>
      </c>
      <c r="CW261">
        <f>ROUND(Y261*Source!I310*DO261,9)</f>
        <v>0</v>
      </c>
      <c r="CX261">
        <f>ROUND(Y261*Source!I310,9)</f>
        <v>3.2370000000000001</v>
      </c>
      <c r="CY261">
        <f>AB261</f>
        <v>1326.85</v>
      </c>
      <c r="CZ261">
        <f>AF261</f>
        <v>91.76</v>
      </c>
      <c r="DA261">
        <f>AJ261</f>
        <v>14.46</v>
      </c>
      <c r="DB261">
        <f t="shared" si="104"/>
        <v>357.86</v>
      </c>
      <c r="DC261">
        <f t="shared" si="105"/>
        <v>40.369999999999997</v>
      </c>
      <c r="DD261" t="s">
        <v>3</v>
      </c>
      <c r="DE261" t="s">
        <v>3</v>
      </c>
      <c r="DF261">
        <f t="shared" si="98"/>
        <v>0</v>
      </c>
      <c r="DG261">
        <f>ROUND(ROUND(AF261*AJ261,2)*CX261,2)</f>
        <v>4295.01</v>
      </c>
      <c r="DH261">
        <f>ROUND(ROUND(AG261*AK261,2)*CX261,2)</f>
        <v>1197.07</v>
      </c>
      <c r="DI261">
        <f t="shared" si="106"/>
        <v>0</v>
      </c>
      <c r="DJ261">
        <f>DG261</f>
        <v>4295.01</v>
      </c>
      <c r="DK261">
        <v>0</v>
      </c>
      <c r="DL261" t="s">
        <v>3</v>
      </c>
      <c r="DM261">
        <v>0</v>
      </c>
      <c r="DN261" t="s">
        <v>3</v>
      </c>
      <c r="DO261">
        <v>0</v>
      </c>
    </row>
    <row r="262" spans="1:119" x14ac:dyDescent="0.2">
      <c r="A262">
        <f>ROW(Source!A310)</f>
        <v>310</v>
      </c>
      <c r="B262">
        <v>93041055</v>
      </c>
      <c r="C262">
        <v>93042342</v>
      </c>
      <c r="D262">
        <v>37801918</v>
      </c>
      <c r="E262">
        <v>1</v>
      </c>
      <c r="F262">
        <v>1</v>
      </c>
      <c r="G262">
        <v>1</v>
      </c>
      <c r="H262">
        <v>3</v>
      </c>
      <c r="I262" t="s">
        <v>479</v>
      </c>
      <c r="J262" t="s">
        <v>482</v>
      </c>
      <c r="K262" t="s">
        <v>480</v>
      </c>
      <c r="L262">
        <v>1374</v>
      </c>
      <c r="N262">
        <v>1013</v>
      </c>
      <c r="O262" t="s">
        <v>481</v>
      </c>
      <c r="P262" t="s">
        <v>481</v>
      </c>
      <c r="Q262">
        <v>1</v>
      </c>
      <c r="W262">
        <v>0</v>
      </c>
      <c r="X262">
        <v>2131831278</v>
      </c>
      <c r="Y262">
        <f t="shared" si="103"/>
        <v>0.95</v>
      </c>
      <c r="AA262">
        <v>1</v>
      </c>
      <c r="AB262">
        <v>0</v>
      </c>
      <c r="AC262">
        <v>0</v>
      </c>
      <c r="AD262">
        <v>0</v>
      </c>
      <c r="AE262">
        <v>1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M262">
        <v>-2</v>
      </c>
      <c r="AN262">
        <v>0</v>
      </c>
      <c r="AO262">
        <v>1</v>
      </c>
      <c r="AP262">
        <v>1</v>
      </c>
      <c r="AQ262">
        <v>0</v>
      </c>
      <c r="AR262">
        <v>0</v>
      </c>
      <c r="AS262" t="s">
        <v>3</v>
      </c>
      <c r="AT262">
        <v>0.95</v>
      </c>
      <c r="AU262" t="s">
        <v>3</v>
      </c>
      <c r="AV262">
        <v>0</v>
      </c>
      <c r="AW262">
        <v>2</v>
      </c>
      <c r="AX262">
        <v>93042348</v>
      </c>
      <c r="AY262">
        <v>1</v>
      </c>
      <c r="AZ262">
        <v>0</v>
      </c>
      <c r="BA262">
        <v>262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V262">
        <v>0</v>
      </c>
      <c r="CW262">
        <v>0</v>
      </c>
      <c r="CX262">
        <f>ROUND(Y262*Source!I310,9)</f>
        <v>0.78849999999999998</v>
      </c>
      <c r="CY262">
        <f>AA262</f>
        <v>1</v>
      </c>
      <c r="CZ262">
        <f>AE262</f>
        <v>1</v>
      </c>
      <c r="DA262">
        <f>AI262</f>
        <v>1</v>
      </c>
      <c r="DB262">
        <f t="shared" si="104"/>
        <v>0.95</v>
      </c>
      <c r="DC262">
        <f t="shared" si="105"/>
        <v>0</v>
      </c>
      <c r="DD262" t="s">
        <v>3</v>
      </c>
      <c r="DE262" t="s">
        <v>3</v>
      </c>
      <c r="DF262">
        <f t="shared" si="98"/>
        <v>0.79</v>
      </c>
      <c r="DG262">
        <f>ROUND(ROUND(AF262,2)*CX262,2)</f>
        <v>0</v>
      </c>
      <c r="DH262">
        <f>ROUND(ROUND(AG262,2)*CX262,2)</f>
        <v>0</v>
      </c>
      <c r="DI262">
        <f t="shared" si="106"/>
        <v>0</v>
      </c>
      <c r="DJ262">
        <f>DF262</f>
        <v>0.79</v>
      </c>
      <c r="DK262">
        <v>0</v>
      </c>
      <c r="DL262" t="s">
        <v>3</v>
      </c>
      <c r="DM262">
        <v>0</v>
      </c>
      <c r="DN262" t="s">
        <v>3</v>
      </c>
      <c r="DO262">
        <v>0</v>
      </c>
    </row>
    <row r="263" spans="1:119" x14ac:dyDescent="0.2">
      <c r="A263">
        <f>ROW(Source!A311)</f>
        <v>311</v>
      </c>
      <c r="B263">
        <v>93041055</v>
      </c>
      <c r="C263">
        <v>93042349</v>
      </c>
      <c r="D263">
        <v>23351395</v>
      </c>
      <c r="E263">
        <v>1</v>
      </c>
      <c r="F263">
        <v>1</v>
      </c>
      <c r="G263">
        <v>1</v>
      </c>
      <c r="H263">
        <v>1</v>
      </c>
      <c r="I263" t="s">
        <v>707</v>
      </c>
      <c r="J263" t="s">
        <v>3</v>
      </c>
      <c r="K263" t="s">
        <v>708</v>
      </c>
      <c r="L263">
        <v>1369</v>
      </c>
      <c r="N263">
        <v>1013</v>
      </c>
      <c r="O263" t="s">
        <v>688</v>
      </c>
      <c r="P263" t="s">
        <v>688</v>
      </c>
      <c r="Q263">
        <v>1</v>
      </c>
      <c r="W263">
        <v>0</v>
      </c>
      <c r="X263">
        <v>1072260845</v>
      </c>
      <c r="Y263">
        <f t="shared" si="103"/>
        <v>1.99</v>
      </c>
      <c r="AA263">
        <v>0</v>
      </c>
      <c r="AB263">
        <v>0</v>
      </c>
      <c r="AC263">
        <v>0</v>
      </c>
      <c r="AD263">
        <v>8.99</v>
      </c>
      <c r="AE263">
        <v>0</v>
      </c>
      <c r="AF263">
        <v>0</v>
      </c>
      <c r="AG263">
        <v>0</v>
      </c>
      <c r="AH263">
        <v>8.99</v>
      </c>
      <c r="AI263">
        <v>1</v>
      </c>
      <c r="AJ263">
        <v>1</v>
      </c>
      <c r="AK263">
        <v>1</v>
      </c>
      <c r="AL263">
        <v>1</v>
      </c>
      <c r="AM263">
        <v>-2</v>
      </c>
      <c r="AN263">
        <v>0</v>
      </c>
      <c r="AO263">
        <v>1</v>
      </c>
      <c r="AP263">
        <v>1</v>
      </c>
      <c r="AQ263">
        <v>0</v>
      </c>
      <c r="AR263">
        <v>0</v>
      </c>
      <c r="AS263" t="s">
        <v>3</v>
      </c>
      <c r="AT263">
        <v>1.99</v>
      </c>
      <c r="AU263" t="s">
        <v>3</v>
      </c>
      <c r="AV263">
        <v>1</v>
      </c>
      <c r="AW263">
        <v>2</v>
      </c>
      <c r="AX263">
        <v>93042353</v>
      </c>
      <c r="AY263">
        <v>1</v>
      </c>
      <c r="AZ263">
        <v>0</v>
      </c>
      <c r="BA263">
        <v>263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U263">
        <f>ROUND(AT263*Source!I311*AH263*AL263,2)</f>
        <v>44.55</v>
      </c>
      <c r="CV263">
        <f>ROUND(Y263*Source!I311,9)</f>
        <v>4.9550999999999998</v>
      </c>
      <c r="CW263">
        <v>0</v>
      </c>
      <c r="CX263">
        <f>ROUND(Y263*Source!I311,9)</f>
        <v>4.9550999999999998</v>
      </c>
      <c r="CY263">
        <f>AD263</f>
        <v>8.99</v>
      </c>
      <c r="CZ263">
        <f>AH263</f>
        <v>8.99</v>
      </c>
      <c r="DA263">
        <f>AL263</f>
        <v>1</v>
      </c>
      <c r="DB263">
        <f t="shared" si="104"/>
        <v>17.89</v>
      </c>
      <c r="DC263">
        <f t="shared" si="105"/>
        <v>0</v>
      </c>
      <c r="DD263" t="s">
        <v>3</v>
      </c>
      <c r="DE263" t="s">
        <v>3</v>
      </c>
      <c r="DF263">
        <f t="shared" si="98"/>
        <v>0</v>
      </c>
      <c r="DG263">
        <f>ROUND(ROUND(AF263,2)*CX263,2)</f>
        <v>0</v>
      </c>
      <c r="DH263">
        <f>ROUND(ROUND(AG263,2)*CX263,2)</f>
        <v>0</v>
      </c>
      <c r="DI263">
        <f t="shared" si="106"/>
        <v>44.55</v>
      </c>
      <c r="DJ263">
        <f>DI263</f>
        <v>44.55</v>
      </c>
      <c r="DK263">
        <v>0</v>
      </c>
      <c r="DL263" t="s">
        <v>3</v>
      </c>
      <c r="DM263">
        <v>0</v>
      </c>
      <c r="DN263" t="s">
        <v>3</v>
      </c>
      <c r="DO263">
        <v>0</v>
      </c>
    </row>
    <row r="264" spans="1:119" x14ac:dyDescent="0.2">
      <c r="A264">
        <f>ROW(Source!A311)</f>
        <v>311</v>
      </c>
      <c r="B264">
        <v>93041055</v>
      </c>
      <c r="C264">
        <v>93042349</v>
      </c>
      <c r="D264">
        <v>37804456</v>
      </c>
      <c r="E264">
        <v>1</v>
      </c>
      <c r="F264">
        <v>1</v>
      </c>
      <c r="G264">
        <v>1</v>
      </c>
      <c r="H264">
        <v>2</v>
      </c>
      <c r="I264" t="s">
        <v>709</v>
      </c>
      <c r="J264" t="s">
        <v>710</v>
      </c>
      <c r="K264" t="s">
        <v>711</v>
      </c>
      <c r="L264">
        <v>1368</v>
      </c>
      <c r="N264">
        <v>1011</v>
      </c>
      <c r="O264" t="s">
        <v>696</v>
      </c>
      <c r="P264" t="s">
        <v>696</v>
      </c>
      <c r="Q264">
        <v>1</v>
      </c>
      <c r="W264">
        <v>0</v>
      </c>
      <c r="X264">
        <v>-671646184</v>
      </c>
      <c r="Y264">
        <f t="shared" si="103"/>
        <v>0.08</v>
      </c>
      <c r="AA264">
        <v>0</v>
      </c>
      <c r="AB264">
        <v>1326.85</v>
      </c>
      <c r="AC264">
        <v>369.81</v>
      </c>
      <c r="AD264">
        <v>0</v>
      </c>
      <c r="AE264">
        <v>0</v>
      </c>
      <c r="AF264">
        <v>91.76</v>
      </c>
      <c r="AG264">
        <v>10.35</v>
      </c>
      <c r="AH264">
        <v>0</v>
      </c>
      <c r="AI264">
        <v>1</v>
      </c>
      <c r="AJ264">
        <v>14.46</v>
      </c>
      <c r="AK264">
        <v>35.729999999999997</v>
      </c>
      <c r="AL264">
        <v>1</v>
      </c>
      <c r="AM264">
        <v>2</v>
      </c>
      <c r="AN264">
        <v>0</v>
      </c>
      <c r="AO264">
        <v>1</v>
      </c>
      <c r="AP264">
        <v>1</v>
      </c>
      <c r="AQ264">
        <v>0</v>
      </c>
      <c r="AR264">
        <v>0</v>
      </c>
      <c r="AS264" t="s">
        <v>3</v>
      </c>
      <c r="AT264">
        <v>0.08</v>
      </c>
      <c r="AU264" t="s">
        <v>3</v>
      </c>
      <c r="AV264">
        <v>0</v>
      </c>
      <c r="AW264">
        <v>2</v>
      </c>
      <c r="AX264">
        <v>93042354</v>
      </c>
      <c r="AY264">
        <v>1</v>
      </c>
      <c r="AZ264">
        <v>0</v>
      </c>
      <c r="BA264">
        <v>264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V264">
        <v>0</v>
      </c>
      <c r="CW264">
        <f>ROUND(Y264*Source!I311*DO264,9)</f>
        <v>0</v>
      </c>
      <c r="CX264">
        <f>ROUND(Y264*Source!I311,9)</f>
        <v>0.19919999999999999</v>
      </c>
      <c r="CY264">
        <f>AB264</f>
        <v>1326.85</v>
      </c>
      <c r="CZ264">
        <f>AF264</f>
        <v>91.76</v>
      </c>
      <c r="DA264">
        <f>AJ264</f>
        <v>14.46</v>
      </c>
      <c r="DB264">
        <f t="shared" si="104"/>
        <v>7.34</v>
      </c>
      <c r="DC264">
        <f t="shared" si="105"/>
        <v>0.83</v>
      </c>
      <c r="DD264" t="s">
        <v>3</v>
      </c>
      <c r="DE264" t="s">
        <v>3</v>
      </c>
      <c r="DF264">
        <f t="shared" si="98"/>
        <v>0</v>
      </c>
      <c r="DG264">
        <f>ROUND(ROUND(AF264*AJ264,2)*CX264,2)</f>
        <v>264.31</v>
      </c>
      <c r="DH264">
        <f>ROUND(ROUND(AG264*AK264,2)*CX264,2)</f>
        <v>73.67</v>
      </c>
      <c r="DI264">
        <f t="shared" si="106"/>
        <v>0</v>
      </c>
      <c r="DJ264">
        <f>DG264</f>
        <v>264.31</v>
      </c>
      <c r="DK264">
        <v>0</v>
      </c>
      <c r="DL264" t="s">
        <v>3</v>
      </c>
      <c r="DM264">
        <v>0</v>
      </c>
      <c r="DN264" t="s">
        <v>3</v>
      </c>
      <c r="DO264">
        <v>0</v>
      </c>
    </row>
    <row r="265" spans="1:119" x14ac:dyDescent="0.2">
      <c r="A265">
        <f>ROW(Source!A311)</f>
        <v>311</v>
      </c>
      <c r="B265">
        <v>93041055</v>
      </c>
      <c r="C265">
        <v>93042349</v>
      </c>
      <c r="D265">
        <v>37801918</v>
      </c>
      <c r="E265">
        <v>1</v>
      </c>
      <c r="F265">
        <v>1</v>
      </c>
      <c r="G265">
        <v>1</v>
      </c>
      <c r="H265">
        <v>3</v>
      </c>
      <c r="I265" t="s">
        <v>479</v>
      </c>
      <c r="J265" t="s">
        <v>482</v>
      </c>
      <c r="K265" t="s">
        <v>480</v>
      </c>
      <c r="L265">
        <v>1374</v>
      </c>
      <c r="N265">
        <v>1013</v>
      </c>
      <c r="O265" t="s">
        <v>481</v>
      </c>
      <c r="P265" t="s">
        <v>481</v>
      </c>
      <c r="Q265">
        <v>1</v>
      </c>
      <c r="W265">
        <v>0</v>
      </c>
      <c r="X265">
        <v>2131831278</v>
      </c>
      <c r="Y265">
        <f t="shared" si="103"/>
        <v>0.36</v>
      </c>
      <c r="AA265">
        <v>1</v>
      </c>
      <c r="AB265">
        <v>0</v>
      </c>
      <c r="AC265">
        <v>0</v>
      </c>
      <c r="AD265">
        <v>0</v>
      </c>
      <c r="AE265">
        <v>1</v>
      </c>
      <c r="AF265">
        <v>0</v>
      </c>
      <c r="AG265">
        <v>0</v>
      </c>
      <c r="AH265">
        <v>0</v>
      </c>
      <c r="AI265">
        <v>1</v>
      </c>
      <c r="AJ265">
        <v>1</v>
      </c>
      <c r="AK265">
        <v>1</v>
      </c>
      <c r="AL265">
        <v>1</v>
      </c>
      <c r="AM265">
        <v>-2</v>
      </c>
      <c r="AN265">
        <v>0</v>
      </c>
      <c r="AO265">
        <v>1</v>
      </c>
      <c r="AP265">
        <v>1</v>
      </c>
      <c r="AQ265">
        <v>0</v>
      </c>
      <c r="AR265">
        <v>0</v>
      </c>
      <c r="AS265" t="s">
        <v>3</v>
      </c>
      <c r="AT265">
        <v>0.36</v>
      </c>
      <c r="AU265" t="s">
        <v>3</v>
      </c>
      <c r="AV265">
        <v>0</v>
      </c>
      <c r="AW265">
        <v>2</v>
      </c>
      <c r="AX265">
        <v>93042355</v>
      </c>
      <c r="AY265">
        <v>1</v>
      </c>
      <c r="AZ265">
        <v>0</v>
      </c>
      <c r="BA265">
        <v>265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V265">
        <v>0</v>
      </c>
      <c r="CW265">
        <v>0</v>
      </c>
      <c r="CX265">
        <f>ROUND(Y265*Source!I311,9)</f>
        <v>0.89639999999999997</v>
      </c>
      <c r="CY265">
        <f>AA265</f>
        <v>1</v>
      </c>
      <c r="CZ265">
        <f>AE265</f>
        <v>1</v>
      </c>
      <c r="DA265">
        <f>AI265</f>
        <v>1</v>
      </c>
      <c r="DB265">
        <f t="shared" si="104"/>
        <v>0.36</v>
      </c>
      <c r="DC265">
        <f t="shared" si="105"/>
        <v>0</v>
      </c>
      <c r="DD265" t="s">
        <v>3</v>
      </c>
      <c r="DE265" t="s">
        <v>3</v>
      </c>
      <c r="DF265">
        <f t="shared" si="98"/>
        <v>0.9</v>
      </c>
      <c r="DG265">
        <f t="shared" ref="DG265:DG271" si="107">ROUND(ROUND(AF265,2)*CX265,2)</f>
        <v>0</v>
      </c>
      <c r="DH265">
        <f t="shared" ref="DH265:DH271" si="108">ROUND(ROUND(AG265,2)*CX265,2)</f>
        <v>0</v>
      </c>
      <c r="DI265">
        <f t="shared" si="106"/>
        <v>0</v>
      </c>
      <c r="DJ265">
        <f>DF265</f>
        <v>0.9</v>
      </c>
      <c r="DK265">
        <v>0</v>
      </c>
      <c r="DL265" t="s">
        <v>3</v>
      </c>
      <c r="DM265">
        <v>0</v>
      </c>
      <c r="DN265" t="s">
        <v>3</v>
      </c>
      <c r="DO265">
        <v>0</v>
      </c>
    </row>
    <row r="266" spans="1:119" x14ac:dyDescent="0.2">
      <c r="A266">
        <f>ROW(Source!A312)</f>
        <v>312</v>
      </c>
      <c r="B266">
        <v>93041055</v>
      </c>
      <c r="C266">
        <v>93042356</v>
      </c>
      <c r="D266">
        <v>23135014</v>
      </c>
      <c r="E266">
        <v>1</v>
      </c>
      <c r="F266">
        <v>1</v>
      </c>
      <c r="G266">
        <v>1</v>
      </c>
      <c r="H266">
        <v>1</v>
      </c>
      <c r="I266" t="s">
        <v>712</v>
      </c>
      <c r="J266" t="s">
        <v>3</v>
      </c>
      <c r="K266" t="s">
        <v>713</v>
      </c>
      <c r="L266">
        <v>1369</v>
      </c>
      <c r="N266">
        <v>1013</v>
      </c>
      <c r="O266" t="s">
        <v>688</v>
      </c>
      <c r="P266" t="s">
        <v>688</v>
      </c>
      <c r="Q266">
        <v>1</v>
      </c>
      <c r="W266">
        <v>0</v>
      </c>
      <c r="X266">
        <v>-883932286</v>
      </c>
      <c r="Y266">
        <f t="shared" si="103"/>
        <v>133</v>
      </c>
      <c r="AA266">
        <v>0</v>
      </c>
      <c r="AB266">
        <v>0</v>
      </c>
      <c r="AC266">
        <v>0</v>
      </c>
      <c r="AD266">
        <v>7.9</v>
      </c>
      <c r="AE266">
        <v>0</v>
      </c>
      <c r="AF266">
        <v>0</v>
      </c>
      <c r="AG266">
        <v>0</v>
      </c>
      <c r="AH266">
        <v>7.9</v>
      </c>
      <c r="AI266">
        <v>1</v>
      </c>
      <c r="AJ266">
        <v>1</v>
      </c>
      <c r="AK266">
        <v>1</v>
      </c>
      <c r="AL266">
        <v>1</v>
      </c>
      <c r="AM266">
        <v>-2</v>
      </c>
      <c r="AN266">
        <v>0</v>
      </c>
      <c r="AO266">
        <v>1</v>
      </c>
      <c r="AP266">
        <v>1</v>
      </c>
      <c r="AQ266">
        <v>0</v>
      </c>
      <c r="AR266">
        <v>0</v>
      </c>
      <c r="AS266" t="s">
        <v>3</v>
      </c>
      <c r="AT266">
        <v>133</v>
      </c>
      <c r="AU266" t="s">
        <v>3</v>
      </c>
      <c r="AV266">
        <v>1</v>
      </c>
      <c r="AW266">
        <v>2</v>
      </c>
      <c r="AX266">
        <v>93042361</v>
      </c>
      <c r="AY266">
        <v>1</v>
      </c>
      <c r="AZ266">
        <v>0</v>
      </c>
      <c r="BA266">
        <v>266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U266">
        <f>ROUND(AT266*Source!I312*AH266*AL266,2)</f>
        <v>356.19</v>
      </c>
      <c r="CV266">
        <f>ROUND(Y266*Source!I312,9)</f>
        <v>45.087000000000003</v>
      </c>
      <c r="CW266">
        <v>0</v>
      </c>
      <c r="CX266">
        <f>ROUND(Y266*Source!I312,9)</f>
        <v>45.087000000000003</v>
      </c>
      <c r="CY266">
        <f>AD266</f>
        <v>7.9</v>
      </c>
      <c r="CZ266">
        <f>AH266</f>
        <v>7.9</v>
      </c>
      <c r="DA266">
        <f>AL266</f>
        <v>1</v>
      </c>
      <c r="DB266">
        <f t="shared" si="104"/>
        <v>1050.7</v>
      </c>
      <c r="DC266">
        <f t="shared" si="105"/>
        <v>0</v>
      </c>
      <c r="DD266" t="s">
        <v>3</v>
      </c>
      <c r="DE266" t="s">
        <v>3</v>
      </c>
      <c r="DF266">
        <f t="shared" si="98"/>
        <v>0</v>
      </c>
      <c r="DG266">
        <f t="shared" si="107"/>
        <v>0</v>
      </c>
      <c r="DH266">
        <f t="shared" si="108"/>
        <v>0</v>
      </c>
      <c r="DI266">
        <f t="shared" si="106"/>
        <v>356.19</v>
      </c>
      <c r="DJ266">
        <f>DI266</f>
        <v>356.19</v>
      </c>
      <c r="DK266">
        <v>0</v>
      </c>
      <c r="DL266" t="s">
        <v>3</v>
      </c>
      <c r="DM266">
        <v>0</v>
      </c>
      <c r="DN266" t="s">
        <v>3</v>
      </c>
      <c r="DO266">
        <v>0</v>
      </c>
    </row>
    <row r="267" spans="1:119" x14ac:dyDescent="0.2">
      <c r="A267">
        <f>ROW(Source!A312)</f>
        <v>312</v>
      </c>
      <c r="B267">
        <v>93041055</v>
      </c>
      <c r="C267">
        <v>93042356</v>
      </c>
      <c r="D267">
        <v>37729631</v>
      </c>
      <c r="E267">
        <v>1</v>
      </c>
      <c r="F267">
        <v>1</v>
      </c>
      <c r="G267">
        <v>1</v>
      </c>
      <c r="H267">
        <v>3</v>
      </c>
      <c r="I267" t="s">
        <v>427</v>
      </c>
      <c r="J267" t="s">
        <v>429</v>
      </c>
      <c r="K267" t="s">
        <v>428</v>
      </c>
      <c r="L267">
        <v>1348</v>
      </c>
      <c r="N267">
        <v>1009</v>
      </c>
      <c r="O267" t="s">
        <v>178</v>
      </c>
      <c r="P267" t="s">
        <v>178</v>
      </c>
      <c r="Q267">
        <v>1000</v>
      </c>
      <c r="W267">
        <v>1</v>
      </c>
      <c r="X267">
        <v>1351376136</v>
      </c>
      <c r="Y267">
        <f t="shared" si="103"/>
        <v>-8.0000000000000004E-4</v>
      </c>
      <c r="AA267">
        <v>60729.89</v>
      </c>
      <c r="AB267">
        <v>0</v>
      </c>
      <c r="AC267">
        <v>0</v>
      </c>
      <c r="AD267">
        <v>0</v>
      </c>
      <c r="AE267">
        <v>4917.3999999999996</v>
      </c>
      <c r="AF267">
        <v>0</v>
      </c>
      <c r="AG267">
        <v>0</v>
      </c>
      <c r="AH267">
        <v>0</v>
      </c>
      <c r="AI267">
        <v>12.35</v>
      </c>
      <c r="AJ267">
        <v>1</v>
      </c>
      <c r="AK267">
        <v>1</v>
      </c>
      <c r="AL267">
        <v>1</v>
      </c>
      <c r="AM267">
        <v>2</v>
      </c>
      <c r="AN267">
        <v>0</v>
      </c>
      <c r="AO267">
        <v>1</v>
      </c>
      <c r="AP267">
        <v>1</v>
      </c>
      <c r="AQ267">
        <v>0</v>
      </c>
      <c r="AR267">
        <v>0</v>
      </c>
      <c r="AS267" t="s">
        <v>3</v>
      </c>
      <c r="AT267">
        <v>-8.0000000000000004E-4</v>
      </c>
      <c r="AU267" t="s">
        <v>3</v>
      </c>
      <c r="AV267">
        <v>0</v>
      </c>
      <c r="AW267">
        <v>2</v>
      </c>
      <c r="AX267">
        <v>93042362</v>
      </c>
      <c r="AY267">
        <v>1</v>
      </c>
      <c r="AZ267">
        <v>6144</v>
      </c>
      <c r="BA267">
        <v>267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V267">
        <v>0</v>
      </c>
      <c r="CW267">
        <v>0</v>
      </c>
      <c r="CX267">
        <f>ROUND(Y267*Source!I312,9)</f>
        <v>-2.7119999999999998E-4</v>
      </c>
      <c r="CY267">
        <f>AA267</f>
        <v>60729.89</v>
      </c>
      <c r="CZ267">
        <f>AE267</f>
        <v>4917.3999999999996</v>
      </c>
      <c r="DA267">
        <f>AI267</f>
        <v>12.35</v>
      </c>
      <c r="DB267">
        <f t="shared" si="104"/>
        <v>-3.93</v>
      </c>
      <c r="DC267">
        <f t="shared" si="105"/>
        <v>0</v>
      </c>
      <c r="DD267" t="s">
        <v>3</v>
      </c>
      <c r="DE267" t="s">
        <v>3</v>
      </c>
      <c r="DF267">
        <f>ROUND(ROUND(AE267*AI267,2)*CX267,2)</f>
        <v>-16.47</v>
      </c>
      <c r="DG267">
        <f t="shared" si="107"/>
        <v>0</v>
      </c>
      <c r="DH267">
        <f t="shared" si="108"/>
        <v>0</v>
      </c>
      <c r="DI267">
        <f t="shared" si="106"/>
        <v>0</v>
      </c>
      <c r="DJ267">
        <f>DF267</f>
        <v>-16.47</v>
      </c>
      <c r="DK267">
        <v>0</v>
      </c>
      <c r="DL267" t="s">
        <v>3</v>
      </c>
      <c r="DM267">
        <v>0</v>
      </c>
      <c r="DN267" t="s">
        <v>3</v>
      </c>
      <c r="DO267">
        <v>0</v>
      </c>
    </row>
    <row r="268" spans="1:119" x14ac:dyDescent="0.2">
      <c r="A268">
        <f>ROW(Source!A312)</f>
        <v>312</v>
      </c>
      <c r="B268">
        <v>93041055</v>
      </c>
      <c r="C268">
        <v>93042356</v>
      </c>
      <c r="D268">
        <v>37738037</v>
      </c>
      <c r="E268">
        <v>1</v>
      </c>
      <c r="F268">
        <v>1</v>
      </c>
      <c r="G268">
        <v>1</v>
      </c>
      <c r="H268">
        <v>3</v>
      </c>
      <c r="I268" t="s">
        <v>431</v>
      </c>
      <c r="J268" t="s">
        <v>433</v>
      </c>
      <c r="K268" t="s">
        <v>432</v>
      </c>
      <c r="L268">
        <v>1339</v>
      </c>
      <c r="N268">
        <v>1007</v>
      </c>
      <c r="O268" t="s">
        <v>69</v>
      </c>
      <c r="P268" t="s">
        <v>69</v>
      </c>
      <c r="Q268">
        <v>1</v>
      </c>
      <c r="W268">
        <v>1</v>
      </c>
      <c r="X268">
        <v>705501162</v>
      </c>
      <c r="Y268">
        <f t="shared" si="103"/>
        <v>-0.08</v>
      </c>
      <c r="AA268">
        <v>6274.89</v>
      </c>
      <c r="AB268">
        <v>0</v>
      </c>
      <c r="AC268">
        <v>0</v>
      </c>
      <c r="AD268">
        <v>0</v>
      </c>
      <c r="AE268">
        <v>772.77</v>
      </c>
      <c r="AF268">
        <v>0</v>
      </c>
      <c r="AG268">
        <v>0</v>
      </c>
      <c r="AH268">
        <v>0</v>
      </c>
      <c r="AI268">
        <v>8.1199999999999992</v>
      </c>
      <c r="AJ268">
        <v>1</v>
      </c>
      <c r="AK268">
        <v>1</v>
      </c>
      <c r="AL268">
        <v>1</v>
      </c>
      <c r="AM268">
        <v>2</v>
      </c>
      <c r="AN268">
        <v>0</v>
      </c>
      <c r="AO268">
        <v>1</v>
      </c>
      <c r="AP268">
        <v>1</v>
      </c>
      <c r="AQ268">
        <v>0</v>
      </c>
      <c r="AR268">
        <v>0</v>
      </c>
      <c r="AS268" t="s">
        <v>3</v>
      </c>
      <c r="AT268">
        <v>-0.08</v>
      </c>
      <c r="AU268" t="s">
        <v>3</v>
      </c>
      <c r="AV268">
        <v>0</v>
      </c>
      <c r="AW268">
        <v>2</v>
      </c>
      <c r="AX268">
        <v>93042363</v>
      </c>
      <c r="AY268">
        <v>1</v>
      </c>
      <c r="AZ268">
        <v>6144</v>
      </c>
      <c r="BA268">
        <v>268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V268">
        <v>0</v>
      </c>
      <c r="CW268">
        <v>0</v>
      </c>
      <c r="CX268">
        <f>ROUND(Y268*Source!I312,9)</f>
        <v>-2.7119999999999998E-2</v>
      </c>
      <c r="CY268">
        <f>AA268</f>
        <v>6274.89</v>
      </c>
      <c r="CZ268">
        <f>AE268</f>
        <v>772.77</v>
      </c>
      <c r="DA268">
        <f>AI268</f>
        <v>8.1199999999999992</v>
      </c>
      <c r="DB268">
        <f t="shared" si="104"/>
        <v>-61.82</v>
      </c>
      <c r="DC268">
        <f t="shared" si="105"/>
        <v>0</v>
      </c>
      <c r="DD268" t="s">
        <v>3</v>
      </c>
      <c r="DE268" t="s">
        <v>3</v>
      </c>
      <c r="DF268">
        <f>ROUND(ROUND(AE268*AI268,2)*CX268,2)</f>
        <v>-170.18</v>
      </c>
      <c r="DG268">
        <f t="shared" si="107"/>
        <v>0</v>
      </c>
      <c r="DH268">
        <f t="shared" si="108"/>
        <v>0</v>
      </c>
      <c r="DI268">
        <f t="shared" si="106"/>
        <v>0</v>
      </c>
      <c r="DJ268">
        <f>DF268</f>
        <v>-170.18</v>
      </c>
      <c r="DK268">
        <v>0</v>
      </c>
      <c r="DL268" t="s">
        <v>3</v>
      </c>
      <c r="DM268">
        <v>0</v>
      </c>
      <c r="DN268" t="s">
        <v>3</v>
      </c>
      <c r="DO268">
        <v>0</v>
      </c>
    </row>
    <row r="269" spans="1:119" x14ac:dyDescent="0.2">
      <c r="A269">
        <f>ROW(Source!A312)</f>
        <v>312</v>
      </c>
      <c r="B269">
        <v>93041055</v>
      </c>
      <c r="C269">
        <v>93042356</v>
      </c>
      <c r="D269">
        <v>37786184</v>
      </c>
      <c r="E269">
        <v>1</v>
      </c>
      <c r="F269">
        <v>1</v>
      </c>
      <c r="G269">
        <v>1</v>
      </c>
      <c r="H269">
        <v>3</v>
      </c>
      <c r="I269" t="s">
        <v>128</v>
      </c>
      <c r="J269" t="s">
        <v>130</v>
      </c>
      <c r="K269" t="s">
        <v>129</v>
      </c>
      <c r="L269">
        <v>1301</v>
      </c>
      <c r="N269">
        <v>1003</v>
      </c>
      <c r="O269" t="s">
        <v>64</v>
      </c>
      <c r="P269" t="s">
        <v>64</v>
      </c>
      <c r="Q269">
        <v>1</v>
      </c>
      <c r="W269">
        <v>1</v>
      </c>
      <c r="X269">
        <v>989096894</v>
      </c>
      <c r="Y269">
        <f t="shared" si="103"/>
        <v>-1000</v>
      </c>
      <c r="AA269">
        <v>345.29</v>
      </c>
      <c r="AB269">
        <v>0</v>
      </c>
      <c r="AC269">
        <v>0</v>
      </c>
      <c r="AD269">
        <v>0</v>
      </c>
      <c r="AE269">
        <v>32.299999999999997</v>
      </c>
      <c r="AF269">
        <v>0</v>
      </c>
      <c r="AG269">
        <v>0</v>
      </c>
      <c r="AH269">
        <v>0</v>
      </c>
      <c r="AI269">
        <v>10.69</v>
      </c>
      <c r="AJ269">
        <v>1</v>
      </c>
      <c r="AK269">
        <v>1</v>
      </c>
      <c r="AL269">
        <v>1</v>
      </c>
      <c r="AM269">
        <v>2</v>
      </c>
      <c r="AN269">
        <v>0</v>
      </c>
      <c r="AO269">
        <v>1</v>
      </c>
      <c r="AP269">
        <v>1</v>
      </c>
      <c r="AQ269">
        <v>0</v>
      </c>
      <c r="AR269">
        <v>0</v>
      </c>
      <c r="AS269" t="s">
        <v>3</v>
      </c>
      <c r="AT269">
        <v>-1000</v>
      </c>
      <c r="AU269" t="s">
        <v>3</v>
      </c>
      <c r="AV269">
        <v>0</v>
      </c>
      <c r="AW269">
        <v>2</v>
      </c>
      <c r="AX269">
        <v>93042364</v>
      </c>
      <c r="AY269">
        <v>1</v>
      </c>
      <c r="AZ269">
        <v>6144</v>
      </c>
      <c r="BA269">
        <v>269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V269">
        <v>0</v>
      </c>
      <c r="CW269">
        <v>0</v>
      </c>
      <c r="CX269">
        <f>ROUND(Y269*Source!I312,9)</f>
        <v>-339</v>
      </c>
      <c r="CY269">
        <f>AA269</f>
        <v>345.29</v>
      </c>
      <c r="CZ269">
        <f>AE269</f>
        <v>32.299999999999997</v>
      </c>
      <c r="DA269">
        <f>AI269</f>
        <v>10.69</v>
      </c>
      <c r="DB269">
        <f t="shared" si="104"/>
        <v>-32300</v>
      </c>
      <c r="DC269">
        <f t="shared" si="105"/>
        <v>0</v>
      </c>
      <c r="DD269" t="s">
        <v>3</v>
      </c>
      <c r="DE269" t="s">
        <v>3</v>
      </c>
      <c r="DF269">
        <f>ROUND(ROUND(AE269*AI269,2)*CX269,2)</f>
        <v>-117053.31</v>
      </c>
      <c r="DG269">
        <f t="shared" si="107"/>
        <v>0</v>
      </c>
      <c r="DH269">
        <f t="shared" si="108"/>
        <v>0</v>
      </c>
      <c r="DI269">
        <f t="shared" si="106"/>
        <v>0</v>
      </c>
      <c r="DJ269">
        <f>DF269</f>
        <v>-117053.31</v>
      </c>
      <c r="DK269">
        <v>0</v>
      </c>
      <c r="DL269" t="s">
        <v>3</v>
      </c>
      <c r="DM269">
        <v>0</v>
      </c>
      <c r="DN269" t="s">
        <v>3</v>
      </c>
      <c r="DO269">
        <v>0</v>
      </c>
    </row>
    <row r="270" spans="1:119" x14ac:dyDescent="0.2">
      <c r="A270">
        <f>ROW(Source!A316)</f>
        <v>316</v>
      </c>
      <c r="B270">
        <v>93041055</v>
      </c>
      <c r="C270">
        <v>93042368</v>
      </c>
      <c r="D270">
        <v>23351341</v>
      </c>
      <c r="E270">
        <v>1</v>
      </c>
      <c r="F270">
        <v>1</v>
      </c>
      <c r="G270">
        <v>1</v>
      </c>
      <c r="H270">
        <v>1</v>
      </c>
      <c r="I270" t="s">
        <v>796</v>
      </c>
      <c r="J270" t="s">
        <v>3</v>
      </c>
      <c r="K270" t="s">
        <v>797</v>
      </c>
      <c r="L270">
        <v>1369</v>
      </c>
      <c r="N270">
        <v>1013</v>
      </c>
      <c r="O270" t="s">
        <v>688</v>
      </c>
      <c r="P270" t="s">
        <v>688</v>
      </c>
      <c r="Q270">
        <v>1</v>
      </c>
      <c r="W270">
        <v>0</v>
      </c>
      <c r="X270">
        <v>1903430866</v>
      </c>
      <c r="Y270">
        <f t="shared" si="103"/>
        <v>23.52</v>
      </c>
      <c r="AA270">
        <v>0</v>
      </c>
      <c r="AB270">
        <v>0</v>
      </c>
      <c r="AC270">
        <v>0</v>
      </c>
      <c r="AD270">
        <v>8.7899999999999991</v>
      </c>
      <c r="AE270">
        <v>0</v>
      </c>
      <c r="AF270">
        <v>0</v>
      </c>
      <c r="AG270">
        <v>0</v>
      </c>
      <c r="AH270">
        <v>8.7899999999999991</v>
      </c>
      <c r="AI270">
        <v>1</v>
      </c>
      <c r="AJ270">
        <v>1</v>
      </c>
      <c r="AK270">
        <v>1</v>
      </c>
      <c r="AL270">
        <v>1</v>
      </c>
      <c r="AM270">
        <v>-2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3</v>
      </c>
      <c r="AT270">
        <v>23.52</v>
      </c>
      <c r="AU270" t="s">
        <v>3</v>
      </c>
      <c r="AV270">
        <v>1</v>
      </c>
      <c r="AW270">
        <v>2</v>
      </c>
      <c r="AX270">
        <v>93042378</v>
      </c>
      <c r="AY270">
        <v>1</v>
      </c>
      <c r="AZ270">
        <v>0</v>
      </c>
      <c r="BA270">
        <v>270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U270">
        <f>ROUND(AT270*Source!I316*AH270*AL270,2)</f>
        <v>6.2</v>
      </c>
      <c r="CV270">
        <f>ROUND(Y270*Source!I316,9)</f>
        <v>0.7056</v>
      </c>
      <c r="CW270">
        <v>0</v>
      </c>
      <c r="CX270">
        <f>ROUND(Y270*Source!I316,9)</f>
        <v>0.7056</v>
      </c>
      <c r="CY270">
        <f>AD270</f>
        <v>8.7899999999999991</v>
      </c>
      <c r="CZ270">
        <f>AH270</f>
        <v>8.7899999999999991</v>
      </c>
      <c r="DA270">
        <f>AL270</f>
        <v>1</v>
      </c>
      <c r="DB270">
        <f t="shared" si="104"/>
        <v>206.74</v>
      </c>
      <c r="DC270">
        <f t="shared" si="105"/>
        <v>0</v>
      </c>
      <c r="DD270" t="s">
        <v>3</v>
      </c>
      <c r="DE270" t="s">
        <v>3</v>
      </c>
      <c r="DF270">
        <f>ROUND(ROUND(AE270,2)*CX270,2)</f>
        <v>0</v>
      </c>
      <c r="DG270">
        <f t="shared" si="107"/>
        <v>0</v>
      </c>
      <c r="DH270">
        <f t="shared" si="108"/>
        <v>0</v>
      </c>
      <c r="DI270">
        <f t="shared" si="106"/>
        <v>6.2</v>
      </c>
      <c r="DJ270">
        <f>DI270</f>
        <v>6.2</v>
      </c>
      <c r="DK270">
        <v>0</v>
      </c>
      <c r="DL270" t="s">
        <v>3</v>
      </c>
      <c r="DM270">
        <v>0</v>
      </c>
      <c r="DN270" t="s">
        <v>3</v>
      </c>
      <c r="DO270">
        <v>0</v>
      </c>
    </row>
    <row r="271" spans="1:119" x14ac:dyDescent="0.2">
      <c r="A271">
        <f>ROW(Source!A316)</f>
        <v>316</v>
      </c>
      <c r="B271">
        <v>93041055</v>
      </c>
      <c r="C271">
        <v>93042368</v>
      </c>
      <c r="D271">
        <v>121548</v>
      </c>
      <c r="E271">
        <v>1</v>
      </c>
      <c r="F271">
        <v>1</v>
      </c>
      <c r="G271">
        <v>1</v>
      </c>
      <c r="H271">
        <v>1</v>
      </c>
      <c r="I271" t="s">
        <v>25</v>
      </c>
      <c r="J271" t="s">
        <v>3</v>
      </c>
      <c r="K271" t="s">
        <v>691</v>
      </c>
      <c r="L271">
        <v>608254</v>
      </c>
      <c r="N271">
        <v>1013</v>
      </c>
      <c r="O271" t="s">
        <v>692</v>
      </c>
      <c r="P271" t="s">
        <v>692</v>
      </c>
      <c r="Q271">
        <v>1</v>
      </c>
      <c r="W271">
        <v>0</v>
      </c>
      <c r="X271">
        <v>-185737400</v>
      </c>
      <c r="Y271">
        <f t="shared" si="103"/>
        <v>0.1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1</v>
      </c>
      <c r="AJ271">
        <v>1</v>
      </c>
      <c r="AK271">
        <v>1</v>
      </c>
      <c r="AL271">
        <v>1</v>
      </c>
      <c r="AM271">
        <v>-2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3</v>
      </c>
      <c r="AT271">
        <v>0.1</v>
      </c>
      <c r="AU271" t="s">
        <v>3</v>
      </c>
      <c r="AV271">
        <v>2</v>
      </c>
      <c r="AW271">
        <v>2</v>
      </c>
      <c r="AX271">
        <v>93042379</v>
      </c>
      <c r="AY271">
        <v>1</v>
      </c>
      <c r="AZ271">
        <v>0</v>
      </c>
      <c r="BA271">
        <v>271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V271">
        <v>0</v>
      </c>
      <c r="CW271">
        <v>0</v>
      </c>
      <c r="CX271">
        <f>ROUND(Y271*Source!I316,9)</f>
        <v>3.0000000000000001E-3</v>
      </c>
      <c r="CY271">
        <f>AD271</f>
        <v>0</v>
      </c>
      <c r="CZ271">
        <f>AH271</f>
        <v>0</v>
      </c>
      <c r="DA271">
        <f>AL271</f>
        <v>1</v>
      </c>
      <c r="DB271">
        <f t="shared" si="104"/>
        <v>0</v>
      </c>
      <c r="DC271">
        <f t="shared" si="105"/>
        <v>0</v>
      </c>
      <c r="DD271" t="s">
        <v>3</v>
      </c>
      <c r="DE271" t="s">
        <v>3</v>
      </c>
      <c r="DF271">
        <f>ROUND(ROUND(AE271,2)*CX271,2)</f>
        <v>0</v>
      </c>
      <c r="DG271">
        <f t="shared" si="107"/>
        <v>0</v>
      </c>
      <c r="DH271">
        <f t="shared" si="108"/>
        <v>0</v>
      </c>
      <c r="DI271">
        <f t="shared" si="106"/>
        <v>0</v>
      </c>
      <c r="DJ271">
        <f>DI271</f>
        <v>0</v>
      </c>
      <c r="DK271">
        <v>0</v>
      </c>
      <c r="DL271" t="s">
        <v>3</v>
      </c>
      <c r="DM271">
        <v>0</v>
      </c>
      <c r="DN271" t="s">
        <v>3</v>
      </c>
      <c r="DO271">
        <v>0</v>
      </c>
    </row>
    <row r="272" spans="1:119" x14ac:dyDescent="0.2">
      <c r="A272">
        <f>ROW(Source!A316)</f>
        <v>316</v>
      </c>
      <c r="B272">
        <v>93041055</v>
      </c>
      <c r="C272">
        <v>93042368</v>
      </c>
      <c r="D272">
        <v>37802432</v>
      </c>
      <c r="E272">
        <v>1</v>
      </c>
      <c r="F272">
        <v>1</v>
      </c>
      <c r="G272">
        <v>1</v>
      </c>
      <c r="H272">
        <v>2</v>
      </c>
      <c r="I272" t="s">
        <v>720</v>
      </c>
      <c r="J272" t="s">
        <v>721</v>
      </c>
      <c r="K272" t="s">
        <v>722</v>
      </c>
      <c r="L272">
        <v>1368</v>
      </c>
      <c r="N272">
        <v>1011</v>
      </c>
      <c r="O272" t="s">
        <v>696</v>
      </c>
      <c r="P272" t="s">
        <v>696</v>
      </c>
      <c r="Q272">
        <v>1</v>
      </c>
      <c r="W272">
        <v>0</v>
      </c>
      <c r="X272">
        <v>-1424728221</v>
      </c>
      <c r="Y272">
        <f t="shared" si="103"/>
        <v>0.1</v>
      </c>
      <c r="AA272">
        <v>0</v>
      </c>
      <c r="AB272">
        <v>1482.38</v>
      </c>
      <c r="AC272">
        <v>432.33</v>
      </c>
      <c r="AD272">
        <v>0</v>
      </c>
      <c r="AE272">
        <v>0</v>
      </c>
      <c r="AF272">
        <v>138.54</v>
      </c>
      <c r="AG272">
        <v>12.1</v>
      </c>
      <c r="AH272">
        <v>0</v>
      </c>
      <c r="AI272">
        <v>1</v>
      </c>
      <c r="AJ272">
        <v>10.7</v>
      </c>
      <c r="AK272">
        <v>35.729999999999997</v>
      </c>
      <c r="AL272">
        <v>1</v>
      </c>
      <c r="AM272">
        <v>2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3</v>
      </c>
      <c r="AT272">
        <v>0.1</v>
      </c>
      <c r="AU272" t="s">
        <v>3</v>
      </c>
      <c r="AV272">
        <v>0</v>
      </c>
      <c r="AW272">
        <v>2</v>
      </c>
      <c r="AX272">
        <v>93042380</v>
      </c>
      <c r="AY272">
        <v>1</v>
      </c>
      <c r="AZ272">
        <v>0</v>
      </c>
      <c r="BA272">
        <v>272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V272">
        <v>0</v>
      </c>
      <c r="CW272">
        <f>ROUND(Y272*Source!I316*DO272,9)</f>
        <v>0</v>
      </c>
      <c r="CX272">
        <f>ROUND(Y272*Source!I316,9)</f>
        <v>3.0000000000000001E-3</v>
      </c>
      <c r="CY272">
        <f>AB272</f>
        <v>1482.38</v>
      </c>
      <c r="CZ272">
        <f>AF272</f>
        <v>138.54</v>
      </c>
      <c r="DA272">
        <f>AJ272</f>
        <v>10.7</v>
      </c>
      <c r="DB272">
        <f t="shared" si="104"/>
        <v>13.85</v>
      </c>
      <c r="DC272">
        <f t="shared" si="105"/>
        <v>1.21</v>
      </c>
      <c r="DD272" t="s">
        <v>3</v>
      </c>
      <c r="DE272" t="s">
        <v>3</v>
      </c>
      <c r="DF272">
        <f>ROUND(ROUND(AE272,2)*CX272,2)</f>
        <v>0</v>
      </c>
      <c r="DG272">
        <f>ROUND(ROUND(AF272*AJ272,2)*CX272,2)</f>
        <v>4.45</v>
      </c>
      <c r="DH272">
        <f>ROUND(ROUND(AG272*AK272,2)*CX272,2)</f>
        <v>1.3</v>
      </c>
      <c r="DI272">
        <f t="shared" si="106"/>
        <v>0</v>
      </c>
      <c r="DJ272">
        <f>DG272</f>
        <v>4.45</v>
      </c>
      <c r="DK272">
        <v>0</v>
      </c>
      <c r="DL272" t="s">
        <v>3</v>
      </c>
      <c r="DM272">
        <v>0</v>
      </c>
      <c r="DN272" t="s">
        <v>3</v>
      </c>
      <c r="DO272">
        <v>0</v>
      </c>
    </row>
    <row r="273" spans="1:119" x14ac:dyDescent="0.2">
      <c r="A273">
        <f>ROW(Source!A316)</f>
        <v>316</v>
      </c>
      <c r="B273">
        <v>93041055</v>
      </c>
      <c r="C273">
        <v>93042368</v>
      </c>
      <c r="D273">
        <v>37802657</v>
      </c>
      <c r="E273">
        <v>1</v>
      </c>
      <c r="F273">
        <v>1</v>
      </c>
      <c r="G273">
        <v>1</v>
      </c>
      <c r="H273">
        <v>2</v>
      </c>
      <c r="I273" t="s">
        <v>769</v>
      </c>
      <c r="J273" t="s">
        <v>770</v>
      </c>
      <c r="K273" t="s">
        <v>771</v>
      </c>
      <c r="L273">
        <v>1368</v>
      </c>
      <c r="N273">
        <v>1011</v>
      </c>
      <c r="O273" t="s">
        <v>696</v>
      </c>
      <c r="P273" t="s">
        <v>696</v>
      </c>
      <c r="Q273">
        <v>1</v>
      </c>
      <c r="W273">
        <v>0</v>
      </c>
      <c r="X273">
        <v>1084334125</v>
      </c>
      <c r="Y273">
        <f t="shared" si="103"/>
        <v>1.73</v>
      </c>
      <c r="AA273">
        <v>0</v>
      </c>
      <c r="AB273">
        <v>54.96</v>
      </c>
      <c r="AC273">
        <v>0</v>
      </c>
      <c r="AD273">
        <v>0</v>
      </c>
      <c r="AE273">
        <v>0</v>
      </c>
      <c r="AF273">
        <v>7.55</v>
      </c>
      <c r="AG273">
        <v>0</v>
      </c>
      <c r="AH273">
        <v>0</v>
      </c>
      <c r="AI273">
        <v>1</v>
      </c>
      <c r="AJ273">
        <v>7.28</v>
      </c>
      <c r="AK273">
        <v>35.729999999999997</v>
      </c>
      <c r="AL273">
        <v>1</v>
      </c>
      <c r="AM273">
        <v>2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3</v>
      </c>
      <c r="AT273">
        <v>1.73</v>
      </c>
      <c r="AU273" t="s">
        <v>3</v>
      </c>
      <c r="AV273">
        <v>0</v>
      </c>
      <c r="AW273">
        <v>2</v>
      </c>
      <c r="AX273">
        <v>93042381</v>
      </c>
      <c r="AY273">
        <v>1</v>
      </c>
      <c r="AZ273">
        <v>0</v>
      </c>
      <c r="BA273">
        <v>273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V273">
        <v>0</v>
      </c>
      <c r="CW273">
        <f>ROUND(Y273*Source!I316*DO273,9)</f>
        <v>0</v>
      </c>
      <c r="CX273">
        <f>ROUND(Y273*Source!I316,9)</f>
        <v>5.1900000000000002E-2</v>
      </c>
      <c r="CY273">
        <f>AB273</f>
        <v>54.96</v>
      </c>
      <c r="CZ273">
        <f>AF273</f>
        <v>7.55</v>
      </c>
      <c r="DA273">
        <f>AJ273</f>
        <v>7.28</v>
      </c>
      <c r="DB273">
        <f t="shared" si="104"/>
        <v>13.06</v>
      </c>
      <c r="DC273">
        <f t="shared" si="105"/>
        <v>0</v>
      </c>
      <c r="DD273" t="s">
        <v>3</v>
      </c>
      <c r="DE273" t="s">
        <v>3</v>
      </c>
      <c r="DF273">
        <f>ROUND(ROUND(AE273,2)*CX273,2)</f>
        <v>0</v>
      </c>
      <c r="DG273">
        <f>ROUND(ROUND(AF273*AJ273,2)*CX273,2)</f>
        <v>2.85</v>
      </c>
      <c r="DH273">
        <f>ROUND(ROUND(AG273*AK273,2)*CX273,2)</f>
        <v>0</v>
      </c>
      <c r="DI273">
        <f t="shared" si="106"/>
        <v>0</v>
      </c>
      <c r="DJ273">
        <f>DG273</f>
        <v>2.85</v>
      </c>
      <c r="DK273">
        <v>0</v>
      </c>
      <c r="DL273" t="s">
        <v>3</v>
      </c>
      <c r="DM273">
        <v>0</v>
      </c>
      <c r="DN273" t="s">
        <v>3</v>
      </c>
      <c r="DO273">
        <v>0</v>
      </c>
    </row>
    <row r="274" spans="1:119" x14ac:dyDescent="0.2">
      <c r="A274">
        <f>ROW(Source!A316)</f>
        <v>316</v>
      </c>
      <c r="B274">
        <v>93041055</v>
      </c>
      <c r="C274">
        <v>93042368</v>
      </c>
      <c r="D274">
        <v>37804456</v>
      </c>
      <c r="E274">
        <v>1</v>
      </c>
      <c r="F274">
        <v>1</v>
      </c>
      <c r="G274">
        <v>1</v>
      </c>
      <c r="H274">
        <v>2</v>
      </c>
      <c r="I274" t="s">
        <v>709</v>
      </c>
      <c r="J274" t="s">
        <v>710</v>
      </c>
      <c r="K274" t="s">
        <v>711</v>
      </c>
      <c r="L274">
        <v>1368</v>
      </c>
      <c r="N274">
        <v>1011</v>
      </c>
      <c r="O274" t="s">
        <v>696</v>
      </c>
      <c r="P274" t="s">
        <v>696</v>
      </c>
      <c r="Q274">
        <v>1</v>
      </c>
      <c r="W274">
        <v>0</v>
      </c>
      <c r="X274">
        <v>-671646184</v>
      </c>
      <c r="Y274">
        <f t="shared" si="103"/>
        <v>0.1</v>
      </c>
      <c r="AA274">
        <v>0</v>
      </c>
      <c r="AB274">
        <v>1326.85</v>
      </c>
      <c r="AC274">
        <v>369.81</v>
      </c>
      <c r="AD274">
        <v>0</v>
      </c>
      <c r="AE274">
        <v>0</v>
      </c>
      <c r="AF274">
        <v>91.76</v>
      </c>
      <c r="AG274">
        <v>10.35</v>
      </c>
      <c r="AH274">
        <v>0</v>
      </c>
      <c r="AI274">
        <v>1</v>
      </c>
      <c r="AJ274">
        <v>14.46</v>
      </c>
      <c r="AK274">
        <v>35.729999999999997</v>
      </c>
      <c r="AL274">
        <v>1</v>
      </c>
      <c r="AM274">
        <v>2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3</v>
      </c>
      <c r="AT274">
        <v>0.1</v>
      </c>
      <c r="AU274" t="s">
        <v>3</v>
      </c>
      <c r="AV274">
        <v>0</v>
      </c>
      <c r="AW274">
        <v>2</v>
      </c>
      <c r="AX274">
        <v>93042382</v>
      </c>
      <c r="AY274">
        <v>1</v>
      </c>
      <c r="AZ274">
        <v>0</v>
      </c>
      <c r="BA274">
        <v>274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V274">
        <v>0</v>
      </c>
      <c r="CW274">
        <f>ROUND(Y274*Source!I316*DO274,9)</f>
        <v>0</v>
      </c>
      <c r="CX274">
        <f>ROUND(Y274*Source!I316,9)</f>
        <v>3.0000000000000001E-3</v>
      </c>
      <c r="CY274">
        <f>AB274</f>
        <v>1326.85</v>
      </c>
      <c r="CZ274">
        <f>AF274</f>
        <v>91.76</v>
      </c>
      <c r="DA274">
        <f>AJ274</f>
        <v>14.46</v>
      </c>
      <c r="DB274">
        <f t="shared" si="104"/>
        <v>9.18</v>
      </c>
      <c r="DC274">
        <f t="shared" si="105"/>
        <v>1.04</v>
      </c>
      <c r="DD274" t="s">
        <v>3</v>
      </c>
      <c r="DE274" t="s">
        <v>3</v>
      </c>
      <c r="DF274">
        <f>ROUND(ROUND(AE274,2)*CX274,2)</f>
        <v>0</v>
      </c>
      <c r="DG274">
        <f>ROUND(ROUND(AF274*AJ274,2)*CX274,2)</f>
        <v>3.98</v>
      </c>
      <c r="DH274">
        <f>ROUND(ROUND(AG274*AK274,2)*CX274,2)</f>
        <v>1.1100000000000001</v>
      </c>
      <c r="DI274">
        <f t="shared" si="106"/>
        <v>0</v>
      </c>
      <c r="DJ274">
        <f>DG274</f>
        <v>3.98</v>
      </c>
      <c r="DK274">
        <v>0</v>
      </c>
      <c r="DL274" t="s">
        <v>3</v>
      </c>
      <c r="DM274">
        <v>0</v>
      </c>
      <c r="DN274" t="s">
        <v>3</v>
      </c>
      <c r="DO274">
        <v>0</v>
      </c>
    </row>
    <row r="275" spans="1:119" x14ac:dyDescent="0.2">
      <c r="A275">
        <f>ROW(Source!A316)</f>
        <v>316</v>
      </c>
      <c r="B275">
        <v>93041055</v>
      </c>
      <c r="C275">
        <v>93042368</v>
      </c>
      <c r="D275">
        <v>37736610</v>
      </c>
      <c r="E275">
        <v>1</v>
      </c>
      <c r="F275">
        <v>1</v>
      </c>
      <c r="G275">
        <v>1</v>
      </c>
      <c r="H275">
        <v>3</v>
      </c>
      <c r="I275" t="s">
        <v>338</v>
      </c>
      <c r="J275" t="s">
        <v>340</v>
      </c>
      <c r="K275" t="s">
        <v>339</v>
      </c>
      <c r="L275">
        <v>1346</v>
      </c>
      <c r="N275">
        <v>1009</v>
      </c>
      <c r="O275" t="s">
        <v>55</v>
      </c>
      <c r="P275" t="s">
        <v>55</v>
      </c>
      <c r="Q275">
        <v>1</v>
      </c>
      <c r="W275">
        <v>1</v>
      </c>
      <c r="X275">
        <v>-347328291</v>
      </c>
      <c r="Y275">
        <f t="shared" si="103"/>
        <v>-6.84</v>
      </c>
      <c r="AA275">
        <v>121.82</v>
      </c>
      <c r="AB275">
        <v>0</v>
      </c>
      <c r="AC275">
        <v>0</v>
      </c>
      <c r="AD275">
        <v>0</v>
      </c>
      <c r="AE275">
        <v>12.65</v>
      </c>
      <c r="AF275">
        <v>0</v>
      </c>
      <c r="AG275">
        <v>0</v>
      </c>
      <c r="AH275">
        <v>0</v>
      </c>
      <c r="AI275">
        <v>9.6300000000000008</v>
      </c>
      <c r="AJ275">
        <v>1</v>
      </c>
      <c r="AK275">
        <v>1</v>
      </c>
      <c r="AL275">
        <v>1</v>
      </c>
      <c r="AM275">
        <v>2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3</v>
      </c>
      <c r="AT275">
        <v>-6.84</v>
      </c>
      <c r="AU275" t="s">
        <v>3</v>
      </c>
      <c r="AV275">
        <v>0</v>
      </c>
      <c r="AW275">
        <v>2</v>
      </c>
      <c r="AX275">
        <v>93042383</v>
      </c>
      <c r="AY275">
        <v>1</v>
      </c>
      <c r="AZ275">
        <v>6144</v>
      </c>
      <c r="BA275">
        <v>275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V275">
        <v>0</v>
      </c>
      <c r="CW275">
        <v>0</v>
      </c>
      <c r="CX275">
        <f>ROUND(Y275*Source!I316,9)</f>
        <v>-0.20519999999999999</v>
      </c>
      <c r="CY275">
        <f>AA275</f>
        <v>121.82</v>
      </c>
      <c r="CZ275">
        <f>AE275</f>
        <v>12.65</v>
      </c>
      <c r="DA275">
        <f>AI275</f>
        <v>9.6300000000000008</v>
      </c>
      <c r="DB275">
        <f t="shared" si="104"/>
        <v>-86.53</v>
      </c>
      <c r="DC275">
        <f t="shared" si="105"/>
        <v>0</v>
      </c>
      <c r="DD275" t="s">
        <v>3</v>
      </c>
      <c r="DE275" t="s">
        <v>3</v>
      </c>
      <c r="DF275">
        <f>ROUND(ROUND(AE275*AI275,2)*CX275,2)</f>
        <v>-25</v>
      </c>
      <c r="DG275">
        <f t="shared" ref="DG275:DG280" si="109">ROUND(ROUND(AF275,2)*CX275,2)</f>
        <v>0</v>
      </c>
      <c r="DH275">
        <f t="shared" ref="DH275:DH280" si="110">ROUND(ROUND(AG275,2)*CX275,2)</f>
        <v>0</v>
      </c>
      <c r="DI275">
        <f t="shared" si="106"/>
        <v>0</v>
      </c>
      <c r="DJ275">
        <f>DF275</f>
        <v>-25</v>
      </c>
      <c r="DK275">
        <v>0</v>
      </c>
      <c r="DL275" t="s">
        <v>3</v>
      </c>
      <c r="DM275">
        <v>0</v>
      </c>
      <c r="DN275" t="s">
        <v>3</v>
      </c>
      <c r="DO275">
        <v>0</v>
      </c>
    </row>
    <row r="276" spans="1:119" x14ac:dyDescent="0.2">
      <c r="A276">
        <f>ROW(Source!A316)</f>
        <v>316</v>
      </c>
      <c r="B276">
        <v>93041055</v>
      </c>
      <c r="C276">
        <v>93042368</v>
      </c>
      <c r="D276">
        <v>37737061</v>
      </c>
      <c r="E276">
        <v>1</v>
      </c>
      <c r="F276">
        <v>1</v>
      </c>
      <c r="G276">
        <v>1</v>
      </c>
      <c r="H276">
        <v>3</v>
      </c>
      <c r="I276" t="s">
        <v>440</v>
      </c>
      <c r="J276" t="s">
        <v>442</v>
      </c>
      <c r="K276" t="s">
        <v>441</v>
      </c>
      <c r="L276">
        <v>1355</v>
      </c>
      <c r="N276">
        <v>1010</v>
      </c>
      <c r="O276" t="s">
        <v>156</v>
      </c>
      <c r="P276" t="s">
        <v>156</v>
      </c>
      <c r="Q276">
        <v>100</v>
      </c>
      <c r="W276">
        <v>1</v>
      </c>
      <c r="X276">
        <v>2122249271</v>
      </c>
      <c r="Y276">
        <f t="shared" si="103"/>
        <v>-0.4</v>
      </c>
      <c r="AA276">
        <v>363.13</v>
      </c>
      <c r="AB276">
        <v>0</v>
      </c>
      <c r="AC276">
        <v>0</v>
      </c>
      <c r="AD276">
        <v>0</v>
      </c>
      <c r="AE276">
        <v>87.29</v>
      </c>
      <c r="AF276">
        <v>0</v>
      </c>
      <c r="AG276">
        <v>0</v>
      </c>
      <c r="AH276">
        <v>0</v>
      </c>
      <c r="AI276">
        <v>4.16</v>
      </c>
      <c r="AJ276">
        <v>1</v>
      </c>
      <c r="AK276">
        <v>1</v>
      </c>
      <c r="AL276">
        <v>1</v>
      </c>
      <c r="AM276">
        <v>2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3</v>
      </c>
      <c r="AT276">
        <v>-0.4</v>
      </c>
      <c r="AU276" t="s">
        <v>3</v>
      </c>
      <c r="AV276">
        <v>0</v>
      </c>
      <c r="AW276">
        <v>2</v>
      </c>
      <c r="AX276">
        <v>93042384</v>
      </c>
      <c r="AY276">
        <v>1</v>
      </c>
      <c r="AZ276">
        <v>6144</v>
      </c>
      <c r="BA276">
        <v>276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V276">
        <v>0</v>
      </c>
      <c r="CW276">
        <v>0</v>
      </c>
      <c r="CX276">
        <f>ROUND(Y276*Source!I316,9)</f>
        <v>-1.2E-2</v>
      </c>
      <c r="CY276">
        <f>AA276</f>
        <v>363.13</v>
      </c>
      <c r="CZ276">
        <f>AE276</f>
        <v>87.29</v>
      </c>
      <c r="DA276">
        <f>AI276</f>
        <v>4.16</v>
      </c>
      <c r="DB276">
        <f t="shared" si="104"/>
        <v>-34.92</v>
      </c>
      <c r="DC276">
        <f t="shared" si="105"/>
        <v>0</v>
      </c>
      <c r="DD276" t="s">
        <v>3</v>
      </c>
      <c r="DE276" t="s">
        <v>3</v>
      </c>
      <c r="DF276">
        <f>ROUND(ROUND(AE276*AI276,2)*CX276,2)</f>
        <v>-4.3600000000000003</v>
      </c>
      <c r="DG276">
        <f t="shared" si="109"/>
        <v>0</v>
      </c>
      <c r="DH276">
        <f t="shared" si="110"/>
        <v>0</v>
      </c>
      <c r="DI276">
        <f t="shared" si="106"/>
        <v>0</v>
      </c>
      <c r="DJ276">
        <f>DF276</f>
        <v>-4.3600000000000003</v>
      </c>
      <c r="DK276">
        <v>0</v>
      </c>
      <c r="DL276" t="s">
        <v>3</v>
      </c>
      <c r="DM276">
        <v>0</v>
      </c>
      <c r="DN276" t="s">
        <v>3</v>
      </c>
      <c r="DO276">
        <v>0</v>
      </c>
    </row>
    <row r="277" spans="1:119" x14ac:dyDescent="0.2">
      <c r="A277">
        <f>ROW(Source!A316)</f>
        <v>316</v>
      </c>
      <c r="B277">
        <v>93041055</v>
      </c>
      <c r="C277">
        <v>93042368</v>
      </c>
      <c r="D277">
        <v>37737326</v>
      </c>
      <c r="E277">
        <v>1</v>
      </c>
      <c r="F277">
        <v>1</v>
      </c>
      <c r="G277">
        <v>1</v>
      </c>
      <c r="H277">
        <v>3</v>
      </c>
      <c r="I277" t="s">
        <v>444</v>
      </c>
      <c r="J277" t="s">
        <v>446</v>
      </c>
      <c r="K277" t="s">
        <v>445</v>
      </c>
      <c r="L277">
        <v>1354</v>
      </c>
      <c r="N277">
        <v>1010</v>
      </c>
      <c r="O277" t="s">
        <v>79</v>
      </c>
      <c r="P277" t="s">
        <v>79</v>
      </c>
      <c r="Q277">
        <v>1</v>
      </c>
      <c r="W277">
        <v>1</v>
      </c>
      <c r="X277">
        <v>-141146855</v>
      </c>
      <c r="Y277">
        <f t="shared" si="103"/>
        <v>-40</v>
      </c>
      <c r="AA277">
        <v>0.34</v>
      </c>
      <c r="AB277">
        <v>0</v>
      </c>
      <c r="AC277">
        <v>0</v>
      </c>
      <c r="AD277">
        <v>0</v>
      </c>
      <c r="AE277">
        <v>7.0000000000000007E-2</v>
      </c>
      <c r="AF277">
        <v>0</v>
      </c>
      <c r="AG277">
        <v>0</v>
      </c>
      <c r="AH277">
        <v>0</v>
      </c>
      <c r="AI277">
        <v>4.8600000000000003</v>
      </c>
      <c r="AJ277">
        <v>1</v>
      </c>
      <c r="AK277">
        <v>1</v>
      </c>
      <c r="AL277">
        <v>1</v>
      </c>
      <c r="AM277">
        <v>2</v>
      </c>
      <c r="AN277">
        <v>0</v>
      </c>
      <c r="AO277">
        <v>1</v>
      </c>
      <c r="AP277">
        <v>0</v>
      </c>
      <c r="AQ277">
        <v>0</v>
      </c>
      <c r="AR277">
        <v>0</v>
      </c>
      <c r="AS277" t="s">
        <v>3</v>
      </c>
      <c r="AT277">
        <v>-40</v>
      </c>
      <c r="AU277" t="s">
        <v>3</v>
      </c>
      <c r="AV277">
        <v>0</v>
      </c>
      <c r="AW277">
        <v>2</v>
      </c>
      <c r="AX277">
        <v>93042385</v>
      </c>
      <c r="AY277">
        <v>1</v>
      </c>
      <c r="AZ277">
        <v>6144</v>
      </c>
      <c r="BA277">
        <v>277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V277">
        <v>0</v>
      </c>
      <c r="CW277">
        <v>0</v>
      </c>
      <c r="CX277">
        <f>ROUND(Y277*Source!I316,9)</f>
        <v>-1.2</v>
      </c>
      <c r="CY277">
        <f>AA277</f>
        <v>0.34</v>
      </c>
      <c r="CZ277">
        <f>AE277</f>
        <v>7.0000000000000007E-2</v>
      </c>
      <c r="DA277">
        <f>AI277</f>
        <v>4.8600000000000003</v>
      </c>
      <c r="DB277">
        <f t="shared" si="104"/>
        <v>-2.8</v>
      </c>
      <c r="DC277">
        <f t="shared" si="105"/>
        <v>0</v>
      </c>
      <c r="DD277" t="s">
        <v>3</v>
      </c>
      <c r="DE277" t="s">
        <v>3</v>
      </c>
      <c r="DF277">
        <f>ROUND(ROUND(AE277*AI277,2)*CX277,2)</f>
        <v>-0.41</v>
      </c>
      <c r="DG277">
        <f t="shared" si="109"/>
        <v>0</v>
      </c>
      <c r="DH277">
        <f t="shared" si="110"/>
        <v>0</v>
      </c>
      <c r="DI277">
        <f t="shared" si="106"/>
        <v>0</v>
      </c>
      <c r="DJ277">
        <f>DF277</f>
        <v>-0.41</v>
      </c>
      <c r="DK277">
        <v>0</v>
      </c>
      <c r="DL277" t="s">
        <v>3</v>
      </c>
      <c r="DM277">
        <v>0</v>
      </c>
      <c r="DN277" t="s">
        <v>3</v>
      </c>
      <c r="DO277">
        <v>0</v>
      </c>
    </row>
    <row r="278" spans="1:119" x14ac:dyDescent="0.2">
      <c r="A278">
        <f>ROW(Source!A316)</f>
        <v>316</v>
      </c>
      <c r="B278">
        <v>93041055</v>
      </c>
      <c r="C278">
        <v>93042368</v>
      </c>
      <c r="D278">
        <v>37801918</v>
      </c>
      <c r="E278">
        <v>1</v>
      </c>
      <c r="F278">
        <v>1</v>
      </c>
      <c r="G278">
        <v>1</v>
      </c>
      <c r="H278">
        <v>3</v>
      </c>
      <c r="I278" t="s">
        <v>479</v>
      </c>
      <c r="J278" t="s">
        <v>482</v>
      </c>
      <c r="K278" t="s">
        <v>480</v>
      </c>
      <c r="L278">
        <v>1374</v>
      </c>
      <c r="N278">
        <v>1013</v>
      </c>
      <c r="O278" t="s">
        <v>481</v>
      </c>
      <c r="P278" t="s">
        <v>481</v>
      </c>
      <c r="Q278">
        <v>1</v>
      </c>
      <c r="W278">
        <v>0</v>
      </c>
      <c r="X278">
        <v>2131831278</v>
      </c>
      <c r="Y278">
        <f t="shared" si="103"/>
        <v>4.13</v>
      </c>
      <c r="AA278">
        <v>1</v>
      </c>
      <c r="AB278">
        <v>0</v>
      </c>
      <c r="AC278">
        <v>0</v>
      </c>
      <c r="AD278">
        <v>0</v>
      </c>
      <c r="AE278">
        <v>1</v>
      </c>
      <c r="AF278">
        <v>0</v>
      </c>
      <c r="AG278">
        <v>0</v>
      </c>
      <c r="AH278">
        <v>0</v>
      </c>
      <c r="AI278">
        <v>1</v>
      </c>
      <c r="AJ278">
        <v>1</v>
      </c>
      <c r="AK278">
        <v>1</v>
      </c>
      <c r="AL278">
        <v>1</v>
      </c>
      <c r="AM278">
        <v>-2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3</v>
      </c>
      <c r="AT278">
        <v>4.13</v>
      </c>
      <c r="AU278" t="s">
        <v>3</v>
      </c>
      <c r="AV278">
        <v>0</v>
      </c>
      <c r="AW278">
        <v>2</v>
      </c>
      <c r="AX278">
        <v>93042386</v>
      </c>
      <c r="AY278">
        <v>1</v>
      </c>
      <c r="AZ278">
        <v>0</v>
      </c>
      <c r="BA278">
        <v>278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V278">
        <v>0</v>
      </c>
      <c r="CW278">
        <v>0</v>
      </c>
      <c r="CX278">
        <f>ROUND(Y278*Source!I316,9)</f>
        <v>0.1239</v>
      </c>
      <c r="CY278">
        <f>AA278</f>
        <v>1</v>
      </c>
      <c r="CZ278">
        <f>AE278</f>
        <v>1</v>
      </c>
      <c r="DA278">
        <f>AI278</f>
        <v>1</v>
      </c>
      <c r="DB278">
        <f t="shared" si="104"/>
        <v>4.13</v>
      </c>
      <c r="DC278">
        <f t="shared" si="105"/>
        <v>0</v>
      </c>
      <c r="DD278" t="s">
        <v>3</v>
      </c>
      <c r="DE278" t="s">
        <v>3</v>
      </c>
      <c r="DF278">
        <f t="shared" ref="DF278:DF284" si="111">ROUND(ROUND(AE278,2)*CX278,2)</f>
        <v>0.12</v>
      </c>
      <c r="DG278">
        <f t="shared" si="109"/>
        <v>0</v>
      </c>
      <c r="DH278">
        <f t="shared" si="110"/>
        <v>0</v>
      </c>
      <c r="DI278">
        <f t="shared" si="106"/>
        <v>0</v>
      </c>
      <c r="DJ278">
        <f>DF278</f>
        <v>0.12</v>
      </c>
      <c r="DK278">
        <v>0</v>
      </c>
      <c r="DL278" t="s">
        <v>3</v>
      </c>
      <c r="DM278">
        <v>0</v>
      </c>
      <c r="DN278" t="s">
        <v>3</v>
      </c>
      <c r="DO278">
        <v>0</v>
      </c>
    </row>
    <row r="279" spans="1:119" x14ac:dyDescent="0.2">
      <c r="A279">
        <f>ROW(Source!A320)</f>
        <v>320</v>
      </c>
      <c r="B279">
        <v>93041055</v>
      </c>
      <c r="C279">
        <v>93042390</v>
      </c>
      <c r="D279">
        <v>23351395</v>
      </c>
      <c r="E279">
        <v>1</v>
      </c>
      <c r="F279">
        <v>1</v>
      </c>
      <c r="G279">
        <v>1</v>
      </c>
      <c r="H279">
        <v>1</v>
      </c>
      <c r="I279" t="s">
        <v>707</v>
      </c>
      <c r="J279" t="s">
        <v>3</v>
      </c>
      <c r="K279" t="s">
        <v>708</v>
      </c>
      <c r="L279">
        <v>1369</v>
      </c>
      <c r="N279">
        <v>1013</v>
      </c>
      <c r="O279" t="s">
        <v>688</v>
      </c>
      <c r="P279" t="s">
        <v>688</v>
      </c>
      <c r="Q279">
        <v>1</v>
      </c>
      <c r="W279">
        <v>0</v>
      </c>
      <c r="X279">
        <v>1072260845</v>
      </c>
      <c r="Y279">
        <f t="shared" si="103"/>
        <v>23.04</v>
      </c>
      <c r="AA279">
        <v>0</v>
      </c>
      <c r="AB279">
        <v>0</v>
      </c>
      <c r="AC279">
        <v>0</v>
      </c>
      <c r="AD279">
        <v>8.99</v>
      </c>
      <c r="AE279">
        <v>0</v>
      </c>
      <c r="AF279">
        <v>0</v>
      </c>
      <c r="AG279">
        <v>0</v>
      </c>
      <c r="AH279">
        <v>8.99</v>
      </c>
      <c r="AI279">
        <v>1</v>
      </c>
      <c r="AJ279">
        <v>1</v>
      </c>
      <c r="AK279">
        <v>1</v>
      </c>
      <c r="AL279">
        <v>1</v>
      </c>
      <c r="AM279">
        <v>-2</v>
      </c>
      <c r="AN279">
        <v>0</v>
      </c>
      <c r="AO279">
        <v>1</v>
      </c>
      <c r="AP279">
        <v>1</v>
      </c>
      <c r="AQ279">
        <v>0</v>
      </c>
      <c r="AR279">
        <v>0</v>
      </c>
      <c r="AS279" t="s">
        <v>3</v>
      </c>
      <c r="AT279">
        <v>23.04</v>
      </c>
      <c r="AU279" t="s">
        <v>3</v>
      </c>
      <c r="AV279">
        <v>1</v>
      </c>
      <c r="AW279">
        <v>2</v>
      </c>
      <c r="AX279">
        <v>93042401</v>
      </c>
      <c r="AY279">
        <v>1</v>
      </c>
      <c r="AZ279">
        <v>0</v>
      </c>
      <c r="BA279">
        <v>279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U279">
        <f>ROUND(AT279*Source!I320*AH279*AL279,2)</f>
        <v>702.17</v>
      </c>
      <c r="CV279">
        <f>ROUND(Y279*Source!I320,9)</f>
        <v>78.105599999999995</v>
      </c>
      <c r="CW279">
        <v>0</v>
      </c>
      <c r="CX279">
        <f>ROUND(Y279*Source!I320,9)</f>
        <v>78.105599999999995</v>
      </c>
      <c r="CY279">
        <f>AD279</f>
        <v>8.99</v>
      </c>
      <c r="CZ279">
        <f>AH279</f>
        <v>8.99</v>
      </c>
      <c r="DA279">
        <f>AL279</f>
        <v>1</v>
      </c>
      <c r="DB279">
        <f t="shared" si="104"/>
        <v>207.13</v>
      </c>
      <c r="DC279">
        <f t="shared" si="105"/>
        <v>0</v>
      </c>
      <c r="DD279" t="s">
        <v>3</v>
      </c>
      <c r="DE279" t="s">
        <v>3</v>
      </c>
      <c r="DF279">
        <f t="shared" si="111"/>
        <v>0</v>
      </c>
      <c r="DG279">
        <f t="shared" si="109"/>
        <v>0</v>
      </c>
      <c r="DH279">
        <f t="shared" si="110"/>
        <v>0</v>
      </c>
      <c r="DI279">
        <f t="shared" si="106"/>
        <v>702.17</v>
      </c>
      <c r="DJ279">
        <f>DI279</f>
        <v>702.17</v>
      </c>
      <c r="DK279">
        <v>0</v>
      </c>
      <c r="DL279" t="s">
        <v>3</v>
      </c>
      <c r="DM279">
        <v>0</v>
      </c>
      <c r="DN279" t="s">
        <v>3</v>
      </c>
      <c r="DO279">
        <v>0</v>
      </c>
    </row>
    <row r="280" spans="1:119" x14ac:dyDescent="0.2">
      <c r="A280">
        <f>ROW(Source!A320)</f>
        <v>320</v>
      </c>
      <c r="B280">
        <v>93041055</v>
      </c>
      <c r="C280">
        <v>93042390</v>
      </c>
      <c r="D280">
        <v>121548</v>
      </c>
      <c r="E280">
        <v>1</v>
      </c>
      <c r="F280">
        <v>1</v>
      </c>
      <c r="G280">
        <v>1</v>
      </c>
      <c r="H280">
        <v>1</v>
      </c>
      <c r="I280" t="s">
        <v>25</v>
      </c>
      <c r="J280" t="s">
        <v>3</v>
      </c>
      <c r="K280" t="s">
        <v>691</v>
      </c>
      <c r="L280">
        <v>608254</v>
      </c>
      <c r="N280">
        <v>1013</v>
      </c>
      <c r="O280" t="s">
        <v>692</v>
      </c>
      <c r="P280" t="s">
        <v>692</v>
      </c>
      <c r="Q280">
        <v>1</v>
      </c>
      <c r="W280">
        <v>0</v>
      </c>
      <c r="X280">
        <v>-185737400</v>
      </c>
      <c r="Y280">
        <f t="shared" si="103"/>
        <v>0.2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1</v>
      </c>
      <c r="AJ280">
        <v>1</v>
      </c>
      <c r="AK280">
        <v>1</v>
      </c>
      <c r="AL280">
        <v>1</v>
      </c>
      <c r="AM280">
        <v>-2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3</v>
      </c>
      <c r="AT280">
        <v>0.2</v>
      </c>
      <c r="AU280" t="s">
        <v>3</v>
      </c>
      <c r="AV280">
        <v>2</v>
      </c>
      <c r="AW280">
        <v>2</v>
      </c>
      <c r="AX280">
        <v>93042402</v>
      </c>
      <c r="AY280">
        <v>1</v>
      </c>
      <c r="AZ280">
        <v>0</v>
      </c>
      <c r="BA280">
        <v>280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V280">
        <v>0</v>
      </c>
      <c r="CW280">
        <v>0</v>
      </c>
      <c r="CX280">
        <f>ROUND(Y280*Source!I320,9)</f>
        <v>0.67800000000000005</v>
      </c>
      <c r="CY280">
        <f>AD280</f>
        <v>0</v>
      </c>
      <c r="CZ280">
        <f>AH280</f>
        <v>0</v>
      </c>
      <c r="DA280">
        <f>AL280</f>
        <v>1</v>
      </c>
      <c r="DB280">
        <f t="shared" si="104"/>
        <v>0</v>
      </c>
      <c r="DC280">
        <f t="shared" si="105"/>
        <v>0</v>
      </c>
      <c r="DD280" t="s">
        <v>3</v>
      </c>
      <c r="DE280" t="s">
        <v>3</v>
      </c>
      <c r="DF280">
        <f t="shared" si="111"/>
        <v>0</v>
      </c>
      <c r="DG280">
        <f t="shared" si="109"/>
        <v>0</v>
      </c>
      <c r="DH280">
        <f t="shared" si="110"/>
        <v>0</v>
      </c>
      <c r="DI280">
        <f t="shared" si="106"/>
        <v>0</v>
      </c>
      <c r="DJ280">
        <f>DI280</f>
        <v>0</v>
      </c>
      <c r="DK280">
        <v>0</v>
      </c>
      <c r="DL280" t="s">
        <v>3</v>
      </c>
      <c r="DM280">
        <v>0</v>
      </c>
      <c r="DN280" t="s">
        <v>3</v>
      </c>
      <c r="DO280">
        <v>0</v>
      </c>
    </row>
    <row r="281" spans="1:119" x14ac:dyDescent="0.2">
      <c r="A281">
        <f>ROW(Source!A320)</f>
        <v>320</v>
      </c>
      <c r="B281">
        <v>93041055</v>
      </c>
      <c r="C281">
        <v>93042390</v>
      </c>
      <c r="D281">
        <v>37802432</v>
      </c>
      <c r="E281">
        <v>1</v>
      </c>
      <c r="F281">
        <v>1</v>
      </c>
      <c r="G281">
        <v>1</v>
      </c>
      <c r="H281">
        <v>2</v>
      </c>
      <c r="I281" t="s">
        <v>720</v>
      </c>
      <c r="J281" t="s">
        <v>721</v>
      </c>
      <c r="K281" t="s">
        <v>722</v>
      </c>
      <c r="L281">
        <v>1368</v>
      </c>
      <c r="N281">
        <v>1011</v>
      </c>
      <c r="O281" t="s">
        <v>696</v>
      </c>
      <c r="P281" t="s">
        <v>696</v>
      </c>
      <c r="Q281">
        <v>1</v>
      </c>
      <c r="W281">
        <v>0</v>
      </c>
      <c r="X281">
        <v>-1424728221</v>
      </c>
      <c r="Y281">
        <f t="shared" si="103"/>
        <v>0.2</v>
      </c>
      <c r="AA281">
        <v>0</v>
      </c>
      <c r="AB281">
        <v>1482.38</v>
      </c>
      <c r="AC281">
        <v>432.33</v>
      </c>
      <c r="AD281">
        <v>0</v>
      </c>
      <c r="AE281">
        <v>0</v>
      </c>
      <c r="AF281">
        <v>138.54</v>
      </c>
      <c r="AG281">
        <v>12.1</v>
      </c>
      <c r="AH281">
        <v>0</v>
      </c>
      <c r="AI281">
        <v>1</v>
      </c>
      <c r="AJ281">
        <v>10.7</v>
      </c>
      <c r="AK281">
        <v>35.729999999999997</v>
      </c>
      <c r="AL281">
        <v>1</v>
      </c>
      <c r="AM281">
        <v>2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3</v>
      </c>
      <c r="AT281">
        <v>0.2</v>
      </c>
      <c r="AU281" t="s">
        <v>3</v>
      </c>
      <c r="AV281">
        <v>0</v>
      </c>
      <c r="AW281">
        <v>2</v>
      </c>
      <c r="AX281">
        <v>93042403</v>
      </c>
      <c r="AY281">
        <v>1</v>
      </c>
      <c r="AZ281">
        <v>0</v>
      </c>
      <c r="BA281">
        <v>281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V281">
        <v>0</v>
      </c>
      <c r="CW281">
        <f>ROUND(Y281*Source!I320*DO281,9)</f>
        <v>0</v>
      </c>
      <c r="CX281">
        <f>ROUND(Y281*Source!I320,9)</f>
        <v>0.67800000000000005</v>
      </c>
      <c r="CY281">
        <f>AB281</f>
        <v>1482.38</v>
      </c>
      <c r="CZ281">
        <f>AF281</f>
        <v>138.54</v>
      </c>
      <c r="DA281">
        <f>AJ281</f>
        <v>10.7</v>
      </c>
      <c r="DB281">
        <f t="shared" si="104"/>
        <v>27.71</v>
      </c>
      <c r="DC281">
        <f t="shared" si="105"/>
        <v>2.42</v>
      </c>
      <c r="DD281" t="s">
        <v>3</v>
      </c>
      <c r="DE281" t="s">
        <v>3</v>
      </c>
      <c r="DF281">
        <f t="shared" si="111"/>
        <v>0</v>
      </c>
      <c r="DG281">
        <f>ROUND(ROUND(AF281*AJ281,2)*CX281,2)</f>
        <v>1005.05</v>
      </c>
      <c r="DH281">
        <f>ROUND(ROUND(AG281*AK281,2)*CX281,2)</f>
        <v>293.12</v>
      </c>
      <c r="DI281">
        <f t="shared" si="106"/>
        <v>0</v>
      </c>
      <c r="DJ281">
        <f>DG281</f>
        <v>1005.05</v>
      </c>
      <c r="DK281">
        <v>0</v>
      </c>
      <c r="DL281" t="s">
        <v>3</v>
      </c>
      <c r="DM281">
        <v>0</v>
      </c>
      <c r="DN281" t="s">
        <v>3</v>
      </c>
      <c r="DO281">
        <v>0</v>
      </c>
    </row>
    <row r="282" spans="1:119" x14ac:dyDescent="0.2">
      <c r="A282">
        <f>ROW(Source!A320)</f>
        <v>320</v>
      </c>
      <c r="B282">
        <v>93041055</v>
      </c>
      <c r="C282">
        <v>93042390</v>
      </c>
      <c r="D282">
        <v>37802530</v>
      </c>
      <c r="E282">
        <v>1</v>
      </c>
      <c r="F282">
        <v>1</v>
      </c>
      <c r="G282">
        <v>1</v>
      </c>
      <c r="H282">
        <v>2</v>
      </c>
      <c r="I282" t="s">
        <v>723</v>
      </c>
      <c r="J282" t="s">
        <v>724</v>
      </c>
      <c r="K282" t="s">
        <v>725</v>
      </c>
      <c r="L282">
        <v>1368</v>
      </c>
      <c r="N282">
        <v>1011</v>
      </c>
      <c r="O282" t="s">
        <v>696</v>
      </c>
      <c r="P282" t="s">
        <v>696</v>
      </c>
      <c r="Q282">
        <v>1</v>
      </c>
      <c r="W282">
        <v>0</v>
      </c>
      <c r="X282">
        <v>11972859</v>
      </c>
      <c r="Y282">
        <f t="shared" si="103"/>
        <v>5.14</v>
      </c>
      <c r="AA282">
        <v>0</v>
      </c>
      <c r="AB282">
        <v>8.1</v>
      </c>
      <c r="AC282">
        <v>0</v>
      </c>
      <c r="AD282">
        <v>0</v>
      </c>
      <c r="AE282">
        <v>0</v>
      </c>
      <c r="AF282">
        <v>1.52</v>
      </c>
      <c r="AG282">
        <v>0</v>
      </c>
      <c r="AH282">
        <v>0</v>
      </c>
      <c r="AI282">
        <v>1</v>
      </c>
      <c r="AJ282">
        <v>5.33</v>
      </c>
      <c r="AK282">
        <v>35.729999999999997</v>
      </c>
      <c r="AL282">
        <v>1</v>
      </c>
      <c r="AM282">
        <v>2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3</v>
      </c>
      <c r="AT282">
        <v>5.14</v>
      </c>
      <c r="AU282" t="s">
        <v>3</v>
      </c>
      <c r="AV282">
        <v>0</v>
      </c>
      <c r="AW282">
        <v>2</v>
      </c>
      <c r="AX282">
        <v>93042404</v>
      </c>
      <c r="AY282">
        <v>1</v>
      </c>
      <c r="AZ282">
        <v>0</v>
      </c>
      <c r="BA282">
        <v>282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V282">
        <v>0</v>
      </c>
      <c r="CW282">
        <f>ROUND(Y282*Source!I320*DO282,9)</f>
        <v>0</v>
      </c>
      <c r="CX282">
        <f>ROUND(Y282*Source!I320,9)</f>
        <v>17.424600000000002</v>
      </c>
      <c r="CY282">
        <f>AB282</f>
        <v>8.1</v>
      </c>
      <c r="CZ282">
        <f>AF282</f>
        <v>1.52</v>
      </c>
      <c r="DA282">
        <f>AJ282</f>
        <v>5.33</v>
      </c>
      <c r="DB282">
        <f t="shared" si="104"/>
        <v>7.81</v>
      </c>
      <c r="DC282">
        <f t="shared" si="105"/>
        <v>0</v>
      </c>
      <c r="DD282" t="s">
        <v>3</v>
      </c>
      <c r="DE282" t="s">
        <v>3</v>
      </c>
      <c r="DF282">
        <f t="shared" si="111"/>
        <v>0</v>
      </c>
      <c r="DG282">
        <f>ROUND(ROUND(AF282*AJ282,2)*CX282,2)</f>
        <v>141.13999999999999</v>
      </c>
      <c r="DH282">
        <f>ROUND(ROUND(AG282*AK282,2)*CX282,2)</f>
        <v>0</v>
      </c>
      <c r="DI282">
        <f t="shared" si="106"/>
        <v>0</v>
      </c>
      <c r="DJ282">
        <f>DG282</f>
        <v>141.13999999999999</v>
      </c>
      <c r="DK282">
        <v>0</v>
      </c>
      <c r="DL282" t="s">
        <v>3</v>
      </c>
      <c r="DM282">
        <v>0</v>
      </c>
      <c r="DN282" t="s">
        <v>3</v>
      </c>
      <c r="DO282">
        <v>0</v>
      </c>
    </row>
    <row r="283" spans="1:119" x14ac:dyDescent="0.2">
      <c r="A283">
        <f>ROW(Source!A320)</f>
        <v>320</v>
      </c>
      <c r="B283">
        <v>93041055</v>
      </c>
      <c r="C283">
        <v>93042390</v>
      </c>
      <c r="D283">
        <v>37802544</v>
      </c>
      <c r="E283">
        <v>1</v>
      </c>
      <c r="F283">
        <v>1</v>
      </c>
      <c r="G283">
        <v>1</v>
      </c>
      <c r="H283">
        <v>2</v>
      </c>
      <c r="I283" t="s">
        <v>806</v>
      </c>
      <c r="J283" t="s">
        <v>807</v>
      </c>
      <c r="K283" t="s">
        <v>808</v>
      </c>
      <c r="L283">
        <v>1368</v>
      </c>
      <c r="N283">
        <v>1011</v>
      </c>
      <c r="O283" t="s">
        <v>696</v>
      </c>
      <c r="P283" t="s">
        <v>696</v>
      </c>
      <c r="Q283">
        <v>1</v>
      </c>
      <c r="W283">
        <v>0</v>
      </c>
      <c r="X283">
        <v>-892985829</v>
      </c>
      <c r="Y283">
        <f t="shared" si="103"/>
        <v>5.14</v>
      </c>
      <c r="AA283">
        <v>0</v>
      </c>
      <c r="AB283">
        <v>37.68</v>
      </c>
      <c r="AC283">
        <v>0</v>
      </c>
      <c r="AD283">
        <v>0</v>
      </c>
      <c r="AE283">
        <v>0</v>
      </c>
      <c r="AF283">
        <v>7.11</v>
      </c>
      <c r="AG283">
        <v>0</v>
      </c>
      <c r="AH283">
        <v>0</v>
      </c>
      <c r="AI283">
        <v>1</v>
      </c>
      <c r="AJ283">
        <v>5.3</v>
      </c>
      <c r="AK283">
        <v>35.729999999999997</v>
      </c>
      <c r="AL283">
        <v>1</v>
      </c>
      <c r="AM283">
        <v>2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3</v>
      </c>
      <c r="AT283">
        <v>5.14</v>
      </c>
      <c r="AU283" t="s">
        <v>3</v>
      </c>
      <c r="AV283">
        <v>0</v>
      </c>
      <c r="AW283">
        <v>2</v>
      </c>
      <c r="AX283">
        <v>93042405</v>
      </c>
      <c r="AY283">
        <v>1</v>
      </c>
      <c r="AZ283">
        <v>0</v>
      </c>
      <c r="BA283">
        <v>283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V283">
        <v>0</v>
      </c>
      <c r="CW283">
        <f>ROUND(Y283*Source!I320*DO283,9)</f>
        <v>0</v>
      </c>
      <c r="CX283">
        <f>ROUND(Y283*Source!I320,9)</f>
        <v>17.424600000000002</v>
      </c>
      <c r="CY283">
        <f>AB283</f>
        <v>37.68</v>
      </c>
      <c r="CZ283">
        <f>AF283</f>
        <v>7.11</v>
      </c>
      <c r="DA283">
        <f>AJ283</f>
        <v>5.3</v>
      </c>
      <c r="DB283">
        <f t="shared" si="104"/>
        <v>36.549999999999997</v>
      </c>
      <c r="DC283">
        <f t="shared" si="105"/>
        <v>0</v>
      </c>
      <c r="DD283" t="s">
        <v>3</v>
      </c>
      <c r="DE283" t="s">
        <v>3</v>
      </c>
      <c r="DF283">
        <f t="shared" si="111"/>
        <v>0</v>
      </c>
      <c r="DG283">
        <f>ROUND(ROUND(AF283*AJ283,2)*CX283,2)</f>
        <v>656.56</v>
      </c>
      <c r="DH283">
        <f>ROUND(ROUND(AG283*AK283,2)*CX283,2)</f>
        <v>0</v>
      </c>
      <c r="DI283">
        <f t="shared" si="106"/>
        <v>0</v>
      </c>
      <c r="DJ283">
        <f>DG283</f>
        <v>656.56</v>
      </c>
      <c r="DK283">
        <v>0</v>
      </c>
      <c r="DL283" t="s">
        <v>3</v>
      </c>
      <c r="DM283">
        <v>0</v>
      </c>
      <c r="DN283" t="s">
        <v>3</v>
      </c>
      <c r="DO283">
        <v>0</v>
      </c>
    </row>
    <row r="284" spans="1:119" x14ac:dyDescent="0.2">
      <c r="A284">
        <f>ROW(Source!A320)</f>
        <v>320</v>
      </c>
      <c r="B284">
        <v>93041055</v>
      </c>
      <c r="C284">
        <v>93042390</v>
      </c>
      <c r="D284">
        <v>37804456</v>
      </c>
      <c r="E284">
        <v>1</v>
      </c>
      <c r="F284">
        <v>1</v>
      </c>
      <c r="G284">
        <v>1</v>
      </c>
      <c r="H284">
        <v>2</v>
      </c>
      <c r="I284" t="s">
        <v>709</v>
      </c>
      <c r="J284" t="s">
        <v>710</v>
      </c>
      <c r="K284" t="s">
        <v>711</v>
      </c>
      <c r="L284">
        <v>1368</v>
      </c>
      <c r="N284">
        <v>1011</v>
      </c>
      <c r="O284" t="s">
        <v>696</v>
      </c>
      <c r="P284" t="s">
        <v>696</v>
      </c>
      <c r="Q284">
        <v>1</v>
      </c>
      <c r="W284">
        <v>0</v>
      </c>
      <c r="X284">
        <v>-671646184</v>
      </c>
      <c r="Y284">
        <f t="shared" si="103"/>
        <v>0.2</v>
      </c>
      <c r="AA284">
        <v>0</v>
      </c>
      <c r="AB284">
        <v>1326.85</v>
      </c>
      <c r="AC284">
        <v>369.81</v>
      </c>
      <c r="AD284">
        <v>0</v>
      </c>
      <c r="AE284">
        <v>0</v>
      </c>
      <c r="AF284">
        <v>91.76</v>
      </c>
      <c r="AG284">
        <v>10.35</v>
      </c>
      <c r="AH284">
        <v>0</v>
      </c>
      <c r="AI284">
        <v>1</v>
      </c>
      <c r="AJ284">
        <v>14.46</v>
      </c>
      <c r="AK284">
        <v>35.729999999999997</v>
      </c>
      <c r="AL284">
        <v>1</v>
      </c>
      <c r="AM284">
        <v>2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3</v>
      </c>
      <c r="AT284">
        <v>0.2</v>
      </c>
      <c r="AU284" t="s">
        <v>3</v>
      </c>
      <c r="AV284">
        <v>0</v>
      </c>
      <c r="AW284">
        <v>2</v>
      </c>
      <c r="AX284">
        <v>93042406</v>
      </c>
      <c r="AY284">
        <v>1</v>
      </c>
      <c r="AZ284">
        <v>0</v>
      </c>
      <c r="BA284">
        <v>284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V284">
        <v>0</v>
      </c>
      <c r="CW284">
        <f>ROUND(Y284*Source!I320*DO284,9)</f>
        <v>0</v>
      </c>
      <c r="CX284">
        <f>ROUND(Y284*Source!I320,9)</f>
        <v>0.67800000000000005</v>
      </c>
      <c r="CY284">
        <f>AB284</f>
        <v>1326.85</v>
      </c>
      <c r="CZ284">
        <f>AF284</f>
        <v>91.76</v>
      </c>
      <c r="DA284">
        <f>AJ284</f>
        <v>14.46</v>
      </c>
      <c r="DB284">
        <f t="shared" si="104"/>
        <v>18.350000000000001</v>
      </c>
      <c r="DC284">
        <f t="shared" si="105"/>
        <v>2.0699999999999998</v>
      </c>
      <c r="DD284" t="s">
        <v>3</v>
      </c>
      <c r="DE284" t="s">
        <v>3</v>
      </c>
      <c r="DF284">
        <f t="shared" si="111"/>
        <v>0</v>
      </c>
      <c r="DG284">
        <f>ROUND(ROUND(AF284*AJ284,2)*CX284,2)</f>
        <v>899.6</v>
      </c>
      <c r="DH284">
        <f>ROUND(ROUND(AG284*AK284,2)*CX284,2)</f>
        <v>250.73</v>
      </c>
      <c r="DI284">
        <f t="shared" si="106"/>
        <v>0</v>
      </c>
      <c r="DJ284">
        <f>DG284</f>
        <v>899.6</v>
      </c>
      <c r="DK284">
        <v>0</v>
      </c>
      <c r="DL284" t="s">
        <v>3</v>
      </c>
      <c r="DM284">
        <v>0</v>
      </c>
      <c r="DN284" t="s">
        <v>3</v>
      </c>
      <c r="DO284">
        <v>0</v>
      </c>
    </row>
    <row r="285" spans="1:119" x14ac:dyDescent="0.2">
      <c r="A285">
        <f>ROW(Source!A320)</f>
        <v>320</v>
      </c>
      <c r="B285">
        <v>93041055</v>
      </c>
      <c r="C285">
        <v>93042390</v>
      </c>
      <c r="D285">
        <v>37733003</v>
      </c>
      <c r="E285">
        <v>1</v>
      </c>
      <c r="F285">
        <v>1</v>
      </c>
      <c r="G285">
        <v>1</v>
      </c>
      <c r="H285">
        <v>3</v>
      </c>
      <c r="I285" t="s">
        <v>452</v>
      </c>
      <c r="J285" t="s">
        <v>454</v>
      </c>
      <c r="K285" t="s">
        <v>453</v>
      </c>
      <c r="L285">
        <v>1308</v>
      </c>
      <c r="N285">
        <v>1003</v>
      </c>
      <c r="O285" t="s">
        <v>348</v>
      </c>
      <c r="P285" t="s">
        <v>348</v>
      </c>
      <c r="Q285">
        <v>100</v>
      </c>
      <c r="W285">
        <v>1</v>
      </c>
      <c r="X285">
        <v>-737867663</v>
      </c>
      <c r="Y285">
        <f t="shared" si="103"/>
        <v>-9.5999999999999992E-3</v>
      </c>
      <c r="AA285">
        <v>767.34</v>
      </c>
      <c r="AB285">
        <v>0</v>
      </c>
      <c r="AC285">
        <v>0</v>
      </c>
      <c r="AD285">
        <v>0</v>
      </c>
      <c r="AE285">
        <v>121.8</v>
      </c>
      <c r="AF285">
        <v>0</v>
      </c>
      <c r="AG285">
        <v>0</v>
      </c>
      <c r="AH285">
        <v>0</v>
      </c>
      <c r="AI285">
        <v>6.3</v>
      </c>
      <c r="AJ285">
        <v>1</v>
      </c>
      <c r="AK285">
        <v>1</v>
      </c>
      <c r="AL285">
        <v>1</v>
      </c>
      <c r="AM285">
        <v>2</v>
      </c>
      <c r="AN285">
        <v>0</v>
      </c>
      <c r="AO285">
        <v>1</v>
      </c>
      <c r="AP285">
        <v>1</v>
      </c>
      <c r="AQ285">
        <v>0</v>
      </c>
      <c r="AR285">
        <v>0</v>
      </c>
      <c r="AS285" t="s">
        <v>3</v>
      </c>
      <c r="AT285">
        <v>-9.5999999999999992E-3</v>
      </c>
      <c r="AU285" t="s">
        <v>3</v>
      </c>
      <c r="AV285">
        <v>0</v>
      </c>
      <c r="AW285">
        <v>2</v>
      </c>
      <c r="AX285">
        <v>93042407</v>
      </c>
      <c r="AY285">
        <v>1</v>
      </c>
      <c r="AZ285">
        <v>6144</v>
      </c>
      <c r="BA285">
        <v>285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V285">
        <v>0</v>
      </c>
      <c r="CW285">
        <v>0</v>
      </c>
      <c r="CX285">
        <f>ROUND(Y285*Source!I320,9)</f>
        <v>-3.2543999999999997E-2</v>
      </c>
      <c r="CY285">
        <f>AA285</f>
        <v>767.34</v>
      </c>
      <c r="CZ285">
        <f>AE285</f>
        <v>121.8</v>
      </c>
      <c r="DA285">
        <f>AI285</f>
        <v>6.3</v>
      </c>
      <c r="DB285">
        <f t="shared" si="104"/>
        <v>-1.17</v>
      </c>
      <c r="DC285">
        <f t="shared" si="105"/>
        <v>0</v>
      </c>
      <c r="DD285" t="s">
        <v>3</v>
      </c>
      <c r="DE285" t="s">
        <v>3</v>
      </c>
      <c r="DF285">
        <f>ROUND(ROUND(AE285*AI285,2)*CX285,2)</f>
        <v>-24.97</v>
      </c>
      <c r="DG285">
        <f t="shared" ref="DG285:DG290" si="112">ROUND(ROUND(AF285,2)*CX285,2)</f>
        <v>0</v>
      </c>
      <c r="DH285">
        <f t="shared" ref="DH285:DH290" si="113">ROUND(ROUND(AG285,2)*CX285,2)</f>
        <v>0</v>
      </c>
      <c r="DI285">
        <f t="shared" si="106"/>
        <v>0</v>
      </c>
      <c r="DJ285">
        <f>DF285</f>
        <v>-24.97</v>
      </c>
      <c r="DK285">
        <v>0</v>
      </c>
      <c r="DL285" t="s">
        <v>3</v>
      </c>
      <c r="DM285">
        <v>0</v>
      </c>
      <c r="DN285" t="s">
        <v>3</v>
      </c>
      <c r="DO285">
        <v>0</v>
      </c>
    </row>
    <row r="286" spans="1:119" x14ac:dyDescent="0.2">
      <c r="A286">
        <f>ROW(Source!A320)</f>
        <v>320</v>
      </c>
      <c r="B286">
        <v>93041055</v>
      </c>
      <c r="C286">
        <v>93042390</v>
      </c>
      <c r="D286">
        <v>37745017</v>
      </c>
      <c r="E286">
        <v>1</v>
      </c>
      <c r="F286">
        <v>1</v>
      </c>
      <c r="G286">
        <v>1</v>
      </c>
      <c r="H286">
        <v>3</v>
      </c>
      <c r="I286" t="s">
        <v>342</v>
      </c>
      <c r="J286" t="s">
        <v>344</v>
      </c>
      <c r="K286" t="s">
        <v>343</v>
      </c>
      <c r="L286">
        <v>1348</v>
      </c>
      <c r="N286">
        <v>1009</v>
      </c>
      <c r="O286" t="s">
        <v>178</v>
      </c>
      <c r="P286" t="s">
        <v>178</v>
      </c>
      <c r="Q286">
        <v>1000</v>
      </c>
      <c r="W286">
        <v>1</v>
      </c>
      <c r="X286">
        <v>-1286039561</v>
      </c>
      <c r="Y286">
        <f t="shared" si="103"/>
        <v>-6.0000000000000002E-5</v>
      </c>
      <c r="AA286">
        <v>77557.919999999998</v>
      </c>
      <c r="AB286">
        <v>0</v>
      </c>
      <c r="AC286">
        <v>0</v>
      </c>
      <c r="AD286">
        <v>0</v>
      </c>
      <c r="AE286">
        <v>9528</v>
      </c>
      <c r="AF286">
        <v>0</v>
      </c>
      <c r="AG286">
        <v>0</v>
      </c>
      <c r="AH286">
        <v>0</v>
      </c>
      <c r="AI286">
        <v>8.14</v>
      </c>
      <c r="AJ286">
        <v>1</v>
      </c>
      <c r="AK286">
        <v>1</v>
      </c>
      <c r="AL286">
        <v>1</v>
      </c>
      <c r="AM286">
        <v>2</v>
      </c>
      <c r="AN286">
        <v>0</v>
      </c>
      <c r="AO286">
        <v>1</v>
      </c>
      <c r="AP286">
        <v>1</v>
      </c>
      <c r="AQ286">
        <v>0</v>
      </c>
      <c r="AR286">
        <v>0</v>
      </c>
      <c r="AS286" t="s">
        <v>3</v>
      </c>
      <c r="AT286">
        <v>-6.0000000000000002E-5</v>
      </c>
      <c r="AU286" t="s">
        <v>3</v>
      </c>
      <c r="AV286">
        <v>0</v>
      </c>
      <c r="AW286">
        <v>2</v>
      </c>
      <c r="AX286">
        <v>93042408</v>
      </c>
      <c r="AY286">
        <v>1</v>
      </c>
      <c r="AZ286">
        <v>6144</v>
      </c>
      <c r="BA286">
        <v>286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V286">
        <v>0</v>
      </c>
      <c r="CW286">
        <v>0</v>
      </c>
      <c r="CX286">
        <f>ROUND(Y286*Source!I320,9)</f>
        <v>-2.0340000000000001E-4</v>
      </c>
      <c r="CY286">
        <f>AA286</f>
        <v>77557.919999999998</v>
      </c>
      <c r="CZ286">
        <f>AE286</f>
        <v>9528</v>
      </c>
      <c r="DA286">
        <f>AI286</f>
        <v>8.14</v>
      </c>
      <c r="DB286">
        <f t="shared" si="104"/>
        <v>-0.56999999999999995</v>
      </c>
      <c r="DC286">
        <f t="shared" si="105"/>
        <v>0</v>
      </c>
      <c r="DD286" t="s">
        <v>3</v>
      </c>
      <c r="DE286" t="s">
        <v>3</v>
      </c>
      <c r="DF286">
        <f>ROUND(ROUND(AE286*AI286,2)*CX286,2)</f>
        <v>-15.78</v>
      </c>
      <c r="DG286">
        <f t="shared" si="112"/>
        <v>0</v>
      </c>
      <c r="DH286">
        <f t="shared" si="113"/>
        <v>0</v>
      </c>
      <c r="DI286">
        <f t="shared" si="106"/>
        <v>0</v>
      </c>
      <c r="DJ286">
        <f>DF286</f>
        <v>-15.78</v>
      </c>
      <c r="DK286">
        <v>0</v>
      </c>
      <c r="DL286" t="s">
        <v>3</v>
      </c>
      <c r="DM286">
        <v>0</v>
      </c>
      <c r="DN286" t="s">
        <v>3</v>
      </c>
      <c r="DO286">
        <v>0</v>
      </c>
    </row>
    <row r="287" spans="1:119" x14ac:dyDescent="0.2">
      <c r="A287">
        <f>ROW(Source!A320)</f>
        <v>320</v>
      </c>
      <c r="B287">
        <v>93041055</v>
      </c>
      <c r="C287">
        <v>93042390</v>
      </c>
      <c r="D287">
        <v>37785796</v>
      </c>
      <c r="E287">
        <v>1</v>
      </c>
      <c r="F287">
        <v>1</v>
      </c>
      <c r="G287">
        <v>1</v>
      </c>
      <c r="H287">
        <v>3</v>
      </c>
      <c r="I287" t="s">
        <v>457</v>
      </c>
      <c r="J287" t="s">
        <v>459</v>
      </c>
      <c r="K287" t="s">
        <v>458</v>
      </c>
      <c r="L287">
        <v>1346</v>
      </c>
      <c r="N287">
        <v>1009</v>
      </c>
      <c r="O287" t="s">
        <v>55</v>
      </c>
      <c r="P287" t="s">
        <v>55</v>
      </c>
      <c r="Q287">
        <v>1</v>
      </c>
      <c r="W287">
        <v>1</v>
      </c>
      <c r="X287">
        <v>904967830</v>
      </c>
      <c r="Y287">
        <f t="shared" si="103"/>
        <v>-0.5</v>
      </c>
      <c r="AA287">
        <v>1275.3800000000001</v>
      </c>
      <c r="AB287">
        <v>0</v>
      </c>
      <c r="AC287">
        <v>0</v>
      </c>
      <c r="AD287">
        <v>0</v>
      </c>
      <c r="AE287">
        <v>71.45</v>
      </c>
      <c r="AF287">
        <v>0</v>
      </c>
      <c r="AG287">
        <v>0</v>
      </c>
      <c r="AH287">
        <v>0</v>
      </c>
      <c r="AI287">
        <v>17.850000000000001</v>
      </c>
      <c r="AJ287">
        <v>1</v>
      </c>
      <c r="AK287">
        <v>1</v>
      </c>
      <c r="AL287">
        <v>1</v>
      </c>
      <c r="AM287">
        <v>2</v>
      </c>
      <c r="AN287">
        <v>0</v>
      </c>
      <c r="AO287">
        <v>1</v>
      </c>
      <c r="AP287">
        <v>1</v>
      </c>
      <c r="AQ287">
        <v>0</v>
      </c>
      <c r="AR287">
        <v>0</v>
      </c>
      <c r="AS287" t="s">
        <v>3</v>
      </c>
      <c r="AT287">
        <v>-0.5</v>
      </c>
      <c r="AU287" t="s">
        <v>3</v>
      </c>
      <c r="AV287">
        <v>0</v>
      </c>
      <c r="AW287">
        <v>2</v>
      </c>
      <c r="AX287">
        <v>93042409</v>
      </c>
      <c r="AY287">
        <v>1</v>
      </c>
      <c r="AZ287">
        <v>6144</v>
      </c>
      <c r="BA287">
        <v>287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V287">
        <v>0</v>
      </c>
      <c r="CW287">
        <v>0</v>
      </c>
      <c r="CX287">
        <f>ROUND(Y287*Source!I320,9)</f>
        <v>-1.6950000000000001</v>
      </c>
      <c r="CY287">
        <f>AA287</f>
        <v>1275.3800000000001</v>
      </c>
      <c r="CZ287">
        <f>AE287</f>
        <v>71.45</v>
      </c>
      <c r="DA287">
        <f>AI287</f>
        <v>17.850000000000001</v>
      </c>
      <c r="DB287">
        <f t="shared" si="104"/>
        <v>-35.729999999999997</v>
      </c>
      <c r="DC287">
        <f t="shared" si="105"/>
        <v>0</v>
      </c>
      <c r="DD287" t="s">
        <v>3</v>
      </c>
      <c r="DE287" t="s">
        <v>3</v>
      </c>
      <c r="DF287">
        <f>ROUND(ROUND(AE287*AI287,2)*CX287,2)</f>
        <v>-2161.77</v>
      </c>
      <c r="DG287">
        <f t="shared" si="112"/>
        <v>0</v>
      </c>
      <c r="DH287">
        <f t="shared" si="113"/>
        <v>0</v>
      </c>
      <c r="DI287">
        <f t="shared" si="106"/>
        <v>0</v>
      </c>
      <c r="DJ287">
        <f>DF287</f>
        <v>-2161.77</v>
      </c>
      <c r="DK287">
        <v>0</v>
      </c>
      <c r="DL287" t="s">
        <v>3</v>
      </c>
      <c r="DM287">
        <v>0</v>
      </c>
      <c r="DN287" t="s">
        <v>3</v>
      </c>
      <c r="DO287">
        <v>0</v>
      </c>
    </row>
    <row r="288" spans="1:119" x14ac:dyDescent="0.2">
      <c r="A288">
        <f>ROW(Source!A320)</f>
        <v>320</v>
      </c>
      <c r="B288">
        <v>93041055</v>
      </c>
      <c r="C288">
        <v>93042390</v>
      </c>
      <c r="D288">
        <v>37801918</v>
      </c>
      <c r="E288">
        <v>1</v>
      </c>
      <c r="F288">
        <v>1</v>
      </c>
      <c r="G288">
        <v>1</v>
      </c>
      <c r="H288">
        <v>3</v>
      </c>
      <c r="I288" t="s">
        <v>479</v>
      </c>
      <c r="J288" t="s">
        <v>482</v>
      </c>
      <c r="K288" t="s">
        <v>480</v>
      </c>
      <c r="L288">
        <v>1374</v>
      </c>
      <c r="N288">
        <v>1013</v>
      </c>
      <c r="O288" t="s">
        <v>481</v>
      </c>
      <c r="P288" t="s">
        <v>481</v>
      </c>
      <c r="Q288">
        <v>1</v>
      </c>
      <c r="W288">
        <v>0</v>
      </c>
      <c r="X288">
        <v>2131831278</v>
      </c>
      <c r="Y288">
        <f t="shared" si="103"/>
        <v>4.1399999999999997</v>
      </c>
      <c r="AA288">
        <v>1</v>
      </c>
      <c r="AB288">
        <v>0</v>
      </c>
      <c r="AC288">
        <v>0</v>
      </c>
      <c r="AD288">
        <v>0</v>
      </c>
      <c r="AE288">
        <v>1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M288">
        <v>-2</v>
      </c>
      <c r="AN288">
        <v>0</v>
      </c>
      <c r="AO288">
        <v>1</v>
      </c>
      <c r="AP288">
        <v>1</v>
      </c>
      <c r="AQ288">
        <v>0</v>
      </c>
      <c r="AR288">
        <v>0</v>
      </c>
      <c r="AS288" t="s">
        <v>3</v>
      </c>
      <c r="AT288">
        <v>4.1399999999999997</v>
      </c>
      <c r="AU288" t="s">
        <v>3</v>
      </c>
      <c r="AV288">
        <v>0</v>
      </c>
      <c r="AW288">
        <v>2</v>
      </c>
      <c r="AX288">
        <v>93042410</v>
      </c>
      <c r="AY288">
        <v>1</v>
      </c>
      <c r="AZ288">
        <v>0</v>
      </c>
      <c r="BA288">
        <v>288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V288">
        <v>0</v>
      </c>
      <c r="CW288">
        <v>0</v>
      </c>
      <c r="CX288">
        <f>ROUND(Y288*Source!I320,9)</f>
        <v>14.034599999999999</v>
      </c>
      <c r="CY288">
        <f>AA288</f>
        <v>1</v>
      </c>
      <c r="CZ288">
        <f>AE288</f>
        <v>1</v>
      </c>
      <c r="DA288">
        <f>AI288</f>
        <v>1</v>
      </c>
      <c r="DB288">
        <f t="shared" si="104"/>
        <v>4.1399999999999997</v>
      </c>
      <c r="DC288">
        <f t="shared" si="105"/>
        <v>0</v>
      </c>
      <c r="DD288" t="s">
        <v>3</v>
      </c>
      <c r="DE288" t="s">
        <v>3</v>
      </c>
      <c r="DF288">
        <f t="shared" ref="DF288:DF294" si="114">ROUND(ROUND(AE288,2)*CX288,2)</f>
        <v>14.03</v>
      </c>
      <c r="DG288">
        <f t="shared" si="112"/>
        <v>0</v>
      </c>
      <c r="DH288">
        <f t="shared" si="113"/>
        <v>0</v>
      </c>
      <c r="DI288">
        <f t="shared" si="106"/>
        <v>0</v>
      </c>
      <c r="DJ288">
        <f>DF288</f>
        <v>14.03</v>
      </c>
      <c r="DK288">
        <v>0</v>
      </c>
      <c r="DL288" t="s">
        <v>3</v>
      </c>
      <c r="DM288">
        <v>0</v>
      </c>
      <c r="DN288" t="s">
        <v>3</v>
      </c>
      <c r="DO288">
        <v>0</v>
      </c>
    </row>
    <row r="289" spans="1:119" x14ac:dyDescent="0.2">
      <c r="A289">
        <f>ROW(Source!A324)</f>
        <v>324</v>
      </c>
      <c r="B289">
        <v>93041055</v>
      </c>
      <c r="C289">
        <v>93042414</v>
      </c>
      <c r="D289">
        <v>23351395</v>
      </c>
      <c r="E289">
        <v>1</v>
      </c>
      <c r="F289">
        <v>1</v>
      </c>
      <c r="G289">
        <v>1</v>
      </c>
      <c r="H289">
        <v>1</v>
      </c>
      <c r="I289" t="s">
        <v>707</v>
      </c>
      <c r="J289" t="s">
        <v>3</v>
      </c>
      <c r="K289" t="s">
        <v>708</v>
      </c>
      <c r="L289">
        <v>1369</v>
      </c>
      <c r="N289">
        <v>1013</v>
      </c>
      <c r="O289" t="s">
        <v>688</v>
      </c>
      <c r="P289" t="s">
        <v>688</v>
      </c>
      <c r="Q289">
        <v>1</v>
      </c>
      <c r="W289">
        <v>0</v>
      </c>
      <c r="X289">
        <v>1072260845</v>
      </c>
      <c r="Y289">
        <f t="shared" si="103"/>
        <v>10.24</v>
      </c>
      <c r="AA289">
        <v>0</v>
      </c>
      <c r="AB289">
        <v>0</v>
      </c>
      <c r="AC289">
        <v>0</v>
      </c>
      <c r="AD289">
        <v>8.99</v>
      </c>
      <c r="AE289">
        <v>0</v>
      </c>
      <c r="AF289">
        <v>0</v>
      </c>
      <c r="AG289">
        <v>0</v>
      </c>
      <c r="AH289">
        <v>8.99</v>
      </c>
      <c r="AI289">
        <v>1</v>
      </c>
      <c r="AJ289">
        <v>1</v>
      </c>
      <c r="AK289">
        <v>1</v>
      </c>
      <c r="AL289">
        <v>1</v>
      </c>
      <c r="AM289">
        <v>-2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3</v>
      </c>
      <c r="AT289">
        <v>10.24</v>
      </c>
      <c r="AU289" t="s">
        <v>3</v>
      </c>
      <c r="AV289">
        <v>1</v>
      </c>
      <c r="AW289">
        <v>2</v>
      </c>
      <c r="AX289">
        <v>93042425</v>
      </c>
      <c r="AY289">
        <v>1</v>
      </c>
      <c r="AZ289">
        <v>0</v>
      </c>
      <c r="BA289">
        <v>289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U289">
        <f>ROUND(AT289*Source!I324*AH289*AL289,2)</f>
        <v>73.650000000000006</v>
      </c>
      <c r="CV289">
        <f>ROUND(Y289*Source!I324,9)</f>
        <v>8.1920000000000002</v>
      </c>
      <c r="CW289">
        <v>0</v>
      </c>
      <c r="CX289">
        <f>ROUND(Y289*Source!I324,9)</f>
        <v>8.1920000000000002</v>
      </c>
      <c r="CY289">
        <f>AD289</f>
        <v>8.99</v>
      </c>
      <c r="CZ289">
        <f>AH289</f>
        <v>8.99</v>
      </c>
      <c r="DA289">
        <f>AL289</f>
        <v>1</v>
      </c>
      <c r="DB289">
        <f t="shared" si="104"/>
        <v>92.06</v>
      </c>
      <c r="DC289">
        <f t="shared" si="105"/>
        <v>0</v>
      </c>
      <c r="DD289" t="s">
        <v>3</v>
      </c>
      <c r="DE289" t="s">
        <v>3</v>
      </c>
      <c r="DF289">
        <f t="shared" si="114"/>
        <v>0</v>
      </c>
      <c r="DG289">
        <f t="shared" si="112"/>
        <v>0</v>
      </c>
      <c r="DH289">
        <f t="shared" si="113"/>
        <v>0</v>
      </c>
      <c r="DI289">
        <f t="shared" si="106"/>
        <v>73.650000000000006</v>
      </c>
      <c r="DJ289">
        <f>DI289</f>
        <v>73.650000000000006</v>
      </c>
      <c r="DK289">
        <v>0</v>
      </c>
      <c r="DL289" t="s">
        <v>3</v>
      </c>
      <c r="DM289">
        <v>0</v>
      </c>
      <c r="DN289" t="s">
        <v>3</v>
      </c>
      <c r="DO289">
        <v>0</v>
      </c>
    </row>
    <row r="290" spans="1:119" x14ac:dyDescent="0.2">
      <c r="A290">
        <f>ROW(Source!A324)</f>
        <v>324</v>
      </c>
      <c r="B290">
        <v>93041055</v>
      </c>
      <c r="C290">
        <v>93042414</v>
      </c>
      <c r="D290">
        <v>121548</v>
      </c>
      <c r="E290">
        <v>1</v>
      </c>
      <c r="F290">
        <v>1</v>
      </c>
      <c r="G290">
        <v>1</v>
      </c>
      <c r="H290">
        <v>1</v>
      </c>
      <c r="I290" t="s">
        <v>25</v>
      </c>
      <c r="J290" t="s">
        <v>3</v>
      </c>
      <c r="K290" t="s">
        <v>691</v>
      </c>
      <c r="L290">
        <v>608254</v>
      </c>
      <c r="N290">
        <v>1013</v>
      </c>
      <c r="O290" t="s">
        <v>692</v>
      </c>
      <c r="P290" t="s">
        <v>692</v>
      </c>
      <c r="Q290">
        <v>1</v>
      </c>
      <c r="W290">
        <v>0</v>
      </c>
      <c r="X290">
        <v>-185737400</v>
      </c>
      <c r="Y290">
        <f t="shared" si="103"/>
        <v>0.2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1</v>
      </c>
      <c r="AL290">
        <v>1</v>
      </c>
      <c r="AM290">
        <v>-2</v>
      </c>
      <c r="AN290">
        <v>0</v>
      </c>
      <c r="AO290">
        <v>1</v>
      </c>
      <c r="AP290">
        <v>1</v>
      </c>
      <c r="AQ290">
        <v>0</v>
      </c>
      <c r="AR290">
        <v>0</v>
      </c>
      <c r="AS290" t="s">
        <v>3</v>
      </c>
      <c r="AT290">
        <v>0.2</v>
      </c>
      <c r="AU290" t="s">
        <v>3</v>
      </c>
      <c r="AV290">
        <v>2</v>
      </c>
      <c r="AW290">
        <v>2</v>
      </c>
      <c r="AX290">
        <v>93042426</v>
      </c>
      <c r="AY290">
        <v>1</v>
      </c>
      <c r="AZ290">
        <v>0</v>
      </c>
      <c r="BA290">
        <v>290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V290">
        <v>0</v>
      </c>
      <c r="CW290">
        <v>0</v>
      </c>
      <c r="CX290">
        <f>ROUND(Y290*Source!I324,9)</f>
        <v>0.16</v>
      </c>
      <c r="CY290">
        <f>AD290</f>
        <v>0</v>
      </c>
      <c r="CZ290">
        <f>AH290</f>
        <v>0</v>
      </c>
      <c r="DA290">
        <f>AL290</f>
        <v>1</v>
      </c>
      <c r="DB290">
        <f t="shared" si="104"/>
        <v>0</v>
      </c>
      <c r="DC290">
        <f t="shared" si="105"/>
        <v>0</v>
      </c>
      <c r="DD290" t="s">
        <v>3</v>
      </c>
      <c r="DE290" t="s">
        <v>3</v>
      </c>
      <c r="DF290">
        <f t="shared" si="114"/>
        <v>0</v>
      </c>
      <c r="DG290">
        <f t="shared" si="112"/>
        <v>0</v>
      </c>
      <c r="DH290">
        <f t="shared" si="113"/>
        <v>0</v>
      </c>
      <c r="DI290">
        <f t="shared" si="106"/>
        <v>0</v>
      </c>
      <c r="DJ290">
        <f>DI290</f>
        <v>0</v>
      </c>
      <c r="DK290">
        <v>0</v>
      </c>
      <c r="DL290" t="s">
        <v>3</v>
      </c>
      <c r="DM290">
        <v>0</v>
      </c>
      <c r="DN290" t="s">
        <v>3</v>
      </c>
      <c r="DO290">
        <v>0</v>
      </c>
    </row>
    <row r="291" spans="1:119" x14ac:dyDescent="0.2">
      <c r="A291">
        <f>ROW(Source!A324)</f>
        <v>324</v>
      </c>
      <c r="B291">
        <v>93041055</v>
      </c>
      <c r="C291">
        <v>93042414</v>
      </c>
      <c r="D291">
        <v>37802432</v>
      </c>
      <c r="E291">
        <v>1</v>
      </c>
      <c r="F291">
        <v>1</v>
      </c>
      <c r="G291">
        <v>1</v>
      </c>
      <c r="H291">
        <v>2</v>
      </c>
      <c r="I291" t="s">
        <v>720</v>
      </c>
      <c r="J291" t="s">
        <v>721</v>
      </c>
      <c r="K291" t="s">
        <v>722</v>
      </c>
      <c r="L291">
        <v>1368</v>
      </c>
      <c r="N291">
        <v>1011</v>
      </c>
      <c r="O291" t="s">
        <v>696</v>
      </c>
      <c r="P291" t="s">
        <v>696</v>
      </c>
      <c r="Q291">
        <v>1</v>
      </c>
      <c r="W291">
        <v>0</v>
      </c>
      <c r="X291">
        <v>-1424728221</v>
      </c>
      <c r="Y291">
        <f t="shared" si="103"/>
        <v>0.2</v>
      </c>
      <c r="AA291">
        <v>0</v>
      </c>
      <c r="AB291">
        <v>1482.38</v>
      </c>
      <c r="AC291">
        <v>432.33</v>
      </c>
      <c r="AD291">
        <v>0</v>
      </c>
      <c r="AE291">
        <v>0</v>
      </c>
      <c r="AF291">
        <v>138.54</v>
      </c>
      <c r="AG291">
        <v>12.1</v>
      </c>
      <c r="AH291">
        <v>0</v>
      </c>
      <c r="AI291">
        <v>1</v>
      </c>
      <c r="AJ291">
        <v>10.7</v>
      </c>
      <c r="AK291">
        <v>35.729999999999997</v>
      </c>
      <c r="AL291">
        <v>1</v>
      </c>
      <c r="AM291">
        <v>2</v>
      </c>
      <c r="AN291">
        <v>0</v>
      </c>
      <c r="AO291">
        <v>1</v>
      </c>
      <c r="AP291">
        <v>1</v>
      </c>
      <c r="AQ291">
        <v>0</v>
      </c>
      <c r="AR291">
        <v>0</v>
      </c>
      <c r="AS291" t="s">
        <v>3</v>
      </c>
      <c r="AT291">
        <v>0.2</v>
      </c>
      <c r="AU291" t="s">
        <v>3</v>
      </c>
      <c r="AV291">
        <v>0</v>
      </c>
      <c r="AW291">
        <v>2</v>
      </c>
      <c r="AX291">
        <v>93042427</v>
      </c>
      <c r="AY291">
        <v>1</v>
      </c>
      <c r="AZ291">
        <v>0</v>
      </c>
      <c r="BA291">
        <v>291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V291">
        <v>0</v>
      </c>
      <c r="CW291">
        <f>ROUND(Y291*Source!I324*DO291,9)</f>
        <v>0</v>
      </c>
      <c r="CX291">
        <f>ROUND(Y291*Source!I324,9)</f>
        <v>0.16</v>
      </c>
      <c r="CY291">
        <f>AB291</f>
        <v>1482.38</v>
      </c>
      <c r="CZ291">
        <f>AF291</f>
        <v>138.54</v>
      </c>
      <c r="DA291">
        <f>AJ291</f>
        <v>10.7</v>
      </c>
      <c r="DB291">
        <f t="shared" si="104"/>
        <v>27.71</v>
      </c>
      <c r="DC291">
        <f t="shared" si="105"/>
        <v>2.42</v>
      </c>
      <c r="DD291" t="s">
        <v>3</v>
      </c>
      <c r="DE291" t="s">
        <v>3</v>
      </c>
      <c r="DF291">
        <f t="shared" si="114"/>
        <v>0</v>
      </c>
      <c r="DG291">
        <f>ROUND(ROUND(AF291*AJ291,2)*CX291,2)</f>
        <v>237.18</v>
      </c>
      <c r="DH291">
        <f>ROUND(ROUND(AG291*AK291,2)*CX291,2)</f>
        <v>69.17</v>
      </c>
      <c r="DI291">
        <f t="shared" si="106"/>
        <v>0</v>
      </c>
      <c r="DJ291">
        <f>DG291</f>
        <v>237.18</v>
      </c>
      <c r="DK291">
        <v>0</v>
      </c>
      <c r="DL291" t="s">
        <v>3</v>
      </c>
      <c r="DM291">
        <v>0</v>
      </c>
      <c r="DN291" t="s">
        <v>3</v>
      </c>
      <c r="DO291">
        <v>0</v>
      </c>
    </row>
    <row r="292" spans="1:119" x14ac:dyDescent="0.2">
      <c r="A292">
        <f>ROW(Source!A324)</f>
        <v>324</v>
      </c>
      <c r="B292">
        <v>93041055</v>
      </c>
      <c r="C292">
        <v>93042414</v>
      </c>
      <c r="D292">
        <v>37802530</v>
      </c>
      <c r="E292">
        <v>1</v>
      </c>
      <c r="F292">
        <v>1</v>
      </c>
      <c r="G292">
        <v>1</v>
      </c>
      <c r="H292">
        <v>2</v>
      </c>
      <c r="I292" t="s">
        <v>723</v>
      </c>
      <c r="J292" t="s">
        <v>724</v>
      </c>
      <c r="K292" t="s">
        <v>725</v>
      </c>
      <c r="L292">
        <v>1368</v>
      </c>
      <c r="N292">
        <v>1011</v>
      </c>
      <c r="O292" t="s">
        <v>696</v>
      </c>
      <c r="P292" t="s">
        <v>696</v>
      </c>
      <c r="Q292">
        <v>1</v>
      </c>
      <c r="W292">
        <v>0</v>
      </c>
      <c r="X292">
        <v>11972859</v>
      </c>
      <c r="Y292">
        <f t="shared" si="103"/>
        <v>2.23</v>
      </c>
      <c r="AA292">
        <v>0</v>
      </c>
      <c r="AB292">
        <v>8.1</v>
      </c>
      <c r="AC292">
        <v>0</v>
      </c>
      <c r="AD292">
        <v>0</v>
      </c>
      <c r="AE292">
        <v>0</v>
      </c>
      <c r="AF292">
        <v>1.52</v>
      </c>
      <c r="AG292">
        <v>0</v>
      </c>
      <c r="AH292">
        <v>0</v>
      </c>
      <c r="AI292">
        <v>1</v>
      </c>
      <c r="AJ292">
        <v>5.33</v>
      </c>
      <c r="AK292">
        <v>35.729999999999997</v>
      </c>
      <c r="AL292">
        <v>1</v>
      </c>
      <c r="AM292">
        <v>2</v>
      </c>
      <c r="AN292">
        <v>0</v>
      </c>
      <c r="AO292">
        <v>1</v>
      </c>
      <c r="AP292">
        <v>1</v>
      </c>
      <c r="AQ292">
        <v>0</v>
      </c>
      <c r="AR292">
        <v>0</v>
      </c>
      <c r="AS292" t="s">
        <v>3</v>
      </c>
      <c r="AT292">
        <v>2.23</v>
      </c>
      <c r="AU292" t="s">
        <v>3</v>
      </c>
      <c r="AV292">
        <v>0</v>
      </c>
      <c r="AW292">
        <v>2</v>
      </c>
      <c r="AX292">
        <v>93042428</v>
      </c>
      <c r="AY292">
        <v>1</v>
      </c>
      <c r="AZ292">
        <v>0</v>
      </c>
      <c r="BA292">
        <v>292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V292">
        <v>0</v>
      </c>
      <c r="CW292">
        <f>ROUND(Y292*Source!I324*DO292,9)</f>
        <v>0</v>
      </c>
      <c r="CX292">
        <f>ROUND(Y292*Source!I324,9)</f>
        <v>1.784</v>
      </c>
      <c r="CY292">
        <f>AB292</f>
        <v>8.1</v>
      </c>
      <c r="CZ292">
        <f>AF292</f>
        <v>1.52</v>
      </c>
      <c r="DA292">
        <f>AJ292</f>
        <v>5.33</v>
      </c>
      <c r="DB292">
        <f t="shared" si="104"/>
        <v>3.39</v>
      </c>
      <c r="DC292">
        <f t="shared" si="105"/>
        <v>0</v>
      </c>
      <c r="DD292" t="s">
        <v>3</v>
      </c>
      <c r="DE292" t="s">
        <v>3</v>
      </c>
      <c r="DF292">
        <f t="shared" si="114"/>
        <v>0</v>
      </c>
      <c r="DG292">
        <f>ROUND(ROUND(AF292*AJ292,2)*CX292,2)</f>
        <v>14.45</v>
      </c>
      <c r="DH292">
        <f>ROUND(ROUND(AG292*AK292,2)*CX292,2)</f>
        <v>0</v>
      </c>
      <c r="DI292">
        <f t="shared" si="106"/>
        <v>0</v>
      </c>
      <c r="DJ292">
        <f>DG292</f>
        <v>14.45</v>
      </c>
      <c r="DK292">
        <v>0</v>
      </c>
      <c r="DL292" t="s">
        <v>3</v>
      </c>
      <c r="DM292">
        <v>0</v>
      </c>
      <c r="DN292" t="s">
        <v>3</v>
      </c>
      <c r="DO292">
        <v>0</v>
      </c>
    </row>
    <row r="293" spans="1:119" x14ac:dyDescent="0.2">
      <c r="A293">
        <f>ROW(Source!A324)</f>
        <v>324</v>
      </c>
      <c r="B293">
        <v>93041055</v>
      </c>
      <c r="C293">
        <v>93042414</v>
      </c>
      <c r="D293">
        <v>37802544</v>
      </c>
      <c r="E293">
        <v>1</v>
      </c>
      <c r="F293">
        <v>1</v>
      </c>
      <c r="G293">
        <v>1</v>
      </c>
      <c r="H293">
        <v>2</v>
      </c>
      <c r="I293" t="s">
        <v>806</v>
      </c>
      <c r="J293" t="s">
        <v>807</v>
      </c>
      <c r="K293" t="s">
        <v>808</v>
      </c>
      <c r="L293">
        <v>1368</v>
      </c>
      <c r="N293">
        <v>1011</v>
      </c>
      <c r="O293" t="s">
        <v>696</v>
      </c>
      <c r="P293" t="s">
        <v>696</v>
      </c>
      <c r="Q293">
        <v>1</v>
      </c>
      <c r="W293">
        <v>0</v>
      </c>
      <c r="X293">
        <v>-892985829</v>
      </c>
      <c r="Y293">
        <f t="shared" si="103"/>
        <v>2.23</v>
      </c>
      <c r="AA293">
        <v>0</v>
      </c>
      <c r="AB293">
        <v>37.68</v>
      </c>
      <c r="AC293">
        <v>0</v>
      </c>
      <c r="AD293">
        <v>0</v>
      </c>
      <c r="AE293">
        <v>0</v>
      </c>
      <c r="AF293">
        <v>7.11</v>
      </c>
      <c r="AG293">
        <v>0</v>
      </c>
      <c r="AH293">
        <v>0</v>
      </c>
      <c r="AI293">
        <v>1</v>
      </c>
      <c r="AJ293">
        <v>5.3</v>
      </c>
      <c r="AK293">
        <v>35.729999999999997</v>
      </c>
      <c r="AL293">
        <v>1</v>
      </c>
      <c r="AM293">
        <v>2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3</v>
      </c>
      <c r="AT293">
        <v>2.23</v>
      </c>
      <c r="AU293" t="s">
        <v>3</v>
      </c>
      <c r="AV293">
        <v>0</v>
      </c>
      <c r="AW293">
        <v>2</v>
      </c>
      <c r="AX293">
        <v>93042429</v>
      </c>
      <c r="AY293">
        <v>1</v>
      </c>
      <c r="AZ293">
        <v>0</v>
      </c>
      <c r="BA293">
        <v>293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V293">
        <v>0</v>
      </c>
      <c r="CW293">
        <f>ROUND(Y293*Source!I324*DO293,9)</f>
        <v>0</v>
      </c>
      <c r="CX293">
        <f>ROUND(Y293*Source!I324,9)</f>
        <v>1.784</v>
      </c>
      <c r="CY293">
        <f>AB293</f>
        <v>37.68</v>
      </c>
      <c r="CZ293">
        <f>AF293</f>
        <v>7.11</v>
      </c>
      <c r="DA293">
        <f>AJ293</f>
        <v>5.3</v>
      </c>
      <c r="DB293">
        <f t="shared" si="104"/>
        <v>15.86</v>
      </c>
      <c r="DC293">
        <f t="shared" si="105"/>
        <v>0</v>
      </c>
      <c r="DD293" t="s">
        <v>3</v>
      </c>
      <c r="DE293" t="s">
        <v>3</v>
      </c>
      <c r="DF293">
        <f t="shared" si="114"/>
        <v>0</v>
      </c>
      <c r="DG293">
        <f>ROUND(ROUND(AF293*AJ293,2)*CX293,2)</f>
        <v>67.22</v>
      </c>
      <c r="DH293">
        <f>ROUND(ROUND(AG293*AK293,2)*CX293,2)</f>
        <v>0</v>
      </c>
      <c r="DI293">
        <f t="shared" si="106"/>
        <v>0</v>
      </c>
      <c r="DJ293">
        <f>DG293</f>
        <v>67.22</v>
      </c>
      <c r="DK293">
        <v>0</v>
      </c>
      <c r="DL293" t="s">
        <v>3</v>
      </c>
      <c r="DM293">
        <v>0</v>
      </c>
      <c r="DN293" t="s">
        <v>3</v>
      </c>
      <c r="DO293">
        <v>0</v>
      </c>
    </row>
    <row r="294" spans="1:119" x14ac:dyDescent="0.2">
      <c r="A294">
        <f>ROW(Source!A324)</f>
        <v>324</v>
      </c>
      <c r="B294">
        <v>93041055</v>
      </c>
      <c r="C294">
        <v>93042414</v>
      </c>
      <c r="D294">
        <v>37804456</v>
      </c>
      <c r="E294">
        <v>1</v>
      </c>
      <c r="F294">
        <v>1</v>
      </c>
      <c r="G294">
        <v>1</v>
      </c>
      <c r="H294">
        <v>2</v>
      </c>
      <c r="I294" t="s">
        <v>709</v>
      </c>
      <c r="J294" t="s">
        <v>710</v>
      </c>
      <c r="K294" t="s">
        <v>711</v>
      </c>
      <c r="L294">
        <v>1368</v>
      </c>
      <c r="N294">
        <v>1011</v>
      </c>
      <c r="O294" t="s">
        <v>696</v>
      </c>
      <c r="P294" t="s">
        <v>696</v>
      </c>
      <c r="Q294">
        <v>1</v>
      </c>
      <c r="W294">
        <v>0</v>
      </c>
      <c r="X294">
        <v>-671646184</v>
      </c>
      <c r="Y294">
        <f t="shared" si="103"/>
        <v>0.2</v>
      </c>
      <c r="AA294">
        <v>0</v>
      </c>
      <c r="AB294">
        <v>1326.85</v>
      </c>
      <c r="AC294">
        <v>369.81</v>
      </c>
      <c r="AD294">
        <v>0</v>
      </c>
      <c r="AE294">
        <v>0</v>
      </c>
      <c r="AF294">
        <v>91.76</v>
      </c>
      <c r="AG294">
        <v>10.35</v>
      </c>
      <c r="AH294">
        <v>0</v>
      </c>
      <c r="AI294">
        <v>1</v>
      </c>
      <c r="AJ294">
        <v>14.46</v>
      </c>
      <c r="AK294">
        <v>35.729999999999997</v>
      </c>
      <c r="AL294">
        <v>1</v>
      </c>
      <c r="AM294">
        <v>2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3</v>
      </c>
      <c r="AT294">
        <v>0.2</v>
      </c>
      <c r="AU294" t="s">
        <v>3</v>
      </c>
      <c r="AV294">
        <v>0</v>
      </c>
      <c r="AW294">
        <v>2</v>
      </c>
      <c r="AX294">
        <v>93042430</v>
      </c>
      <c r="AY294">
        <v>1</v>
      </c>
      <c r="AZ294">
        <v>0</v>
      </c>
      <c r="BA294">
        <v>294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V294">
        <v>0</v>
      </c>
      <c r="CW294">
        <f>ROUND(Y294*Source!I324*DO294,9)</f>
        <v>0</v>
      </c>
      <c r="CX294">
        <f>ROUND(Y294*Source!I324,9)</f>
        <v>0.16</v>
      </c>
      <c r="CY294">
        <f>AB294</f>
        <v>1326.85</v>
      </c>
      <c r="CZ294">
        <f>AF294</f>
        <v>91.76</v>
      </c>
      <c r="DA294">
        <f>AJ294</f>
        <v>14.46</v>
      </c>
      <c r="DB294">
        <f t="shared" si="104"/>
        <v>18.350000000000001</v>
      </c>
      <c r="DC294">
        <f t="shared" si="105"/>
        <v>2.0699999999999998</v>
      </c>
      <c r="DD294" t="s">
        <v>3</v>
      </c>
      <c r="DE294" t="s">
        <v>3</v>
      </c>
      <c r="DF294">
        <f t="shared" si="114"/>
        <v>0</v>
      </c>
      <c r="DG294">
        <f>ROUND(ROUND(AF294*AJ294,2)*CX294,2)</f>
        <v>212.3</v>
      </c>
      <c r="DH294">
        <f>ROUND(ROUND(AG294*AK294,2)*CX294,2)</f>
        <v>59.17</v>
      </c>
      <c r="DI294">
        <f t="shared" si="106"/>
        <v>0</v>
      </c>
      <c r="DJ294">
        <f>DG294</f>
        <v>212.3</v>
      </c>
      <c r="DK294">
        <v>0</v>
      </c>
      <c r="DL294" t="s">
        <v>3</v>
      </c>
      <c r="DM294">
        <v>0</v>
      </c>
      <c r="DN294" t="s">
        <v>3</v>
      </c>
      <c r="DO294">
        <v>0</v>
      </c>
    </row>
    <row r="295" spans="1:119" x14ac:dyDescent="0.2">
      <c r="A295">
        <f>ROW(Source!A324)</f>
        <v>324</v>
      </c>
      <c r="B295">
        <v>93041055</v>
      </c>
      <c r="C295">
        <v>93042414</v>
      </c>
      <c r="D295">
        <v>37733003</v>
      </c>
      <c r="E295">
        <v>1</v>
      </c>
      <c r="F295">
        <v>1</v>
      </c>
      <c r="G295">
        <v>1</v>
      </c>
      <c r="H295">
        <v>3</v>
      </c>
      <c r="I295" t="s">
        <v>452</v>
      </c>
      <c r="J295" t="s">
        <v>454</v>
      </c>
      <c r="K295" t="s">
        <v>453</v>
      </c>
      <c r="L295">
        <v>1308</v>
      </c>
      <c r="N295">
        <v>1003</v>
      </c>
      <c r="O295" t="s">
        <v>348</v>
      </c>
      <c r="P295" t="s">
        <v>348</v>
      </c>
      <c r="Q295">
        <v>100</v>
      </c>
      <c r="W295">
        <v>1</v>
      </c>
      <c r="X295">
        <v>-737867663</v>
      </c>
      <c r="Y295">
        <f t="shared" si="103"/>
        <v>-9.6000000000000002E-2</v>
      </c>
      <c r="AA295">
        <v>767.34</v>
      </c>
      <c r="AB295">
        <v>0</v>
      </c>
      <c r="AC295">
        <v>0</v>
      </c>
      <c r="AD295">
        <v>0</v>
      </c>
      <c r="AE295">
        <v>121.8</v>
      </c>
      <c r="AF295">
        <v>0</v>
      </c>
      <c r="AG295">
        <v>0</v>
      </c>
      <c r="AH295">
        <v>0</v>
      </c>
      <c r="AI295">
        <v>6.3</v>
      </c>
      <c r="AJ295">
        <v>1</v>
      </c>
      <c r="AK295">
        <v>1</v>
      </c>
      <c r="AL295">
        <v>1</v>
      </c>
      <c r="AM295">
        <v>2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3</v>
      </c>
      <c r="AT295">
        <v>-9.6000000000000002E-2</v>
      </c>
      <c r="AU295" t="s">
        <v>3</v>
      </c>
      <c r="AV295">
        <v>0</v>
      </c>
      <c r="AW295">
        <v>2</v>
      </c>
      <c r="AX295">
        <v>93042431</v>
      </c>
      <c r="AY295">
        <v>1</v>
      </c>
      <c r="AZ295">
        <v>6144</v>
      </c>
      <c r="BA295">
        <v>295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V295">
        <v>0</v>
      </c>
      <c r="CW295">
        <v>0</v>
      </c>
      <c r="CX295">
        <f>ROUND(Y295*Source!I324,9)</f>
        <v>-7.6799999999999993E-2</v>
      </c>
      <c r="CY295">
        <f>AA295</f>
        <v>767.34</v>
      </c>
      <c r="CZ295">
        <f>AE295</f>
        <v>121.8</v>
      </c>
      <c r="DA295">
        <f>AI295</f>
        <v>6.3</v>
      </c>
      <c r="DB295">
        <f t="shared" si="104"/>
        <v>-11.69</v>
      </c>
      <c r="DC295">
        <f t="shared" si="105"/>
        <v>0</v>
      </c>
      <c r="DD295" t="s">
        <v>3</v>
      </c>
      <c r="DE295" t="s">
        <v>3</v>
      </c>
      <c r="DF295">
        <f>ROUND(ROUND(AE295*AI295,2)*CX295,2)</f>
        <v>-58.93</v>
      </c>
      <c r="DG295">
        <f t="shared" ref="DG295:DG300" si="115">ROUND(ROUND(AF295,2)*CX295,2)</f>
        <v>0</v>
      </c>
      <c r="DH295">
        <f t="shared" ref="DH295:DH300" si="116">ROUND(ROUND(AG295,2)*CX295,2)</f>
        <v>0</v>
      </c>
      <c r="DI295">
        <f t="shared" si="106"/>
        <v>0</v>
      </c>
      <c r="DJ295">
        <f>DF295</f>
        <v>-58.93</v>
      </c>
      <c r="DK295">
        <v>0</v>
      </c>
      <c r="DL295" t="s">
        <v>3</v>
      </c>
      <c r="DM295">
        <v>0</v>
      </c>
      <c r="DN295" t="s">
        <v>3</v>
      </c>
      <c r="DO295">
        <v>0</v>
      </c>
    </row>
    <row r="296" spans="1:119" x14ac:dyDescent="0.2">
      <c r="A296">
        <f>ROW(Source!A324)</f>
        <v>324</v>
      </c>
      <c r="B296">
        <v>93041055</v>
      </c>
      <c r="C296">
        <v>93042414</v>
      </c>
      <c r="D296">
        <v>37745017</v>
      </c>
      <c r="E296">
        <v>1</v>
      </c>
      <c r="F296">
        <v>1</v>
      </c>
      <c r="G296">
        <v>1</v>
      </c>
      <c r="H296">
        <v>3</v>
      </c>
      <c r="I296" t="s">
        <v>342</v>
      </c>
      <c r="J296" t="s">
        <v>344</v>
      </c>
      <c r="K296" t="s">
        <v>343</v>
      </c>
      <c r="L296">
        <v>1348</v>
      </c>
      <c r="N296">
        <v>1009</v>
      </c>
      <c r="O296" t="s">
        <v>178</v>
      </c>
      <c r="P296" t="s">
        <v>178</v>
      </c>
      <c r="Q296">
        <v>1000</v>
      </c>
      <c r="W296">
        <v>1</v>
      </c>
      <c r="X296">
        <v>-1286039561</v>
      </c>
      <c r="Y296">
        <f t="shared" si="103"/>
        <v>-6.0000000000000002E-5</v>
      </c>
      <c r="AA296">
        <v>77557.919999999998</v>
      </c>
      <c r="AB296">
        <v>0</v>
      </c>
      <c r="AC296">
        <v>0</v>
      </c>
      <c r="AD296">
        <v>0</v>
      </c>
      <c r="AE296">
        <v>9528</v>
      </c>
      <c r="AF296">
        <v>0</v>
      </c>
      <c r="AG296">
        <v>0</v>
      </c>
      <c r="AH296">
        <v>0</v>
      </c>
      <c r="AI296">
        <v>8.14</v>
      </c>
      <c r="AJ296">
        <v>1</v>
      </c>
      <c r="AK296">
        <v>1</v>
      </c>
      <c r="AL296">
        <v>1</v>
      </c>
      <c r="AM296">
        <v>2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3</v>
      </c>
      <c r="AT296">
        <v>-6.0000000000000002E-5</v>
      </c>
      <c r="AU296" t="s">
        <v>3</v>
      </c>
      <c r="AV296">
        <v>0</v>
      </c>
      <c r="AW296">
        <v>2</v>
      </c>
      <c r="AX296">
        <v>93042432</v>
      </c>
      <c r="AY296">
        <v>1</v>
      </c>
      <c r="AZ296">
        <v>6144</v>
      </c>
      <c r="BA296">
        <v>296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V296">
        <v>0</v>
      </c>
      <c r="CW296">
        <v>0</v>
      </c>
      <c r="CX296">
        <f>ROUND(Y296*Source!I324,9)</f>
        <v>-4.8000000000000001E-5</v>
      </c>
      <c r="CY296">
        <f>AA296</f>
        <v>77557.919999999998</v>
      </c>
      <c r="CZ296">
        <f>AE296</f>
        <v>9528</v>
      </c>
      <c r="DA296">
        <f>AI296</f>
        <v>8.14</v>
      </c>
      <c r="DB296">
        <f t="shared" si="104"/>
        <v>-0.56999999999999995</v>
      </c>
      <c r="DC296">
        <f t="shared" si="105"/>
        <v>0</v>
      </c>
      <c r="DD296" t="s">
        <v>3</v>
      </c>
      <c r="DE296" t="s">
        <v>3</v>
      </c>
      <c r="DF296">
        <f>ROUND(ROUND(AE296*AI296,2)*CX296,2)</f>
        <v>-3.72</v>
      </c>
      <c r="DG296">
        <f t="shared" si="115"/>
        <v>0</v>
      </c>
      <c r="DH296">
        <f t="shared" si="116"/>
        <v>0</v>
      </c>
      <c r="DI296">
        <f t="shared" si="106"/>
        <v>0</v>
      </c>
      <c r="DJ296">
        <f>DF296</f>
        <v>-3.72</v>
      </c>
      <c r="DK296">
        <v>0</v>
      </c>
      <c r="DL296" t="s">
        <v>3</v>
      </c>
      <c r="DM296">
        <v>0</v>
      </c>
      <c r="DN296" t="s">
        <v>3</v>
      </c>
      <c r="DO296">
        <v>0</v>
      </c>
    </row>
    <row r="297" spans="1:119" x14ac:dyDescent="0.2">
      <c r="A297">
        <f>ROW(Source!A324)</f>
        <v>324</v>
      </c>
      <c r="B297">
        <v>93041055</v>
      </c>
      <c r="C297">
        <v>93042414</v>
      </c>
      <c r="D297">
        <v>37785796</v>
      </c>
      <c r="E297">
        <v>1</v>
      </c>
      <c r="F297">
        <v>1</v>
      </c>
      <c r="G297">
        <v>1</v>
      </c>
      <c r="H297">
        <v>3</v>
      </c>
      <c r="I297" t="s">
        <v>457</v>
      </c>
      <c r="J297" t="s">
        <v>459</v>
      </c>
      <c r="K297" t="s">
        <v>458</v>
      </c>
      <c r="L297">
        <v>1346</v>
      </c>
      <c r="N297">
        <v>1009</v>
      </c>
      <c r="O297" t="s">
        <v>55</v>
      </c>
      <c r="P297" t="s">
        <v>55</v>
      </c>
      <c r="Q297">
        <v>1</v>
      </c>
      <c r="W297">
        <v>1</v>
      </c>
      <c r="X297">
        <v>904967830</v>
      </c>
      <c r="Y297">
        <f t="shared" si="103"/>
        <v>-0.5</v>
      </c>
      <c r="AA297">
        <v>1275.3800000000001</v>
      </c>
      <c r="AB297">
        <v>0</v>
      </c>
      <c r="AC297">
        <v>0</v>
      </c>
      <c r="AD297">
        <v>0</v>
      </c>
      <c r="AE297">
        <v>71.45</v>
      </c>
      <c r="AF297">
        <v>0</v>
      </c>
      <c r="AG297">
        <v>0</v>
      </c>
      <c r="AH297">
        <v>0</v>
      </c>
      <c r="AI297">
        <v>17.850000000000001</v>
      </c>
      <c r="AJ297">
        <v>1</v>
      </c>
      <c r="AK297">
        <v>1</v>
      </c>
      <c r="AL297">
        <v>1</v>
      </c>
      <c r="AM297">
        <v>2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3</v>
      </c>
      <c r="AT297">
        <v>-0.5</v>
      </c>
      <c r="AU297" t="s">
        <v>3</v>
      </c>
      <c r="AV297">
        <v>0</v>
      </c>
      <c r="AW297">
        <v>2</v>
      </c>
      <c r="AX297">
        <v>93042433</v>
      </c>
      <c r="AY297">
        <v>1</v>
      </c>
      <c r="AZ297">
        <v>6144</v>
      </c>
      <c r="BA297">
        <v>297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V297">
        <v>0</v>
      </c>
      <c r="CW297">
        <v>0</v>
      </c>
      <c r="CX297">
        <f>ROUND(Y297*Source!I324,9)</f>
        <v>-0.4</v>
      </c>
      <c r="CY297">
        <f>AA297</f>
        <v>1275.3800000000001</v>
      </c>
      <c r="CZ297">
        <f>AE297</f>
        <v>71.45</v>
      </c>
      <c r="DA297">
        <f>AI297</f>
        <v>17.850000000000001</v>
      </c>
      <c r="DB297">
        <f t="shared" si="104"/>
        <v>-35.729999999999997</v>
      </c>
      <c r="DC297">
        <f t="shared" si="105"/>
        <v>0</v>
      </c>
      <c r="DD297" t="s">
        <v>3</v>
      </c>
      <c r="DE297" t="s">
        <v>3</v>
      </c>
      <c r="DF297">
        <f>ROUND(ROUND(AE297*AI297,2)*CX297,2)</f>
        <v>-510.15</v>
      </c>
      <c r="DG297">
        <f t="shared" si="115"/>
        <v>0</v>
      </c>
      <c r="DH297">
        <f t="shared" si="116"/>
        <v>0</v>
      </c>
      <c r="DI297">
        <f t="shared" si="106"/>
        <v>0</v>
      </c>
      <c r="DJ297">
        <f>DF297</f>
        <v>-510.15</v>
      </c>
      <c r="DK297">
        <v>0</v>
      </c>
      <c r="DL297" t="s">
        <v>3</v>
      </c>
      <c r="DM297">
        <v>0</v>
      </c>
      <c r="DN297" t="s">
        <v>3</v>
      </c>
      <c r="DO297">
        <v>0</v>
      </c>
    </row>
    <row r="298" spans="1:119" x14ac:dyDescent="0.2">
      <c r="A298">
        <f>ROW(Source!A324)</f>
        <v>324</v>
      </c>
      <c r="B298">
        <v>93041055</v>
      </c>
      <c r="C298">
        <v>93042414</v>
      </c>
      <c r="D298">
        <v>37801918</v>
      </c>
      <c r="E298">
        <v>1</v>
      </c>
      <c r="F298">
        <v>1</v>
      </c>
      <c r="G298">
        <v>1</v>
      </c>
      <c r="H298">
        <v>3</v>
      </c>
      <c r="I298" t="s">
        <v>479</v>
      </c>
      <c r="J298" t="s">
        <v>482</v>
      </c>
      <c r="K298" t="s">
        <v>480</v>
      </c>
      <c r="L298">
        <v>1374</v>
      </c>
      <c r="N298">
        <v>1013</v>
      </c>
      <c r="O298" t="s">
        <v>481</v>
      </c>
      <c r="P298" t="s">
        <v>481</v>
      </c>
      <c r="Q298">
        <v>1</v>
      </c>
      <c r="W298">
        <v>0</v>
      </c>
      <c r="X298">
        <v>2131831278</v>
      </c>
      <c r="Y298">
        <f t="shared" si="103"/>
        <v>1.84</v>
      </c>
      <c r="AA298">
        <v>1</v>
      </c>
      <c r="AB298">
        <v>0</v>
      </c>
      <c r="AC298">
        <v>0</v>
      </c>
      <c r="AD298">
        <v>0</v>
      </c>
      <c r="AE298">
        <v>1</v>
      </c>
      <c r="AF298">
        <v>0</v>
      </c>
      <c r="AG298">
        <v>0</v>
      </c>
      <c r="AH298">
        <v>0</v>
      </c>
      <c r="AI298">
        <v>1</v>
      </c>
      <c r="AJ298">
        <v>1</v>
      </c>
      <c r="AK298">
        <v>1</v>
      </c>
      <c r="AL298">
        <v>1</v>
      </c>
      <c r="AM298">
        <v>-2</v>
      </c>
      <c r="AN298">
        <v>0</v>
      </c>
      <c r="AO298">
        <v>1</v>
      </c>
      <c r="AP298">
        <v>1</v>
      </c>
      <c r="AQ298">
        <v>0</v>
      </c>
      <c r="AR298">
        <v>0</v>
      </c>
      <c r="AS298" t="s">
        <v>3</v>
      </c>
      <c r="AT298">
        <v>1.84</v>
      </c>
      <c r="AU298" t="s">
        <v>3</v>
      </c>
      <c r="AV298">
        <v>0</v>
      </c>
      <c r="AW298">
        <v>2</v>
      </c>
      <c r="AX298">
        <v>93042434</v>
      </c>
      <c r="AY298">
        <v>1</v>
      </c>
      <c r="AZ298">
        <v>0</v>
      </c>
      <c r="BA298">
        <v>298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V298">
        <v>0</v>
      </c>
      <c r="CW298">
        <v>0</v>
      </c>
      <c r="CX298">
        <f>ROUND(Y298*Source!I324,9)</f>
        <v>1.472</v>
      </c>
      <c r="CY298">
        <f>AA298</f>
        <v>1</v>
      </c>
      <c r="CZ298">
        <f>AE298</f>
        <v>1</v>
      </c>
      <c r="DA298">
        <f>AI298</f>
        <v>1</v>
      </c>
      <c r="DB298">
        <f t="shared" si="104"/>
        <v>1.84</v>
      </c>
      <c r="DC298">
        <f t="shared" si="105"/>
        <v>0</v>
      </c>
      <c r="DD298" t="s">
        <v>3</v>
      </c>
      <c r="DE298" t="s">
        <v>3</v>
      </c>
      <c r="DF298">
        <f t="shared" ref="DF298:DF304" si="117">ROUND(ROUND(AE298,2)*CX298,2)</f>
        <v>1.47</v>
      </c>
      <c r="DG298">
        <f t="shared" si="115"/>
        <v>0</v>
      </c>
      <c r="DH298">
        <f t="shared" si="116"/>
        <v>0</v>
      </c>
      <c r="DI298">
        <f t="shared" si="106"/>
        <v>0</v>
      </c>
      <c r="DJ298">
        <f>DF298</f>
        <v>1.47</v>
      </c>
      <c r="DK298">
        <v>0</v>
      </c>
      <c r="DL298" t="s">
        <v>3</v>
      </c>
      <c r="DM298">
        <v>0</v>
      </c>
      <c r="DN298" t="s">
        <v>3</v>
      </c>
      <c r="DO298">
        <v>0</v>
      </c>
    </row>
    <row r="299" spans="1:119" x14ac:dyDescent="0.2">
      <c r="A299">
        <f>ROW(Source!A328)</f>
        <v>328</v>
      </c>
      <c r="B299">
        <v>93041055</v>
      </c>
      <c r="C299">
        <v>93042438</v>
      </c>
      <c r="D299">
        <v>23351395</v>
      </c>
      <c r="E299">
        <v>1</v>
      </c>
      <c r="F299">
        <v>1</v>
      </c>
      <c r="G299">
        <v>1</v>
      </c>
      <c r="H299">
        <v>1</v>
      </c>
      <c r="I299" t="s">
        <v>707</v>
      </c>
      <c r="J299" t="s">
        <v>3</v>
      </c>
      <c r="K299" t="s">
        <v>708</v>
      </c>
      <c r="L299">
        <v>1369</v>
      </c>
      <c r="N299">
        <v>1013</v>
      </c>
      <c r="O299" t="s">
        <v>688</v>
      </c>
      <c r="P299" t="s">
        <v>688</v>
      </c>
      <c r="Q299">
        <v>1</v>
      </c>
      <c r="W299">
        <v>0</v>
      </c>
      <c r="X299">
        <v>1072260845</v>
      </c>
      <c r="Y299">
        <f t="shared" si="103"/>
        <v>20.239999999999998</v>
      </c>
      <c r="AA299">
        <v>0</v>
      </c>
      <c r="AB299">
        <v>0</v>
      </c>
      <c r="AC299">
        <v>0</v>
      </c>
      <c r="AD299">
        <v>8.99</v>
      </c>
      <c r="AE299">
        <v>0</v>
      </c>
      <c r="AF299">
        <v>0</v>
      </c>
      <c r="AG299">
        <v>0</v>
      </c>
      <c r="AH299">
        <v>8.99</v>
      </c>
      <c r="AI299">
        <v>1</v>
      </c>
      <c r="AJ299">
        <v>1</v>
      </c>
      <c r="AK299">
        <v>1</v>
      </c>
      <c r="AL299">
        <v>1</v>
      </c>
      <c r="AM299">
        <v>-2</v>
      </c>
      <c r="AN299">
        <v>0</v>
      </c>
      <c r="AO299">
        <v>1</v>
      </c>
      <c r="AP299">
        <v>1</v>
      </c>
      <c r="AQ299">
        <v>0</v>
      </c>
      <c r="AR299">
        <v>0</v>
      </c>
      <c r="AS299" t="s">
        <v>3</v>
      </c>
      <c r="AT299">
        <v>20.239999999999998</v>
      </c>
      <c r="AU299" t="s">
        <v>3</v>
      </c>
      <c r="AV299">
        <v>1</v>
      </c>
      <c r="AW299">
        <v>2</v>
      </c>
      <c r="AX299">
        <v>93042450</v>
      </c>
      <c r="AY299">
        <v>1</v>
      </c>
      <c r="AZ299">
        <v>0</v>
      </c>
      <c r="BA299">
        <v>299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U299">
        <f>ROUND(AT299*Source!I328*AH299*AL299,2)</f>
        <v>3.64</v>
      </c>
      <c r="CV299">
        <f>ROUND(Y299*Source!I328,9)</f>
        <v>0.40479999999999999</v>
      </c>
      <c r="CW299">
        <v>0</v>
      </c>
      <c r="CX299">
        <f>ROUND(Y299*Source!I328,9)</f>
        <v>0.40479999999999999</v>
      </c>
      <c r="CY299">
        <f>AD299</f>
        <v>8.99</v>
      </c>
      <c r="CZ299">
        <f>AH299</f>
        <v>8.99</v>
      </c>
      <c r="DA299">
        <f>AL299</f>
        <v>1</v>
      </c>
      <c r="DB299">
        <f t="shared" si="104"/>
        <v>181.96</v>
      </c>
      <c r="DC299">
        <f t="shared" si="105"/>
        <v>0</v>
      </c>
      <c r="DD299" t="s">
        <v>3</v>
      </c>
      <c r="DE299" t="s">
        <v>3</v>
      </c>
      <c r="DF299">
        <f t="shared" si="117"/>
        <v>0</v>
      </c>
      <c r="DG299">
        <f t="shared" si="115"/>
        <v>0</v>
      </c>
      <c r="DH299">
        <f t="shared" si="116"/>
        <v>0</v>
      </c>
      <c r="DI299">
        <f t="shared" si="106"/>
        <v>3.64</v>
      </c>
      <c r="DJ299">
        <f>DI299</f>
        <v>3.64</v>
      </c>
      <c r="DK299">
        <v>0</v>
      </c>
      <c r="DL299" t="s">
        <v>3</v>
      </c>
      <c r="DM299">
        <v>0</v>
      </c>
      <c r="DN299" t="s">
        <v>3</v>
      </c>
      <c r="DO299">
        <v>0</v>
      </c>
    </row>
    <row r="300" spans="1:119" x14ac:dyDescent="0.2">
      <c r="A300">
        <f>ROW(Source!A328)</f>
        <v>328</v>
      </c>
      <c r="B300">
        <v>93041055</v>
      </c>
      <c r="C300">
        <v>93042438</v>
      </c>
      <c r="D300">
        <v>121548</v>
      </c>
      <c r="E300">
        <v>1</v>
      </c>
      <c r="F300">
        <v>1</v>
      </c>
      <c r="G300">
        <v>1</v>
      </c>
      <c r="H300">
        <v>1</v>
      </c>
      <c r="I300" t="s">
        <v>25</v>
      </c>
      <c r="J300" t="s">
        <v>3</v>
      </c>
      <c r="K300" t="s">
        <v>691</v>
      </c>
      <c r="L300">
        <v>608254</v>
      </c>
      <c r="N300">
        <v>1013</v>
      </c>
      <c r="O300" t="s">
        <v>692</v>
      </c>
      <c r="P300" t="s">
        <v>692</v>
      </c>
      <c r="Q300">
        <v>1</v>
      </c>
      <c r="W300">
        <v>0</v>
      </c>
      <c r="X300">
        <v>-185737400</v>
      </c>
      <c r="Y300">
        <f t="shared" si="103"/>
        <v>0.2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1</v>
      </c>
      <c r="AJ300">
        <v>1</v>
      </c>
      <c r="AK300">
        <v>1</v>
      </c>
      <c r="AL300">
        <v>1</v>
      </c>
      <c r="AM300">
        <v>-2</v>
      </c>
      <c r="AN300">
        <v>0</v>
      </c>
      <c r="AO300">
        <v>1</v>
      </c>
      <c r="AP300">
        <v>1</v>
      </c>
      <c r="AQ300">
        <v>0</v>
      </c>
      <c r="AR300">
        <v>0</v>
      </c>
      <c r="AS300" t="s">
        <v>3</v>
      </c>
      <c r="AT300">
        <v>0.2</v>
      </c>
      <c r="AU300" t="s">
        <v>3</v>
      </c>
      <c r="AV300">
        <v>2</v>
      </c>
      <c r="AW300">
        <v>2</v>
      </c>
      <c r="AX300">
        <v>93042451</v>
      </c>
      <c r="AY300">
        <v>1</v>
      </c>
      <c r="AZ300">
        <v>0</v>
      </c>
      <c r="BA300">
        <v>300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V300">
        <v>0</v>
      </c>
      <c r="CW300">
        <v>0</v>
      </c>
      <c r="CX300">
        <f>ROUND(Y300*Source!I328,9)</f>
        <v>4.0000000000000001E-3</v>
      </c>
      <c r="CY300">
        <f>AD300</f>
        <v>0</v>
      </c>
      <c r="CZ300">
        <f>AH300</f>
        <v>0</v>
      </c>
      <c r="DA300">
        <f>AL300</f>
        <v>1</v>
      </c>
      <c r="DB300">
        <f t="shared" si="104"/>
        <v>0</v>
      </c>
      <c r="DC300">
        <f t="shared" si="105"/>
        <v>0</v>
      </c>
      <c r="DD300" t="s">
        <v>3</v>
      </c>
      <c r="DE300" t="s">
        <v>3</v>
      </c>
      <c r="DF300">
        <f t="shared" si="117"/>
        <v>0</v>
      </c>
      <c r="DG300">
        <f t="shared" si="115"/>
        <v>0</v>
      </c>
      <c r="DH300">
        <f t="shared" si="116"/>
        <v>0</v>
      </c>
      <c r="DI300">
        <f t="shared" si="106"/>
        <v>0</v>
      </c>
      <c r="DJ300">
        <f>DI300</f>
        <v>0</v>
      </c>
      <c r="DK300">
        <v>0</v>
      </c>
      <c r="DL300" t="s">
        <v>3</v>
      </c>
      <c r="DM300">
        <v>0</v>
      </c>
      <c r="DN300" t="s">
        <v>3</v>
      </c>
      <c r="DO300">
        <v>0</v>
      </c>
    </row>
    <row r="301" spans="1:119" x14ac:dyDescent="0.2">
      <c r="A301">
        <f>ROW(Source!A328)</f>
        <v>328</v>
      </c>
      <c r="B301">
        <v>93041055</v>
      </c>
      <c r="C301">
        <v>93042438</v>
      </c>
      <c r="D301">
        <v>37802432</v>
      </c>
      <c r="E301">
        <v>1</v>
      </c>
      <c r="F301">
        <v>1</v>
      </c>
      <c r="G301">
        <v>1</v>
      </c>
      <c r="H301">
        <v>2</v>
      </c>
      <c r="I301" t="s">
        <v>720</v>
      </c>
      <c r="J301" t="s">
        <v>721</v>
      </c>
      <c r="K301" t="s">
        <v>722</v>
      </c>
      <c r="L301">
        <v>1368</v>
      </c>
      <c r="N301">
        <v>1011</v>
      </c>
      <c r="O301" t="s">
        <v>696</v>
      </c>
      <c r="P301" t="s">
        <v>696</v>
      </c>
      <c r="Q301">
        <v>1</v>
      </c>
      <c r="W301">
        <v>0</v>
      </c>
      <c r="X301">
        <v>-1424728221</v>
      </c>
      <c r="Y301">
        <f t="shared" si="103"/>
        <v>0.2</v>
      </c>
      <c r="AA301">
        <v>0</v>
      </c>
      <c r="AB301">
        <v>1482.38</v>
      </c>
      <c r="AC301">
        <v>432.33</v>
      </c>
      <c r="AD301">
        <v>0</v>
      </c>
      <c r="AE301">
        <v>0</v>
      </c>
      <c r="AF301">
        <v>138.54</v>
      </c>
      <c r="AG301">
        <v>12.1</v>
      </c>
      <c r="AH301">
        <v>0</v>
      </c>
      <c r="AI301">
        <v>1</v>
      </c>
      <c r="AJ301">
        <v>10.7</v>
      </c>
      <c r="AK301">
        <v>35.729999999999997</v>
      </c>
      <c r="AL301">
        <v>1</v>
      </c>
      <c r="AM301">
        <v>2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3</v>
      </c>
      <c r="AT301">
        <v>0.2</v>
      </c>
      <c r="AU301" t="s">
        <v>3</v>
      </c>
      <c r="AV301">
        <v>0</v>
      </c>
      <c r="AW301">
        <v>2</v>
      </c>
      <c r="AX301">
        <v>93042452</v>
      </c>
      <c r="AY301">
        <v>1</v>
      </c>
      <c r="AZ301">
        <v>0</v>
      </c>
      <c r="BA301">
        <v>301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V301">
        <v>0</v>
      </c>
      <c r="CW301">
        <f>ROUND(Y301*Source!I328*DO301,9)</f>
        <v>0</v>
      </c>
      <c r="CX301">
        <f>ROUND(Y301*Source!I328,9)</f>
        <v>4.0000000000000001E-3</v>
      </c>
      <c r="CY301">
        <f>AB301</f>
        <v>1482.38</v>
      </c>
      <c r="CZ301">
        <f>AF301</f>
        <v>138.54</v>
      </c>
      <c r="DA301">
        <f>AJ301</f>
        <v>10.7</v>
      </c>
      <c r="DB301">
        <f t="shared" si="104"/>
        <v>27.71</v>
      </c>
      <c r="DC301">
        <f t="shared" si="105"/>
        <v>2.42</v>
      </c>
      <c r="DD301" t="s">
        <v>3</v>
      </c>
      <c r="DE301" t="s">
        <v>3</v>
      </c>
      <c r="DF301">
        <f t="shared" si="117"/>
        <v>0</v>
      </c>
      <c r="DG301">
        <f>ROUND(ROUND(AF301*AJ301,2)*CX301,2)</f>
        <v>5.93</v>
      </c>
      <c r="DH301">
        <f>ROUND(ROUND(AG301*AK301,2)*CX301,2)</f>
        <v>1.73</v>
      </c>
      <c r="DI301">
        <f t="shared" si="106"/>
        <v>0</v>
      </c>
      <c r="DJ301">
        <f>DG301</f>
        <v>5.93</v>
      </c>
      <c r="DK301">
        <v>0</v>
      </c>
      <c r="DL301" t="s">
        <v>3</v>
      </c>
      <c r="DM301">
        <v>0</v>
      </c>
      <c r="DN301" t="s">
        <v>3</v>
      </c>
      <c r="DO301">
        <v>0</v>
      </c>
    </row>
    <row r="302" spans="1:119" x14ac:dyDescent="0.2">
      <c r="A302">
        <f>ROW(Source!A328)</f>
        <v>328</v>
      </c>
      <c r="B302">
        <v>93041055</v>
      </c>
      <c r="C302">
        <v>93042438</v>
      </c>
      <c r="D302">
        <v>37802530</v>
      </c>
      <c r="E302">
        <v>1</v>
      </c>
      <c r="F302">
        <v>1</v>
      </c>
      <c r="G302">
        <v>1</v>
      </c>
      <c r="H302">
        <v>2</v>
      </c>
      <c r="I302" t="s">
        <v>723</v>
      </c>
      <c r="J302" t="s">
        <v>724</v>
      </c>
      <c r="K302" t="s">
        <v>725</v>
      </c>
      <c r="L302">
        <v>1368</v>
      </c>
      <c r="N302">
        <v>1011</v>
      </c>
      <c r="O302" t="s">
        <v>696</v>
      </c>
      <c r="P302" t="s">
        <v>696</v>
      </c>
      <c r="Q302">
        <v>1</v>
      </c>
      <c r="W302">
        <v>0</v>
      </c>
      <c r="X302">
        <v>11972859</v>
      </c>
      <c r="Y302">
        <f t="shared" si="103"/>
        <v>4.67</v>
      </c>
      <c r="AA302">
        <v>0</v>
      </c>
      <c r="AB302">
        <v>8.1</v>
      </c>
      <c r="AC302">
        <v>0</v>
      </c>
      <c r="AD302">
        <v>0</v>
      </c>
      <c r="AE302">
        <v>0</v>
      </c>
      <c r="AF302">
        <v>1.52</v>
      </c>
      <c r="AG302">
        <v>0</v>
      </c>
      <c r="AH302">
        <v>0</v>
      </c>
      <c r="AI302">
        <v>1</v>
      </c>
      <c r="AJ302">
        <v>5.33</v>
      </c>
      <c r="AK302">
        <v>35.729999999999997</v>
      </c>
      <c r="AL302">
        <v>1</v>
      </c>
      <c r="AM302">
        <v>2</v>
      </c>
      <c r="AN302">
        <v>0</v>
      </c>
      <c r="AO302">
        <v>1</v>
      </c>
      <c r="AP302">
        <v>1</v>
      </c>
      <c r="AQ302">
        <v>0</v>
      </c>
      <c r="AR302">
        <v>0</v>
      </c>
      <c r="AS302" t="s">
        <v>3</v>
      </c>
      <c r="AT302">
        <v>4.67</v>
      </c>
      <c r="AU302" t="s">
        <v>3</v>
      </c>
      <c r="AV302">
        <v>0</v>
      </c>
      <c r="AW302">
        <v>2</v>
      </c>
      <c r="AX302">
        <v>93042453</v>
      </c>
      <c r="AY302">
        <v>1</v>
      </c>
      <c r="AZ302">
        <v>0</v>
      </c>
      <c r="BA302">
        <v>302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V302">
        <v>0</v>
      </c>
      <c r="CW302">
        <f>ROUND(Y302*Source!I328*DO302,9)</f>
        <v>0</v>
      </c>
      <c r="CX302">
        <f>ROUND(Y302*Source!I328,9)</f>
        <v>9.3399999999999997E-2</v>
      </c>
      <c r="CY302">
        <f>AB302</f>
        <v>8.1</v>
      </c>
      <c r="CZ302">
        <f>AF302</f>
        <v>1.52</v>
      </c>
      <c r="DA302">
        <f>AJ302</f>
        <v>5.33</v>
      </c>
      <c r="DB302">
        <f t="shared" si="104"/>
        <v>7.1</v>
      </c>
      <c r="DC302">
        <f t="shared" si="105"/>
        <v>0</v>
      </c>
      <c r="DD302" t="s">
        <v>3</v>
      </c>
      <c r="DE302" t="s">
        <v>3</v>
      </c>
      <c r="DF302">
        <f t="shared" si="117"/>
        <v>0</v>
      </c>
      <c r="DG302">
        <f>ROUND(ROUND(AF302*AJ302,2)*CX302,2)</f>
        <v>0.76</v>
      </c>
      <c r="DH302">
        <f>ROUND(ROUND(AG302*AK302,2)*CX302,2)</f>
        <v>0</v>
      </c>
      <c r="DI302">
        <f t="shared" si="106"/>
        <v>0</v>
      </c>
      <c r="DJ302">
        <f>DG302</f>
        <v>0.76</v>
      </c>
      <c r="DK302">
        <v>0</v>
      </c>
      <c r="DL302" t="s">
        <v>3</v>
      </c>
      <c r="DM302">
        <v>0</v>
      </c>
      <c r="DN302" t="s">
        <v>3</v>
      </c>
      <c r="DO302">
        <v>0</v>
      </c>
    </row>
    <row r="303" spans="1:119" x14ac:dyDescent="0.2">
      <c r="A303">
        <f>ROW(Source!A328)</f>
        <v>328</v>
      </c>
      <c r="B303">
        <v>93041055</v>
      </c>
      <c r="C303">
        <v>93042438</v>
      </c>
      <c r="D303">
        <v>37802544</v>
      </c>
      <c r="E303">
        <v>1</v>
      </c>
      <c r="F303">
        <v>1</v>
      </c>
      <c r="G303">
        <v>1</v>
      </c>
      <c r="H303">
        <v>2</v>
      </c>
      <c r="I303" t="s">
        <v>806</v>
      </c>
      <c r="J303" t="s">
        <v>807</v>
      </c>
      <c r="K303" t="s">
        <v>808</v>
      </c>
      <c r="L303">
        <v>1368</v>
      </c>
      <c r="N303">
        <v>1011</v>
      </c>
      <c r="O303" t="s">
        <v>696</v>
      </c>
      <c r="P303" t="s">
        <v>696</v>
      </c>
      <c r="Q303">
        <v>1</v>
      </c>
      <c r="W303">
        <v>0</v>
      </c>
      <c r="X303">
        <v>-892985829</v>
      </c>
      <c r="Y303">
        <f t="shared" si="103"/>
        <v>4.67</v>
      </c>
      <c r="AA303">
        <v>0</v>
      </c>
      <c r="AB303">
        <v>37.68</v>
      </c>
      <c r="AC303">
        <v>0</v>
      </c>
      <c r="AD303">
        <v>0</v>
      </c>
      <c r="AE303">
        <v>0</v>
      </c>
      <c r="AF303">
        <v>7.11</v>
      </c>
      <c r="AG303">
        <v>0</v>
      </c>
      <c r="AH303">
        <v>0</v>
      </c>
      <c r="AI303">
        <v>1</v>
      </c>
      <c r="AJ303">
        <v>5.3</v>
      </c>
      <c r="AK303">
        <v>35.729999999999997</v>
      </c>
      <c r="AL303">
        <v>1</v>
      </c>
      <c r="AM303">
        <v>2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3</v>
      </c>
      <c r="AT303">
        <v>4.67</v>
      </c>
      <c r="AU303" t="s">
        <v>3</v>
      </c>
      <c r="AV303">
        <v>0</v>
      </c>
      <c r="AW303">
        <v>2</v>
      </c>
      <c r="AX303">
        <v>93042454</v>
      </c>
      <c r="AY303">
        <v>1</v>
      </c>
      <c r="AZ303">
        <v>0</v>
      </c>
      <c r="BA303">
        <v>303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V303">
        <v>0</v>
      </c>
      <c r="CW303">
        <f>ROUND(Y303*Source!I328*DO303,9)</f>
        <v>0</v>
      </c>
      <c r="CX303">
        <f>ROUND(Y303*Source!I328,9)</f>
        <v>9.3399999999999997E-2</v>
      </c>
      <c r="CY303">
        <f>AB303</f>
        <v>37.68</v>
      </c>
      <c r="CZ303">
        <f>AF303</f>
        <v>7.11</v>
      </c>
      <c r="DA303">
        <f>AJ303</f>
        <v>5.3</v>
      </c>
      <c r="DB303">
        <f t="shared" si="104"/>
        <v>33.200000000000003</v>
      </c>
      <c r="DC303">
        <f t="shared" si="105"/>
        <v>0</v>
      </c>
      <c r="DD303" t="s">
        <v>3</v>
      </c>
      <c r="DE303" t="s">
        <v>3</v>
      </c>
      <c r="DF303">
        <f t="shared" si="117"/>
        <v>0</v>
      </c>
      <c r="DG303">
        <f>ROUND(ROUND(AF303*AJ303,2)*CX303,2)</f>
        <v>3.52</v>
      </c>
      <c r="DH303">
        <f>ROUND(ROUND(AG303*AK303,2)*CX303,2)</f>
        <v>0</v>
      </c>
      <c r="DI303">
        <f t="shared" si="106"/>
        <v>0</v>
      </c>
      <c r="DJ303">
        <f>DG303</f>
        <v>3.52</v>
      </c>
      <c r="DK303">
        <v>0</v>
      </c>
      <c r="DL303" t="s">
        <v>3</v>
      </c>
      <c r="DM303">
        <v>0</v>
      </c>
      <c r="DN303" t="s">
        <v>3</v>
      </c>
      <c r="DO303">
        <v>0</v>
      </c>
    </row>
    <row r="304" spans="1:119" x14ac:dyDescent="0.2">
      <c r="A304">
        <f>ROW(Source!A328)</f>
        <v>328</v>
      </c>
      <c r="B304">
        <v>93041055</v>
      </c>
      <c r="C304">
        <v>93042438</v>
      </c>
      <c r="D304">
        <v>37804456</v>
      </c>
      <c r="E304">
        <v>1</v>
      </c>
      <c r="F304">
        <v>1</v>
      </c>
      <c r="G304">
        <v>1</v>
      </c>
      <c r="H304">
        <v>2</v>
      </c>
      <c r="I304" t="s">
        <v>709</v>
      </c>
      <c r="J304" t="s">
        <v>710</v>
      </c>
      <c r="K304" t="s">
        <v>711</v>
      </c>
      <c r="L304">
        <v>1368</v>
      </c>
      <c r="N304">
        <v>1011</v>
      </c>
      <c r="O304" t="s">
        <v>696</v>
      </c>
      <c r="P304" t="s">
        <v>696</v>
      </c>
      <c r="Q304">
        <v>1</v>
      </c>
      <c r="W304">
        <v>0</v>
      </c>
      <c r="X304">
        <v>-671646184</v>
      </c>
      <c r="Y304">
        <f t="shared" si="103"/>
        <v>0.2</v>
      </c>
      <c r="AA304">
        <v>0</v>
      </c>
      <c r="AB304">
        <v>1326.85</v>
      </c>
      <c r="AC304">
        <v>369.81</v>
      </c>
      <c r="AD304">
        <v>0</v>
      </c>
      <c r="AE304">
        <v>0</v>
      </c>
      <c r="AF304">
        <v>91.76</v>
      </c>
      <c r="AG304">
        <v>10.35</v>
      </c>
      <c r="AH304">
        <v>0</v>
      </c>
      <c r="AI304">
        <v>1</v>
      </c>
      <c r="AJ304">
        <v>14.46</v>
      </c>
      <c r="AK304">
        <v>35.729999999999997</v>
      </c>
      <c r="AL304">
        <v>1</v>
      </c>
      <c r="AM304">
        <v>2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3</v>
      </c>
      <c r="AT304">
        <v>0.2</v>
      </c>
      <c r="AU304" t="s">
        <v>3</v>
      </c>
      <c r="AV304">
        <v>0</v>
      </c>
      <c r="AW304">
        <v>2</v>
      </c>
      <c r="AX304">
        <v>93042455</v>
      </c>
      <c r="AY304">
        <v>1</v>
      </c>
      <c r="AZ304">
        <v>0</v>
      </c>
      <c r="BA304">
        <v>304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V304">
        <v>0</v>
      </c>
      <c r="CW304">
        <f>ROUND(Y304*Source!I328*DO304,9)</f>
        <v>0</v>
      </c>
      <c r="CX304">
        <f>ROUND(Y304*Source!I328,9)</f>
        <v>4.0000000000000001E-3</v>
      </c>
      <c r="CY304">
        <f>AB304</f>
        <v>1326.85</v>
      </c>
      <c r="CZ304">
        <f>AF304</f>
        <v>91.76</v>
      </c>
      <c r="DA304">
        <f>AJ304</f>
        <v>14.46</v>
      </c>
      <c r="DB304">
        <f t="shared" si="104"/>
        <v>18.350000000000001</v>
      </c>
      <c r="DC304">
        <f t="shared" si="105"/>
        <v>2.0699999999999998</v>
      </c>
      <c r="DD304" t="s">
        <v>3</v>
      </c>
      <c r="DE304" t="s">
        <v>3</v>
      </c>
      <c r="DF304">
        <f t="shared" si="117"/>
        <v>0</v>
      </c>
      <c r="DG304">
        <f>ROUND(ROUND(AF304*AJ304,2)*CX304,2)</f>
        <v>5.31</v>
      </c>
      <c r="DH304">
        <f>ROUND(ROUND(AG304*AK304,2)*CX304,2)</f>
        <v>1.48</v>
      </c>
      <c r="DI304">
        <f t="shared" si="106"/>
        <v>0</v>
      </c>
      <c r="DJ304">
        <f>DG304</f>
        <v>5.31</v>
      </c>
      <c r="DK304">
        <v>0</v>
      </c>
      <c r="DL304" t="s">
        <v>3</v>
      </c>
      <c r="DM304">
        <v>0</v>
      </c>
      <c r="DN304" t="s">
        <v>3</v>
      </c>
      <c r="DO304">
        <v>0</v>
      </c>
    </row>
    <row r="305" spans="1:119" x14ac:dyDescent="0.2">
      <c r="A305">
        <f>ROW(Source!A328)</f>
        <v>328</v>
      </c>
      <c r="B305">
        <v>93041055</v>
      </c>
      <c r="C305">
        <v>93042438</v>
      </c>
      <c r="D305">
        <v>37737277</v>
      </c>
      <c r="E305">
        <v>1</v>
      </c>
      <c r="F305">
        <v>1</v>
      </c>
      <c r="G305">
        <v>1</v>
      </c>
      <c r="H305">
        <v>3</v>
      </c>
      <c r="I305" t="s">
        <v>472</v>
      </c>
      <c r="J305" t="s">
        <v>474</v>
      </c>
      <c r="K305" t="s">
        <v>473</v>
      </c>
      <c r="L305">
        <v>1348</v>
      </c>
      <c r="N305">
        <v>1009</v>
      </c>
      <c r="O305" t="s">
        <v>178</v>
      </c>
      <c r="P305" t="s">
        <v>178</v>
      </c>
      <c r="Q305">
        <v>1000</v>
      </c>
      <c r="W305">
        <v>1</v>
      </c>
      <c r="X305">
        <v>-835935626</v>
      </c>
      <c r="Y305">
        <f t="shared" si="103"/>
        <v>-1.1E-4</v>
      </c>
      <c r="AA305">
        <v>125045.8</v>
      </c>
      <c r="AB305">
        <v>0</v>
      </c>
      <c r="AC305">
        <v>0</v>
      </c>
      <c r="AD305">
        <v>0</v>
      </c>
      <c r="AE305">
        <v>12430</v>
      </c>
      <c r="AF305">
        <v>0</v>
      </c>
      <c r="AG305">
        <v>0</v>
      </c>
      <c r="AH305">
        <v>0</v>
      </c>
      <c r="AI305">
        <v>10.06</v>
      </c>
      <c r="AJ305">
        <v>1</v>
      </c>
      <c r="AK305">
        <v>1</v>
      </c>
      <c r="AL305">
        <v>1</v>
      </c>
      <c r="AM305">
        <v>2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3</v>
      </c>
      <c r="AT305">
        <v>-1.1E-4</v>
      </c>
      <c r="AU305" t="s">
        <v>3</v>
      </c>
      <c r="AV305">
        <v>0</v>
      </c>
      <c r="AW305">
        <v>2</v>
      </c>
      <c r="AX305">
        <v>93042456</v>
      </c>
      <c r="AY305">
        <v>1</v>
      </c>
      <c r="AZ305">
        <v>6144</v>
      </c>
      <c r="BA305">
        <v>305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V305">
        <v>0</v>
      </c>
      <c r="CW305">
        <v>0</v>
      </c>
      <c r="CX305">
        <f>ROUND(Y305*Source!I328,9)</f>
        <v>-2.2000000000000001E-6</v>
      </c>
      <c r="CY305">
        <f>AA305</f>
        <v>125045.8</v>
      </c>
      <c r="CZ305">
        <f>AE305</f>
        <v>12430</v>
      </c>
      <c r="DA305">
        <f>AI305</f>
        <v>10.06</v>
      </c>
      <c r="DB305">
        <f t="shared" si="104"/>
        <v>-1.37</v>
      </c>
      <c r="DC305">
        <f t="shared" si="105"/>
        <v>0</v>
      </c>
      <c r="DD305" t="s">
        <v>3</v>
      </c>
      <c r="DE305" t="s">
        <v>3</v>
      </c>
      <c r="DF305">
        <f>ROUND(ROUND(AE305*AI305,2)*CX305,2)</f>
        <v>-0.28000000000000003</v>
      </c>
      <c r="DG305">
        <f t="shared" ref="DG305:DG324" si="118">ROUND(ROUND(AF305,2)*CX305,2)</f>
        <v>0</v>
      </c>
      <c r="DH305">
        <f t="shared" ref="DH305:DH324" si="119">ROUND(ROUND(AG305,2)*CX305,2)</f>
        <v>0</v>
      </c>
      <c r="DI305">
        <f t="shared" si="106"/>
        <v>0</v>
      </c>
      <c r="DJ305">
        <f>DF305</f>
        <v>-0.28000000000000003</v>
      </c>
      <c r="DK305">
        <v>0</v>
      </c>
      <c r="DL305" t="s">
        <v>3</v>
      </c>
      <c r="DM305">
        <v>0</v>
      </c>
      <c r="DN305" t="s">
        <v>3</v>
      </c>
      <c r="DO305">
        <v>0</v>
      </c>
    </row>
    <row r="306" spans="1:119" x14ac:dyDescent="0.2">
      <c r="A306">
        <f>ROW(Source!A328)</f>
        <v>328</v>
      </c>
      <c r="B306">
        <v>93041055</v>
      </c>
      <c r="C306">
        <v>93042438</v>
      </c>
      <c r="D306">
        <v>37733003</v>
      </c>
      <c r="E306">
        <v>1</v>
      </c>
      <c r="F306">
        <v>1</v>
      </c>
      <c r="G306">
        <v>1</v>
      </c>
      <c r="H306">
        <v>3</v>
      </c>
      <c r="I306" t="s">
        <v>452</v>
      </c>
      <c r="J306" t="s">
        <v>454</v>
      </c>
      <c r="K306" t="s">
        <v>453</v>
      </c>
      <c r="L306">
        <v>1308</v>
      </c>
      <c r="N306">
        <v>1003</v>
      </c>
      <c r="O306" t="s">
        <v>348</v>
      </c>
      <c r="P306" t="s">
        <v>348</v>
      </c>
      <c r="Q306">
        <v>100</v>
      </c>
      <c r="W306">
        <v>1</v>
      </c>
      <c r="X306">
        <v>-737867663</v>
      </c>
      <c r="Y306">
        <f t="shared" si="103"/>
        <v>-2.4500000000000001E-2</v>
      </c>
      <c r="AA306">
        <v>767.34</v>
      </c>
      <c r="AB306">
        <v>0</v>
      </c>
      <c r="AC306">
        <v>0</v>
      </c>
      <c r="AD306">
        <v>0</v>
      </c>
      <c r="AE306">
        <v>121.8</v>
      </c>
      <c r="AF306">
        <v>0</v>
      </c>
      <c r="AG306">
        <v>0</v>
      </c>
      <c r="AH306">
        <v>0</v>
      </c>
      <c r="AI306">
        <v>6.3</v>
      </c>
      <c r="AJ306">
        <v>1</v>
      </c>
      <c r="AK306">
        <v>1</v>
      </c>
      <c r="AL306">
        <v>1</v>
      </c>
      <c r="AM306">
        <v>2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3</v>
      </c>
      <c r="AT306">
        <v>-2.4500000000000001E-2</v>
      </c>
      <c r="AU306" t="s">
        <v>3</v>
      </c>
      <c r="AV306">
        <v>0</v>
      </c>
      <c r="AW306">
        <v>2</v>
      </c>
      <c r="AX306">
        <v>93042457</v>
      </c>
      <c r="AY306">
        <v>1</v>
      </c>
      <c r="AZ306">
        <v>6144</v>
      </c>
      <c r="BA306">
        <v>306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V306">
        <v>0</v>
      </c>
      <c r="CW306">
        <v>0</v>
      </c>
      <c r="CX306">
        <f>ROUND(Y306*Source!I328,9)</f>
        <v>-4.8999999999999998E-4</v>
      </c>
      <c r="CY306">
        <f>AA306</f>
        <v>767.34</v>
      </c>
      <c r="CZ306">
        <f>AE306</f>
        <v>121.8</v>
      </c>
      <c r="DA306">
        <f>AI306</f>
        <v>6.3</v>
      </c>
      <c r="DB306">
        <f t="shared" si="104"/>
        <v>-2.98</v>
      </c>
      <c r="DC306">
        <f t="shared" si="105"/>
        <v>0</v>
      </c>
      <c r="DD306" t="s">
        <v>3</v>
      </c>
      <c r="DE306" t="s">
        <v>3</v>
      </c>
      <c r="DF306">
        <f>ROUND(ROUND(AE306*AI306,2)*CX306,2)</f>
        <v>-0.38</v>
      </c>
      <c r="DG306">
        <f t="shared" si="118"/>
        <v>0</v>
      </c>
      <c r="DH306">
        <f t="shared" si="119"/>
        <v>0</v>
      </c>
      <c r="DI306">
        <f t="shared" si="106"/>
        <v>0</v>
      </c>
      <c r="DJ306">
        <f>DF306</f>
        <v>-0.38</v>
      </c>
      <c r="DK306">
        <v>0</v>
      </c>
      <c r="DL306" t="s">
        <v>3</v>
      </c>
      <c r="DM306">
        <v>0</v>
      </c>
      <c r="DN306" t="s">
        <v>3</v>
      </c>
      <c r="DO306">
        <v>0</v>
      </c>
    </row>
    <row r="307" spans="1:119" x14ac:dyDescent="0.2">
      <c r="A307">
        <f>ROW(Source!A328)</f>
        <v>328</v>
      </c>
      <c r="B307">
        <v>93041055</v>
      </c>
      <c r="C307">
        <v>93042438</v>
      </c>
      <c r="D307">
        <v>37745017</v>
      </c>
      <c r="E307">
        <v>1</v>
      </c>
      <c r="F307">
        <v>1</v>
      </c>
      <c r="G307">
        <v>1</v>
      </c>
      <c r="H307">
        <v>3</v>
      </c>
      <c r="I307" t="s">
        <v>342</v>
      </c>
      <c r="J307" t="s">
        <v>344</v>
      </c>
      <c r="K307" t="s">
        <v>343</v>
      </c>
      <c r="L307">
        <v>1348</v>
      </c>
      <c r="N307">
        <v>1009</v>
      </c>
      <c r="O307" t="s">
        <v>178</v>
      </c>
      <c r="P307" t="s">
        <v>178</v>
      </c>
      <c r="Q307">
        <v>1000</v>
      </c>
      <c r="W307">
        <v>1</v>
      </c>
      <c r="X307">
        <v>-1286039561</v>
      </c>
      <c r="Y307">
        <f t="shared" si="103"/>
        <v>-7.2000000000000005E-4</v>
      </c>
      <c r="AA307">
        <v>77557.919999999998</v>
      </c>
      <c r="AB307">
        <v>0</v>
      </c>
      <c r="AC307">
        <v>0</v>
      </c>
      <c r="AD307">
        <v>0</v>
      </c>
      <c r="AE307">
        <v>9528</v>
      </c>
      <c r="AF307">
        <v>0</v>
      </c>
      <c r="AG307">
        <v>0</v>
      </c>
      <c r="AH307">
        <v>0</v>
      </c>
      <c r="AI307">
        <v>8.14</v>
      </c>
      <c r="AJ307">
        <v>1</v>
      </c>
      <c r="AK307">
        <v>1</v>
      </c>
      <c r="AL307">
        <v>1</v>
      </c>
      <c r="AM307">
        <v>2</v>
      </c>
      <c r="AN307">
        <v>0</v>
      </c>
      <c r="AO307">
        <v>1</v>
      </c>
      <c r="AP307">
        <v>1</v>
      </c>
      <c r="AQ307">
        <v>0</v>
      </c>
      <c r="AR307">
        <v>0</v>
      </c>
      <c r="AS307" t="s">
        <v>3</v>
      </c>
      <c r="AT307">
        <v>-7.2000000000000005E-4</v>
      </c>
      <c r="AU307" t="s">
        <v>3</v>
      </c>
      <c r="AV307">
        <v>0</v>
      </c>
      <c r="AW307">
        <v>2</v>
      </c>
      <c r="AX307">
        <v>93042458</v>
      </c>
      <c r="AY307">
        <v>1</v>
      </c>
      <c r="AZ307">
        <v>6144</v>
      </c>
      <c r="BA307">
        <v>307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V307">
        <v>0</v>
      </c>
      <c r="CW307">
        <v>0</v>
      </c>
      <c r="CX307">
        <f>ROUND(Y307*Source!I328,9)</f>
        <v>-1.4399999999999999E-5</v>
      </c>
      <c r="CY307">
        <f>AA307</f>
        <v>77557.919999999998</v>
      </c>
      <c r="CZ307">
        <f>AE307</f>
        <v>9528</v>
      </c>
      <c r="DA307">
        <f>AI307</f>
        <v>8.14</v>
      </c>
      <c r="DB307">
        <f t="shared" si="104"/>
        <v>-6.86</v>
      </c>
      <c r="DC307">
        <f t="shared" si="105"/>
        <v>0</v>
      </c>
      <c r="DD307" t="s">
        <v>3</v>
      </c>
      <c r="DE307" t="s">
        <v>3</v>
      </c>
      <c r="DF307">
        <f>ROUND(ROUND(AE307*AI307,2)*CX307,2)</f>
        <v>-1.1200000000000001</v>
      </c>
      <c r="DG307">
        <f t="shared" si="118"/>
        <v>0</v>
      </c>
      <c r="DH307">
        <f t="shared" si="119"/>
        <v>0</v>
      </c>
      <c r="DI307">
        <f t="shared" si="106"/>
        <v>0</v>
      </c>
      <c r="DJ307">
        <f>DF307</f>
        <v>-1.1200000000000001</v>
      </c>
      <c r="DK307">
        <v>0</v>
      </c>
      <c r="DL307" t="s">
        <v>3</v>
      </c>
      <c r="DM307">
        <v>0</v>
      </c>
      <c r="DN307" t="s">
        <v>3</v>
      </c>
      <c r="DO307">
        <v>0</v>
      </c>
    </row>
    <row r="308" spans="1:119" x14ac:dyDescent="0.2">
      <c r="A308">
        <f>ROW(Source!A328)</f>
        <v>328</v>
      </c>
      <c r="B308">
        <v>93041055</v>
      </c>
      <c r="C308">
        <v>93042438</v>
      </c>
      <c r="D308">
        <v>37785796</v>
      </c>
      <c r="E308">
        <v>1</v>
      </c>
      <c r="F308">
        <v>1</v>
      </c>
      <c r="G308">
        <v>1</v>
      </c>
      <c r="H308">
        <v>3</v>
      </c>
      <c r="I308" t="s">
        <v>457</v>
      </c>
      <c r="J308" t="s">
        <v>459</v>
      </c>
      <c r="K308" t="s">
        <v>458</v>
      </c>
      <c r="L308">
        <v>1346</v>
      </c>
      <c r="N308">
        <v>1009</v>
      </c>
      <c r="O308" t="s">
        <v>55</v>
      </c>
      <c r="P308" t="s">
        <v>55</v>
      </c>
      <c r="Q308">
        <v>1</v>
      </c>
      <c r="W308">
        <v>1</v>
      </c>
      <c r="X308">
        <v>904967830</v>
      </c>
      <c r="Y308">
        <f t="shared" si="103"/>
        <v>-0.25</v>
      </c>
      <c r="AA308">
        <v>1275.3800000000001</v>
      </c>
      <c r="AB308">
        <v>0</v>
      </c>
      <c r="AC308">
        <v>0</v>
      </c>
      <c r="AD308">
        <v>0</v>
      </c>
      <c r="AE308">
        <v>71.45</v>
      </c>
      <c r="AF308">
        <v>0</v>
      </c>
      <c r="AG308">
        <v>0</v>
      </c>
      <c r="AH308">
        <v>0</v>
      </c>
      <c r="AI308">
        <v>17.850000000000001</v>
      </c>
      <c r="AJ308">
        <v>1</v>
      </c>
      <c r="AK308">
        <v>1</v>
      </c>
      <c r="AL308">
        <v>1</v>
      </c>
      <c r="AM308">
        <v>2</v>
      </c>
      <c r="AN308">
        <v>0</v>
      </c>
      <c r="AO308">
        <v>1</v>
      </c>
      <c r="AP308">
        <v>1</v>
      </c>
      <c r="AQ308">
        <v>0</v>
      </c>
      <c r="AR308">
        <v>0</v>
      </c>
      <c r="AS308" t="s">
        <v>3</v>
      </c>
      <c r="AT308">
        <v>-0.25</v>
      </c>
      <c r="AU308" t="s">
        <v>3</v>
      </c>
      <c r="AV308">
        <v>0</v>
      </c>
      <c r="AW308">
        <v>2</v>
      </c>
      <c r="AX308">
        <v>93042459</v>
      </c>
      <c r="AY308">
        <v>1</v>
      </c>
      <c r="AZ308">
        <v>6144</v>
      </c>
      <c r="BA308">
        <v>308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V308">
        <v>0</v>
      </c>
      <c r="CW308">
        <v>0</v>
      </c>
      <c r="CX308">
        <f>ROUND(Y308*Source!I328,9)</f>
        <v>-5.0000000000000001E-3</v>
      </c>
      <c r="CY308">
        <f>AA308</f>
        <v>1275.3800000000001</v>
      </c>
      <c r="CZ308">
        <f>AE308</f>
        <v>71.45</v>
      </c>
      <c r="DA308">
        <f>AI308</f>
        <v>17.850000000000001</v>
      </c>
      <c r="DB308">
        <f t="shared" si="104"/>
        <v>-17.86</v>
      </c>
      <c r="DC308">
        <f t="shared" si="105"/>
        <v>0</v>
      </c>
      <c r="DD308" t="s">
        <v>3</v>
      </c>
      <c r="DE308" t="s">
        <v>3</v>
      </c>
      <c r="DF308">
        <f>ROUND(ROUND(AE308*AI308,2)*CX308,2)</f>
        <v>-6.38</v>
      </c>
      <c r="DG308">
        <f t="shared" si="118"/>
        <v>0</v>
      </c>
      <c r="DH308">
        <f t="shared" si="119"/>
        <v>0</v>
      </c>
      <c r="DI308">
        <f t="shared" si="106"/>
        <v>0</v>
      </c>
      <c r="DJ308">
        <f>DF308</f>
        <v>-6.38</v>
      </c>
      <c r="DK308">
        <v>0</v>
      </c>
      <c r="DL308" t="s">
        <v>3</v>
      </c>
      <c r="DM308">
        <v>0</v>
      </c>
      <c r="DN308" t="s">
        <v>3</v>
      </c>
      <c r="DO308">
        <v>0</v>
      </c>
    </row>
    <row r="309" spans="1:119" x14ac:dyDescent="0.2">
      <c r="A309">
        <f>ROW(Source!A328)</f>
        <v>328</v>
      </c>
      <c r="B309">
        <v>93041055</v>
      </c>
      <c r="C309">
        <v>93042438</v>
      </c>
      <c r="D309">
        <v>37801918</v>
      </c>
      <c r="E309">
        <v>1</v>
      </c>
      <c r="F309">
        <v>1</v>
      </c>
      <c r="G309">
        <v>1</v>
      </c>
      <c r="H309">
        <v>3</v>
      </c>
      <c r="I309" t="s">
        <v>479</v>
      </c>
      <c r="J309" t="s">
        <v>482</v>
      </c>
      <c r="K309" t="s">
        <v>480</v>
      </c>
      <c r="L309">
        <v>1374</v>
      </c>
      <c r="N309">
        <v>1013</v>
      </c>
      <c r="O309" t="s">
        <v>481</v>
      </c>
      <c r="P309" t="s">
        <v>481</v>
      </c>
      <c r="Q309">
        <v>1</v>
      </c>
      <c r="W309">
        <v>1</v>
      </c>
      <c r="X309">
        <v>2131831278</v>
      </c>
      <c r="Y309">
        <f t="shared" si="103"/>
        <v>-3.64</v>
      </c>
      <c r="AA309">
        <v>1</v>
      </c>
      <c r="AB309">
        <v>0</v>
      </c>
      <c r="AC309">
        <v>0</v>
      </c>
      <c r="AD309">
        <v>0</v>
      </c>
      <c r="AE309">
        <v>1</v>
      </c>
      <c r="AF309">
        <v>0</v>
      </c>
      <c r="AG309">
        <v>0</v>
      </c>
      <c r="AH309">
        <v>0</v>
      </c>
      <c r="AI309">
        <v>1</v>
      </c>
      <c r="AJ309">
        <v>1</v>
      </c>
      <c r="AK309">
        <v>1</v>
      </c>
      <c r="AL309">
        <v>1</v>
      </c>
      <c r="AM309">
        <v>-2</v>
      </c>
      <c r="AN309">
        <v>0</v>
      </c>
      <c r="AO309">
        <v>1</v>
      </c>
      <c r="AP309">
        <v>1</v>
      </c>
      <c r="AQ309">
        <v>0</v>
      </c>
      <c r="AR309">
        <v>0</v>
      </c>
      <c r="AS309" t="s">
        <v>3</v>
      </c>
      <c r="AT309">
        <v>-3.64</v>
      </c>
      <c r="AU309" t="s">
        <v>3</v>
      </c>
      <c r="AV309">
        <v>0</v>
      </c>
      <c r="AW309">
        <v>2</v>
      </c>
      <c r="AX309">
        <v>93042460</v>
      </c>
      <c r="AY309">
        <v>1</v>
      </c>
      <c r="AZ309">
        <v>6144</v>
      </c>
      <c r="BA309">
        <v>309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V309">
        <v>0</v>
      </c>
      <c r="CW309">
        <v>0</v>
      </c>
      <c r="CX309">
        <f>ROUND(Y309*Source!I328,9)</f>
        <v>-7.2800000000000004E-2</v>
      </c>
      <c r="CY309">
        <f>AA309</f>
        <v>1</v>
      </c>
      <c r="CZ309">
        <f>AE309</f>
        <v>1</v>
      </c>
      <c r="DA309">
        <f>AI309</f>
        <v>1</v>
      </c>
      <c r="DB309">
        <f t="shared" si="104"/>
        <v>-3.64</v>
      </c>
      <c r="DC309">
        <f t="shared" si="105"/>
        <v>0</v>
      </c>
      <c r="DD309" t="s">
        <v>3</v>
      </c>
      <c r="DE309" t="s">
        <v>3</v>
      </c>
      <c r="DF309">
        <f>ROUND(ROUND(AE309,2)*CX309,2)</f>
        <v>-7.0000000000000007E-2</v>
      </c>
      <c r="DG309">
        <f t="shared" si="118"/>
        <v>0</v>
      </c>
      <c r="DH309">
        <f t="shared" si="119"/>
        <v>0</v>
      </c>
      <c r="DI309">
        <f t="shared" si="106"/>
        <v>0</v>
      </c>
      <c r="DJ309">
        <f>DF309</f>
        <v>-7.0000000000000007E-2</v>
      </c>
      <c r="DK309">
        <v>0</v>
      </c>
      <c r="DL309" t="s">
        <v>3</v>
      </c>
      <c r="DM309">
        <v>0</v>
      </c>
      <c r="DN309" t="s">
        <v>3</v>
      </c>
      <c r="DO309">
        <v>0</v>
      </c>
    </row>
    <row r="310" spans="1:119" x14ac:dyDescent="0.2">
      <c r="A310">
        <f>ROW(Source!A334)</f>
        <v>334</v>
      </c>
      <c r="B310">
        <v>93041055</v>
      </c>
      <c r="C310">
        <v>93042466</v>
      </c>
      <c r="D310">
        <v>23351395</v>
      </c>
      <c r="E310">
        <v>1</v>
      </c>
      <c r="F310">
        <v>1</v>
      </c>
      <c r="G310">
        <v>1</v>
      </c>
      <c r="H310">
        <v>1</v>
      </c>
      <c r="I310" t="s">
        <v>707</v>
      </c>
      <c r="J310" t="s">
        <v>3</v>
      </c>
      <c r="K310" t="s">
        <v>708</v>
      </c>
      <c r="L310">
        <v>1369</v>
      </c>
      <c r="N310">
        <v>1013</v>
      </c>
      <c r="O310" t="s">
        <v>688</v>
      </c>
      <c r="P310" t="s">
        <v>688</v>
      </c>
      <c r="Q310">
        <v>1</v>
      </c>
      <c r="W310">
        <v>0</v>
      </c>
      <c r="X310">
        <v>1072260845</v>
      </c>
      <c r="Y310">
        <f t="shared" si="103"/>
        <v>0.38</v>
      </c>
      <c r="AA310">
        <v>0</v>
      </c>
      <c r="AB310">
        <v>0</v>
      </c>
      <c r="AC310">
        <v>0</v>
      </c>
      <c r="AD310">
        <v>8.99</v>
      </c>
      <c r="AE310">
        <v>0</v>
      </c>
      <c r="AF310">
        <v>0</v>
      </c>
      <c r="AG310">
        <v>0</v>
      </c>
      <c r="AH310">
        <v>8.99</v>
      </c>
      <c r="AI310">
        <v>1</v>
      </c>
      <c r="AJ310">
        <v>1</v>
      </c>
      <c r="AK310">
        <v>1</v>
      </c>
      <c r="AL310">
        <v>1</v>
      </c>
      <c r="AM310">
        <v>-2</v>
      </c>
      <c r="AN310">
        <v>0</v>
      </c>
      <c r="AO310">
        <v>1</v>
      </c>
      <c r="AP310">
        <v>1</v>
      </c>
      <c r="AQ310">
        <v>0</v>
      </c>
      <c r="AR310">
        <v>0</v>
      </c>
      <c r="AS310" t="s">
        <v>3</v>
      </c>
      <c r="AT310">
        <v>0.38</v>
      </c>
      <c r="AU310" t="s">
        <v>3</v>
      </c>
      <c r="AV310">
        <v>1</v>
      </c>
      <c r="AW310">
        <v>2</v>
      </c>
      <c r="AX310">
        <v>93042472</v>
      </c>
      <c r="AY310">
        <v>1</v>
      </c>
      <c r="AZ310">
        <v>0</v>
      </c>
      <c r="BA310">
        <v>310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U310">
        <f>ROUND(AT310*Source!I334*AH310*AL310,2)</f>
        <v>34.159999999999997</v>
      </c>
      <c r="CV310">
        <f>ROUND(Y310*Source!I334,9)</f>
        <v>3.8</v>
      </c>
      <c r="CW310">
        <v>0</v>
      </c>
      <c r="CX310">
        <f>ROUND(Y310*Source!I334,9)</f>
        <v>3.8</v>
      </c>
      <c r="CY310">
        <f>AD310</f>
        <v>8.99</v>
      </c>
      <c r="CZ310">
        <f>AH310</f>
        <v>8.99</v>
      </c>
      <c r="DA310">
        <f>AL310</f>
        <v>1</v>
      </c>
      <c r="DB310">
        <f t="shared" si="104"/>
        <v>3.42</v>
      </c>
      <c r="DC310">
        <f t="shared" si="105"/>
        <v>0</v>
      </c>
      <c r="DD310" t="s">
        <v>3</v>
      </c>
      <c r="DE310" t="s">
        <v>3</v>
      </c>
      <c r="DF310">
        <f>ROUND(ROUND(AE310,2)*CX310,2)</f>
        <v>0</v>
      </c>
      <c r="DG310">
        <f t="shared" si="118"/>
        <v>0</v>
      </c>
      <c r="DH310">
        <f t="shared" si="119"/>
        <v>0</v>
      </c>
      <c r="DI310">
        <f t="shared" si="106"/>
        <v>34.159999999999997</v>
      </c>
      <c r="DJ310">
        <f>DI310</f>
        <v>34.159999999999997</v>
      </c>
      <c r="DK310">
        <v>0</v>
      </c>
      <c r="DL310" t="s">
        <v>3</v>
      </c>
      <c r="DM310">
        <v>0</v>
      </c>
      <c r="DN310" t="s">
        <v>3</v>
      </c>
      <c r="DO310">
        <v>0</v>
      </c>
    </row>
    <row r="311" spans="1:119" x14ac:dyDescent="0.2">
      <c r="A311">
        <f>ROW(Source!A334)</f>
        <v>334</v>
      </c>
      <c r="B311">
        <v>93041055</v>
      </c>
      <c r="C311">
        <v>93042466</v>
      </c>
      <c r="D311">
        <v>37730097</v>
      </c>
      <c r="E311">
        <v>1</v>
      </c>
      <c r="F311">
        <v>1</v>
      </c>
      <c r="G311">
        <v>1</v>
      </c>
      <c r="H311">
        <v>3</v>
      </c>
      <c r="I311" t="s">
        <v>53</v>
      </c>
      <c r="J311" t="s">
        <v>56</v>
      </c>
      <c r="K311" t="s">
        <v>54</v>
      </c>
      <c r="L311">
        <v>1346</v>
      </c>
      <c r="N311">
        <v>1009</v>
      </c>
      <c r="O311" t="s">
        <v>55</v>
      </c>
      <c r="P311" t="s">
        <v>55</v>
      </c>
      <c r="Q311">
        <v>1</v>
      </c>
      <c r="W311">
        <v>1</v>
      </c>
      <c r="X311">
        <v>-1877976580</v>
      </c>
      <c r="Y311">
        <f t="shared" si="103"/>
        <v>-0.15</v>
      </c>
      <c r="AA311">
        <v>93.2</v>
      </c>
      <c r="AB311">
        <v>0</v>
      </c>
      <c r="AC311">
        <v>0</v>
      </c>
      <c r="AD311">
        <v>0</v>
      </c>
      <c r="AE311">
        <v>9.0399999999999991</v>
      </c>
      <c r="AF311">
        <v>0</v>
      </c>
      <c r="AG311">
        <v>0</v>
      </c>
      <c r="AH311">
        <v>0</v>
      </c>
      <c r="AI311">
        <v>10.31</v>
      </c>
      <c r="AJ311">
        <v>1</v>
      </c>
      <c r="AK311">
        <v>1</v>
      </c>
      <c r="AL311">
        <v>1</v>
      </c>
      <c r="AM311">
        <v>2</v>
      </c>
      <c r="AN311">
        <v>0</v>
      </c>
      <c r="AO311">
        <v>1</v>
      </c>
      <c r="AP311">
        <v>1</v>
      </c>
      <c r="AQ311">
        <v>0</v>
      </c>
      <c r="AR311">
        <v>0</v>
      </c>
      <c r="AS311" t="s">
        <v>3</v>
      </c>
      <c r="AT311">
        <v>-0.15</v>
      </c>
      <c r="AU311" t="s">
        <v>3</v>
      </c>
      <c r="AV311">
        <v>0</v>
      </c>
      <c r="AW311">
        <v>2</v>
      </c>
      <c r="AX311">
        <v>93042473</v>
      </c>
      <c r="AY311">
        <v>1</v>
      </c>
      <c r="AZ311">
        <v>6144</v>
      </c>
      <c r="BA311">
        <v>311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V311">
        <v>0</v>
      </c>
      <c r="CW311">
        <v>0</v>
      </c>
      <c r="CX311">
        <f>ROUND(Y311*Source!I334,9)</f>
        <v>-1.5</v>
      </c>
      <c r="CY311">
        <f>AA311</f>
        <v>93.2</v>
      </c>
      <c r="CZ311">
        <f>AE311</f>
        <v>9.0399999999999991</v>
      </c>
      <c r="DA311">
        <f>AI311</f>
        <v>10.31</v>
      </c>
      <c r="DB311">
        <f t="shared" si="104"/>
        <v>-1.36</v>
      </c>
      <c r="DC311">
        <f t="shared" si="105"/>
        <v>0</v>
      </c>
      <c r="DD311" t="s">
        <v>3</v>
      </c>
      <c r="DE311" t="s">
        <v>3</v>
      </c>
      <c r="DF311">
        <f>ROUND(ROUND(AE311*AI311,2)*CX311,2)</f>
        <v>-139.80000000000001</v>
      </c>
      <c r="DG311">
        <f t="shared" si="118"/>
        <v>0</v>
      </c>
      <c r="DH311">
        <f t="shared" si="119"/>
        <v>0</v>
      </c>
      <c r="DI311">
        <f t="shared" si="106"/>
        <v>0</v>
      </c>
      <c r="DJ311">
        <f>DF311</f>
        <v>-139.80000000000001</v>
      </c>
      <c r="DK311">
        <v>0</v>
      </c>
      <c r="DL311" t="s">
        <v>3</v>
      </c>
      <c r="DM311">
        <v>0</v>
      </c>
      <c r="DN311" t="s">
        <v>3</v>
      </c>
      <c r="DO311">
        <v>0</v>
      </c>
    </row>
    <row r="312" spans="1:119" x14ac:dyDescent="0.2">
      <c r="A312">
        <f>ROW(Source!A334)</f>
        <v>334</v>
      </c>
      <c r="B312">
        <v>93041055</v>
      </c>
      <c r="C312">
        <v>93042466</v>
      </c>
      <c r="D312">
        <v>37801662</v>
      </c>
      <c r="E312">
        <v>1</v>
      </c>
      <c r="F312">
        <v>1</v>
      </c>
      <c r="G312">
        <v>1</v>
      </c>
      <c r="H312">
        <v>3</v>
      </c>
      <c r="I312" t="s">
        <v>486</v>
      </c>
      <c r="J312" t="s">
        <v>488</v>
      </c>
      <c r="K312" t="s">
        <v>487</v>
      </c>
      <c r="L312">
        <v>1346</v>
      </c>
      <c r="N312">
        <v>1009</v>
      </c>
      <c r="O312" t="s">
        <v>55</v>
      </c>
      <c r="P312" t="s">
        <v>55</v>
      </c>
      <c r="Q312">
        <v>1</v>
      </c>
      <c r="W312">
        <v>1</v>
      </c>
      <c r="X312">
        <v>-1685396289</v>
      </c>
      <c r="Y312">
        <f t="shared" si="103"/>
        <v>-0.72</v>
      </c>
      <c r="AA312">
        <v>100.62</v>
      </c>
      <c r="AB312">
        <v>0</v>
      </c>
      <c r="AC312">
        <v>0</v>
      </c>
      <c r="AD312">
        <v>0</v>
      </c>
      <c r="AE312">
        <v>16.940000000000001</v>
      </c>
      <c r="AF312">
        <v>0</v>
      </c>
      <c r="AG312">
        <v>0</v>
      </c>
      <c r="AH312">
        <v>0</v>
      </c>
      <c r="AI312">
        <v>5.94</v>
      </c>
      <c r="AJ312">
        <v>1</v>
      </c>
      <c r="AK312">
        <v>1</v>
      </c>
      <c r="AL312">
        <v>1</v>
      </c>
      <c r="AM312">
        <v>2</v>
      </c>
      <c r="AN312">
        <v>0</v>
      </c>
      <c r="AO312">
        <v>1</v>
      </c>
      <c r="AP312">
        <v>1</v>
      </c>
      <c r="AQ312">
        <v>0</v>
      </c>
      <c r="AR312">
        <v>0</v>
      </c>
      <c r="AS312" t="s">
        <v>3</v>
      </c>
      <c r="AT312">
        <v>-0.72</v>
      </c>
      <c r="AU312" t="s">
        <v>3</v>
      </c>
      <c r="AV312">
        <v>0</v>
      </c>
      <c r="AW312">
        <v>2</v>
      </c>
      <c r="AX312">
        <v>93042474</v>
      </c>
      <c r="AY312">
        <v>1</v>
      </c>
      <c r="AZ312">
        <v>6144</v>
      </c>
      <c r="BA312">
        <v>312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V312">
        <v>0</v>
      </c>
      <c r="CW312">
        <v>0</v>
      </c>
      <c r="CX312">
        <f>ROUND(Y312*Source!I334,9)</f>
        <v>-7.2</v>
      </c>
      <c r="CY312">
        <f>AA312</f>
        <v>100.62</v>
      </c>
      <c r="CZ312">
        <f>AE312</f>
        <v>16.940000000000001</v>
      </c>
      <c r="DA312">
        <f>AI312</f>
        <v>5.94</v>
      </c>
      <c r="DB312">
        <f t="shared" si="104"/>
        <v>-12.2</v>
      </c>
      <c r="DC312">
        <f t="shared" si="105"/>
        <v>0</v>
      </c>
      <c r="DD312" t="s">
        <v>3</v>
      </c>
      <c r="DE312" t="s">
        <v>3</v>
      </c>
      <c r="DF312">
        <f>ROUND(ROUND(AE312*AI312,2)*CX312,2)</f>
        <v>-724.46</v>
      </c>
      <c r="DG312">
        <f t="shared" si="118"/>
        <v>0</v>
      </c>
      <c r="DH312">
        <f t="shared" si="119"/>
        <v>0</v>
      </c>
      <c r="DI312">
        <f t="shared" si="106"/>
        <v>0</v>
      </c>
      <c r="DJ312">
        <f>DF312</f>
        <v>-724.46</v>
      </c>
      <c r="DK312">
        <v>0</v>
      </c>
      <c r="DL312" t="s">
        <v>3</v>
      </c>
      <c r="DM312">
        <v>0</v>
      </c>
      <c r="DN312" t="s">
        <v>3</v>
      </c>
      <c r="DO312">
        <v>0</v>
      </c>
    </row>
    <row r="313" spans="1:119" x14ac:dyDescent="0.2">
      <c r="A313">
        <f>ROW(Source!A334)</f>
        <v>334</v>
      </c>
      <c r="B313">
        <v>93041055</v>
      </c>
      <c r="C313">
        <v>93042466</v>
      </c>
      <c r="D313">
        <v>37801788</v>
      </c>
      <c r="E313">
        <v>1</v>
      </c>
      <c r="F313">
        <v>1</v>
      </c>
      <c r="G313">
        <v>1</v>
      </c>
      <c r="H313">
        <v>3</v>
      </c>
      <c r="I313" t="s">
        <v>490</v>
      </c>
      <c r="J313" t="s">
        <v>492</v>
      </c>
      <c r="K313" t="s">
        <v>491</v>
      </c>
      <c r="L313">
        <v>1348</v>
      </c>
      <c r="N313">
        <v>1009</v>
      </c>
      <c r="O313" t="s">
        <v>178</v>
      </c>
      <c r="P313" t="s">
        <v>178</v>
      </c>
      <c r="Q313">
        <v>1000</v>
      </c>
      <c r="W313">
        <v>1</v>
      </c>
      <c r="X313">
        <v>1829992141</v>
      </c>
      <c r="Y313">
        <f t="shared" si="103"/>
        <v>-6.0000000000000002E-5</v>
      </c>
      <c r="AA313">
        <v>428641.1</v>
      </c>
      <c r="AB313">
        <v>0</v>
      </c>
      <c r="AC313">
        <v>0</v>
      </c>
      <c r="AD313">
        <v>0</v>
      </c>
      <c r="AE313">
        <v>27354.25</v>
      </c>
      <c r="AF313">
        <v>0</v>
      </c>
      <c r="AG313">
        <v>0</v>
      </c>
      <c r="AH313">
        <v>0</v>
      </c>
      <c r="AI313">
        <v>15.67</v>
      </c>
      <c r="AJ313">
        <v>1</v>
      </c>
      <c r="AK313">
        <v>1</v>
      </c>
      <c r="AL313">
        <v>1</v>
      </c>
      <c r="AM313">
        <v>2</v>
      </c>
      <c r="AN313">
        <v>0</v>
      </c>
      <c r="AO313">
        <v>1</v>
      </c>
      <c r="AP313">
        <v>1</v>
      </c>
      <c r="AQ313">
        <v>0</v>
      </c>
      <c r="AR313">
        <v>0</v>
      </c>
      <c r="AS313" t="s">
        <v>3</v>
      </c>
      <c r="AT313">
        <v>-6.0000000000000002E-5</v>
      </c>
      <c r="AU313" t="s">
        <v>3</v>
      </c>
      <c r="AV313">
        <v>0</v>
      </c>
      <c r="AW313">
        <v>2</v>
      </c>
      <c r="AX313">
        <v>93042475</v>
      </c>
      <c r="AY313">
        <v>1</v>
      </c>
      <c r="AZ313">
        <v>6144</v>
      </c>
      <c r="BA313">
        <v>313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V313">
        <v>0</v>
      </c>
      <c r="CW313">
        <v>0</v>
      </c>
      <c r="CX313">
        <f>ROUND(Y313*Source!I334,9)</f>
        <v>-5.9999999999999995E-4</v>
      </c>
      <c r="CY313">
        <f>AA313</f>
        <v>428641.1</v>
      </c>
      <c r="CZ313">
        <f>AE313</f>
        <v>27354.25</v>
      </c>
      <c r="DA313">
        <f>AI313</f>
        <v>15.67</v>
      </c>
      <c r="DB313">
        <f t="shared" si="104"/>
        <v>-1.64</v>
      </c>
      <c r="DC313">
        <f t="shared" si="105"/>
        <v>0</v>
      </c>
      <c r="DD313" t="s">
        <v>3</v>
      </c>
      <c r="DE313" t="s">
        <v>3</v>
      </c>
      <c r="DF313">
        <f>ROUND(ROUND(AE313*AI313,2)*CX313,2)</f>
        <v>-257.18</v>
      </c>
      <c r="DG313">
        <f t="shared" si="118"/>
        <v>0</v>
      </c>
      <c r="DH313">
        <f t="shared" si="119"/>
        <v>0</v>
      </c>
      <c r="DI313">
        <f t="shared" si="106"/>
        <v>0</v>
      </c>
      <c r="DJ313">
        <f>DF313</f>
        <v>-257.18</v>
      </c>
      <c r="DK313">
        <v>0</v>
      </c>
      <c r="DL313" t="s">
        <v>3</v>
      </c>
      <c r="DM313">
        <v>0</v>
      </c>
      <c r="DN313" t="s">
        <v>3</v>
      </c>
      <c r="DO313">
        <v>0</v>
      </c>
    </row>
    <row r="314" spans="1:119" x14ac:dyDescent="0.2">
      <c r="A314">
        <f>ROW(Source!A334)</f>
        <v>334</v>
      </c>
      <c r="B314">
        <v>93041055</v>
      </c>
      <c r="C314">
        <v>93042466</v>
      </c>
      <c r="D314">
        <v>37801918</v>
      </c>
      <c r="E314">
        <v>1</v>
      </c>
      <c r="F314">
        <v>1</v>
      </c>
      <c r="G314">
        <v>1</v>
      </c>
      <c r="H314">
        <v>3</v>
      </c>
      <c r="I314" t="s">
        <v>479</v>
      </c>
      <c r="J314" t="s">
        <v>482</v>
      </c>
      <c r="K314" t="s">
        <v>480</v>
      </c>
      <c r="L314">
        <v>1374</v>
      </c>
      <c r="N314">
        <v>1013</v>
      </c>
      <c r="O314" t="s">
        <v>481</v>
      </c>
      <c r="P314" t="s">
        <v>481</v>
      </c>
      <c r="Q314">
        <v>1</v>
      </c>
      <c r="W314">
        <v>0</v>
      </c>
      <c r="X314">
        <v>2131831278</v>
      </c>
      <c r="Y314">
        <f t="shared" si="103"/>
        <v>7.0000000000000007E-2</v>
      </c>
      <c r="AA314">
        <v>1</v>
      </c>
      <c r="AB314">
        <v>0</v>
      </c>
      <c r="AC314">
        <v>0</v>
      </c>
      <c r="AD314">
        <v>0</v>
      </c>
      <c r="AE314">
        <v>1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M314">
        <v>-2</v>
      </c>
      <c r="AN314">
        <v>0</v>
      </c>
      <c r="AO314">
        <v>1</v>
      </c>
      <c r="AP314">
        <v>1</v>
      </c>
      <c r="AQ314">
        <v>0</v>
      </c>
      <c r="AR314">
        <v>0</v>
      </c>
      <c r="AS314" t="s">
        <v>3</v>
      </c>
      <c r="AT314">
        <v>7.0000000000000007E-2</v>
      </c>
      <c r="AU314" t="s">
        <v>3</v>
      </c>
      <c r="AV314">
        <v>0</v>
      </c>
      <c r="AW314">
        <v>2</v>
      </c>
      <c r="AX314">
        <v>93042476</v>
      </c>
      <c r="AY314">
        <v>1</v>
      </c>
      <c r="AZ314">
        <v>0</v>
      </c>
      <c r="BA314">
        <v>314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V314">
        <v>0</v>
      </c>
      <c r="CW314">
        <v>0</v>
      </c>
      <c r="CX314">
        <f>ROUND(Y314*Source!I334,9)</f>
        <v>0.7</v>
      </c>
      <c r="CY314">
        <f>AA314</f>
        <v>1</v>
      </c>
      <c r="CZ314">
        <f>AE314</f>
        <v>1</v>
      </c>
      <c r="DA314">
        <f>AI314</f>
        <v>1</v>
      </c>
      <c r="DB314">
        <f t="shared" si="104"/>
        <v>7.0000000000000007E-2</v>
      </c>
      <c r="DC314">
        <f t="shared" si="105"/>
        <v>0</v>
      </c>
      <c r="DD314" t="s">
        <v>3</v>
      </c>
      <c r="DE314" t="s">
        <v>3</v>
      </c>
      <c r="DF314">
        <f>ROUND(ROUND(AE314,2)*CX314,2)</f>
        <v>0.7</v>
      </c>
      <c r="DG314">
        <f t="shared" si="118"/>
        <v>0</v>
      </c>
      <c r="DH314">
        <f t="shared" si="119"/>
        <v>0</v>
      </c>
      <c r="DI314">
        <f t="shared" si="106"/>
        <v>0</v>
      </c>
      <c r="DJ314">
        <f>DF314</f>
        <v>0.7</v>
      </c>
      <c r="DK314">
        <v>0</v>
      </c>
      <c r="DL314" t="s">
        <v>3</v>
      </c>
      <c r="DM314">
        <v>0</v>
      </c>
      <c r="DN314" t="s">
        <v>3</v>
      </c>
      <c r="DO314">
        <v>0</v>
      </c>
    </row>
    <row r="315" spans="1:119" x14ac:dyDescent="0.2">
      <c r="A315">
        <f>ROW(Source!A338)</f>
        <v>338</v>
      </c>
      <c r="B315">
        <v>93041055</v>
      </c>
      <c r="C315">
        <v>93042480</v>
      </c>
      <c r="D315">
        <v>23351395</v>
      </c>
      <c r="E315">
        <v>1</v>
      </c>
      <c r="F315">
        <v>1</v>
      </c>
      <c r="G315">
        <v>1</v>
      </c>
      <c r="H315">
        <v>1</v>
      </c>
      <c r="I315" t="s">
        <v>707</v>
      </c>
      <c r="J315" t="s">
        <v>3</v>
      </c>
      <c r="K315" t="s">
        <v>708</v>
      </c>
      <c r="L315">
        <v>1369</v>
      </c>
      <c r="N315">
        <v>1013</v>
      </c>
      <c r="O315" t="s">
        <v>688</v>
      </c>
      <c r="P315" t="s">
        <v>688</v>
      </c>
      <c r="Q315">
        <v>1</v>
      </c>
      <c r="W315">
        <v>0</v>
      </c>
      <c r="X315">
        <v>1072260845</v>
      </c>
      <c r="Y315">
        <f t="shared" si="103"/>
        <v>3.1</v>
      </c>
      <c r="AA315">
        <v>0</v>
      </c>
      <c r="AB315">
        <v>0</v>
      </c>
      <c r="AC315">
        <v>0</v>
      </c>
      <c r="AD315">
        <v>8.99</v>
      </c>
      <c r="AE315">
        <v>0</v>
      </c>
      <c r="AF315">
        <v>0</v>
      </c>
      <c r="AG315">
        <v>0</v>
      </c>
      <c r="AH315">
        <v>8.99</v>
      </c>
      <c r="AI315">
        <v>1</v>
      </c>
      <c r="AJ315">
        <v>1</v>
      </c>
      <c r="AK315">
        <v>1</v>
      </c>
      <c r="AL315">
        <v>1</v>
      </c>
      <c r="AM315">
        <v>-2</v>
      </c>
      <c r="AN315">
        <v>0</v>
      </c>
      <c r="AO315">
        <v>1</v>
      </c>
      <c r="AP315">
        <v>1</v>
      </c>
      <c r="AQ315">
        <v>0</v>
      </c>
      <c r="AR315">
        <v>0</v>
      </c>
      <c r="AS315" t="s">
        <v>3</v>
      </c>
      <c r="AT315">
        <v>3.1</v>
      </c>
      <c r="AU315" t="s">
        <v>3</v>
      </c>
      <c r="AV315">
        <v>1</v>
      </c>
      <c r="AW315">
        <v>2</v>
      </c>
      <c r="AX315">
        <v>93042487</v>
      </c>
      <c r="AY315">
        <v>1</v>
      </c>
      <c r="AZ315">
        <v>0</v>
      </c>
      <c r="BA315">
        <v>315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U315">
        <f>ROUND(AT315*Source!I338*AH315*AL315,2)</f>
        <v>222.95</v>
      </c>
      <c r="CV315">
        <f>ROUND(Y315*Source!I338,9)</f>
        <v>24.8</v>
      </c>
      <c r="CW315">
        <v>0</v>
      </c>
      <c r="CX315">
        <f>ROUND(Y315*Source!I338,9)</f>
        <v>24.8</v>
      </c>
      <c r="CY315">
        <f>AD315</f>
        <v>8.99</v>
      </c>
      <c r="CZ315">
        <f>AH315</f>
        <v>8.99</v>
      </c>
      <c r="DA315">
        <f>AL315</f>
        <v>1</v>
      </c>
      <c r="DB315">
        <f t="shared" si="104"/>
        <v>27.87</v>
      </c>
      <c r="DC315">
        <f t="shared" si="105"/>
        <v>0</v>
      </c>
      <c r="DD315" t="s">
        <v>3</v>
      </c>
      <c r="DE315" t="s">
        <v>3</v>
      </c>
      <c r="DF315">
        <f>ROUND(ROUND(AE315,2)*CX315,2)</f>
        <v>0</v>
      </c>
      <c r="DG315">
        <f t="shared" si="118"/>
        <v>0</v>
      </c>
      <c r="DH315">
        <f t="shared" si="119"/>
        <v>0</v>
      </c>
      <c r="DI315">
        <f t="shared" si="106"/>
        <v>222.95</v>
      </c>
      <c r="DJ315">
        <f>DI315</f>
        <v>222.95</v>
      </c>
      <c r="DK315">
        <v>0</v>
      </c>
      <c r="DL315" t="s">
        <v>3</v>
      </c>
      <c r="DM315">
        <v>0</v>
      </c>
      <c r="DN315" t="s">
        <v>3</v>
      </c>
      <c r="DO315">
        <v>0</v>
      </c>
    </row>
    <row r="316" spans="1:119" x14ac:dyDescent="0.2">
      <c r="A316">
        <f>ROW(Source!A338)</f>
        <v>338</v>
      </c>
      <c r="B316">
        <v>93041055</v>
      </c>
      <c r="C316">
        <v>93042480</v>
      </c>
      <c r="D316">
        <v>37729625</v>
      </c>
      <c r="E316">
        <v>1</v>
      </c>
      <c r="F316">
        <v>1</v>
      </c>
      <c r="G316">
        <v>1</v>
      </c>
      <c r="H316">
        <v>3</v>
      </c>
      <c r="I316" t="s">
        <v>498</v>
      </c>
      <c r="J316" t="s">
        <v>500</v>
      </c>
      <c r="K316" t="s">
        <v>499</v>
      </c>
      <c r="L316">
        <v>1348</v>
      </c>
      <c r="N316">
        <v>1009</v>
      </c>
      <c r="O316" t="s">
        <v>178</v>
      </c>
      <c r="P316" t="s">
        <v>178</v>
      </c>
      <c r="Q316">
        <v>1000</v>
      </c>
      <c r="W316">
        <v>1</v>
      </c>
      <c r="X316">
        <v>-1057666604</v>
      </c>
      <c r="Y316">
        <f t="shared" si="103"/>
        <v>-8.0000000000000004E-4</v>
      </c>
      <c r="AA316">
        <v>144693.12</v>
      </c>
      <c r="AB316">
        <v>0</v>
      </c>
      <c r="AC316">
        <v>0</v>
      </c>
      <c r="AD316">
        <v>0</v>
      </c>
      <c r="AE316">
        <v>4488</v>
      </c>
      <c r="AF316">
        <v>0</v>
      </c>
      <c r="AG316">
        <v>0</v>
      </c>
      <c r="AH316">
        <v>0</v>
      </c>
      <c r="AI316">
        <v>32.24</v>
      </c>
      <c r="AJ316">
        <v>1</v>
      </c>
      <c r="AK316">
        <v>1</v>
      </c>
      <c r="AL316">
        <v>1</v>
      </c>
      <c r="AM316">
        <v>2</v>
      </c>
      <c r="AN316">
        <v>0</v>
      </c>
      <c r="AO316">
        <v>1</v>
      </c>
      <c r="AP316">
        <v>1</v>
      </c>
      <c r="AQ316">
        <v>0</v>
      </c>
      <c r="AR316">
        <v>0</v>
      </c>
      <c r="AS316" t="s">
        <v>3</v>
      </c>
      <c r="AT316">
        <v>-8.0000000000000004E-4</v>
      </c>
      <c r="AU316" t="s">
        <v>3</v>
      </c>
      <c r="AV316">
        <v>0</v>
      </c>
      <c r="AW316">
        <v>2</v>
      </c>
      <c r="AX316">
        <v>93042488</v>
      </c>
      <c r="AY316">
        <v>1</v>
      </c>
      <c r="AZ316">
        <v>6144</v>
      </c>
      <c r="BA316">
        <v>316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V316">
        <v>0</v>
      </c>
      <c r="CW316">
        <v>0</v>
      </c>
      <c r="CX316">
        <f>ROUND(Y316*Source!I338,9)</f>
        <v>-6.4000000000000003E-3</v>
      </c>
      <c r="CY316">
        <f>AA316</f>
        <v>144693.12</v>
      </c>
      <c r="CZ316">
        <f>AE316</f>
        <v>4488</v>
      </c>
      <c r="DA316">
        <f>AI316</f>
        <v>32.24</v>
      </c>
      <c r="DB316">
        <f t="shared" si="104"/>
        <v>-3.59</v>
      </c>
      <c r="DC316">
        <f t="shared" si="105"/>
        <v>0</v>
      </c>
      <c r="DD316" t="s">
        <v>3</v>
      </c>
      <c r="DE316" t="s">
        <v>3</v>
      </c>
      <c r="DF316">
        <f>ROUND(ROUND(AE316*AI316,2)*CX316,2)</f>
        <v>-926.04</v>
      </c>
      <c r="DG316">
        <f t="shared" si="118"/>
        <v>0</v>
      </c>
      <c r="DH316">
        <f t="shared" si="119"/>
        <v>0</v>
      </c>
      <c r="DI316">
        <f t="shared" si="106"/>
        <v>0</v>
      </c>
      <c r="DJ316">
        <f>DF316</f>
        <v>-926.04</v>
      </c>
      <c r="DK316">
        <v>0</v>
      </c>
      <c r="DL316" t="s">
        <v>3</v>
      </c>
      <c r="DM316">
        <v>0</v>
      </c>
      <c r="DN316" t="s">
        <v>3</v>
      </c>
      <c r="DO316">
        <v>0</v>
      </c>
    </row>
    <row r="317" spans="1:119" x14ac:dyDescent="0.2">
      <c r="A317">
        <f>ROW(Source!A338)</f>
        <v>338</v>
      </c>
      <c r="B317">
        <v>93041055</v>
      </c>
      <c r="C317">
        <v>93042480</v>
      </c>
      <c r="D317">
        <v>37729662</v>
      </c>
      <c r="E317">
        <v>1</v>
      </c>
      <c r="F317">
        <v>1</v>
      </c>
      <c r="G317">
        <v>1</v>
      </c>
      <c r="H317">
        <v>3</v>
      </c>
      <c r="I317" t="s">
        <v>502</v>
      </c>
      <c r="J317" t="s">
        <v>504</v>
      </c>
      <c r="K317" t="s">
        <v>503</v>
      </c>
      <c r="L317">
        <v>1346</v>
      </c>
      <c r="N317">
        <v>1009</v>
      </c>
      <c r="O317" t="s">
        <v>55</v>
      </c>
      <c r="P317" t="s">
        <v>55</v>
      </c>
      <c r="Q317">
        <v>1</v>
      </c>
      <c r="W317">
        <v>1</v>
      </c>
      <c r="X317">
        <v>873943321</v>
      </c>
      <c r="Y317">
        <f t="shared" si="103"/>
        <v>-0.15</v>
      </c>
      <c r="AA317">
        <v>53.16</v>
      </c>
      <c r="AB317">
        <v>0</v>
      </c>
      <c r="AC317">
        <v>0</v>
      </c>
      <c r="AD317">
        <v>0</v>
      </c>
      <c r="AE317">
        <v>6.62</v>
      </c>
      <c r="AF317">
        <v>0</v>
      </c>
      <c r="AG317">
        <v>0</v>
      </c>
      <c r="AH317">
        <v>0</v>
      </c>
      <c r="AI317">
        <v>8.0299999999999994</v>
      </c>
      <c r="AJ317">
        <v>1</v>
      </c>
      <c r="AK317">
        <v>1</v>
      </c>
      <c r="AL317">
        <v>1</v>
      </c>
      <c r="AM317">
        <v>2</v>
      </c>
      <c r="AN317">
        <v>0</v>
      </c>
      <c r="AO317">
        <v>1</v>
      </c>
      <c r="AP317">
        <v>1</v>
      </c>
      <c r="AQ317">
        <v>0</v>
      </c>
      <c r="AR317">
        <v>0</v>
      </c>
      <c r="AS317" t="s">
        <v>3</v>
      </c>
      <c r="AT317">
        <v>-0.15</v>
      </c>
      <c r="AU317" t="s">
        <v>3</v>
      </c>
      <c r="AV317">
        <v>0</v>
      </c>
      <c r="AW317">
        <v>2</v>
      </c>
      <c r="AX317">
        <v>93042489</v>
      </c>
      <c r="AY317">
        <v>1</v>
      </c>
      <c r="AZ317">
        <v>6144</v>
      </c>
      <c r="BA317">
        <v>317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V317">
        <v>0</v>
      </c>
      <c r="CW317">
        <v>0</v>
      </c>
      <c r="CX317">
        <f>ROUND(Y317*Source!I338,9)</f>
        <v>-1.2</v>
      </c>
      <c r="CY317">
        <f>AA317</f>
        <v>53.16</v>
      </c>
      <c r="CZ317">
        <f>AE317</f>
        <v>6.62</v>
      </c>
      <c r="DA317">
        <f>AI317</f>
        <v>8.0299999999999994</v>
      </c>
      <c r="DB317">
        <f t="shared" si="104"/>
        <v>-0.99</v>
      </c>
      <c r="DC317">
        <f t="shared" si="105"/>
        <v>0</v>
      </c>
      <c r="DD317" t="s">
        <v>3</v>
      </c>
      <c r="DE317" t="s">
        <v>3</v>
      </c>
      <c r="DF317">
        <f>ROUND(ROUND(AE317*AI317,2)*CX317,2)</f>
        <v>-63.79</v>
      </c>
      <c r="DG317">
        <f t="shared" si="118"/>
        <v>0</v>
      </c>
      <c r="DH317">
        <f t="shared" si="119"/>
        <v>0</v>
      </c>
      <c r="DI317">
        <f t="shared" si="106"/>
        <v>0</v>
      </c>
      <c r="DJ317">
        <f>DF317</f>
        <v>-63.79</v>
      </c>
      <c r="DK317">
        <v>0</v>
      </c>
      <c r="DL317" t="s">
        <v>3</v>
      </c>
      <c r="DM317">
        <v>0</v>
      </c>
      <c r="DN317" t="s">
        <v>3</v>
      </c>
      <c r="DO317">
        <v>0</v>
      </c>
    </row>
    <row r="318" spans="1:119" x14ac:dyDescent="0.2">
      <c r="A318">
        <f>ROW(Source!A338)</f>
        <v>338</v>
      </c>
      <c r="B318">
        <v>93041055</v>
      </c>
      <c r="C318">
        <v>93042480</v>
      </c>
      <c r="D318">
        <v>37733003</v>
      </c>
      <c r="E318">
        <v>1</v>
      </c>
      <c r="F318">
        <v>1</v>
      </c>
      <c r="G318">
        <v>1</v>
      </c>
      <c r="H318">
        <v>3</v>
      </c>
      <c r="I318" t="s">
        <v>452</v>
      </c>
      <c r="J318" t="s">
        <v>454</v>
      </c>
      <c r="K318" t="s">
        <v>453</v>
      </c>
      <c r="L318">
        <v>1308</v>
      </c>
      <c r="N318">
        <v>1003</v>
      </c>
      <c r="O318" t="s">
        <v>348</v>
      </c>
      <c r="P318" t="s">
        <v>348</v>
      </c>
      <c r="Q318">
        <v>100</v>
      </c>
      <c r="W318">
        <v>1</v>
      </c>
      <c r="X318">
        <v>-737867663</v>
      </c>
      <c r="Y318">
        <f t="shared" si="103"/>
        <v>-2.3999999999999998E-3</v>
      </c>
      <c r="AA318">
        <v>767.34</v>
      </c>
      <c r="AB318">
        <v>0</v>
      </c>
      <c r="AC318">
        <v>0</v>
      </c>
      <c r="AD318">
        <v>0</v>
      </c>
      <c r="AE318">
        <v>121.8</v>
      </c>
      <c r="AF318">
        <v>0</v>
      </c>
      <c r="AG318">
        <v>0</v>
      </c>
      <c r="AH318">
        <v>0</v>
      </c>
      <c r="AI318">
        <v>6.3</v>
      </c>
      <c r="AJ318">
        <v>1</v>
      </c>
      <c r="AK318">
        <v>1</v>
      </c>
      <c r="AL318">
        <v>1</v>
      </c>
      <c r="AM318">
        <v>2</v>
      </c>
      <c r="AN318">
        <v>0</v>
      </c>
      <c r="AO318">
        <v>1</v>
      </c>
      <c r="AP318">
        <v>1</v>
      </c>
      <c r="AQ318">
        <v>0</v>
      </c>
      <c r="AR318">
        <v>0</v>
      </c>
      <c r="AS318" t="s">
        <v>3</v>
      </c>
      <c r="AT318">
        <v>-2.3999999999999998E-3</v>
      </c>
      <c r="AU318" t="s">
        <v>3</v>
      </c>
      <c r="AV318">
        <v>0</v>
      </c>
      <c r="AW318">
        <v>2</v>
      </c>
      <c r="AX318">
        <v>93042490</v>
      </c>
      <c r="AY318">
        <v>1</v>
      </c>
      <c r="AZ318">
        <v>6144</v>
      </c>
      <c r="BA318">
        <v>318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V318">
        <v>0</v>
      </c>
      <c r="CW318">
        <v>0</v>
      </c>
      <c r="CX318">
        <f>ROUND(Y318*Source!I338,9)</f>
        <v>-1.9199999999999998E-2</v>
      </c>
      <c r="CY318">
        <f>AA318</f>
        <v>767.34</v>
      </c>
      <c r="CZ318">
        <f>AE318</f>
        <v>121.8</v>
      </c>
      <c r="DA318">
        <f>AI318</f>
        <v>6.3</v>
      </c>
      <c r="DB318">
        <f t="shared" si="104"/>
        <v>-0.28999999999999998</v>
      </c>
      <c r="DC318">
        <f t="shared" si="105"/>
        <v>0</v>
      </c>
      <c r="DD318" t="s">
        <v>3</v>
      </c>
      <c r="DE318" t="s">
        <v>3</v>
      </c>
      <c r="DF318">
        <f>ROUND(ROUND(AE318*AI318,2)*CX318,2)</f>
        <v>-14.73</v>
      </c>
      <c r="DG318">
        <f t="shared" si="118"/>
        <v>0</v>
      </c>
      <c r="DH318">
        <f t="shared" si="119"/>
        <v>0</v>
      </c>
      <c r="DI318">
        <f t="shared" si="106"/>
        <v>0</v>
      </c>
      <c r="DJ318">
        <f>DF318</f>
        <v>-14.73</v>
      </c>
      <c r="DK318">
        <v>0</v>
      </c>
      <c r="DL318" t="s">
        <v>3</v>
      </c>
      <c r="DM318">
        <v>0</v>
      </c>
      <c r="DN318" t="s">
        <v>3</v>
      </c>
      <c r="DO318">
        <v>0</v>
      </c>
    </row>
    <row r="319" spans="1:119" x14ac:dyDescent="0.2">
      <c r="A319">
        <f>ROW(Source!A338)</f>
        <v>338</v>
      </c>
      <c r="B319">
        <v>93041055</v>
      </c>
      <c r="C319">
        <v>93042480</v>
      </c>
      <c r="D319">
        <v>37801806</v>
      </c>
      <c r="E319">
        <v>1</v>
      </c>
      <c r="F319">
        <v>1</v>
      </c>
      <c r="G319">
        <v>1</v>
      </c>
      <c r="H319">
        <v>3</v>
      </c>
      <c r="I319" t="s">
        <v>507</v>
      </c>
      <c r="J319" t="s">
        <v>509</v>
      </c>
      <c r="K319" t="s">
        <v>508</v>
      </c>
      <c r="L319">
        <v>1348</v>
      </c>
      <c r="N319">
        <v>1009</v>
      </c>
      <c r="O319" t="s">
        <v>178</v>
      </c>
      <c r="P319" t="s">
        <v>178</v>
      </c>
      <c r="Q319">
        <v>1000</v>
      </c>
      <c r="W319">
        <v>1</v>
      </c>
      <c r="X319">
        <v>-1643130855</v>
      </c>
      <c r="Y319">
        <f t="shared" si="103"/>
        <v>-1.0000000000000001E-5</v>
      </c>
      <c r="AA319">
        <v>91524.6</v>
      </c>
      <c r="AB319">
        <v>0</v>
      </c>
      <c r="AC319">
        <v>0</v>
      </c>
      <c r="AD319">
        <v>0</v>
      </c>
      <c r="AE319">
        <v>9301.2800000000007</v>
      </c>
      <c r="AF319">
        <v>0</v>
      </c>
      <c r="AG319">
        <v>0</v>
      </c>
      <c r="AH319">
        <v>0</v>
      </c>
      <c r="AI319">
        <v>9.84</v>
      </c>
      <c r="AJ319">
        <v>1</v>
      </c>
      <c r="AK319">
        <v>1</v>
      </c>
      <c r="AL319">
        <v>1</v>
      </c>
      <c r="AM319">
        <v>2</v>
      </c>
      <c r="AN319">
        <v>0</v>
      </c>
      <c r="AO319">
        <v>1</v>
      </c>
      <c r="AP319">
        <v>1</v>
      </c>
      <c r="AQ319">
        <v>0</v>
      </c>
      <c r="AR319">
        <v>0</v>
      </c>
      <c r="AS319" t="s">
        <v>3</v>
      </c>
      <c r="AT319">
        <v>-1.0000000000000001E-5</v>
      </c>
      <c r="AU319" t="s">
        <v>3</v>
      </c>
      <c r="AV319">
        <v>0</v>
      </c>
      <c r="AW319">
        <v>2</v>
      </c>
      <c r="AX319">
        <v>93042491</v>
      </c>
      <c r="AY319">
        <v>1</v>
      </c>
      <c r="AZ319">
        <v>6144</v>
      </c>
      <c r="BA319">
        <v>319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V319">
        <v>0</v>
      </c>
      <c r="CW319">
        <v>0</v>
      </c>
      <c r="CX319">
        <f>ROUND(Y319*Source!I338,9)</f>
        <v>-8.0000000000000007E-5</v>
      </c>
      <c r="CY319">
        <f>AA319</f>
        <v>91524.6</v>
      </c>
      <c r="CZ319">
        <f>AE319</f>
        <v>9301.2800000000007</v>
      </c>
      <c r="DA319">
        <f>AI319</f>
        <v>9.84</v>
      </c>
      <c r="DB319">
        <f t="shared" si="104"/>
        <v>-0.09</v>
      </c>
      <c r="DC319">
        <f t="shared" si="105"/>
        <v>0</v>
      </c>
      <c r="DD319" t="s">
        <v>3</v>
      </c>
      <c r="DE319" t="s">
        <v>3</v>
      </c>
      <c r="DF319">
        <f>ROUND(ROUND(AE319*AI319,2)*CX319,2)</f>
        <v>-7.32</v>
      </c>
      <c r="DG319">
        <f t="shared" si="118"/>
        <v>0</v>
      </c>
      <c r="DH319">
        <f t="shared" si="119"/>
        <v>0</v>
      </c>
      <c r="DI319">
        <f t="shared" si="106"/>
        <v>0</v>
      </c>
      <c r="DJ319">
        <f>DF319</f>
        <v>-7.32</v>
      </c>
      <c r="DK319">
        <v>0</v>
      </c>
      <c r="DL319" t="s">
        <v>3</v>
      </c>
      <c r="DM319">
        <v>0</v>
      </c>
      <c r="DN319" t="s">
        <v>3</v>
      </c>
      <c r="DO319">
        <v>0</v>
      </c>
    </row>
    <row r="320" spans="1:119" x14ac:dyDescent="0.2">
      <c r="A320">
        <f>ROW(Source!A338)</f>
        <v>338</v>
      </c>
      <c r="B320">
        <v>93041055</v>
      </c>
      <c r="C320">
        <v>93042480</v>
      </c>
      <c r="D320">
        <v>37801918</v>
      </c>
      <c r="E320">
        <v>1</v>
      </c>
      <c r="F320">
        <v>1</v>
      </c>
      <c r="G320">
        <v>1</v>
      </c>
      <c r="H320">
        <v>3</v>
      </c>
      <c r="I320" t="s">
        <v>479</v>
      </c>
      <c r="J320" t="s">
        <v>482</v>
      </c>
      <c r="K320" t="s">
        <v>480</v>
      </c>
      <c r="L320">
        <v>1374</v>
      </c>
      <c r="N320">
        <v>1013</v>
      </c>
      <c r="O320" t="s">
        <v>481</v>
      </c>
      <c r="P320" t="s">
        <v>481</v>
      </c>
      <c r="Q320">
        <v>1</v>
      </c>
      <c r="W320">
        <v>0</v>
      </c>
      <c r="X320">
        <v>2131831278</v>
      </c>
      <c r="Y320">
        <f t="shared" si="103"/>
        <v>0.56000000000000005</v>
      </c>
      <c r="AA320">
        <v>1</v>
      </c>
      <c r="AB320">
        <v>0</v>
      </c>
      <c r="AC320">
        <v>0</v>
      </c>
      <c r="AD320">
        <v>0</v>
      </c>
      <c r="AE320">
        <v>1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M320">
        <v>-2</v>
      </c>
      <c r="AN320">
        <v>0</v>
      </c>
      <c r="AO320">
        <v>1</v>
      </c>
      <c r="AP320">
        <v>1</v>
      </c>
      <c r="AQ320">
        <v>0</v>
      </c>
      <c r="AR320">
        <v>0</v>
      </c>
      <c r="AS320" t="s">
        <v>3</v>
      </c>
      <c r="AT320">
        <v>0.56000000000000005</v>
      </c>
      <c r="AU320" t="s">
        <v>3</v>
      </c>
      <c r="AV320">
        <v>0</v>
      </c>
      <c r="AW320">
        <v>2</v>
      </c>
      <c r="AX320">
        <v>93042492</v>
      </c>
      <c r="AY320">
        <v>1</v>
      </c>
      <c r="AZ320">
        <v>0</v>
      </c>
      <c r="BA320">
        <v>320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V320">
        <v>0</v>
      </c>
      <c r="CW320">
        <v>0</v>
      </c>
      <c r="CX320">
        <f>ROUND(Y320*Source!I338,9)</f>
        <v>4.4800000000000004</v>
      </c>
      <c r="CY320">
        <f>AA320</f>
        <v>1</v>
      </c>
      <c r="CZ320">
        <f>AE320</f>
        <v>1</v>
      </c>
      <c r="DA320">
        <f>AI320</f>
        <v>1</v>
      </c>
      <c r="DB320">
        <f t="shared" si="104"/>
        <v>0.56000000000000005</v>
      </c>
      <c r="DC320">
        <f t="shared" si="105"/>
        <v>0</v>
      </c>
      <c r="DD320" t="s">
        <v>3</v>
      </c>
      <c r="DE320" t="s">
        <v>3</v>
      </c>
      <c r="DF320">
        <f t="shared" ref="DF320:DF327" si="120">ROUND(ROUND(AE320,2)*CX320,2)</f>
        <v>4.4800000000000004</v>
      </c>
      <c r="DG320">
        <f t="shared" si="118"/>
        <v>0</v>
      </c>
      <c r="DH320">
        <f t="shared" si="119"/>
        <v>0</v>
      </c>
      <c r="DI320">
        <f t="shared" si="106"/>
        <v>0</v>
      </c>
      <c r="DJ320">
        <f>DF320</f>
        <v>4.4800000000000004</v>
      </c>
      <c r="DK320">
        <v>0</v>
      </c>
      <c r="DL320" t="s">
        <v>3</v>
      </c>
      <c r="DM320">
        <v>0</v>
      </c>
      <c r="DN320" t="s">
        <v>3</v>
      </c>
      <c r="DO320">
        <v>0</v>
      </c>
    </row>
    <row r="321" spans="1:119" x14ac:dyDescent="0.2">
      <c r="A321">
        <f>ROW(Source!A343)</f>
        <v>343</v>
      </c>
      <c r="B321">
        <v>93041055</v>
      </c>
      <c r="C321">
        <v>93042497</v>
      </c>
      <c r="D321">
        <v>23351395</v>
      </c>
      <c r="E321">
        <v>1</v>
      </c>
      <c r="F321">
        <v>1</v>
      </c>
      <c r="G321">
        <v>1</v>
      </c>
      <c r="H321">
        <v>1</v>
      </c>
      <c r="I321" t="s">
        <v>707</v>
      </c>
      <c r="J321" t="s">
        <v>3</v>
      </c>
      <c r="K321" t="s">
        <v>708</v>
      </c>
      <c r="L321">
        <v>1369</v>
      </c>
      <c r="N321">
        <v>1013</v>
      </c>
      <c r="O321" t="s">
        <v>688</v>
      </c>
      <c r="P321" t="s">
        <v>688</v>
      </c>
      <c r="Q321">
        <v>1</v>
      </c>
      <c r="W321">
        <v>0</v>
      </c>
      <c r="X321">
        <v>1072260845</v>
      </c>
      <c r="Y321">
        <f t="shared" ref="Y321:Y333" si="121">AT321</f>
        <v>30.4</v>
      </c>
      <c r="AA321">
        <v>0</v>
      </c>
      <c r="AB321">
        <v>0</v>
      </c>
      <c r="AC321">
        <v>0</v>
      </c>
      <c r="AD321">
        <v>8.99</v>
      </c>
      <c r="AE321">
        <v>0</v>
      </c>
      <c r="AF321">
        <v>0</v>
      </c>
      <c r="AG321">
        <v>0</v>
      </c>
      <c r="AH321">
        <v>8.99</v>
      </c>
      <c r="AI321">
        <v>1</v>
      </c>
      <c r="AJ321">
        <v>1</v>
      </c>
      <c r="AK321">
        <v>1</v>
      </c>
      <c r="AL321">
        <v>1</v>
      </c>
      <c r="AM321">
        <v>-2</v>
      </c>
      <c r="AN321">
        <v>0</v>
      </c>
      <c r="AO321">
        <v>1</v>
      </c>
      <c r="AP321">
        <v>1</v>
      </c>
      <c r="AQ321">
        <v>0</v>
      </c>
      <c r="AR321">
        <v>0</v>
      </c>
      <c r="AS321" t="s">
        <v>3</v>
      </c>
      <c r="AT321">
        <v>30.4</v>
      </c>
      <c r="AU321" t="s">
        <v>3</v>
      </c>
      <c r="AV321">
        <v>1</v>
      </c>
      <c r="AW321">
        <v>2</v>
      </c>
      <c r="AX321">
        <v>93042500</v>
      </c>
      <c r="AY321">
        <v>1</v>
      </c>
      <c r="AZ321">
        <v>0</v>
      </c>
      <c r="BA321">
        <v>321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U321">
        <f>ROUND(AT321*Source!I343*AH321*AL321,2)</f>
        <v>43.73</v>
      </c>
      <c r="CV321">
        <f>ROUND(Y321*Source!I343,9)</f>
        <v>4.8639999999999999</v>
      </c>
      <c r="CW321">
        <v>0</v>
      </c>
      <c r="CX321">
        <f>ROUND(Y321*Source!I343,9)</f>
        <v>4.8639999999999999</v>
      </c>
      <c r="CY321">
        <f>AD321</f>
        <v>8.99</v>
      </c>
      <c r="CZ321">
        <f>AH321</f>
        <v>8.99</v>
      </c>
      <c r="DA321">
        <f>AL321</f>
        <v>1</v>
      </c>
      <c r="DB321">
        <f t="shared" ref="DB321:DB333" si="122">ROUND(ROUND(AT321*CZ321,2),2)</f>
        <v>273.3</v>
      </c>
      <c r="DC321">
        <f t="shared" ref="DC321:DC333" si="123">ROUND(ROUND(AT321*AG321,2),2)</f>
        <v>0</v>
      </c>
      <c r="DD321" t="s">
        <v>3</v>
      </c>
      <c r="DE321" t="s">
        <v>3</v>
      </c>
      <c r="DF321">
        <f t="shared" si="120"/>
        <v>0</v>
      </c>
      <c r="DG321">
        <f t="shared" si="118"/>
        <v>0</v>
      </c>
      <c r="DH321">
        <f t="shared" si="119"/>
        <v>0</v>
      </c>
      <c r="DI321">
        <f t="shared" ref="DI321:DI333" si="124">ROUND(ROUND(AH321,2)*CX321,2)</f>
        <v>43.73</v>
      </c>
      <c r="DJ321">
        <f>DI321</f>
        <v>43.73</v>
      </c>
      <c r="DK321">
        <v>0</v>
      </c>
      <c r="DL321" t="s">
        <v>3</v>
      </c>
      <c r="DM321">
        <v>0</v>
      </c>
      <c r="DN321" t="s">
        <v>3</v>
      </c>
      <c r="DO321">
        <v>0</v>
      </c>
    </row>
    <row r="322" spans="1:119" x14ac:dyDescent="0.2">
      <c r="A322">
        <f>ROW(Source!A343)</f>
        <v>343</v>
      </c>
      <c r="B322">
        <v>93041055</v>
      </c>
      <c r="C322">
        <v>93042497</v>
      </c>
      <c r="D322">
        <v>37801918</v>
      </c>
      <c r="E322">
        <v>1</v>
      </c>
      <c r="F322">
        <v>1</v>
      </c>
      <c r="G322">
        <v>1</v>
      </c>
      <c r="H322">
        <v>3</v>
      </c>
      <c r="I322" t="s">
        <v>479</v>
      </c>
      <c r="J322" t="s">
        <v>482</v>
      </c>
      <c r="K322" t="s">
        <v>480</v>
      </c>
      <c r="L322">
        <v>1374</v>
      </c>
      <c r="N322">
        <v>1013</v>
      </c>
      <c r="O322" t="s">
        <v>481</v>
      </c>
      <c r="P322" t="s">
        <v>481</v>
      </c>
      <c r="Q322">
        <v>1</v>
      </c>
      <c r="W322">
        <v>0</v>
      </c>
      <c r="X322">
        <v>2131831278</v>
      </c>
      <c r="Y322">
        <f t="shared" si="121"/>
        <v>5.47</v>
      </c>
      <c r="AA322">
        <v>1</v>
      </c>
      <c r="AB322">
        <v>0</v>
      </c>
      <c r="AC322">
        <v>0</v>
      </c>
      <c r="AD322">
        <v>0</v>
      </c>
      <c r="AE322">
        <v>1</v>
      </c>
      <c r="AF322">
        <v>0</v>
      </c>
      <c r="AG322">
        <v>0</v>
      </c>
      <c r="AH322">
        <v>0</v>
      </c>
      <c r="AI322">
        <v>1</v>
      </c>
      <c r="AJ322">
        <v>1</v>
      </c>
      <c r="AK322">
        <v>1</v>
      </c>
      <c r="AL322">
        <v>1</v>
      </c>
      <c r="AM322">
        <v>-2</v>
      </c>
      <c r="AN322">
        <v>0</v>
      </c>
      <c r="AO322">
        <v>1</v>
      </c>
      <c r="AP322">
        <v>1</v>
      </c>
      <c r="AQ322">
        <v>0</v>
      </c>
      <c r="AR322">
        <v>0</v>
      </c>
      <c r="AS322" t="s">
        <v>3</v>
      </c>
      <c r="AT322">
        <v>5.47</v>
      </c>
      <c r="AU322" t="s">
        <v>3</v>
      </c>
      <c r="AV322">
        <v>0</v>
      </c>
      <c r="AW322">
        <v>2</v>
      </c>
      <c r="AX322">
        <v>93042501</v>
      </c>
      <c r="AY322">
        <v>1</v>
      </c>
      <c r="AZ322">
        <v>0</v>
      </c>
      <c r="BA322">
        <v>322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V322">
        <v>0</v>
      </c>
      <c r="CW322">
        <v>0</v>
      </c>
      <c r="CX322">
        <f>ROUND(Y322*Source!I343,9)</f>
        <v>0.87519999999999998</v>
      </c>
      <c r="CY322">
        <f>AA322</f>
        <v>1</v>
      </c>
      <c r="CZ322">
        <f>AE322</f>
        <v>1</v>
      </c>
      <c r="DA322">
        <f>AI322</f>
        <v>1</v>
      </c>
      <c r="DB322">
        <f t="shared" si="122"/>
        <v>5.47</v>
      </c>
      <c r="DC322">
        <f t="shared" si="123"/>
        <v>0</v>
      </c>
      <c r="DD322" t="s">
        <v>3</v>
      </c>
      <c r="DE322" t="s">
        <v>3</v>
      </c>
      <c r="DF322">
        <f t="shared" si="120"/>
        <v>0.88</v>
      </c>
      <c r="DG322">
        <f t="shared" si="118"/>
        <v>0</v>
      </c>
      <c r="DH322">
        <f t="shared" si="119"/>
        <v>0</v>
      </c>
      <c r="DI322">
        <f t="shared" si="124"/>
        <v>0</v>
      </c>
      <c r="DJ322">
        <f>DF322</f>
        <v>0.88</v>
      </c>
      <c r="DK322">
        <v>0</v>
      </c>
      <c r="DL322" t="s">
        <v>3</v>
      </c>
      <c r="DM322">
        <v>0</v>
      </c>
      <c r="DN322" t="s">
        <v>3</v>
      </c>
      <c r="DO322">
        <v>0</v>
      </c>
    </row>
    <row r="323" spans="1:119" x14ac:dyDescent="0.2">
      <c r="A323">
        <f>ROW(Source!A344)</f>
        <v>344</v>
      </c>
      <c r="B323">
        <v>93041055</v>
      </c>
      <c r="C323">
        <v>93042502</v>
      </c>
      <c r="D323">
        <v>23131038</v>
      </c>
      <c r="E323">
        <v>1</v>
      </c>
      <c r="F323">
        <v>1</v>
      </c>
      <c r="G323">
        <v>1</v>
      </c>
      <c r="H323">
        <v>1</v>
      </c>
      <c r="I323" t="s">
        <v>729</v>
      </c>
      <c r="J323" t="s">
        <v>3</v>
      </c>
      <c r="K323" t="s">
        <v>730</v>
      </c>
      <c r="L323">
        <v>1369</v>
      </c>
      <c r="N323">
        <v>1013</v>
      </c>
      <c r="O323" t="s">
        <v>688</v>
      </c>
      <c r="P323" t="s">
        <v>688</v>
      </c>
      <c r="Q323">
        <v>1</v>
      </c>
      <c r="W323">
        <v>0</v>
      </c>
      <c r="X323">
        <v>-1903398286</v>
      </c>
      <c r="Y323">
        <f t="shared" si="121"/>
        <v>78.400000000000006</v>
      </c>
      <c r="AA323">
        <v>0</v>
      </c>
      <c r="AB323">
        <v>0</v>
      </c>
      <c r="AC323">
        <v>0</v>
      </c>
      <c r="AD323">
        <v>7.49</v>
      </c>
      <c r="AE323">
        <v>0</v>
      </c>
      <c r="AF323">
        <v>0</v>
      </c>
      <c r="AG323">
        <v>0</v>
      </c>
      <c r="AH323">
        <v>7.49</v>
      </c>
      <c r="AI323">
        <v>1</v>
      </c>
      <c r="AJ323">
        <v>1</v>
      </c>
      <c r="AK323">
        <v>1</v>
      </c>
      <c r="AL323">
        <v>1</v>
      </c>
      <c r="AM323">
        <v>-2</v>
      </c>
      <c r="AN323">
        <v>0</v>
      </c>
      <c r="AO323">
        <v>1</v>
      </c>
      <c r="AP323">
        <v>1</v>
      </c>
      <c r="AQ323">
        <v>0</v>
      </c>
      <c r="AR323">
        <v>0</v>
      </c>
      <c r="AS323" t="s">
        <v>3</v>
      </c>
      <c r="AT323">
        <v>78.400000000000006</v>
      </c>
      <c r="AU323" t="s">
        <v>3</v>
      </c>
      <c r="AV323">
        <v>1</v>
      </c>
      <c r="AW323">
        <v>2</v>
      </c>
      <c r="AX323">
        <v>93042510</v>
      </c>
      <c r="AY323">
        <v>1</v>
      </c>
      <c r="AZ323">
        <v>0</v>
      </c>
      <c r="BA323">
        <v>323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U323">
        <f>ROUND(AT323*Source!I344*AH323*AL323,2)</f>
        <v>5.87</v>
      </c>
      <c r="CV323">
        <f>ROUND(Y323*Source!I344,9)</f>
        <v>0.78400000000000003</v>
      </c>
      <c r="CW323">
        <v>0</v>
      </c>
      <c r="CX323">
        <f>ROUND(Y323*Source!I344,9)</f>
        <v>0.78400000000000003</v>
      </c>
      <c r="CY323">
        <f>AD323</f>
        <v>7.49</v>
      </c>
      <c r="CZ323">
        <f>AH323</f>
        <v>7.49</v>
      </c>
      <c r="DA323">
        <f>AL323</f>
        <v>1</v>
      </c>
      <c r="DB323">
        <f t="shared" si="122"/>
        <v>587.22</v>
      </c>
      <c r="DC323">
        <f t="shared" si="123"/>
        <v>0</v>
      </c>
      <c r="DD323" t="s">
        <v>3</v>
      </c>
      <c r="DE323" t="s">
        <v>3</v>
      </c>
      <c r="DF323">
        <f t="shared" si="120"/>
        <v>0</v>
      </c>
      <c r="DG323">
        <f t="shared" si="118"/>
        <v>0</v>
      </c>
      <c r="DH323">
        <f t="shared" si="119"/>
        <v>0</v>
      </c>
      <c r="DI323">
        <f t="shared" si="124"/>
        <v>5.87</v>
      </c>
      <c r="DJ323">
        <f>DI323</f>
        <v>5.87</v>
      </c>
      <c r="DK323">
        <v>0</v>
      </c>
      <c r="DL323" t="s">
        <v>3</v>
      </c>
      <c r="DM323">
        <v>0</v>
      </c>
      <c r="DN323" t="s">
        <v>3</v>
      </c>
      <c r="DO323">
        <v>0</v>
      </c>
    </row>
    <row r="324" spans="1:119" x14ac:dyDescent="0.2">
      <c r="A324">
        <f>ROW(Source!A344)</f>
        <v>344</v>
      </c>
      <c r="B324">
        <v>93041055</v>
      </c>
      <c r="C324">
        <v>93042502</v>
      </c>
      <c r="D324">
        <v>121548</v>
      </c>
      <c r="E324">
        <v>1</v>
      </c>
      <c r="F324">
        <v>1</v>
      </c>
      <c r="G324">
        <v>1</v>
      </c>
      <c r="H324">
        <v>1</v>
      </c>
      <c r="I324" t="s">
        <v>25</v>
      </c>
      <c r="J324" t="s">
        <v>3</v>
      </c>
      <c r="K324" t="s">
        <v>691</v>
      </c>
      <c r="L324">
        <v>608254</v>
      </c>
      <c r="N324">
        <v>1013</v>
      </c>
      <c r="O324" t="s">
        <v>692</v>
      </c>
      <c r="P324" t="s">
        <v>692</v>
      </c>
      <c r="Q324">
        <v>1</v>
      </c>
      <c r="W324">
        <v>0</v>
      </c>
      <c r="X324">
        <v>-185737400</v>
      </c>
      <c r="Y324">
        <f t="shared" si="121"/>
        <v>1.58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1</v>
      </c>
      <c r="AJ324">
        <v>1</v>
      </c>
      <c r="AK324">
        <v>1</v>
      </c>
      <c r="AL324">
        <v>1</v>
      </c>
      <c r="AM324">
        <v>-2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3</v>
      </c>
      <c r="AT324">
        <v>1.58</v>
      </c>
      <c r="AU324" t="s">
        <v>3</v>
      </c>
      <c r="AV324">
        <v>2</v>
      </c>
      <c r="AW324">
        <v>2</v>
      </c>
      <c r="AX324">
        <v>93042511</v>
      </c>
      <c r="AY324">
        <v>1</v>
      </c>
      <c r="AZ324">
        <v>0</v>
      </c>
      <c r="BA324">
        <v>324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V324">
        <v>0</v>
      </c>
      <c r="CW324">
        <v>0</v>
      </c>
      <c r="CX324">
        <f>ROUND(Y324*Source!I344,9)</f>
        <v>1.5800000000000002E-2</v>
      </c>
      <c r="CY324">
        <f>AD324</f>
        <v>0</v>
      </c>
      <c r="CZ324">
        <f>AH324</f>
        <v>0</v>
      </c>
      <c r="DA324">
        <f>AL324</f>
        <v>1</v>
      </c>
      <c r="DB324">
        <f t="shared" si="122"/>
        <v>0</v>
      </c>
      <c r="DC324">
        <f t="shared" si="123"/>
        <v>0</v>
      </c>
      <c r="DD324" t="s">
        <v>3</v>
      </c>
      <c r="DE324" t="s">
        <v>3</v>
      </c>
      <c r="DF324">
        <f t="shared" si="120"/>
        <v>0</v>
      </c>
      <c r="DG324">
        <f t="shared" si="118"/>
        <v>0</v>
      </c>
      <c r="DH324">
        <f t="shared" si="119"/>
        <v>0</v>
      </c>
      <c r="DI324">
        <f t="shared" si="124"/>
        <v>0</v>
      </c>
      <c r="DJ324">
        <f>DI324</f>
        <v>0</v>
      </c>
      <c r="DK324">
        <v>0</v>
      </c>
      <c r="DL324" t="s">
        <v>3</v>
      </c>
      <c r="DM324">
        <v>0</v>
      </c>
      <c r="DN324" t="s">
        <v>3</v>
      </c>
      <c r="DO324">
        <v>0</v>
      </c>
    </row>
    <row r="325" spans="1:119" x14ac:dyDescent="0.2">
      <c r="A325">
        <f>ROW(Source!A344)</f>
        <v>344</v>
      </c>
      <c r="B325">
        <v>93041055</v>
      </c>
      <c r="C325">
        <v>93042502</v>
      </c>
      <c r="D325">
        <v>37803074</v>
      </c>
      <c r="E325">
        <v>1</v>
      </c>
      <c r="F325">
        <v>1</v>
      </c>
      <c r="G325">
        <v>1</v>
      </c>
      <c r="H325">
        <v>2</v>
      </c>
      <c r="I325" t="s">
        <v>731</v>
      </c>
      <c r="J325" t="s">
        <v>732</v>
      </c>
      <c r="K325" t="s">
        <v>733</v>
      </c>
      <c r="L325">
        <v>1368</v>
      </c>
      <c r="N325">
        <v>1011</v>
      </c>
      <c r="O325" t="s">
        <v>696</v>
      </c>
      <c r="P325" t="s">
        <v>696</v>
      </c>
      <c r="Q325">
        <v>1</v>
      </c>
      <c r="W325">
        <v>0</v>
      </c>
      <c r="X325">
        <v>-715282731</v>
      </c>
      <c r="Y325">
        <f t="shared" si="121"/>
        <v>0.7</v>
      </c>
      <c r="AA325">
        <v>0</v>
      </c>
      <c r="AB325">
        <v>252.32</v>
      </c>
      <c r="AC325">
        <v>0</v>
      </c>
      <c r="AD325">
        <v>0</v>
      </c>
      <c r="AE325">
        <v>0</v>
      </c>
      <c r="AF325">
        <v>29.79</v>
      </c>
      <c r="AG325">
        <v>0</v>
      </c>
      <c r="AH325">
        <v>0</v>
      </c>
      <c r="AI325">
        <v>1</v>
      </c>
      <c r="AJ325">
        <v>8.4700000000000006</v>
      </c>
      <c r="AK325">
        <v>35.729999999999997</v>
      </c>
      <c r="AL325">
        <v>1</v>
      </c>
      <c r="AM325">
        <v>2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3</v>
      </c>
      <c r="AT325">
        <v>0.7</v>
      </c>
      <c r="AU325" t="s">
        <v>3</v>
      </c>
      <c r="AV325">
        <v>0</v>
      </c>
      <c r="AW325">
        <v>2</v>
      </c>
      <c r="AX325">
        <v>93042512</v>
      </c>
      <c r="AY325">
        <v>1</v>
      </c>
      <c r="AZ325">
        <v>0</v>
      </c>
      <c r="BA325">
        <v>325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V325">
        <v>0</v>
      </c>
      <c r="CW325">
        <f>ROUND(Y325*Source!I344*DO325,9)</f>
        <v>0</v>
      </c>
      <c r="CX325">
        <f>ROUND(Y325*Source!I344,9)</f>
        <v>7.0000000000000001E-3</v>
      </c>
      <c r="CY325">
        <f>AB325</f>
        <v>252.32</v>
      </c>
      <c r="CZ325">
        <f>AF325</f>
        <v>29.79</v>
      </c>
      <c r="DA325">
        <f>AJ325</f>
        <v>8.4700000000000006</v>
      </c>
      <c r="DB325">
        <f t="shared" si="122"/>
        <v>20.85</v>
      </c>
      <c r="DC325">
        <f t="shared" si="123"/>
        <v>0</v>
      </c>
      <c r="DD325" t="s">
        <v>3</v>
      </c>
      <c r="DE325" t="s">
        <v>3</v>
      </c>
      <c r="DF325">
        <f t="shared" si="120"/>
        <v>0</v>
      </c>
      <c r="DG325">
        <f>ROUND(ROUND(AF325*AJ325,2)*CX325,2)</f>
        <v>1.77</v>
      </c>
      <c r="DH325">
        <f>ROUND(ROUND(AG325*AK325,2)*CX325,2)</f>
        <v>0</v>
      </c>
      <c r="DI325">
        <f t="shared" si="124"/>
        <v>0</v>
      </c>
      <c r="DJ325">
        <f>DG325</f>
        <v>1.77</v>
      </c>
      <c r="DK325">
        <v>0</v>
      </c>
      <c r="DL325" t="s">
        <v>3</v>
      </c>
      <c r="DM325">
        <v>0</v>
      </c>
      <c r="DN325" t="s">
        <v>3</v>
      </c>
      <c r="DO325">
        <v>0</v>
      </c>
    </row>
    <row r="326" spans="1:119" x14ac:dyDescent="0.2">
      <c r="A326">
        <f>ROW(Source!A344)</f>
        <v>344</v>
      </c>
      <c r="B326">
        <v>93041055</v>
      </c>
      <c r="C326">
        <v>93042502</v>
      </c>
      <c r="D326">
        <v>37803194</v>
      </c>
      <c r="E326">
        <v>1</v>
      </c>
      <c r="F326">
        <v>1</v>
      </c>
      <c r="G326">
        <v>1</v>
      </c>
      <c r="H326">
        <v>2</v>
      </c>
      <c r="I326" t="s">
        <v>734</v>
      </c>
      <c r="J326" t="s">
        <v>735</v>
      </c>
      <c r="K326" t="s">
        <v>736</v>
      </c>
      <c r="L326">
        <v>1368</v>
      </c>
      <c r="N326">
        <v>1011</v>
      </c>
      <c r="O326" t="s">
        <v>696</v>
      </c>
      <c r="P326" t="s">
        <v>696</v>
      </c>
      <c r="Q326">
        <v>1</v>
      </c>
      <c r="W326">
        <v>0</v>
      </c>
      <c r="X326">
        <v>1588466796</v>
      </c>
      <c r="Y326">
        <f t="shared" si="121"/>
        <v>0.79</v>
      </c>
      <c r="AA326">
        <v>0</v>
      </c>
      <c r="AB326">
        <v>2540.1999999999998</v>
      </c>
      <c r="AC326">
        <v>864.67</v>
      </c>
      <c r="AD326">
        <v>0</v>
      </c>
      <c r="AE326">
        <v>0</v>
      </c>
      <c r="AF326">
        <v>258.14999999999998</v>
      </c>
      <c r="AG326">
        <v>24.2</v>
      </c>
      <c r="AH326">
        <v>0</v>
      </c>
      <c r="AI326">
        <v>1</v>
      </c>
      <c r="AJ326">
        <v>9.84</v>
      </c>
      <c r="AK326">
        <v>35.729999999999997</v>
      </c>
      <c r="AL326">
        <v>1</v>
      </c>
      <c r="AM326">
        <v>2</v>
      </c>
      <c r="AN326">
        <v>0</v>
      </c>
      <c r="AO326">
        <v>1</v>
      </c>
      <c r="AP326">
        <v>1</v>
      </c>
      <c r="AQ326">
        <v>0</v>
      </c>
      <c r="AR326">
        <v>0</v>
      </c>
      <c r="AS326" t="s">
        <v>3</v>
      </c>
      <c r="AT326">
        <v>0.79</v>
      </c>
      <c r="AU326" t="s">
        <v>3</v>
      </c>
      <c r="AV326">
        <v>0</v>
      </c>
      <c r="AW326">
        <v>2</v>
      </c>
      <c r="AX326">
        <v>93042513</v>
      </c>
      <c r="AY326">
        <v>1</v>
      </c>
      <c r="AZ326">
        <v>0</v>
      </c>
      <c r="BA326">
        <v>326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V326">
        <v>0</v>
      </c>
      <c r="CW326">
        <f>ROUND(Y326*Source!I344*DO326,9)</f>
        <v>0</v>
      </c>
      <c r="CX326">
        <f>ROUND(Y326*Source!I344,9)</f>
        <v>7.9000000000000008E-3</v>
      </c>
      <c r="CY326">
        <f>AB326</f>
        <v>2540.1999999999998</v>
      </c>
      <c r="CZ326">
        <f>AF326</f>
        <v>258.14999999999998</v>
      </c>
      <c r="DA326">
        <f>AJ326</f>
        <v>9.84</v>
      </c>
      <c r="DB326">
        <f t="shared" si="122"/>
        <v>203.94</v>
      </c>
      <c r="DC326">
        <f t="shared" si="123"/>
        <v>19.12</v>
      </c>
      <c r="DD326" t="s">
        <v>3</v>
      </c>
      <c r="DE326" t="s">
        <v>3</v>
      </c>
      <c r="DF326">
        <f t="shared" si="120"/>
        <v>0</v>
      </c>
      <c r="DG326">
        <f>ROUND(ROUND(AF326*AJ326,2)*CX326,2)</f>
        <v>20.07</v>
      </c>
      <c r="DH326">
        <f>ROUND(ROUND(AG326*AK326,2)*CX326,2)</f>
        <v>6.83</v>
      </c>
      <c r="DI326">
        <f t="shared" si="124"/>
        <v>0</v>
      </c>
      <c r="DJ326">
        <f>DG326</f>
        <v>20.07</v>
      </c>
      <c r="DK326">
        <v>0</v>
      </c>
      <c r="DL326" t="s">
        <v>3</v>
      </c>
      <c r="DM326">
        <v>0</v>
      </c>
      <c r="DN326" t="s">
        <v>3</v>
      </c>
      <c r="DO326">
        <v>0</v>
      </c>
    </row>
    <row r="327" spans="1:119" x14ac:dyDescent="0.2">
      <c r="A327">
        <f>ROW(Source!A344)</f>
        <v>344</v>
      </c>
      <c r="B327">
        <v>93041055</v>
      </c>
      <c r="C327">
        <v>93042502</v>
      </c>
      <c r="D327">
        <v>37803278</v>
      </c>
      <c r="E327">
        <v>1</v>
      </c>
      <c r="F327">
        <v>1</v>
      </c>
      <c r="G327">
        <v>1</v>
      </c>
      <c r="H327">
        <v>2</v>
      </c>
      <c r="I327" t="s">
        <v>737</v>
      </c>
      <c r="J327" t="s">
        <v>738</v>
      </c>
      <c r="K327" t="s">
        <v>739</v>
      </c>
      <c r="L327">
        <v>1368</v>
      </c>
      <c r="N327">
        <v>1011</v>
      </c>
      <c r="O327" t="s">
        <v>696</v>
      </c>
      <c r="P327" t="s">
        <v>696</v>
      </c>
      <c r="Q327">
        <v>1</v>
      </c>
      <c r="W327">
        <v>0</v>
      </c>
      <c r="X327">
        <v>-1351925226</v>
      </c>
      <c r="Y327">
        <f t="shared" si="121"/>
        <v>0.79</v>
      </c>
      <c r="AA327">
        <v>0</v>
      </c>
      <c r="AB327">
        <v>131.13</v>
      </c>
      <c r="AC327">
        <v>0</v>
      </c>
      <c r="AD327">
        <v>0</v>
      </c>
      <c r="AE327">
        <v>0</v>
      </c>
      <c r="AF327">
        <v>18.34</v>
      </c>
      <c r="AG327">
        <v>0</v>
      </c>
      <c r="AH327">
        <v>0</v>
      </c>
      <c r="AI327">
        <v>1</v>
      </c>
      <c r="AJ327">
        <v>7.15</v>
      </c>
      <c r="AK327">
        <v>35.729999999999997</v>
      </c>
      <c r="AL327">
        <v>1</v>
      </c>
      <c r="AM327">
        <v>2</v>
      </c>
      <c r="AN327">
        <v>0</v>
      </c>
      <c r="AO327">
        <v>1</v>
      </c>
      <c r="AP327">
        <v>1</v>
      </c>
      <c r="AQ327">
        <v>0</v>
      </c>
      <c r="AR327">
        <v>0</v>
      </c>
      <c r="AS327" t="s">
        <v>3</v>
      </c>
      <c r="AT327">
        <v>0.79</v>
      </c>
      <c r="AU327" t="s">
        <v>3</v>
      </c>
      <c r="AV327">
        <v>0</v>
      </c>
      <c r="AW327">
        <v>2</v>
      </c>
      <c r="AX327">
        <v>93042514</v>
      </c>
      <c r="AY327">
        <v>1</v>
      </c>
      <c r="AZ327">
        <v>0</v>
      </c>
      <c r="BA327">
        <v>327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V327">
        <v>0</v>
      </c>
      <c r="CW327">
        <f>ROUND(Y327*Source!I344*DO327,9)</f>
        <v>0</v>
      </c>
      <c r="CX327">
        <f>ROUND(Y327*Source!I344,9)</f>
        <v>7.9000000000000008E-3</v>
      </c>
      <c r="CY327">
        <f>AB327</f>
        <v>131.13</v>
      </c>
      <c r="CZ327">
        <f>AF327</f>
        <v>18.34</v>
      </c>
      <c r="DA327">
        <f>AJ327</f>
        <v>7.15</v>
      </c>
      <c r="DB327">
        <f t="shared" si="122"/>
        <v>14.49</v>
      </c>
      <c r="DC327">
        <f t="shared" si="123"/>
        <v>0</v>
      </c>
      <c r="DD327" t="s">
        <v>3</v>
      </c>
      <c r="DE327" t="s">
        <v>3</v>
      </c>
      <c r="DF327">
        <f t="shared" si="120"/>
        <v>0</v>
      </c>
      <c r="DG327">
        <f>ROUND(ROUND(AF327*AJ327,2)*CX327,2)</f>
        <v>1.04</v>
      </c>
      <c r="DH327">
        <f>ROUND(ROUND(AG327*AK327,2)*CX327,2)</f>
        <v>0</v>
      </c>
      <c r="DI327">
        <f t="shared" si="124"/>
        <v>0</v>
      </c>
      <c r="DJ327">
        <f>DG327</f>
        <v>1.04</v>
      </c>
      <c r="DK327">
        <v>0</v>
      </c>
      <c r="DL327" t="s">
        <v>3</v>
      </c>
      <c r="DM327">
        <v>0</v>
      </c>
      <c r="DN327" t="s">
        <v>3</v>
      </c>
      <c r="DO327">
        <v>0</v>
      </c>
    </row>
    <row r="328" spans="1:119" x14ac:dyDescent="0.2">
      <c r="A328">
        <f>ROW(Source!A344)</f>
        <v>344</v>
      </c>
      <c r="B328">
        <v>93041055</v>
      </c>
      <c r="C328">
        <v>93042502</v>
      </c>
      <c r="D328">
        <v>37730431</v>
      </c>
      <c r="E328">
        <v>1</v>
      </c>
      <c r="F328">
        <v>1</v>
      </c>
      <c r="G328">
        <v>1</v>
      </c>
      <c r="H328">
        <v>3</v>
      </c>
      <c r="I328" t="s">
        <v>176</v>
      </c>
      <c r="J328" t="s">
        <v>179</v>
      </c>
      <c r="K328" t="s">
        <v>177</v>
      </c>
      <c r="L328">
        <v>1348</v>
      </c>
      <c r="N328">
        <v>1009</v>
      </c>
      <c r="O328" t="s">
        <v>178</v>
      </c>
      <c r="P328" t="s">
        <v>178</v>
      </c>
      <c r="Q328">
        <v>1000</v>
      </c>
      <c r="W328">
        <v>1</v>
      </c>
      <c r="X328">
        <v>-1477418341</v>
      </c>
      <c r="Y328">
        <f t="shared" si="121"/>
        <v>-0.06</v>
      </c>
      <c r="AA328">
        <v>39959.5</v>
      </c>
      <c r="AB328">
        <v>0</v>
      </c>
      <c r="AC328">
        <v>0</v>
      </c>
      <c r="AD328">
        <v>0</v>
      </c>
      <c r="AE328">
        <v>1631</v>
      </c>
      <c r="AF328">
        <v>0</v>
      </c>
      <c r="AG328">
        <v>0</v>
      </c>
      <c r="AH328">
        <v>0</v>
      </c>
      <c r="AI328">
        <v>24.5</v>
      </c>
      <c r="AJ328">
        <v>1</v>
      </c>
      <c r="AK328">
        <v>1</v>
      </c>
      <c r="AL328">
        <v>1</v>
      </c>
      <c r="AM328">
        <v>2</v>
      </c>
      <c r="AN328">
        <v>0</v>
      </c>
      <c r="AO328">
        <v>1</v>
      </c>
      <c r="AP328">
        <v>1</v>
      </c>
      <c r="AQ328">
        <v>0</v>
      </c>
      <c r="AR328">
        <v>0</v>
      </c>
      <c r="AS328" t="s">
        <v>3</v>
      </c>
      <c r="AT328">
        <v>-0.06</v>
      </c>
      <c r="AU328" t="s">
        <v>3</v>
      </c>
      <c r="AV328">
        <v>0</v>
      </c>
      <c r="AW328">
        <v>2</v>
      </c>
      <c r="AX328">
        <v>93042515</v>
      </c>
      <c r="AY328">
        <v>1</v>
      </c>
      <c r="AZ328">
        <v>6144</v>
      </c>
      <c r="BA328">
        <v>328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V328">
        <v>0</v>
      </c>
      <c r="CW328">
        <v>0</v>
      </c>
      <c r="CX328">
        <f>ROUND(Y328*Source!I344,9)</f>
        <v>-5.9999999999999995E-4</v>
      </c>
      <c r="CY328">
        <f>AA328</f>
        <v>39959.5</v>
      </c>
      <c r="CZ328">
        <f>AE328</f>
        <v>1631</v>
      </c>
      <c r="DA328">
        <f>AI328</f>
        <v>24.5</v>
      </c>
      <c r="DB328">
        <f t="shared" si="122"/>
        <v>-97.86</v>
      </c>
      <c r="DC328">
        <f t="shared" si="123"/>
        <v>0</v>
      </c>
      <c r="DD328" t="s">
        <v>3</v>
      </c>
      <c r="DE328" t="s">
        <v>3</v>
      </c>
      <c r="DF328">
        <f>ROUND(ROUND(AE328*AI328,2)*CX328,2)</f>
        <v>-23.98</v>
      </c>
      <c r="DG328">
        <f t="shared" ref="DG328:DG333" si="125">ROUND(ROUND(AF328,2)*CX328,2)</f>
        <v>0</v>
      </c>
      <c r="DH328">
        <f t="shared" ref="DH328:DH333" si="126">ROUND(ROUND(AG328,2)*CX328,2)</f>
        <v>0</v>
      </c>
      <c r="DI328">
        <f t="shared" si="124"/>
        <v>0</v>
      </c>
      <c r="DJ328">
        <f>DF328</f>
        <v>-23.98</v>
      </c>
      <c r="DK328">
        <v>0</v>
      </c>
      <c r="DL328" t="s">
        <v>3</v>
      </c>
      <c r="DM328">
        <v>0</v>
      </c>
      <c r="DN328" t="s">
        <v>3</v>
      </c>
      <c r="DO328">
        <v>0</v>
      </c>
    </row>
    <row r="329" spans="1:119" x14ac:dyDescent="0.2">
      <c r="A329">
        <f>ROW(Source!A344)</f>
        <v>344</v>
      </c>
      <c r="B329">
        <v>93041055</v>
      </c>
      <c r="C329">
        <v>93042502</v>
      </c>
      <c r="D329">
        <v>37742926</v>
      </c>
      <c r="E329">
        <v>1</v>
      </c>
      <c r="F329">
        <v>1</v>
      </c>
      <c r="G329">
        <v>1</v>
      </c>
      <c r="H329">
        <v>3</v>
      </c>
      <c r="I329" t="s">
        <v>172</v>
      </c>
      <c r="J329" t="s">
        <v>174</v>
      </c>
      <c r="K329" t="s">
        <v>173</v>
      </c>
      <c r="L329">
        <v>1355</v>
      </c>
      <c r="N329">
        <v>1010</v>
      </c>
      <c r="O329" t="s">
        <v>156</v>
      </c>
      <c r="P329" t="s">
        <v>156</v>
      </c>
      <c r="Q329">
        <v>100</v>
      </c>
      <c r="W329">
        <v>0</v>
      </c>
      <c r="X329">
        <v>-520301738</v>
      </c>
      <c r="Y329">
        <f t="shared" si="121"/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1</v>
      </c>
      <c r="AJ329">
        <v>1</v>
      </c>
      <c r="AK329">
        <v>1</v>
      </c>
      <c r="AL329">
        <v>1</v>
      </c>
      <c r="AM329">
        <v>0</v>
      </c>
      <c r="AN329">
        <v>1</v>
      </c>
      <c r="AO329">
        <v>0</v>
      </c>
      <c r="AP329">
        <v>1</v>
      </c>
      <c r="AQ329">
        <v>0</v>
      </c>
      <c r="AR329">
        <v>0</v>
      </c>
      <c r="AS329" t="s">
        <v>3</v>
      </c>
      <c r="AT329">
        <v>0</v>
      </c>
      <c r="AU329" t="s">
        <v>3</v>
      </c>
      <c r="AV329">
        <v>0</v>
      </c>
      <c r="AW329">
        <v>2</v>
      </c>
      <c r="AX329">
        <v>93042516</v>
      </c>
      <c r="AY329">
        <v>1</v>
      </c>
      <c r="AZ329">
        <v>0</v>
      </c>
      <c r="BA329">
        <v>329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V329">
        <v>0</v>
      </c>
      <c r="CW329">
        <v>0</v>
      </c>
      <c r="CX329">
        <f>ROUND(Y329*Source!I344,9)</f>
        <v>0</v>
      </c>
      <c r="CY329">
        <f>AA329</f>
        <v>0</v>
      </c>
      <c r="CZ329">
        <f>AE329</f>
        <v>0</v>
      </c>
      <c r="DA329">
        <f>AI329</f>
        <v>1</v>
      </c>
      <c r="DB329">
        <f t="shared" si="122"/>
        <v>0</v>
      </c>
      <c r="DC329">
        <f t="shared" si="123"/>
        <v>0</v>
      </c>
      <c r="DD329" t="s">
        <v>3</v>
      </c>
      <c r="DE329" t="s">
        <v>3</v>
      </c>
      <c r="DF329">
        <f>ROUND(ROUND(AE329,2)*CX329,2)</f>
        <v>0</v>
      </c>
      <c r="DG329">
        <f t="shared" si="125"/>
        <v>0</v>
      </c>
      <c r="DH329">
        <f t="shared" si="126"/>
        <v>0</v>
      </c>
      <c r="DI329">
        <f t="shared" si="124"/>
        <v>0</v>
      </c>
      <c r="DJ329">
        <f>DF329</f>
        <v>0</v>
      </c>
      <c r="DK329">
        <v>0</v>
      </c>
      <c r="DL329" t="s">
        <v>3</v>
      </c>
      <c r="DM329">
        <v>0</v>
      </c>
      <c r="DN329" t="s">
        <v>3</v>
      </c>
      <c r="DO329">
        <v>0</v>
      </c>
    </row>
    <row r="330" spans="1:119" x14ac:dyDescent="0.2">
      <c r="A330">
        <f>ROW(Source!A347)</f>
        <v>347</v>
      </c>
      <c r="B330">
        <v>93041055</v>
      </c>
      <c r="C330">
        <v>93042519</v>
      </c>
      <c r="D330">
        <v>23567055</v>
      </c>
      <c r="E330">
        <v>1</v>
      </c>
      <c r="F330">
        <v>1</v>
      </c>
      <c r="G330">
        <v>1</v>
      </c>
      <c r="H330">
        <v>1</v>
      </c>
      <c r="I330" t="s">
        <v>740</v>
      </c>
      <c r="J330" t="s">
        <v>3</v>
      </c>
      <c r="K330" t="s">
        <v>741</v>
      </c>
      <c r="L330">
        <v>1369</v>
      </c>
      <c r="N330">
        <v>1013</v>
      </c>
      <c r="O330" t="s">
        <v>688</v>
      </c>
      <c r="P330" t="s">
        <v>688</v>
      </c>
      <c r="Q330">
        <v>1</v>
      </c>
      <c r="W330">
        <v>0</v>
      </c>
      <c r="X330">
        <v>-1216080609</v>
      </c>
      <c r="Y330">
        <f t="shared" si="121"/>
        <v>1.94</v>
      </c>
      <c r="AA330">
        <v>0</v>
      </c>
      <c r="AB330">
        <v>0</v>
      </c>
      <c r="AC330">
        <v>0</v>
      </c>
      <c r="AD330">
        <v>8.99</v>
      </c>
      <c r="AE330">
        <v>0</v>
      </c>
      <c r="AF330">
        <v>0</v>
      </c>
      <c r="AG330">
        <v>0</v>
      </c>
      <c r="AH330">
        <v>8.99</v>
      </c>
      <c r="AI330">
        <v>1</v>
      </c>
      <c r="AJ330">
        <v>1</v>
      </c>
      <c r="AK330">
        <v>1</v>
      </c>
      <c r="AL330">
        <v>1</v>
      </c>
      <c r="AM330">
        <v>-2</v>
      </c>
      <c r="AN330">
        <v>0</v>
      </c>
      <c r="AO330">
        <v>1</v>
      </c>
      <c r="AP330">
        <v>1</v>
      </c>
      <c r="AQ330">
        <v>0</v>
      </c>
      <c r="AR330">
        <v>0</v>
      </c>
      <c r="AS330" t="s">
        <v>3</v>
      </c>
      <c r="AT330">
        <v>1.94</v>
      </c>
      <c r="AU330" t="s">
        <v>3</v>
      </c>
      <c r="AV330">
        <v>1</v>
      </c>
      <c r="AW330">
        <v>2</v>
      </c>
      <c r="AX330">
        <v>93042522</v>
      </c>
      <c r="AY330">
        <v>1</v>
      </c>
      <c r="AZ330">
        <v>0</v>
      </c>
      <c r="BA330">
        <v>330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U330">
        <f>ROUND(AT330*Source!I347*AH330*AL330,2)</f>
        <v>69.760000000000005</v>
      </c>
      <c r="CV330">
        <f>ROUND(Y330*Source!I347,9)</f>
        <v>7.76</v>
      </c>
      <c r="CW330">
        <v>0</v>
      </c>
      <c r="CX330">
        <f>ROUND(Y330*Source!I347,9)</f>
        <v>7.76</v>
      </c>
      <c r="CY330">
        <f>AD330</f>
        <v>8.99</v>
      </c>
      <c r="CZ330">
        <f>AH330</f>
        <v>8.99</v>
      </c>
      <c r="DA330">
        <f>AL330</f>
        <v>1</v>
      </c>
      <c r="DB330">
        <f t="shared" si="122"/>
        <v>17.440000000000001</v>
      </c>
      <c r="DC330">
        <f t="shared" si="123"/>
        <v>0</v>
      </c>
      <c r="DD330" t="s">
        <v>3</v>
      </c>
      <c r="DE330" t="s">
        <v>3</v>
      </c>
      <c r="DF330">
        <f>ROUND(ROUND(AE330,2)*CX330,2)</f>
        <v>0</v>
      </c>
      <c r="DG330">
        <f t="shared" si="125"/>
        <v>0</v>
      </c>
      <c r="DH330">
        <f t="shared" si="126"/>
        <v>0</v>
      </c>
      <c r="DI330">
        <f t="shared" si="124"/>
        <v>69.760000000000005</v>
      </c>
      <c r="DJ330">
        <f>DI330</f>
        <v>69.760000000000005</v>
      </c>
      <c r="DK330">
        <v>0</v>
      </c>
      <c r="DL330" t="s">
        <v>3</v>
      </c>
      <c r="DM330">
        <v>0</v>
      </c>
      <c r="DN330" t="s">
        <v>3</v>
      </c>
      <c r="DO330">
        <v>0</v>
      </c>
    </row>
    <row r="331" spans="1:119" x14ac:dyDescent="0.2">
      <c r="A331">
        <f>ROW(Source!A347)</f>
        <v>347</v>
      </c>
      <c r="B331">
        <v>93041055</v>
      </c>
      <c r="C331">
        <v>93042519</v>
      </c>
      <c r="D331">
        <v>23566809</v>
      </c>
      <c r="E331">
        <v>1</v>
      </c>
      <c r="F331">
        <v>1</v>
      </c>
      <c r="G331">
        <v>1</v>
      </c>
      <c r="H331">
        <v>1</v>
      </c>
      <c r="I331" t="s">
        <v>742</v>
      </c>
      <c r="J331" t="s">
        <v>3</v>
      </c>
      <c r="K331" t="s">
        <v>743</v>
      </c>
      <c r="L331">
        <v>1369</v>
      </c>
      <c r="N331">
        <v>1013</v>
      </c>
      <c r="O331" t="s">
        <v>688</v>
      </c>
      <c r="P331" t="s">
        <v>688</v>
      </c>
      <c r="Q331">
        <v>1</v>
      </c>
      <c r="W331">
        <v>0</v>
      </c>
      <c r="X331">
        <v>-1713304237</v>
      </c>
      <c r="Y331">
        <f t="shared" si="121"/>
        <v>2.92</v>
      </c>
      <c r="AA331">
        <v>0</v>
      </c>
      <c r="AB331">
        <v>0</v>
      </c>
      <c r="AC331">
        <v>0</v>
      </c>
      <c r="AD331">
        <v>11.86</v>
      </c>
      <c r="AE331">
        <v>0</v>
      </c>
      <c r="AF331">
        <v>0</v>
      </c>
      <c r="AG331">
        <v>0</v>
      </c>
      <c r="AH331">
        <v>11.86</v>
      </c>
      <c r="AI331">
        <v>1</v>
      </c>
      <c r="AJ331">
        <v>1</v>
      </c>
      <c r="AK331">
        <v>1</v>
      </c>
      <c r="AL331">
        <v>1</v>
      </c>
      <c r="AM331">
        <v>-2</v>
      </c>
      <c r="AN331">
        <v>0</v>
      </c>
      <c r="AO331">
        <v>1</v>
      </c>
      <c r="AP331">
        <v>1</v>
      </c>
      <c r="AQ331">
        <v>0</v>
      </c>
      <c r="AR331">
        <v>0</v>
      </c>
      <c r="AS331" t="s">
        <v>3</v>
      </c>
      <c r="AT331">
        <v>2.92</v>
      </c>
      <c r="AU331" t="s">
        <v>3</v>
      </c>
      <c r="AV331">
        <v>1</v>
      </c>
      <c r="AW331">
        <v>2</v>
      </c>
      <c r="AX331">
        <v>93042523</v>
      </c>
      <c r="AY331">
        <v>1</v>
      </c>
      <c r="AZ331">
        <v>0</v>
      </c>
      <c r="BA331">
        <v>331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U331">
        <f>ROUND(AT331*Source!I347*AH331*AL331,2)</f>
        <v>138.52000000000001</v>
      </c>
      <c r="CV331">
        <f>ROUND(Y331*Source!I347,9)</f>
        <v>11.68</v>
      </c>
      <c r="CW331">
        <v>0</v>
      </c>
      <c r="CX331">
        <f>ROUND(Y331*Source!I347,9)</f>
        <v>11.68</v>
      </c>
      <c r="CY331">
        <f>AD331</f>
        <v>11.86</v>
      </c>
      <c r="CZ331">
        <f>AH331</f>
        <v>11.86</v>
      </c>
      <c r="DA331">
        <f>AL331</f>
        <v>1</v>
      </c>
      <c r="DB331">
        <f t="shared" si="122"/>
        <v>34.630000000000003</v>
      </c>
      <c r="DC331">
        <f t="shared" si="123"/>
        <v>0</v>
      </c>
      <c r="DD331" t="s">
        <v>3</v>
      </c>
      <c r="DE331" t="s">
        <v>3</v>
      </c>
      <c r="DF331">
        <f>ROUND(ROUND(AE331,2)*CX331,2)</f>
        <v>0</v>
      </c>
      <c r="DG331">
        <f t="shared" si="125"/>
        <v>0</v>
      </c>
      <c r="DH331">
        <f t="shared" si="126"/>
        <v>0</v>
      </c>
      <c r="DI331">
        <f t="shared" si="124"/>
        <v>138.52000000000001</v>
      </c>
      <c r="DJ331">
        <f>DI331</f>
        <v>138.52000000000001</v>
      </c>
      <c r="DK331">
        <v>0</v>
      </c>
      <c r="DL331" t="s">
        <v>3</v>
      </c>
      <c r="DM331">
        <v>0</v>
      </c>
      <c r="DN331" t="s">
        <v>3</v>
      </c>
      <c r="DO331">
        <v>0</v>
      </c>
    </row>
    <row r="332" spans="1:119" x14ac:dyDescent="0.2">
      <c r="A332">
        <f>ROW(Source!A348)</f>
        <v>348</v>
      </c>
      <c r="B332">
        <v>93041055</v>
      </c>
      <c r="C332">
        <v>93042524</v>
      </c>
      <c r="D332">
        <v>23567769</v>
      </c>
      <c r="E332">
        <v>1</v>
      </c>
      <c r="F332">
        <v>1</v>
      </c>
      <c r="G332">
        <v>1</v>
      </c>
      <c r="H332">
        <v>1</v>
      </c>
      <c r="I332" t="s">
        <v>744</v>
      </c>
      <c r="J332" t="s">
        <v>3</v>
      </c>
      <c r="K332" t="s">
        <v>745</v>
      </c>
      <c r="L332">
        <v>1369</v>
      </c>
      <c r="N332">
        <v>1013</v>
      </c>
      <c r="O332" t="s">
        <v>688</v>
      </c>
      <c r="P332" t="s">
        <v>688</v>
      </c>
      <c r="Q332">
        <v>1</v>
      </c>
      <c r="W332">
        <v>0</v>
      </c>
      <c r="X332">
        <v>-284458088</v>
      </c>
      <c r="Y332">
        <f t="shared" si="121"/>
        <v>0.81</v>
      </c>
      <c r="AA332">
        <v>0</v>
      </c>
      <c r="AB332">
        <v>0</v>
      </c>
      <c r="AC332">
        <v>0</v>
      </c>
      <c r="AD332">
        <v>12.08</v>
      </c>
      <c r="AE332">
        <v>0</v>
      </c>
      <c r="AF332">
        <v>0</v>
      </c>
      <c r="AG332">
        <v>0</v>
      </c>
      <c r="AH332">
        <v>12.08</v>
      </c>
      <c r="AI332">
        <v>1</v>
      </c>
      <c r="AJ332">
        <v>1</v>
      </c>
      <c r="AK332">
        <v>1</v>
      </c>
      <c r="AL332">
        <v>1</v>
      </c>
      <c r="AM332">
        <v>-2</v>
      </c>
      <c r="AN332">
        <v>0</v>
      </c>
      <c r="AO332">
        <v>1</v>
      </c>
      <c r="AP332">
        <v>1</v>
      </c>
      <c r="AQ332">
        <v>0</v>
      </c>
      <c r="AR332">
        <v>0</v>
      </c>
      <c r="AS332" t="s">
        <v>3</v>
      </c>
      <c r="AT332">
        <v>0.81</v>
      </c>
      <c r="AU332" t="s">
        <v>3</v>
      </c>
      <c r="AV332">
        <v>1</v>
      </c>
      <c r="AW332">
        <v>2</v>
      </c>
      <c r="AX332">
        <v>93042527</v>
      </c>
      <c r="AY332">
        <v>1</v>
      </c>
      <c r="AZ332">
        <v>0</v>
      </c>
      <c r="BA332">
        <v>332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U332">
        <f>ROUND(AT332*Source!I348*AH332*AL332,2)</f>
        <v>39.14</v>
      </c>
      <c r="CV332">
        <f>ROUND(Y332*Source!I348,9)</f>
        <v>3.24</v>
      </c>
      <c r="CW332">
        <v>0</v>
      </c>
      <c r="CX332">
        <f>ROUND(Y332*Source!I348,9)</f>
        <v>3.24</v>
      </c>
      <c r="CY332">
        <f>AD332</f>
        <v>12.08</v>
      </c>
      <c r="CZ332">
        <f>AH332</f>
        <v>12.08</v>
      </c>
      <c r="DA332">
        <f>AL332</f>
        <v>1</v>
      </c>
      <c r="DB332">
        <f t="shared" si="122"/>
        <v>9.7799999999999994</v>
      </c>
      <c r="DC332">
        <f t="shared" si="123"/>
        <v>0</v>
      </c>
      <c r="DD332" t="s">
        <v>3</v>
      </c>
      <c r="DE332" t="s">
        <v>3</v>
      </c>
      <c r="DF332">
        <f>ROUND(ROUND(AE332,2)*CX332,2)</f>
        <v>0</v>
      </c>
      <c r="DG332">
        <f t="shared" si="125"/>
        <v>0</v>
      </c>
      <c r="DH332">
        <f t="shared" si="126"/>
        <v>0</v>
      </c>
      <c r="DI332">
        <f t="shared" si="124"/>
        <v>39.14</v>
      </c>
      <c r="DJ332">
        <f>DI332</f>
        <v>39.14</v>
      </c>
      <c r="DK332">
        <v>0</v>
      </c>
      <c r="DL332" t="s">
        <v>3</v>
      </c>
      <c r="DM332">
        <v>0</v>
      </c>
      <c r="DN332" t="s">
        <v>3</v>
      </c>
      <c r="DO332">
        <v>0</v>
      </c>
    </row>
    <row r="333" spans="1:119" x14ac:dyDescent="0.2">
      <c r="A333">
        <f>ROW(Source!A348)</f>
        <v>348</v>
      </c>
      <c r="B333">
        <v>93041055</v>
      </c>
      <c r="C333">
        <v>93042524</v>
      </c>
      <c r="D333">
        <v>23566809</v>
      </c>
      <c r="E333">
        <v>1</v>
      </c>
      <c r="F333">
        <v>1</v>
      </c>
      <c r="G333">
        <v>1</v>
      </c>
      <c r="H333">
        <v>1</v>
      </c>
      <c r="I333" t="s">
        <v>742</v>
      </c>
      <c r="J333" t="s">
        <v>3</v>
      </c>
      <c r="K333" t="s">
        <v>743</v>
      </c>
      <c r="L333">
        <v>1369</v>
      </c>
      <c r="N333">
        <v>1013</v>
      </c>
      <c r="O333" t="s">
        <v>688</v>
      </c>
      <c r="P333" t="s">
        <v>688</v>
      </c>
      <c r="Q333">
        <v>1</v>
      </c>
      <c r="W333">
        <v>0</v>
      </c>
      <c r="X333">
        <v>-1713304237</v>
      </c>
      <c r="Y333">
        <f t="shared" si="121"/>
        <v>0.81</v>
      </c>
      <c r="AA333">
        <v>0</v>
      </c>
      <c r="AB333">
        <v>0</v>
      </c>
      <c r="AC333">
        <v>0</v>
      </c>
      <c r="AD333">
        <v>11.86</v>
      </c>
      <c r="AE333">
        <v>0</v>
      </c>
      <c r="AF333">
        <v>0</v>
      </c>
      <c r="AG333">
        <v>0</v>
      </c>
      <c r="AH333">
        <v>11.86</v>
      </c>
      <c r="AI333">
        <v>1</v>
      </c>
      <c r="AJ333">
        <v>1</v>
      </c>
      <c r="AK333">
        <v>1</v>
      </c>
      <c r="AL333">
        <v>1</v>
      </c>
      <c r="AM333">
        <v>-2</v>
      </c>
      <c r="AN333">
        <v>0</v>
      </c>
      <c r="AO333">
        <v>1</v>
      </c>
      <c r="AP333">
        <v>1</v>
      </c>
      <c r="AQ333">
        <v>0</v>
      </c>
      <c r="AR333">
        <v>0</v>
      </c>
      <c r="AS333" t="s">
        <v>3</v>
      </c>
      <c r="AT333">
        <v>0.81</v>
      </c>
      <c r="AU333" t="s">
        <v>3</v>
      </c>
      <c r="AV333">
        <v>1</v>
      </c>
      <c r="AW333">
        <v>2</v>
      </c>
      <c r="AX333">
        <v>93042528</v>
      </c>
      <c r="AY333">
        <v>1</v>
      </c>
      <c r="AZ333">
        <v>0</v>
      </c>
      <c r="BA333">
        <v>333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U333">
        <f>ROUND(AT333*Source!I348*AH333*AL333,2)</f>
        <v>38.43</v>
      </c>
      <c r="CV333">
        <f>ROUND(Y333*Source!I348,9)</f>
        <v>3.24</v>
      </c>
      <c r="CW333">
        <v>0</v>
      </c>
      <c r="CX333">
        <f>ROUND(Y333*Source!I348,9)</f>
        <v>3.24</v>
      </c>
      <c r="CY333">
        <f>AD333</f>
        <v>11.86</v>
      </c>
      <c r="CZ333">
        <f>AH333</f>
        <v>11.86</v>
      </c>
      <c r="DA333">
        <f>AL333</f>
        <v>1</v>
      </c>
      <c r="DB333">
        <f t="shared" si="122"/>
        <v>9.61</v>
      </c>
      <c r="DC333">
        <f t="shared" si="123"/>
        <v>0</v>
      </c>
      <c r="DD333" t="s">
        <v>3</v>
      </c>
      <c r="DE333" t="s">
        <v>3</v>
      </c>
      <c r="DF333">
        <f>ROUND(ROUND(AE333,2)*CX333,2)</f>
        <v>0</v>
      </c>
      <c r="DG333">
        <f t="shared" si="125"/>
        <v>0</v>
      </c>
      <c r="DH333">
        <f t="shared" si="126"/>
        <v>0</v>
      </c>
      <c r="DI333">
        <f t="shared" si="124"/>
        <v>38.43</v>
      </c>
      <c r="DJ333">
        <f>DI333</f>
        <v>38.43</v>
      </c>
      <c r="DK333">
        <v>0</v>
      </c>
      <c r="DL333" t="s">
        <v>3</v>
      </c>
      <c r="DM333">
        <v>0</v>
      </c>
      <c r="DN333" t="s">
        <v>3</v>
      </c>
      <c r="DO333">
        <v>0</v>
      </c>
    </row>
    <row r="478" spans="9:9" x14ac:dyDescent="0.2">
      <c r="I47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3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93041295</v>
      </c>
      <c r="C1">
        <v>93041293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686</v>
      </c>
      <c r="J1" t="s">
        <v>3</v>
      </c>
      <c r="K1" t="s">
        <v>687</v>
      </c>
      <c r="L1">
        <v>1369</v>
      </c>
      <c r="N1">
        <v>1013</v>
      </c>
      <c r="O1" t="s">
        <v>688</v>
      </c>
      <c r="P1" t="s">
        <v>688</v>
      </c>
      <c r="Q1">
        <v>1</v>
      </c>
      <c r="X1">
        <v>154</v>
      </c>
      <c r="Y1">
        <v>0</v>
      </c>
      <c r="Z1">
        <v>0</v>
      </c>
      <c r="AA1">
        <v>0</v>
      </c>
      <c r="AB1">
        <v>7.29</v>
      </c>
      <c r="AC1">
        <v>0</v>
      </c>
      <c r="AD1">
        <v>1</v>
      </c>
      <c r="AE1">
        <v>1</v>
      </c>
      <c r="AF1" t="s">
        <v>3</v>
      </c>
      <c r="AG1">
        <v>154</v>
      </c>
      <c r="AH1">
        <v>2</v>
      </c>
      <c r="AI1">
        <v>93041294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ROW(Source!A29)</f>
        <v>29</v>
      </c>
      <c r="B2">
        <v>93042758</v>
      </c>
      <c r="C2">
        <v>93042757</v>
      </c>
      <c r="D2">
        <v>23129536</v>
      </c>
      <c r="E2">
        <v>1</v>
      </c>
      <c r="F2">
        <v>1</v>
      </c>
      <c r="G2">
        <v>1</v>
      </c>
      <c r="H2">
        <v>1</v>
      </c>
      <c r="I2" t="s">
        <v>689</v>
      </c>
      <c r="J2" t="s">
        <v>3</v>
      </c>
      <c r="K2" t="s">
        <v>690</v>
      </c>
      <c r="L2">
        <v>1369</v>
      </c>
      <c r="N2">
        <v>1013</v>
      </c>
      <c r="O2" t="s">
        <v>688</v>
      </c>
      <c r="P2" t="s">
        <v>688</v>
      </c>
      <c r="Q2">
        <v>1</v>
      </c>
      <c r="X2">
        <v>6.1</v>
      </c>
      <c r="Y2">
        <v>0</v>
      </c>
      <c r="Z2">
        <v>0</v>
      </c>
      <c r="AA2">
        <v>0</v>
      </c>
      <c r="AB2">
        <v>8.2799999999999994</v>
      </c>
      <c r="AC2">
        <v>0</v>
      </c>
      <c r="AD2">
        <v>1</v>
      </c>
      <c r="AE2">
        <v>1</v>
      </c>
      <c r="AF2" t="s">
        <v>3</v>
      </c>
      <c r="AG2">
        <v>6.1</v>
      </c>
      <c r="AH2">
        <v>2</v>
      </c>
      <c r="AI2">
        <v>93042758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ROW(Source!A29)</f>
        <v>29</v>
      </c>
      <c r="B3">
        <v>93042759</v>
      </c>
      <c r="C3">
        <v>93042757</v>
      </c>
      <c r="D3">
        <v>121548</v>
      </c>
      <c r="E3">
        <v>1</v>
      </c>
      <c r="F3">
        <v>1</v>
      </c>
      <c r="G3">
        <v>1</v>
      </c>
      <c r="H3">
        <v>1</v>
      </c>
      <c r="I3" t="s">
        <v>25</v>
      </c>
      <c r="J3" t="s">
        <v>3</v>
      </c>
      <c r="K3" t="s">
        <v>691</v>
      </c>
      <c r="L3">
        <v>608254</v>
      </c>
      <c r="N3">
        <v>1013</v>
      </c>
      <c r="O3" t="s">
        <v>692</v>
      </c>
      <c r="P3" t="s">
        <v>692</v>
      </c>
      <c r="Q3">
        <v>1</v>
      </c>
      <c r="X3">
        <v>16.899999999999999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>
        <v>2</v>
      </c>
      <c r="AF3" t="s">
        <v>3</v>
      </c>
      <c r="AG3">
        <v>16.899999999999999</v>
      </c>
      <c r="AH3">
        <v>2</v>
      </c>
      <c r="AI3">
        <v>93042759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ROW(Source!A29)</f>
        <v>29</v>
      </c>
      <c r="B4">
        <v>93042760</v>
      </c>
      <c r="C4">
        <v>93042757</v>
      </c>
      <c r="D4">
        <v>37802770</v>
      </c>
      <c r="E4">
        <v>1</v>
      </c>
      <c r="F4">
        <v>1</v>
      </c>
      <c r="G4">
        <v>1</v>
      </c>
      <c r="H4">
        <v>2</v>
      </c>
      <c r="I4" t="s">
        <v>693</v>
      </c>
      <c r="J4" t="s">
        <v>694</v>
      </c>
      <c r="K4" t="s">
        <v>695</v>
      </c>
      <c r="L4">
        <v>1368</v>
      </c>
      <c r="N4">
        <v>1011</v>
      </c>
      <c r="O4" t="s">
        <v>696</v>
      </c>
      <c r="P4" t="s">
        <v>696</v>
      </c>
      <c r="Q4">
        <v>1</v>
      </c>
      <c r="X4">
        <v>8.4499999999999993</v>
      </c>
      <c r="Y4">
        <v>0</v>
      </c>
      <c r="Z4">
        <v>248.6</v>
      </c>
      <c r="AA4">
        <v>24.2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8.4499999999999993</v>
      </c>
      <c r="AH4">
        <v>2</v>
      </c>
      <c r="AI4">
        <v>93042760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ROW(Source!A30)</f>
        <v>30</v>
      </c>
      <c r="B5">
        <v>93041298</v>
      </c>
      <c r="C5">
        <v>93041296</v>
      </c>
      <c r="D5">
        <v>23135960</v>
      </c>
      <c r="E5">
        <v>1</v>
      </c>
      <c r="F5">
        <v>1</v>
      </c>
      <c r="G5">
        <v>1</v>
      </c>
      <c r="H5">
        <v>1</v>
      </c>
      <c r="I5" t="s">
        <v>697</v>
      </c>
      <c r="J5" t="s">
        <v>3</v>
      </c>
      <c r="K5" t="s">
        <v>698</v>
      </c>
      <c r="L5">
        <v>1369</v>
      </c>
      <c r="N5">
        <v>1013</v>
      </c>
      <c r="O5" t="s">
        <v>688</v>
      </c>
      <c r="P5" t="s">
        <v>688</v>
      </c>
      <c r="Q5">
        <v>1</v>
      </c>
      <c r="X5">
        <v>97.2</v>
      </c>
      <c r="Y5">
        <v>0</v>
      </c>
      <c r="Z5">
        <v>0</v>
      </c>
      <c r="AA5">
        <v>0</v>
      </c>
      <c r="AB5">
        <v>7.01</v>
      </c>
      <c r="AC5">
        <v>0</v>
      </c>
      <c r="AD5">
        <v>1</v>
      </c>
      <c r="AE5">
        <v>1</v>
      </c>
      <c r="AF5" t="s">
        <v>3</v>
      </c>
      <c r="AG5">
        <v>97.2</v>
      </c>
      <c r="AH5">
        <v>2</v>
      </c>
      <c r="AI5">
        <v>93041297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ROW(Source!A31)</f>
        <v>31</v>
      </c>
      <c r="B6">
        <v>93042762</v>
      </c>
      <c r="C6">
        <v>93042761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25</v>
      </c>
      <c r="J6" t="s">
        <v>3</v>
      </c>
      <c r="K6" t="s">
        <v>691</v>
      </c>
      <c r="L6">
        <v>608254</v>
      </c>
      <c r="N6">
        <v>1013</v>
      </c>
      <c r="O6" t="s">
        <v>692</v>
      </c>
      <c r="P6" t="s">
        <v>692</v>
      </c>
      <c r="Q6">
        <v>1</v>
      </c>
      <c r="X6">
        <v>4.18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2</v>
      </c>
      <c r="AF6" t="s">
        <v>3</v>
      </c>
      <c r="AG6">
        <v>4.18</v>
      </c>
      <c r="AH6">
        <v>2</v>
      </c>
      <c r="AI6">
        <v>93042762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ROW(Source!A31)</f>
        <v>31</v>
      </c>
      <c r="B7">
        <v>93042763</v>
      </c>
      <c r="C7">
        <v>93042761</v>
      </c>
      <c r="D7">
        <v>37802810</v>
      </c>
      <c r="E7">
        <v>1</v>
      </c>
      <c r="F7">
        <v>1</v>
      </c>
      <c r="G7">
        <v>1</v>
      </c>
      <c r="H7">
        <v>2</v>
      </c>
      <c r="I7" t="s">
        <v>699</v>
      </c>
      <c r="J7" t="s">
        <v>700</v>
      </c>
      <c r="K7" t="s">
        <v>701</v>
      </c>
      <c r="L7">
        <v>1368</v>
      </c>
      <c r="N7">
        <v>1011</v>
      </c>
      <c r="O7" t="s">
        <v>696</v>
      </c>
      <c r="P7" t="s">
        <v>696</v>
      </c>
      <c r="Q7">
        <v>1</v>
      </c>
      <c r="X7">
        <v>4.18</v>
      </c>
      <c r="Y7">
        <v>0</v>
      </c>
      <c r="Z7">
        <v>108.37</v>
      </c>
      <c r="AA7">
        <v>12.1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4.18</v>
      </c>
      <c r="AH7">
        <v>2</v>
      </c>
      <c r="AI7">
        <v>93042763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ROW(Source!A32)</f>
        <v>32</v>
      </c>
      <c r="B8">
        <v>93042057</v>
      </c>
      <c r="C8">
        <v>93042056</v>
      </c>
      <c r="D8">
        <v>23134705</v>
      </c>
      <c r="E8">
        <v>1</v>
      </c>
      <c r="F8">
        <v>1</v>
      </c>
      <c r="G8">
        <v>1</v>
      </c>
      <c r="H8">
        <v>1</v>
      </c>
      <c r="I8" t="s">
        <v>702</v>
      </c>
      <c r="J8" t="s">
        <v>3</v>
      </c>
      <c r="K8" t="s">
        <v>703</v>
      </c>
      <c r="L8">
        <v>1369</v>
      </c>
      <c r="N8">
        <v>1013</v>
      </c>
      <c r="O8" t="s">
        <v>688</v>
      </c>
      <c r="P8" t="s">
        <v>688</v>
      </c>
      <c r="Q8">
        <v>1</v>
      </c>
      <c r="X8">
        <v>12.18</v>
      </c>
      <c r="Y8">
        <v>0</v>
      </c>
      <c r="Z8">
        <v>0</v>
      </c>
      <c r="AA8">
        <v>0</v>
      </c>
      <c r="AB8">
        <v>9.68</v>
      </c>
      <c r="AC8">
        <v>0</v>
      </c>
      <c r="AD8">
        <v>1</v>
      </c>
      <c r="AE8">
        <v>1</v>
      </c>
      <c r="AF8" t="s">
        <v>3</v>
      </c>
      <c r="AG8">
        <v>12.18</v>
      </c>
      <c r="AH8">
        <v>2</v>
      </c>
      <c r="AI8">
        <v>93042057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ROW(Source!A32)</f>
        <v>32</v>
      </c>
      <c r="B9">
        <v>93042058</v>
      </c>
      <c r="C9">
        <v>93042056</v>
      </c>
      <c r="D9">
        <v>121548</v>
      </c>
      <c r="E9">
        <v>1</v>
      </c>
      <c r="F9">
        <v>1</v>
      </c>
      <c r="G9">
        <v>1</v>
      </c>
      <c r="H9">
        <v>1</v>
      </c>
      <c r="I9" t="s">
        <v>25</v>
      </c>
      <c r="J9" t="s">
        <v>3</v>
      </c>
      <c r="K9" t="s">
        <v>691</v>
      </c>
      <c r="L9">
        <v>608254</v>
      </c>
      <c r="N9">
        <v>1013</v>
      </c>
      <c r="O9" t="s">
        <v>692</v>
      </c>
      <c r="P9" t="s">
        <v>692</v>
      </c>
      <c r="Q9">
        <v>1</v>
      </c>
      <c r="X9">
        <v>6.33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2</v>
      </c>
      <c r="AF9" t="s">
        <v>3</v>
      </c>
      <c r="AG9">
        <v>6.33</v>
      </c>
      <c r="AH9">
        <v>2</v>
      </c>
      <c r="AI9">
        <v>93042058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ROW(Source!A32)</f>
        <v>32</v>
      </c>
      <c r="B10">
        <v>93042059</v>
      </c>
      <c r="C10">
        <v>93042056</v>
      </c>
      <c r="D10">
        <v>37803513</v>
      </c>
      <c r="E10">
        <v>1</v>
      </c>
      <c r="F10">
        <v>1</v>
      </c>
      <c r="G10">
        <v>1</v>
      </c>
      <c r="H10">
        <v>2</v>
      </c>
      <c r="I10" t="s">
        <v>704</v>
      </c>
      <c r="J10" t="s">
        <v>705</v>
      </c>
      <c r="K10" t="s">
        <v>706</v>
      </c>
      <c r="L10">
        <v>1368</v>
      </c>
      <c r="N10">
        <v>1011</v>
      </c>
      <c r="O10" t="s">
        <v>696</v>
      </c>
      <c r="P10" t="s">
        <v>696</v>
      </c>
      <c r="Q10">
        <v>1</v>
      </c>
      <c r="X10">
        <v>6.33</v>
      </c>
      <c r="Y10">
        <v>0</v>
      </c>
      <c r="Z10">
        <v>295.20999999999998</v>
      </c>
      <c r="AA10">
        <v>12.1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6.33</v>
      </c>
      <c r="AH10">
        <v>2</v>
      </c>
      <c r="AI10">
        <v>93042059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ROW(Source!A32)</f>
        <v>32</v>
      </c>
      <c r="B11">
        <v>93042060</v>
      </c>
      <c r="C11">
        <v>93042056</v>
      </c>
      <c r="D11">
        <v>37730097</v>
      </c>
      <c r="E11">
        <v>1</v>
      </c>
      <c r="F11">
        <v>1</v>
      </c>
      <c r="G11">
        <v>1</v>
      </c>
      <c r="H11">
        <v>3</v>
      </c>
      <c r="I11" t="s">
        <v>53</v>
      </c>
      <c r="J11" t="s">
        <v>56</v>
      </c>
      <c r="K11" t="s">
        <v>54</v>
      </c>
      <c r="L11">
        <v>1346</v>
      </c>
      <c r="N11">
        <v>1009</v>
      </c>
      <c r="O11" t="s">
        <v>55</v>
      </c>
      <c r="P11" t="s">
        <v>55</v>
      </c>
      <c r="Q11">
        <v>1</v>
      </c>
      <c r="X11">
        <v>0.38</v>
      </c>
      <c r="Y11">
        <v>9.0399999999999991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0.38</v>
      </c>
      <c r="AH11">
        <v>2</v>
      </c>
      <c r="AI11">
        <v>93042060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ROW(Source!A32)</f>
        <v>32</v>
      </c>
      <c r="B12">
        <v>93042061</v>
      </c>
      <c r="C12">
        <v>93042056</v>
      </c>
      <c r="D12">
        <v>37730022</v>
      </c>
      <c r="E12">
        <v>1</v>
      </c>
      <c r="F12">
        <v>1</v>
      </c>
      <c r="G12">
        <v>1</v>
      </c>
      <c r="H12">
        <v>3</v>
      </c>
      <c r="I12" t="s">
        <v>58</v>
      </c>
      <c r="J12" t="s">
        <v>60</v>
      </c>
      <c r="K12" t="s">
        <v>59</v>
      </c>
      <c r="L12">
        <v>1346</v>
      </c>
      <c r="N12">
        <v>1009</v>
      </c>
      <c r="O12" t="s">
        <v>55</v>
      </c>
      <c r="P12" t="s">
        <v>55</v>
      </c>
      <c r="Q12">
        <v>1</v>
      </c>
      <c r="X12">
        <v>0.78</v>
      </c>
      <c r="Y12">
        <v>9.61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0.78</v>
      </c>
      <c r="AH12">
        <v>2</v>
      </c>
      <c r="AI12">
        <v>93042061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ROW(Source!A32)</f>
        <v>32</v>
      </c>
      <c r="B13">
        <v>93042062</v>
      </c>
      <c r="C13">
        <v>93042056</v>
      </c>
      <c r="D13">
        <v>37729607</v>
      </c>
      <c r="E13">
        <v>1</v>
      </c>
      <c r="F13">
        <v>1</v>
      </c>
      <c r="G13">
        <v>1</v>
      </c>
      <c r="H13">
        <v>3</v>
      </c>
      <c r="I13" t="s">
        <v>62</v>
      </c>
      <c r="J13" t="s">
        <v>65</v>
      </c>
      <c r="K13" t="s">
        <v>63</v>
      </c>
      <c r="L13">
        <v>1301</v>
      </c>
      <c r="N13">
        <v>1003</v>
      </c>
      <c r="O13" t="s">
        <v>64</v>
      </c>
      <c r="P13" t="s">
        <v>64</v>
      </c>
      <c r="Q13">
        <v>1</v>
      </c>
      <c r="X13">
        <v>11</v>
      </c>
      <c r="Y13">
        <v>14.5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11</v>
      </c>
      <c r="AH13">
        <v>2</v>
      </c>
      <c r="AI13">
        <v>93042062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ROW(Source!A32)</f>
        <v>32</v>
      </c>
      <c r="B14">
        <v>93042063</v>
      </c>
      <c r="C14">
        <v>93042056</v>
      </c>
      <c r="D14">
        <v>37737802</v>
      </c>
      <c r="E14">
        <v>1</v>
      </c>
      <c r="F14">
        <v>1</v>
      </c>
      <c r="G14">
        <v>1</v>
      </c>
      <c r="H14">
        <v>3</v>
      </c>
      <c r="I14" t="s">
        <v>67</v>
      </c>
      <c r="J14" t="s">
        <v>70</v>
      </c>
      <c r="K14" t="s">
        <v>68</v>
      </c>
      <c r="L14">
        <v>1339</v>
      </c>
      <c r="N14">
        <v>1007</v>
      </c>
      <c r="O14" t="s">
        <v>69</v>
      </c>
      <c r="P14" t="s">
        <v>69</v>
      </c>
      <c r="Q14">
        <v>1</v>
      </c>
      <c r="X14">
        <v>3.0000000000000001E-3</v>
      </c>
      <c r="Y14">
        <v>210.54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3.0000000000000001E-3</v>
      </c>
      <c r="AH14">
        <v>2</v>
      </c>
      <c r="AI14">
        <v>93042063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ROW(Source!A32)</f>
        <v>32</v>
      </c>
      <c r="B15">
        <v>93042064</v>
      </c>
      <c r="C15">
        <v>93042056</v>
      </c>
      <c r="D15">
        <v>37790592</v>
      </c>
      <c r="E15">
        <v>1</v>
      </c>
      <c r="F15">
        <v>1</v>
      </c>
      <c r="G15">
        <v>1</v>
      </c>
      <c r="H15">
        <v>3</v>
      </c>
      <c r="I15" t="s">
        <v>72</v>
      </c>
      <c r="J15" t="s">
        <v>75</v>
      </c>
      <c r="K15" t="s">
        <v>73</v>
      </c>
      <c r="L15">
        <v>1358</v>
      </c>
      <c r="N15">
        <v>1010</v>
      </c>
      <c r="O15" t="s">
        <v>74</v>
      </c>
      <c r="P15" t="s">
        <v>74</v>
      </c>
      <c r="Q15">
        <v>10</v>
      </c>
      <c r="X15">
        <v>0.3</v>
      </c>
      <c r="Y15">
        <v>44.71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0.3</v>
      </c>
      <c r="AH15">
        <v>2</v>
      </c>
      <c r="AI15">
        <v>93042064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ROW(Source!A32)</f>
        <v>32</v>
      </c>
      <c r="B16">
        <v>93042065</v>
      </c>
      <c r="C16">
        <v>93042056</v>
      </c>
      <c r="D16">
        <v>37800707</v>
      </c>
      <c r="E16">
        <v>1</v>
      </c>
      <c r="F16">
        <v>1</v>
      </c>
      <c r="G16">
        <v>1</v>
      </c>
      <c r="H16">
        <v>3</v>
      </c>
      <c r="I16" t="s">
        <v>77</v>
      </c>
      <c r="J16" t="s">
        <v>80</v>
      </c>
      <c r="K16" t="s">
        <v>78</v>
      </c>
      <c r="L16">
        <v>1354</v>
      </c>
      <c r="N16">
        <v>1010</v>
      </c>
      <c r="O16" t="s">
        <v>79</v>
      </c>
      <c r="P16" t="s">
        <v>79</v>
      </c>
      <c r="Q16">
        <v>1</v>
      </c>
      <c r="X16">
        <v>2</v>
      </c>
      <c r="Y16">
        <v>4.17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2</v>
      </c>
      <c r="AH16">
        <v>2</v>
      </c>
      <c r="AI16">
        <v>93042065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ROW(Source!A39)</f>
        <v>39</v>
      </c>
      <c r="B17">
        <v>93042067</v>
      </c>
      <c r="C17">
        <v>93042066</v>
      </c>
      <c r="D17">
        <v>23134705</v>
      </c>
      <c r="E17">
        <v>1</v>
      </c>
      <c r="F17">
        <v>1</v>
      </c>
      <c r="G17">
        <v>1</v>
      </c>
      <c r="H17">
        <v>1</v>
      </c>
      <c r="I17" t="s">
        <v>702</v>
      </c>
      <c r="J17" t="s">
        <v>3</v>
      </c>
      <c r="K17" t="s">
        <v>703</v>
      </c>
      <c r="L17">
        <v>1369</v>
      </c>
      <c r="N17">
        <v>1013</v>
      </c>
      <c r="O17" t="s">
        <v>688</v>
      </c>
      <c r="P17" t="s">
        <v>688</v>
      </c>
      <c r="Q17">
        <v>1</v>
      </c>
      <c r="X17">
        <v>4.4400000000000004</v>
      </c>
      <c r="Y17">
        <v>0</v>
      </c>
      <c r="Z17">
        <v>0</v>
      </c>
      <c r="AA17">
        <v>0</v>
      </c>
      <c r="AB17">
        <v>9.68</v>
      </c>
      <c r="AC17">
        <v>0</v>
      </c>
      <c r="AD17">
        <v>1</v>
      </c>
      <c r="AE17">
        <v>1</v>
      </c>
      <c r="AF17" t="s">
        <v>3</v>
      </c>
      <c r="AG17">
        <v>4.4400000000000004</v>
      </c>
      <c r="AH17">
        <v>2</v>
      </c>
      <c r="AI17">
        <v>93042067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ROW(Source!A39)</f>
        <v>39</v>
      </c>
      <c r="B18">
        <v>93042068</v>
      </c>
      <c r="C18">
        <v>93042066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25</v>
      </c>
      <c r="J18" t="s">
        <v>3</v>
      </c>
      <c r="K18" t="s">
        <v>691</v>
      </c>
      <c r="L18">
        <v>608254</v>
      </c>
      <c r="N18">
        <v>1013</v>
      </c>
      <c r="O18" t="s">
        <v>692</v>
      </c>
      <c r="P18" t="s">
        <v>692</v>
      </c>
      <c r="Q18">
        <v>1</v>
      </c>
      <c r="X18">
        <v>2.48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3</v>
      </c>
      <c r="AG18">
        <v>2.48</v>
      </c>
      <c r="AH18">
        <v>2</v>
      </c>
      <c r="AI18">
        <v>93042068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ROW(Source!A39)</f>
        <v>39</v>
      </c>
      <c r="B19">
        <v>93042069</v>
      </c>
      <c r="C19">
        <v>93042066</v>
      </c>
      <c r="D19">
        <v>37803513</v>
      </c>
      <c r="E19">
        <v>1</v>
      </c>
      <c r="F19">
        <v>1</v>
      </c>
      <c r="G19">
        <v>1</v>
      </c>
      <c r="H19">
        <v>2</v>
      </c>
      <c r="I19" t="s">
        <v>704</v>
      </c>
      <c r="J19" t="s">
        <v>705</v>
      </c>
      <c r="K19" t="s">
        <v>706</v>
      </c>
      <c r="L19">
        <v>1368</v>
      </c>
      <c r="N19">
        <v>1011</v>
      </c>
      <c r="O19" t="s">
        <v>696</v>
      </c>
      <c r="P19" t="s">
        <v>696</v>
      </c>
      <c r="Q19">
        <v>1</v>
      </c>
      <c r="X19">
        <v>2.48</v>
      </c>
      <c r="Y19">
        <v>0</v>
      </c>
      <c r="Z19">
        <v>295.20999999999998</v>
      </c>
      <c r="AA19">
        <v>12.1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2.48</v>
      </c>
      <c r="AH19">
        <v>2</v>
      </c>
      <c r="AI19">
        <v>93042069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ROW(Source!A39)</f>
        <v>39</v>
      </c>
      <c r="B20">
        <v>93042070</v>
      </c>
      <c r="C20">
        <v>93042066</v>
      </c>
      <c r="D20">
        <v>37730097</v>
      </c>
      <c r="E20">
        <v>1</v>
      </c>
      <c r="F20">
        <v>1</v>
      </c>
      <c r="G20">
        <v>1</v>
      </c>
      <c r="H20">
        <v>3</v>
      </c>
      <c r="I20" t="s">
        <v>53</v>
      </c>
      <c r="J20" t="s">
        <v>56</v>
      </c>
      <c r="K20" t="s">
        <v>54</v>
      </c>
      <c r="L20">
        <v>1346</v>
      </c>
      <c r="N20">
        <v>1009</v>
      </c>
      <c r="O20" t="s">
        <v>55</v>
      </c>
      <c r="P20" t="s">
        <v>55</v>
      </c>
      <c r="Q20">
        <v>1</v>
      </c>
      <c r="X20">
        <v>0.19</v>
      </c>
      <c r="Y20">
        <v>9.0399999999999991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0.19</v>
      </c>
      <c r="AH20">
        <v>2</v>
      </c>
      <c r="AI20">
        <v>93042070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ROW(Source!A39)</f>
        <v>39</v>
      </c>
      <c r="B21">
        <v>93042071</v>
      </c>
      <c r="C21">
        <v>93042066</v>
      </c>
      <c r="D21">
        <v>37730022</v>
      </c>
      <c r="E21">
        <v>1</v>
      </c>
      <c r="F21">
        <v>1</v>
      </c>
      <c r="G21">
        <v>1</v>
      </c>
      <c r="H21">
        <v>3</v>
      </c>
      <c r="I21" t="s">
        <v>58</v>
      </c>
      <c r="J21" t="s">
        <v>60</v>
      </c>
      <c r="K21" t="s">
        <v>59</v>
      </c>
      <c r="L21">
        <v>1346</v>
      </c>
      <c r="N21">
        <v>1009</v>
      </c>
      <c r="O21" t="s">
        <v>55</v>
      </c>
      <c r="P21" t="s">
        <v>55</v>
      </c>
      <c r="Q21">
        <v>1</v>
      </c>
      <c r="X21">
        <v>0.39</v>
      </c>
      <c r="Y21">
        <v>9.61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0.39</v>
      </c>
      <c r="AH21">
        <v>2</v>
      </c>
      <c r="AI21">
        <v>93042071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ROW(Source!A39)</f>
        <v>39</v>
      </c>
      <c r="B22">
        <v>93042072</v>
      </c>
      <c r="C22">
        <v>93042066</v>
      </c>
      <c r="D22">
        <v>37729607</v>
      </c>
      <c r="E22">
        <v>1</v>
      </c>
      <c r="F22">
        <v>1</v>
      </c>
      <c r="G22">
        <v>1</v>
      </c>
      <c r="H22">
        <v>3</v>
      </c>
      <c r="I22" t="s">
        <v>62</v>
      </c>
      <c r="J22" t="s">
        <v>65</v>
      </c>
      <c r="K22" t="s">
        <v>63</v>
      </c>
      <c r="L22">
        <v>1301</v>
      </c>
      <c r="N22">
        <v>1003</v>
      </c>
      <c r="O22" t="s">
        <v>64</v>
      </c>
      <c r="P22" t="s">
        <v>64</v>
      </c>
      <c r="Q22">
        <v>1</v>
      </c>
      <c r="X22">
        <v>6</v>
      </c>
      <c r="Y22">
        <v>14.5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6</v>
      </c>
      <c r="AH22">
        <v>2</v>
      </c>
      <c r="AI22">
        <v>93042072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ROW(Source!A39)</f>
        <v>39</v>
      </c>
      <c r="B23">
        <v>93042073</v>
      </c>
      <c r="C23">
        <v>93042066</v>
      </c>
      <c r="D23">
        <v>37737802</v>
      </c>
      <c r="E23">
        <v>1</v>
      </c>
      <c r="F23">
        <v>1</v>
      </c>
      <c r="G23">
        <v>1</v>
      </c>
      <c r="H23">
        <v>3</v>
      </c>
      <c r="I23" t="s">
        <v>67</v>
      </c>
      <c r="J23" t="s">
        <v>70</v>
      </c>
      <c r="K23" t="s">
        <v>68</v>
      </c>
      <c r="L23">
        <v>1339</v>
      </c>
      <c r="N23">
        <v>1007</v>
      </c>
      <c r="O23" t="s">
        <v>69</v>
      </c>
      <c r="P23" t="s">
        <v>69</v>
      </c>
      <c r="Q23">
        <v>1</v>
      </c>
      <c r="X23">
        <v>2E-3</v>
      </c>
      <c r="Y23">
        <v>210.54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2E-3</v>
      </c>
      <c r="AH23">
        <v>2</v>
      </c>
      <c r="AI23">
        <v>93042073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ROW(Source!A39)</f>
        <v>39</v>
      </c>
      <c r="B24">
        <v>93042074</v>
      </c>
      <c r="C24">
        <v>93042066</v>
      </c>
      <c r="D24">
        <v>37790592</v>
      </c>
      <c r="E24">
        <v>1</v>
      </c>
      <c r="F24">
        <v>1</v>
      </c>
      <c r="G24">
        <v>1</v>
      </c>
      <c r="H24">
        <v>3</v>
      </c>
      <c r="I24" t="s">
        <v>72</v>
      </c>
      <c r="J24" t="s">
        <v>75</v>
      </c>
      <c r="K24" t="s">
        <v>73</v>
      </c>
      <c r="L24">
        <v>1358</v>
      </c>
      <c r="N24">
        <v>1010</v>
      </c>
      <c r="O24" t="s">
        <v>74</v>
      </c>
      <c r="P24" t="s">
        <v>74</v>
      </c>
      <c r="Q24">
        <v>10</v>
      </c>
      <c r="X24">
        <v>0.2</v>
      </c>
      <c r="Y24">
        <v>44.71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0.2</v>
      </c>
      <c r="AH24">
        <v>2</v>
      </c>
      <c r="AI24">
        <v>93042074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ROW(Source!A39)</f>
        <v>39</v>
      </c>
      <c r="B25">
        <v>93042075</v>
      </c>
      <c r="C25">
        <v>93042066</v>
      </c>
      <c r="D25">
        <v>37800707</v>
      </c>
      <c r="E25">
        <v>1</v>
      </c>
      <c r="F25">
        <v>1</v>
      </c>
      <c r="G25">
        <v>1</v>
      </c>
      <c r="H25">
        <v>3</v>
      </c>
      <c r="I25" t="s">
        <v>77</v>
      </c>
      <c r="J25" t="s">
        <v>80</v>
      </c>
      <c r="K25" t="s">
        <v>78</v>
      </c>
      <c r="L25">
        <v>1354</v>
      </c>
      <c r="N25">
        <v>1010</v>
      </c>
      <c r="O25" t="s">
        <v>79</v>
      </c>
      <c r="P25" t="s">
        <v>79</v>
      </c>
      <c r="Q25">
        <v>1</v>
      </c>
      <c r="X25">
        <v>1</v>
      </c>
      <c r="Y25">
        <v>4.17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1</v>
      </c>
      <c r="AH25">
        <v>2</v>
      </c>
      <c r="AI25">
        <v>93042075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ROW(Source!A46)</f>
        <v>46</v>
      </c>
      <c r="B26">
        <v>93042077</v>
      </c>
      <c r="C26">
        <v>93042076</v>
      </c>
      <c r="D26">
        <v>23134705</v>
      </c>
      <c r="E26">
        <v>1</v>
      </c>
      <c r="F26">
        <v>1</v>
      </c>
      <c r="G26">
        <v>1</v>
      </c>
      <c r="H26">
        <v>1</v>
      </c>
      <c r="I26" t="s">
        <v>702</v>
      </c>
      <c r="J26" t="s">
        <v>3</v>
      </c>
      <c r="K26" t="s">
        <v>703</v>
      </c>
      <c r="L26">
        <v>1369</v>
      </c>
      <c r="N26">
        <v>1013</v>
      </c>
      <c r="O26" t="s">
        <v>688</v>
      </c>
      <c r="P26" t="s">
        <v>688</v>
      </c>
      <c r="Q26">
        <v>1</v>
      </c>
      <c r="X26">
        <v>10.28</v>
      </c>
      <c r="Y26">
        <v>0</v>
      </c>
      <c r="Z26">
        <v>0</v>
      </c>
      <c r="AA26">
        <v>0</v>
      </c>
      <c r="AB26">
        <v>9.68</v>
      </c>
      <c r="AC26">
        <v>0</v>
      </c>
      <c r="AD26">
        <v>1</v>
      </c>
      <c r="AE26">
        <v>1</v>
      </c>
      <c r="AF26" t="s">
        <v>3</v>
      </c>
      <c r="AG26">
        <v>10.28</v>
      </c>
      <c r="AH26">
        <v>2</v>
      </c>
      <c r="AI26">
        <v>93042077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ROW(Source!A46)</f>
        <v>46</v>
      </c>
      <c r="B27">
        <v>93042078</v>
      </c>
      <c r="C27">
        <v>93042076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25</v>
      </c>
      <c r="J27" t="s">
        <v>3</v>
      </c>
      <c r="K27" t="s">
        <v>691</v>
      </c>
      <c r="L27">
        <v>608254</v>
      </c>
      <c r="N27">
        <v>1013</v>
      </c>
      <c r="O27" t="s">
        <v>692</v>
      </c>
      <c r="P27" t="s">
        <v>692</v>
      </c>
      <c r="Q27">
        <v>1</v>
      </c>
      <c r="X27">
        <v>5.34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2</v>
      </c>
      <c r="AF27" t="s">
        <v>3</v>
      </c>
      <c r="AG27">
        <v>5.34</v>
      </c>
      <c r="AH27">
        <v>2</v>
      </c>
      <c r="AI27">
        <v>93042078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ROW(Source!A46)</f>
        <v>46</v>
      </c>
      <c r="B28">
        <v>93042079</v>
      </c>
      <c r="C28">
        <v>93042076</v>
      </c>
      <c r="D28">
        <v>37803513</v>
      </c>
      <c r="E28">
        <v>1</v>
      </c>
      <c r="F28">
        <v>1</v>
      </c>
      <c r="G28">
        <v>1</v>
      </c>
      <c r="H28">
        <v>2</v>
      </c>
      <c r="I28" t="s">
        <v>704</v>
      </c>
      <c r="J28" t="s">
        <v>705</v>
      </c>
      <c r="K28" t="s">
        <v>706</v>
      </c>
      <c r="L28">
        <v>1368</v>
      </c>
      <c r="N28">
        <v>1011</v>
      </c>
      <c r="O28" t="s">
        <v>696</v>
      </c>
      <c r="P28" t="s">
        <v>696</v>
      </c>
      <c r="Q28">
        <v>1</v>
      </c>
      <c r="X28">
        <v>5.34</v>
      </c>
      <c r="Y28">
        <v>0</v>
      </c>
      <c r="Z28">
        <v>295.20999999999998</v>
      </c>
      <c r="AA28">
        <v>12.1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5.34</v>
      </c>
      <c r="AH28">
        <v>2</v>
      </c>
      <c r="AI28">
        <v>93042079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ROW(Source!A46)</f>
        <v>46</v>
      </c>
      <c r="B29">
        <v>93042080</v>
      </c>
      <c r="C29">
        <v>93042076</v>
      </c>
      <c r="D29">
        <v>37730097</v>
      </c>
      <c r="E29">
        <v>1</v>
      </c>
      <c r="F29">
        <v>1</v>
      </c>
      <c r="G29">
        <v>1</v>
      </c>
      <c r="H29">
        <v>3</v>
      </c>
      <c r="I29" t="s">
        <v>53</v>
      </c>
      <c r="J29" t="s">
        <v>56</v>
      </c>
      <c r="K29" t="s">
        <v>54</v>
      </c>
      <c r="L29">
        <v>1346</v>
      </c>
      <c r="N29">
        <v>1009</v>
      </c>
      <c r="O29" t="s">
        <v>55</v>
      </c>
      <c r="P29" t="s">
        <v>55</v>
      </c>
      <c r="Q29">
        <v>1</v>
      </c>
      <c r="X29">
        <v>0.38</v>
      </c>
      <c r="Y29">
        <v>9.0399999999999991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0.38</v>
      </c>
      <c r="AH29">
        <v>2</v>
      </c>
      <c r="AI29">
        <v>93042080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ROW(Source!A46)</f>
        <v>46</v>
      </c>
      <c r="B30">
        <v>93042081</v>
      </c>
      <c r="C30">
        <v>93042076</v>
      </c>
      <c r="D30">
        <v>37730022</v>
      </c>
      <c r="E30">
        <v>1</v>
      </c>
      <c r="F30">
        <v>1</v>
      </c>
      <c r="G30">
        <v>1</v>
      </c>
      <c r="H30">
        <v>3</v>
      </c>
      <c r="I30" t="s">
        <v>58</v>
      </c>
      <c r="J30" t="s">
        <v>60</v>
      </c>
      <c r="K30" t="s">
        <v>59</v>
      </c>
      <c r="L30">
        <v>1346</v>
      </c>
      <c r="N30">
        <v>1009</v>
      </c>
      <c r="O30" t="s">
        <v>55</v>
      </c>
      <c r="P30" t="s">
        <v>55</v>
      </c>
      <c r="Q30">
        <v>1</v>
      </c>
      <c r="X30">
        <v>0.78</v>
      </c>
      <c r="Y30">
        <v>9.61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0.78</v>
      </c>
      <c r="AH30">
        <v>2</v>
      </c>
      <c r="AI30">
        <v>93042081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ROW(Source!A46)</f>
        <v>46</v>
      </c>
      <c r="B31">
        <v>93042082</v>
      </c>
      <c r="C31">
        <v>93042076</v>
      </c>
      <c r="D31">
        <v>37729607</v>
      </c>
      <c r="E31">
        <v>1</v>
      </c>
      <c r="F31">
        <v>1</v>
      </c>
      <c r="G31">
        <v>1</v>
      </c>
      <c r="H31">
        <v>3</v>
      </c>
      <c r="I31" t="s">
        <v>62</v>
      </c>
      <c r="J31" t="s">
        <v>65</v>
      </c>
      <c r="K31" t="s">
        <v>63</v>
      </c>
      <c r="L31">
        <v>1301</v>
      </c>
      <c r="N31">
        <v>1003</v>
      </c>
      <c r="O31" t="s">
        <v>64</v>
      </c>
      <c r="P31" t="s">
        <v>64</v>
      </c>
      <c r="Q31">
        <v>1</v>
      </c>
      <c r="X31">
        <v>11</v>
      </c>
      <c r="Y31">
        <v>14.5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11</v>
      </c>
      <c r="AH31">
        <v>2</v>
      </c>
      <c r="AI31">
        <v>93042082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ROW(Source!A46)</f>
        <v>46</v>
      </c>
      <c r="B32">
        <v>93042083</v>
      </c>
      <c r="C32">
        <v>93042076</v>
      </c>
      <c r="D32">
        <v>37737802</v>
      </c>
      <c r="E32">
        <v>1</v>
      </c>
      <c r="F32">
        <v>1</v>
      </c>
      <c r="G32">
        <v>1</v>
      </c>
      <c r="H32">
        <v>3</v>
      </c>
      <c r="I32" t="s">
        <v>67</v>
      </c>
      <c r="J32" t="s">
        <v>70</v>
      </c>
      <c r="K32" t="s">
        <v>68</v>
      </c>
      <c r="L32">
        <v>1339</v>
      </c>
      <c r="N32">
        <v>1007</v>
      </c>
      <c r="O32" t="s">
        <v>69</v>
      </c>
      <c r="P32" t="s">
        <v>69</v>
      </c>
      <c r="Q32">
        <v>1</v>
      </c>
      <c r="X32">
        <v>3.0000000000000001E-3</v>
      </c>
      <c r="Y32">
        <v>210.54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3.0000000000000001E-3</v>
      </c>
      <c r="AH32">
        <v>2</v>
      </c>
      <c r="AI32">
        <v>93042083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ROW(Source!A46)</f>
        <v>46</v>
      </c>
      <c r="B33">
        <v>93042084</v>
      </c>
      <c r="C33">
        <v>93042076</v>
      </c>
      <c r="D33">
        <v>37790592</v>
      </c>
      <c r="E33">
        <v>1</v>
      </c>
      <c r="F33">
        <v>1</v>
      </c>
      <c r="G33">
        <v>1</v>
      </c>
      <c r="H33">
        <v>3</v>
      </c>
      <c r="I33" t="s">
        <v>72</v>
      </c>
      <c r="J33" t="s">
        <v>75</v>
      </c>
      <c r="K33" t="s">
        <v>73</v>
      </c>
      <c r="L33">
        <v>1358</v>
      </c>
      <c r="N33">
        <v>1010</v>
      </c>
      <c r="O33" t="s">
        <v>74</v>
      </c>
      <c r="P33" t="s">
        <v>74</v>
      </c>
      <c r="Q33">
        <v>10</v>
      </c>
      <c r="X33">
        <v>0.3</v>
      </c>
      <c r="Y33">
        <v>44.71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0.3</v>
      </c>
      <c r="AH33">
        <v>2</v>
      </c>
      <c r="AI33">
        <v>93042084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ROW(Source!A46)</f>
        <v>46</v>
      </c>
      <c r="B34">
        <v>93042085</v>
      </c>
      <c r="C34">
        <v>93042076</v>
      </c>
      <c r="D34">
        <v>37800707</v>
      </c>
      <c r="E34">
        <v>1</v>
      </c>
      <c r="F34">
        <v>1</v>
      </c>
      <c r="G34">
        <v>1</v>
      </c>
      <c r="H34">
        <v>3</v>
      </c>
      <c r="I34" t="s">
        <v>77</v>
      </c>
      <c r="J34" t="s">
        <v>80</v>
      </c>
      <c r="K34" t="s">
        <v>78</v>
      </c>
      <c r="L34">
        <v>1354</v>
      </c>
      <c r="N34">
        <v>1010</v>
      </c>
      <c r="O34" t="s">
        <v>79</v>
      </c>
      <c r="P34" t="s">
        <v>79</v>
      </c>
      <c r="Q34">
        <v>1</v>
      </c>
      <c r="X34">
        <v>2</v>
      </c>
      <c r="Y34">
        <v>4.17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</v>
      </c>
      <c r="AH34">
        <v>2</v>
      </c>
      <c r="AI34">
        <v>93042085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ROW(Source!A53)</f>
        <v>53</v>
      </c>
      <c r="B35">
        <v>93042087</v>
      </c>
      <c r="C35">
        <v>93042086</v>
      </c>
      <c r="D35">
        <v>23134705</v>
      </c>
      <c r="E35">
        <v>1</v>
      </c>
      <c r="F35">
        <v>1</v>
      </c>
      <c r="G35">
        <v>1</v>
      </c>
      <c r="H35">
        <v>1</v>
      </c>
      <c r="I35" t="s">
        <v>702</v>
      </c>
      <c r="J35" t="s">
        <v>3</v>
      </c>
      <c r="K35" t="s">
        <v>703</v>
      </c>
      <c r="L35">
        <v>1369</v>
      </c>
      <c r="N35">
        <v>1013</v>
      </c>
      <c r="O35" t="s">
        <v>688</v>
      </c>
      <c r="P35" t="s">
        <v>688</v>
      </c>
      <c r="Q35">
        <v>1</v>
      </c>
      <c r="X35">
        <v>10.28</v>
      </c>
      <c r="Y35">
        <v>0</v>
      </c>
      <c r="Z35">
        <v>0</v>
      </c>
      <c r="AA35">
        <v>0</v>
      </c>
      <c r="AB35">
        <v>9.68</v>
      </c>
      <c r="AC35">
        <v>0</v>
      </c>
      <c r="AD35">
        <v>1</v>
      </c>
      <c r="AE35">
        <v>1</v>
      </c>
      <c r="AF35" t="s">
        <v>3</v>
      </c>
      <c r="AG35">
        <v>10.28</v>
      </c>
      <c r="AH35">
        <v>2</v>
      </c>
      <c r="AI35">
        <v>93042087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ROW(Source!A53)</f>
        <v>53</v>
      </c>
      <c r="B36">
        <v>93042088</v>
      </c>
      <c r="C36">
        <v>93042086</v>
      </c>
      <c r="D36">
        <v>121548</v>
      </c>
      <c r="E36">
        <v>1</v>
      </c>
      <c r="F36">
        <v>1</v>
      </c>
      <c r="G36">
        <v>1</v>
      </c>
      <c r="H36">
        <v>1</v>
      </c>
      <c r="I36" t="s">
        <v>25</v>
      </c>
      <c r="J36" t="s">
        <v>3</v>
      </c>
      <c r="K36" t="s">
        <v>691</v>
      </c>
      <c r="L36">
        <v>608254</v>
      </c>
      <c r="N36">
        <v>1013</v>
      </c>
      <c r="O36" t="s">
        <v>692</v>
      </c>
      <c r="P36" t="s">
        <v>692</v>
      </c>
      <c r="Q36">
        <v>1</v>
      </c>
      <c r="X36">
        <v>5.34</v>
      </c>
      <c r="Y36">
        <v>0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2</v>
      </c>
      <c r="AF36" t="s">
        <v>3</v>
      </c>
      <c r="AG36">
        <v>5.34</v>
      </c>
      <c r="AH36">
        <v>2</v>
      </c>
      <c r="AI36">
        <v>93042088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ROW(Source!A53)</f>
        <v>53</v>
      </c>
      <c r="B37">
        <v>93042089</v>
      </c>
      <c r="C37">
        <v>93042086</v>
      </c>
      <c r="D37">
        <v>37803513</v>
      </c>
      <c r="E37">
        <v>1</v>
      </c>
      <c r="F37">
        <v>1</v>
      </c>
      <c r="G37">
        <v>1</v>
      </c>
      <c r="H37">
        <v>2</v>
      </c>
      <c r="I37" t="s">
        <v>704</v>
      </c>
      <c r="J37" t="s">
        <v>705</v>
      </c>
      <c r="K37" t="s">
        <v>706</v>
      </c>
      <c r="L37">
        <v>1368</v>
      </c>
      <c r="N37">
        <v>1011</v>
      </c>
      <c r="O37" t="s">
        <v>696</v>
      </c>
      <c r="P37" t="s">
        <v>696</v>
      </c>
      <c r="Q37">
        <v>1</v>
      </c>
      <c r="X37">
        <v>5.34</v>
      </c>
      <c r="Y37">
        <v>0</v>
      </c>
      <c r="Z37">
        <v>295.20999999999998</v>
      </c>
      <c r="AA37">
        <v>12.1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5.34</v>
      </c>
      <c r="AH37">
        <v>2</v>
      </c>
      <c r="AI37">
        <v>93042089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ROW(Source!A53)</f>
        <v>53</v>
      </c>
      <c r="B38">
        <v>93042090</v>
      </c>
      <c r="C38">
        <v>93042086</v>
      </c>
      <c r="D38">
        <v>37730097</v>
      </c>
      <c r="E38">
        <v>1</v>
      </c>
      <c r="F38">
        <v>1</v>
      </c>
      <c r="G38">
        <v>1</v>
      </c>
      <c r="H38">
        <v>3</v>
      </c>
      <c r="I38" t="s">
        <v>53</v>
      </c>
      <c r="J38" t="s">
        <v>56</v>
      </c>
      <c r="K38" t="s">
        <v>54</v>
      </c>
      <c r="L38">
        <v>1346</v>
      </c>
      <c r="N38">
        <v>1009</v>
      </c>
      <c r="O38" t="s">
        <v>55</v>
      </c>
      <c r="P38" t="s">
        <v>55</v>
      </c>
      <c r="Q38">
        <v>1</v>
      </c>
      <c r="X38">
        <v>0.38</v>
      </c>
      <c r="Y38">
        <v>9.0399999999999991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0.38</v>
      </c>
      <c r="AH38">
        <v>2</v>
      </c>
      <c r="AI38">
        <v>93042090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ROW(Source!A53)</f>
        <v>53</v>
      </c>
      <c r="B39">
        <v>93042091</v>
      </c>
      <c r="C39">
        <v>93042086</v>
      </c>
      <c r="D39">
        <v>37730022</v>
      </c>
      <c r="E39">
        <v>1</v>
      </c>
      <c r="F39">
        <v>1</v>
      </c>
      <c r="G39">
        <v>1</v>
      </c>
      <c r="H39">
        <v>3</v>
      </c>
      <c r="I39" t="s">
        <v>58</v>
      </c>
      <c r="J39" t="s">
        <v>60</v>
      </c>
      <c r="K39" t="s">
        <v>59</v>
      </c>
      <c r="L39">
        <v>1346</v>
      </c>
      <c r="N39">
        <v>1009</v>
      </c>
      <c r="O39" t="s">
        <v>55</v>
      </c>
      <c r="P39" t="s">
        <v>55</v>
      </c>
      <c r="Q39">
        <v>1</v>
      </c>
      <c r="X39">
        <v>0.78</v>
      </c>
      <c r="Y39">
        <v>9.61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0.78</v>
      </c>
      <c r="AH39">
        <v>2</v>
      </c>
      <c r="AI39">
        <v>93042091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ROW(Source!A53)</f>
        <v>53</v>
      </c>
      <c r="B40">
        <v>93042092</v>
      </c>
      <c r="C40">
        <v>93042086</v>
      </c>
      <c r="D40">
        <v>37729607</v>
      </c>
      <c r="E40">
        <v>1</v>
      </c>
      <c r="F40">
        <v>1</v>
      </c>
      <c r="G40">
        <v>1</v>
      </c>
      <c r="H40">
        <v>3</v>
      </c>
      <c r="I40" t="s">
        <v>62</v>
      </c>
      <c r="J40" t="s">
        <v>65</v>
      </c>
      <c r="K40" t="s">
        <v>63</v>
      </c>
      <c r="L40">
        <v>1301</v>
      </c>
      <c r="N40">
        <v>1003</v>
      </c>
      <c r="O40" t="s">
        <v>64</v>
      </c>
      <c r="P40" t="s">
        <v>64</v>
      </c>
      <c r="Q40">
        <v>1</v>
      </c>
      <c r="X40">
        <v>11</v>
      </c>
      <c r="Y40">
        <v>14.5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11</v>
      </c>
      <c r="AH40">
        <v>2</v>
      </c>
      <c r="AI40">
        <v>93042092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ROW(Source!A53)</f>
        <v>53</v>
      </c>
      <c r="B41">
        <v>93042093</v>
      </c>
      <c r="C41">
        <v>93042086</v>
      </c>
      <c r="D41">
        <v>37737802</v>
      </c>
      <c r="E41">
        <v>1</v>
      </c>
      <c r="F41">
        <v>1</v>
      </c>
      <c r="G41">
        <v>1</v>
      </c>
      <c r="H41">
        <v>3</v>
      </c>
      <c r="I41" t="s">
        <v>67</v>
      </c>
      <c r="J41" t="s">
        <v>70</v>
      </c>
      <c r="K41" t="s">
        <v>68</v>
      </c>
      <c r="L41">
        <v>1339</v>
      </c>
      <c r="N41">
        <v>1007</v>
      </c>
      <c r="O41" t="s">
        <v>69</v>
      </c>
      <c r="P41" t="s">
        <v>69</v>
      </c>
      <c r="Q41">
        <v>1</v>
      </c>
      <c r="X41">
        <v>3.0000000000000001E-3</v>
      </c>
      <c r="Y41">
        <v>210.54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3.0000000000000001E-3</v>
      </c>
      <c r="AH41">
        <v>2</v>
      </c>
      <c r="AI41">
        <v>93042093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ROW(Source!A53)</f>
        <v>53</v>
      </c>
      <c r="B42">
        <v>93042094</v>
      </c>
      <c r="C42">
        <v>93042086</v>
      </c>
      <c r="D42">
        <v>37790592</v>
      </c>
      <c r="E42">
        <v>1</v>
      </c>
      <c r="F42">
        <v>1</v>
      </c>
      <c r="G42">
        <v>1</v>
      </c>
      <c r="H42">
        <v>3</v>
      </c>
      <c r="I42" t="s">
        <v>72</v>
      </c>
      <c r="J42" t="s">
        <v>75</v>
      </c>
      <c r="K42" t="s">
        <v>73</v>
      </c>
      <c r="L42">
        <v>1358</v>
      </c>
      <c r="N42">
        <v>1010</v>
      </c>
      <c r="O42" t="s">
        <v>74</v>
      </c>
      <c r="P42" t="s">
        <v>74</v>
      </c>
      <c r="Q42">
        <v>10</v>
      </c>
      <c r="X42">
        <v>0.3</v>
      </c>
      <c r="Y42">
        <v>44.71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0.3</v>
      </c>
      <c r="AH42">
        <v>2</v>
      </c>
      <c r="AI42">
        <v>93042094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ROW(Source!A53)</f>
        <v>53</v>
      </c>
      <c r="B43">
        <v>93042095</v>
      </c>
      <c r="C43">
        <v>93042086</v>
      </c>
      <c r="D43">
        <v>37800707</v>
      </c>
      <c r="E43">
        <v>1</v>
      </c>
      <c r="F43">
        <v>1</v>
      </c>
      <c r="G43">
        <v>1</v>
      </c>
      <c r="H43">
        <v>3</v>
      </c>
      <c r="I43" t="s">
        <v>77</v>
      </c>
      <c r="J43" t="s">
        <v>80</v>
      </c>
      <c r="K43" t="s">
        <v>78</v>
      </c>
      <c r="L43">
        <v>1354</v>
      </c>
      <c r="N43">
        <v>1010</v>
      </c>
      <c r="O43" t="s">
        <v>79</v>
      </c>
      <c r="P43" t="s">
        <v>79</v>
      </c>
      <c r="Q43">
        <v>1</v>
      </c>
      <c r="X43">
        <v>2</v>
      </c>
      <c r="Y43">
        <v>4.17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2</v>
      </c>
      <c r="AH43">
        <v>2</v>
      </c>
      <c r="AI43">
        <v>93042095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ROW(Source!A60)</f>
        <v>60</v>
      </c>
      <c r="B44">
        <v>93041303</v>
      </c>
      <c r="C44">
        <v>93041299</v>
      </c>
      <c r="D44">
        <v>23351395</v>
      </c>
      <c r="E44">
        <v>1</v>
      </c>
      <c r="F44">
        <v>1</v>
      </c>
      <c r="G44">
        <v>1</v>
      </c>
      <c r="H44">
        <v>1</v>
      </c>
      <c r="I44" t="s">
        <v>707</v>
      </c>
      <c r="J44" t="s">
        <v>3</v>
      </c>
      <c r="K44" t="s">
        <v>708</v>
      </c>
      <c r="L44">
        <v>1369</v>
      </c>
      <c r="N44">
        <v>1013</v>
      </c>
      <c r="O44" t="s">
        <v>688</v>
      </c>
      <c r="P44" t="s">
        <v>688</v>
      </c>
      <c r="Q44">
        <v>1</v>
      </c>
      <c r="X44">
        <v>5.3</v>
      </c>
      <c r="Y44">
        <v>0</v>
      </c>
      <c r="Z44">
        <v>0</v>
      </c>
      <c r="AA44">
        <v>0</v>
      </c>
      <c r="AB44">
        <v>8.99</v>
      </c>
      <c r="AC44">
        <v>0</v>
      </c>
      <c r="AD44">
        <v>1</v>
      </c>
      <c r="AE44">
        <v>1</v>
      </c>
      <c r="AF44" t="s">
        <v>3</v>
      </c>
      <c r="AG44">
        <v>5.3</v>
      </c>
      <c r="AH44">
        <v>2</v>
      </c>
      <c r="AI44">
        <v>93041300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ROW(Source!A60)</f>
        <v>60</v>
      </c>
      <c r="B45">
        <v>93041304</v>
      </c>
      <c r="C45">
        <v>93041299</v>
      </c>
      <c r="D45">
        <v>37804456</v>
      </c>
      <c r="E45">
        <v>1</v>
      </c>
      <c r="F45">
        <v>1</v>
      </c>
      <c r="G45">
        <v>1</v>
      </c>
      <c r="H45">
        <v>2</v>
      </c>
      <c r="I45" t="s">
        <v>709</v>
      </c>
      <c r="J45" t="s">
        <v>710</v>
      </c>
      <c r="K45" t="s">
        <v>711</v>
      </c>
      <c r="L45">
        <v>1368</v>
      </c>
      <c r="N45">
        <v>1011</v>
      </c>
      <c r="O45" t="s">
        <v>696</v>
      </c>
      <c r="P45" t="s">
        <v>696</v>
      </c>
      <c r="Q45">
        <v>1</v>
      </c>
      <c r="X45">
        <v>3.9</v>
      </c>
      <c r="Y45">
        <v>0</v>
      </c>
      <c r="Z45">
        <v>91.76</v>
      </c>
      <c r="AA45">
        <v>10.35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3.9</v>
      </c>
      <c r="AH45">
        <v>2</v>
      </c>
      <c r="AI45">
        <v>93041301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ROW(Source!A60)</f>
        <v>60</v>
      </c>
      <c r="B46">
        <v>93041305</v>
      </c>
      <c r="C46">
        <v>93041299</v>
      </c>
      <c r="D46">
        <v>37801918</v>
      </c>
      <c r="E46">
        <v>1</v>
      </c>
      <c r="F46">
        <v>1</v>
      </c>
      <c r="G46">
        <v>1</v>
      </c>
      <c r="H46">
        <v>3</v>
      </c>
      <c r="I46" t="s">
        <v>479</v>
      </c>
      <c r="J46" t="s">
        <v>482</v>
      </c>
      <c r="K46" t="s">
        <v>480</v>
      </c>
      <c r="L46">
        <v>1374</v>
      </c>
      <c r="N46">
        <v>1013</v>
      </c>
      <c r="O46" t="s">
        <v>481</v>
      </c>
      <c r="P46" t="s">
        <v>481</v>
      </c>
      <c r="Q46">
        <v>1</v>
      </c>
      <c r="X46">
        <v>0.95</v>
      </c>
      <c r="Y46">
        <v>1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0.95</v>
      </c>
      <c r="AH46">
        <v>2</v>
      </c>
      <c r="AI46">
        <v>93041302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ROW(Source!A61)</f>
        <v>61</v>
      </c>
      <c r="B47">
        <v>93041310</v>
      </c>
      <c r="C47">
        <v>93041306</v>
      </c>
      <c r="D47">
        <v>23351395</v>
      </c>
      <c r="E47">
        <v>1</v>
      </c>
      <c r="F47">
        <v>1</v>
      </c>
      <c r="G47">
        <v>1</v>
      </c>
      <c r="H47">
        <v>1</v>
      </c>
      <c r="I47" t="s">
        <v>707</v>
      </c>
      <c r="J47" t="s">
        <v>3</v>
      </c>
      <c r="K47" t="s">
        <v>708</v>
      </c>
      <c r="L47">
        <v>1369</v>
      </c>
      <c r="N47">
        <v>1013</v>
      </c>
      <c r="O47" t="s">
        <v>688</v>
      </c>
      <c r="P47" t="s">
        <v>688</v>
      </c>
      <c r="Q47">
        <v>1</v>
      </c>
      <c r="X47">
        <v>1.99</v>
      </c>
      <c r="Y47">
        <v>0</v>
      </c>
      <c r="Z47">
        <v>0</v>
      </c>
      <c r="AA47">
        <v>0</v>
      </c>
      <c r="AB47">
        <v>8.99</v>
      </c>
      <c r="AC47">
        <v>0</v>
      </c>
      <c r="AD47">
        <v>1</v>
      </c>
      <c r="AE47">
        <v>1</v>
      </c>
      <c r="AF47" t="s">
        <v>3</v>
      </c>
      <c r="AG47">
        <v>1.99</v>
      </c>
      <c r="AH47">
        <v>2</v>
      </c>
      <c r="AI47">
        <v>93041307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ROW(Source!A61)</f>
        <v>61</v>
      </c>
      <c r="B48">
        <v>93041311</v>
      </c>
      <c r="C48">
        <v>93041306</v>
      </c>
      <c r="D48">
        <v>37804456</v>
      </c>
      <c r="E48">
        <v>1</v>
      </c>
      <c r="F48">
        <v>1</v>
      </c>
      <c r="G48">
        <v>1</v>
      </c>
      <c r="H48">
        <v>2</v>
      </c>
      <c r="I48" t="s">
        <v>709</v>
      </c>
      <c r="J48" t="s">
        <v>710</v>
      </c>
      <c r="K48" t="s">
        <v>711</v>
      </c>
      <c r="L48">
        <v>1368</v>
      </c>
      <c r="N48">
        <v>1011</v>
      </c>
      <c r="O48" t="s">
        <v>696</v>
      </c>
      <c r="P48" t="s">
        <v>696</v>
      </c>
      <c r="Q48">
        <v>1</v>
      </c>
      <c r="X48">
        <v>0.08</v>
      </c>
      <c r="Y48">
        <v>0</v>
      </c>
      <c r="Z48">
        <v>91.76</v>
      </c>
      <c r="AA48">
        <v>10.35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0.08</v>
      </c>
      <c r="AH48">
        <v>2</v>
      </c>
      <c r="AI48">
        <v>93041308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ROW(Source!A61)</f>
        <v>61</v>
      </c>
      <c r="B49">
        <v>93041312</v>
      </c>
      <c r="C49">
        <v>93041306</v>
      </c>
      <c r="D49">
        <v>37801918</v>
      </c>
      <c r="E49">
        <v>1</v>
      </c>
      <c r="F49">
        <v>1</v>
      </c>
      <c r="G49">
        <v>1</v>
      </c>
      <c r="H49">
        <v>3</v>
      </c>
      <c r="I49" t="s">
        <v>479</v>
      </c>
      <c r="J49" t="s">
        <v>482</v>
      </c>
      <c r="K49" t="s">
        <v>480</v>
      </c>
      <c r="L49">
        <v>1374</v>
      </c>
      <c r="N49">
        <v>1013</v>
      </c>
      <c r="O49" t="s">
        <v>481</v>
      </c>
      <c r="P49" t="s">
        <v>481</v>
      </c>
      <c r="Q49">
        <v>1</v>
      </c>
      <c r="X49">
        <v>0.36</v>
      </c>
      <c r="Y49">
        <v>1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0.36</v>
      </c>
      <c r="AH49">
        <v>2</v>
      </c>
      <c r="AI49">
        <v>93041309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ROW(Source!A62)</f>
        <v>62</v>
      </c>
      <c r="B50">
        <v>93041318</v>
      </c>
      <c r="C50">
        <v>93041313</v>
      </c>
      <c r="D50">
        <v>23135014</v>
      </c>
      <c r="E50">
        <v>1</v>
      </c>
      <c r="F50">
        <v>1</v>
      </c>
      <c r="G50">
        <v>1</v>
      </c>
      <c r="H50">
        <v>1</v>
      </c>
      <c r="I50" t="s">
        <v>712</v>
      </c>
      <c r="J50" t="s">
        <v>3</v>
      </c>
      <c r="K50" t="s">
        <v>713</v>
      </c>
      <c r="L50">
        <v>1369</v>
      </c>
      <c r="N50">
        <v>1013</v>
      </c>
      <c r="O50" t="s">
        <v>688</v>
      </c>
      <c r="P50" t="s">
        <v>688</v>
      </c>
      <c r="Q50">
        <v>1</v>
      </c>
      <c r="X50">
        <v>133</v>
      </c>
      <c r="Y50">
        <v>0</v>
      </c>
      <c r="Z50">
        <v>0</v>
      </c>
      <c r="AA50">
        <v>0</v>
      </c>
      <c r="AB50">
        <v>7.9</v>
      </c>
      <c r="AC50">
        <v>0</v>
      </c>
      <c r="AD50">
        <v>1</v>
      </c>
      <c r="AE50">
        <v>1</v>
      </c>
      <c r="AF50" t="s">
        <v>3</v>
      </c>
      <c r="AG50">
        <v>133</v>
      </c>
      <c r="AH50">
        <v>2</v>
      </c>
      <c r="AI50">
        <v>93041314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ROW(Source!A62)</f>
        <v>62</v>
      </c>
      <c r="B51">
        <v>93041319</v>
      </c>
      <c r="C51">
        <v>93041313</v>
      </c>
      <c r="D51">
        <v>37729631</v>
      </c>
      <c r="E51">
        <v>1</v>
      </c>
      <c r="F51">
        <v>1</v>
      </c>
      <c r="G51">
        <v>1</v>
      </c>
      <c r="H51">
        <v>3</v>
      </c>
      <c r="I51" t="s">
        <v>427</v>
      </c>
      <c r="J51" t="s">
        <v>429</v>
      </c>
      <c r="K51" t="s">
        <v>428</v>
      </c>
      <c r="L51">
        <v>1348</v>
      </c>
      <c r="N51">
        <v>1009</v>
      </c>
      <c r="O51" t="s">
        <v>178</v>
      </c>
      <c r="P51" t="s">
        <v>178</v>
      </c>
      <c r="Q51">
        <v>1000</v>
      </c>
      <c r="X51">
        <v>8.0000000000000004E-4</v>
      </c>
      <c r="Y51">
        <v>4917.3999999999996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8.0000000000000004E-4</v>
      </c>
      <c r="AH51">
        <v>2</v>
      </c>
      <c r="AI51">
        <v>93041315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ROW(Source!A62)</f>
        <v>62</v>
      </c>
      <c r="B52">
        <v>93041320</v>
      </c>
      <c r="C52">
        <v>93041313</v>
      </c>
      <c r="D52">
        <v>37738037</v>
      </c>
      <c r="E52">
        <v>1</v>
      </c>
      <c r="F52">
        <v>1</v>
      </c>
      <c r="G52">
        <v>1</v>
      </c>
      <c r="H52">
        <v>3</v>
      </c>
      <c r="I52" t="s">
        <v>431</v>
      </c>
      <c r="J52" t="s">
        <v>433</v>
      </c>
      <c r="K52" t="s">
        <v>432</v>
      </c>
      <c r="L52">
        <v>1339</v>
      </c>
      <c r="N52">
        <v>1007</v>
      </c>
      <c r="O52" t="s">
        <v>69</v>
      </c>
      <c r="P52" t="s">
        <v>69</v>
      </c>
      <c r="Q52">
        <v>1</v>
      </c>
      <c r="X52">
        <v>0.08</v>
      </c>
      <c r="Y52">
        <v>772.77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0.08</v>
      </c>
      <c r="AH52">
        <v>2</v>
      </c>
      <c r="AI52">
        <v>93041316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ROW(Source!A62)</f>
        <v>62</v>
      </c>
      <c r="B53">
        <v>93041321</v>
      </c>
      <c r="C53">
        <v>93041313</v>
      </c>
      <c r="D53">
        <v>37786184</v>
      </c>
      <c r="E53">
        <v>1</v>
      </c>
      <c r="F53">
        <v>1</v>
      </c>
      <c r="G53">
        <v>1</v>
      </c>
      <c r="H53">
        <v>3</v>
      </c>
      <c r="I53" t="s">
        <v>128</v>
      </c>
      <c r="J53" t="s">
        <v>130</v>
      </c>
      <c r="K53" t="s">
        <v>129</v>
      </c>
      <c r="L53">
        <v>1301</v>
      </c>
      <c r="N53">
        <v>1003</v>
      </c>
      <c r="O53" t="s">
        <v>64</v>
      </c>
      <c r="P53" t="s">
        <v>64</v>
      </c>
      <c r="Q53">
        <v>1</v>
      </c>
      <c r="X53">
        <v>1000</v>
      </c>
      <c r="Y53">
        <v>32.299999999999997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1000</v>
      </c>
      <c r="AH53">
        <v>2</v>
      </c>
      <c r="AI53">
        <v>93041317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ROW(Source!A64)</f>
        <v>64</v>
      </c>
      <c r="B54">
        <v>93042097</v>
      </c>
      <c r="C54">
        <v>93042096</v>
      </c>
      <c r="D54">
        <v>23135014</v>
      </c>
      <c r="E54">
        <v>1</v>
      </c>
      <c r="F54">
        <v>1</v>
      </c>
      <c r="G54">
        <v>1</v>
      </c>
      <c r="H54">
        <v>1</v>
      </c>
      <c r="I54" t="s">
        <v>712</v>
      </c>
      <c r="J54" t="s">
        <v>3</v>
      </c>
      <c r="K54" t="s">
        <v>713</v>
      </c>
      <c r="L54">
        <v>1369</v>
      </c>
      <c r="N54">
        <v>1013</v>
      </c>
      <c r="O54" t="s">
        <v>688</v>
      </c>
      <c r="P54" t="s">
        <v>688</v>
      </c>
      <c r="Q54">
        <v>1</v>
      </c>
      <c r="X54">
        <v>175</v>
      </c>
      <c r="Y54">
        <v>0</v>
      </c>
      <c r="Z54">
        <v>0</v>
      </c>
      <c r="AA54">
        <v>0</v>
      </c>
      <c r="AB54">
        <v>7.9</v>
      </c>
      <c r="AC54">
        <v>0</v>
      </c>
      <c r="AD54">
        <v>1</v>
      </c>
      <c r="AE54">
        <v>1</v>
      </c>
      <c r="AF54" t="s">
        <v>3</v>
      </c>
      <c r="AG54">
        <v>175</v>
      </c>
      <c r="AH54">
        <v>2</v>
      </c>
      <c r="AI54">
        <v>93042097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ROW(Source!A64)</f>
        <v>64</v>
      </c>
      <c r="B55">
        <v>93042098</v>
      </c>
      <c r="C55">
        <v>93042096</v>
      </c>
      <c r="D55">
        <v>37730833</v>
      </c>
      <c r="E55">
        <v>1</v>
      </c>
      <c r="F55">
        <v>1</v>
      </c>
      <c r="G55">
        <v>1</v>
      </c>
      <c r="H55">
        <v>3</v>
      </c>
      <c r="I55" t="s">
        <v>136</v>
      </c>
      <c r="J55" t="s">
        <v>139</v>
      </c>
      <c r="K55" t="s">
        <v>137</v>
      </c>
      <c r="L55">
        <v>1327</v>
      </c>
      <c r="N55">
        <v>1005</v>
      </c>
      <c r="O55" t="s">
        <v>138</v>
      </c>
      <c r="P55" t="s">
        <v>138</v>
      </c>
      <c r="Q55">
        <v>1</v>
      </c>
      <c r="X55">
        <v>15</v>
      </c>
      <c r="Y55">
        <v>15.4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15</v>
      </c>
      <c r="AH55">
        <v>2</v>
      </c>
      <c r="AI55">
        <v>93042098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ROW(Source!A64)</f>
        <v>64</v>
      </c>
      <c r="B56">
        <v>93042099</v>
      </c>
      <c r="C56">
        <v>93042096</v>
      </c>
      <c r="D56">
        <v>37729607</v>
      </c>
      <c r="E56">
        <v>1</v>
      </c>
      <c r="F56">
        <v>1</v>
      </c>
      <c r="G56">
        <v>1</v>
      </c>
      <c r="H56">
        <v>3</v>
      </c>
      <c r="I56" t="s">
        <v>62</v>
      </c>
      <c r="J56" t="s">
        <v>65</v>
      </c>
      <c r="K56" t="s">
        <v>63</v>
      </c>
      <c r="L56">
        <v>1301</v>
      </c>
      <c r="N56">
        <v>1003</v>
      </c>
      <c r="O56" t="s">
        <v>64</v>
      </c>
      <c r="P56" t="s">
        <v>64</v>
      </c>
      <c r="Q56">
        <v>1</v>
      </c>
      <c r="X56">
        <v>990</v>
      </c>
      <c r="Y56">
        <v>14.5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990</v>
      </c>
      <c r="AH56">
        <v>2</v>
      </c>
      <c r="AI56">
        <v>93042099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ROW(Source!A64)</f>
        <v>64</v>
      </c>
      <c r="B57">
        <v>93042100</v>
      </c>
      <c r="C57">
        <v>93042096</v>
      </c>
      <c r="D57">
        <v>37738037</v>
      </c>
      <c r="E57">
        <v>1</v>
      </c>
      <c r="F57">
        <v>1</v>
      </c>
      <c r="G57">
        <v>1</v>
      </c>
      <c r="H57">
        <v>3</v>
      </c>
      <c r="I57" t="s">
        <v>431</v>
      </c>
      <c r="J57" t="s">
        <v>433</v>
      </c>
      <c r="K57" t="s">
        <v>432</v>
      </c>
      <c r="L57">
        <v>1339</v>
      </c>
      <c r="N57">
        <v>1007</v>
      </c>
      <c r="O57" t="s">
        <v>69</v>
      </c>
      <c r="P57" t="s">
        <v>69</v>
      </c>
      <c r="Q57">
        <v>1</v>
      </c>
      <c r="X57">
        <v>0.08</v>
      </c>
      <c r="Y57">
        <v>772.77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0.08</v>
      </c>
      <c r="AH57">
        <v>2</v>
      </c>
      <c r="AI57">
        <v>93042100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ROW(Source!A64)</f>
        <v>64</v>
      </c>
      <c r="B58">
        <v>93042101</v>
      </c>
      <c r="C58">
        <v>93042096</v>
      </c>
      <c r="D58">
        <v>37768002</v>
      </c>
      <c r="E58">
        <v>1</v>
      </c>
      <c r="F58">
        <v>1</v>
      </c>
      <c r="G58">
        <v>1</v>
      </c>
      <c r="H58">
        <v>3</v>
      </c>
      <c r="I58" t="s">
        <v>714</v>
      </c>
      <c r="J58" t="s">
        <v>715</v>
      </c>
      <c r="K58" t="s">
        <v>716</v>
      </c>
      <c r="L58">
        <v>1339</v>
      </c>
      <c r="N58">
        <v>1007</v>
      </c>
      <c r="O58" t="s">
        <v>69</v>
      </c>
      <c r="P58" t="s">
        <v>69</v>
      </c>
      <c r="Q58">
        <v>1</v>
      </c>
      <c r="X58">
        <v>0.3</v>
      </c>
      <c r="Y58">
        <v>389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0.3</v>
      </c>
      <c r="AH58">
        <v>2</v>
      </c>
      <c r="AI58">
        <v>93042101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ROW(Source!A64)</f>
        <v>64</v>
      </c>
      <c r="B59">
        <v>93042102</v>
      </c>
      <c r="C59">
        <v>93042096</v>
      </c>
      <c r="D59">
        <v>37790511</v>
      </c>
      <c r="E59">
        <v>1</v>
      </c>
      <c r="F59">
        <v>1</v>
      </c>
      <c r="G59">
        <v>1</v>
      </c>
      <c r="H59">
        <v>3</v>
      </c>
      <c r="I59" t="s">
        <v>717</v>
      </c>
      <c r="J59" t="s">
        <v>718</v>
      </c>
      <c r="K59" t="s">
        <v>719</v>
      </c>
      <c r="L59">
        <v>1358</v>
      </c>
      <c r="N59">
        <v>1010</v>
      </c>
      <c r="O59" t="s">
        <v>74</v>
      </c>
      <c r="P59" t="s">
        <v>74</v>
      </c>
      <c r="Q59">
        <v>10</v>
      </c>
      <c r="X59">
        <v>32</v>
      </c>
      <c r="Y59">
        <v>30.6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32</v>
      </c>
      <c r="AH59">
        <v>2</v>
      </c>
      <c r="AI59">
        <v>93042102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ROW(Source!A66)</f>
        <v>66</v>
      </c>
      <c r="B60">
        <v>93042678</v>
      </c>
      <c r="C60">
        <v>93041323</v>
      </c>
      <c r="D60">
        <v>23351395</v>
      </c>
      <c r="E60">
        <v>1</v>
      </c>
      <c r="F60">
        <v>1</v>
      </c>
      <c r="G60">
        <v>1</v>
      </c>
      <c r="H60">
        <v>1</v>
      </c>
      <c r="I60" t="s">
        <v>707</v>
      </c>
      <c r="J60" t="s">
        <v>3</v>
      </c>
      <c r="K60" t="s">
        <v>708</v>
      </c>
      <c r="L60">
        <v>1369</v>
      </c>
      <c r="N60">
        <v>1013</v>
      </c>
      <c r="O60" t="s">
        <v>688</v>
      </c>
      <c r="P60" t="s">
        <v>688</v>
      </c>
      <c r="Q60">
        <v>1</v>
      </c>
      <c r="X60">
        <v>18.559999999999999</v>
      </c>
      <c r="Y60">
        <v>0</v>
      </c>
      <c r="Z60">
        <v>0</v>
      </c>
      <c r="AA60">
        <v>0</v>
      </c>
      <c r="AB60">
        <v>8.99</v>
      </c>
      <c r="AC60">
        <v>0</v>
      </c>
      <c r="AD60">
        <v>1</v>
      </c>
      <c r="AE60">
        <v>1</v>
      </c>
      <c r="AF60" t="s">
        <v>3</v>
      </c>
      <c r="AG60">
        <v>18.559999999999999</v>
      </c>
      <c r="AH60">
        <v>2</v>
      </c>
      <c r="AI60">
        <v>93042678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ROW(Source!A66)</f>
        <v>66</v>
      </c>
      <c r="B61">
        <v>93042679</v>
      </c>
      <c r="C61">
        <v>93041323</v>
      </c>
      <c r="D61">
        <v>121548</v>
      </c>
      <c r="E61">
        <v>1</v>
      </c>
      <c r="F61">
        <v>1</v>
      </c>
      <c r="G61">
        <v>1</v>
      </c>
      <c r="H61">
        <v>1</v>
      </c>
      <c r="I61" t="s">
        <v>25</v>
      </c>
      <c r="J61" t="s">
        <v>3</v>
      </c>
      <c r="K61" t="s">
        <v>691</v>
      </c>
      <c r="L61">
        <v>608254</v>
      </c>
      <c r="N61">
        <v>1013</v>
      </c>
      <c r="O61" t="s">
        <v>692</v>
      </c>
      <c r="P61" t="s">
        <v>692</v>
      </c>
      <c r="Q61">
        <v>1</v>
      </c>
      <c r="X61">
        <v>0.2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2</v>
      </c>
      <c r="AF61" t="s">
        <v>3</v>
      </c>
      <c r="AG61">
        <v>0.2</v>
      </c>
      <c r="AH61">
        <v>2</v>
      </c>
      <c r="AI61">
        <v>93042679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ROW(Source!A66)</f>
        <v>66</v>
      </c>
      <c r="B62">
        <v>93042680</v>
      </c>
      <c r="C62">
        <v>93041323</v>
      </c>
      <c r="D62">
        <v>37802432</v>
      </c>
      <c r="E62">
        <v>1</v>
      </c>
      <c r="F62">
        <v>1</v>
      </c>
      <c r="G62">
        <v>1</v>
      </c>
      <c r="H62">
        <v>2</v>
      </c>
      <c r="I62" t="s">
        <v>720</v>
      </c>
      <c r="J62" t="s">
        <v>721</v>
      </c>
      <c r="K62" t="s">
        <v>722</v>
      </c>
      <c r="L62">
        <v>1368</v>
      </c>
      <c r="N62">
        <v>1011</v>
      </c>
      <c r="O62" t="s">
        <v>696</v>
      </c>
      <c r="P62" t="s">
        <v>696</v>
      </c>
      <c r="Q62">
        <v>1</v>
      </c>
      <c r="X62">
        <v>0.2</v>
      </c>
      <c r="Y62">
        <v>0</v>
      </c>
      <c r="Z62">
        <v>138.54</v>
      </c>
      <c r="AA62">
        <v>12.1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0.2</v>
      </c>
      <c r="AH62">
        <v>2</v>
      </c>
      <c r="AI62">
        <v>93042680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ROW(Source!A66)</f>
        <v>66</v>
      </c>
      <c r="B63">
        <v>93042681</v>
      </c>
      <c r="C63">
        <v>93041323</v>
      </c>
      <c r="D63">
        <v>37802530</v>
      </c>
      <c r="E63">
        <v>1</v>
      </c>
      <c r="F63">
        <v>1</v>
      </c>
      <c r="G63">
        <v>1</v>
      </c>
      <c r="H63">
        <v>2</v>
      </c>
      <c r="I63" t="s">
        <v>723</v>
      </c>
      <c r="J63" t="s">
        <v>724</v>
      </c>
      <c r="K63" t="s">
        <v>725</v>
      </c>
      <c r="L63">
        <v>1368</v>
      </c>
      <c r="N63">
        <v>1011</v>
      </c>
      <c r="O63" t="s">
        <v>696</v>
      </c>
      <c r="P63" t="s">
        <v>696</v>
      </c>
      <c r="Q63">
        <v>1</v>
      </c>
      <c r="X63">
        <v>4.2699999999999996</v>
      </c>
      <c r="Y63">
        <v>0</v>
      </c>
      <c r="Z63">
        <v>1.52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4.2699999999999996</v>
      </c>
      <c r="AH63">
        <v>2</v>
      </c>
      <c r="AI63">
        <v>93042681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ROW(Source!A66)</f>
        <v>66</v>
      </c>
      <c r="B64">
        <v>93042682</v>
      </c>
      <c r="C64">
        <v>93041323</v>
      </c>
      <c r="D64">
        <v>37802542</v>
      </c>
      <c r="E64">
        <v>1</v>
      </c>
      <c r="F64">
        <v>1</v>
      </c>
      <c r="G64">
        <v>1</v>
      </c>
      <c r="H64">
        <v>2</v>
      </c>
      <c r="I64" t="s">
        <v>726</v>
      </c>
      <c r="J64" t="s">
        <v>727</v>
      </c>
      <c r="K64" t="s">
        <v>728</v>
      </c>
      <c r="L64">
        <v>1368</v>
      </c>
      <c r="N64">
        <v>1011</v>
      </c>
      <c r="O64" t="s">
        <v>696</v>
      </c>
      <c r="P64" t="s">
        <v>696</v>
      </c>
      <c r="Q64">
        <v>1</v>
      </c>
      <c r="X64">
        <v>4.2699999999999996</v>
      </c>
      <c r="Y64">
        <v>0</v>
      </c>
      <c r="Z64">
        <v>3.47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4.2699999999999996</v>
      </c>
      <c r="AH64">
        <v>2</v>
      </c>
      <c r="AI64">
        <v>93042682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ROW(Source!A66)</f>
        <v>66</v>
      </c>
      <c r="B65">
        <v>93042683</v>
      </c>
      <c r="C65">
        <v>93041323</v>
      </c>
      <c r="D65">
        <v>37804456</v>
      </c>
      <c r="E65">
        <v>1</v>
      </c>
      <c r="F65">
        <v>1</v>
      </c>
      <c r="G65">
        <v>1</v>
      </c>
      <c r="H65">
        <v>2</v>
      </c>
      <c r="I65" t="s">
        <v>709</v>
      </c>
      <c r="J65" t="s">
        <v>710</v>
      </c>
      <c r="K65" t="s">
        <v>711</v>
      </c>
      <c r="L65">
        <v>1368</v>
      </c>
      <c r="N65">
        <v>1011</v>
      </c>
      <c r="O65" t="s">
        <v>696</v>
      </c>
      <c r="P65" t="s">
        <v>696</v>
      </c>
      <c r="Q65">
        <v>1</v>
      </c>
      <c r="X65">
        <v>0.2</v>
      </c>
      <c r="Y65">
        <v>0</v>
      </c>
      <c r="Z65">
        <v>91.76</v>
      </c>
      <c r="AA65">
        <v>10.35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0.2</v>
      </c>
      <c r="AH65">
        <v>2</v>
      </c>
      <c r="AI65">
        <v>93042683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ROW(Source!A66)</f>
        <v>66</v>
      </c>
      <c r="B66">
        <v>93042684</v>
      </c>
      <c r="C66">
        <v>93041323</v>
      </c>
      <c r="D66">
        <v>37733003</v>
      </c>
      <c r="E66">
        <v>1</v>
      </c>
      <c r="F66">
        <v>1</v>
      </c>
      <c r="G66">
        <v>1</v>
      </c>
      <c r="H66">
        <v>3</v>
      </c>
      <c r="I66" t="s">
        <v>452</v>
      </c>
      <c r="J66" t="s">
        <v>454</v>
      </c>
      <c r="K66" t="s">
        <v>453</v>
      </c>
      <c r="L66">
        <v>1308</v>
      </c>
      <c r="N66">
        <v>1003</v>
      </c>
      <c r="O66" t="s">
        <v>348</v>
      </c>
      <c r="P66" t="s">
        <v>348</v>
      </c>
      <c r="Q66">
        <v>100</v>
      </c>
      <c r="X66">
        <v>9.5999999999999992E-3</v>
      </c>
      <c r="Y66">
        <v>121.8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9.5999999999999992E-3</v>
      </c>
      <c r="AH66">
        <v>2</v>
      </c>
      <c r="AI66">
        <v>93042684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ROW(Source!A66)</f>
        <v>66</v>
      </c>
      <c r="B67">
        <v>93042685</v>
      </c>
      <c r="C67">
        <v>93041323</v>
      </c>
      <c r="D67">
        <v>37745017</v>
      </c>
      <c r="E67">
        <v>1</v>
      </c>
      <c r="F67">
        <v>1</v>
      </c>
      <c r="G67">
        <v>1</v>
      </c>
      <c r="H67">
        <v>3</v>
      </c>
      <c r="I67" t="s">
        <v>342</v>
      </c>
      <c r="J67" t="s">
        <v>344</v>
      </c>
      <c r="K67" t="s">
        <v>343</v>
      </c>
      <c r="L67">
        <v>1348</v>
      </c>
      <c r="N67">
        <v>1009</v>
      </c>
      <c r="O67" t="s">
        <v>178</v>
      </c>
      <c r="P67" t="s">
        <v>178</v>
      </c>
      <c r="Q67">
        <v>1000</v>
      </c>
      <c r="X67">
        <v>6.0000000000000002E-5</v>
      </c>
      <c r="Y67">
        <v>9528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6.0000000000000002E-5</v>
      </c>
      <c r="AH67">
        <v>2</v>
      </c>
      <c r="AI67">
        <v>93042685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ROW(Source!A66)</f>
        <v>66</v>
      </c>
      <c r="B68">
        <v>93042686</v>
      </c>
      <c r="C68">
        <v>93041323</v>
      </c>
      <c r="D68">
        <v>37785796</v>
      </c>
      <c r="E68">
        <v>1</v>
      </c>
      <c r="F68">
        <v>1</v>
      </c>
      <c r="G68">
        <v>1</v>
      </c>
      <c r="H68">
        <v>3</v>
      </c>
      <c r="I68" t="s">
        <v>457</v>
      </c>
      <c r="J68" t="s">
        <v>459</v>
      </c>
      <c r="K68" t="s">
        <v>458</v>
      </c>
      <c r="L68">
        <v>1346</v>
      </c>
      <c r="N68">
        <v>1009</v>
      </c>
      <c r="O68" t="s">
        <v>55</v>
      </c>
      <c r="P68" t="s">
        <v>55</v>
      </c>
      <c r="Q68">
        <v>1</v>
      </c>
      <c r="X68">
        <v>0.5</v>
      </c>
      <c r="Y68">
        <v>71.45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0.5</v>
      </c>
      <c r="AH68">
        <v>2</v>
      </c>
      <c r="AI68">
        <v>93042686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ROW(Source!A66)</f>
        <v>66</v>
      </c>
      <c r="B69">
        <v>93042687</v>
      </c>
      <c r="C69">
        <v>93041323</v>
      </c>
      <c r="D69">
        <v>37801918</v>
      </c>
      <c r="E69">
        <v>1</v>
      </c>
      <c r="F69">
        <v>1</v>
      </c>
      <c r="G69">
        <v>1</v>
      </c>
      <c r="H69">
        <v>3</v>
      </c>
      <c r="I69" t="s">
        <v>479</v>
      </c>
      <c r="J69" t="s">
        <v>482</v>
      </c>
      <c r="K69" t="s">
        <v>480</v>
      </c>
      <c r="L69">
        <v>1374</v>
      </c>
      <c r="N69">
        <v>1013</v>
      </c>
      <c r="O69" t="s">
        <v>481</v>
      </c>
      <c r="P69" t="s">
        <v>481</v>
      </c>
      <c r="Q69">
        <v>1</v>
      </c>
      <c r="X69">
        <v>3.34</v>
      </c>
      <c r="Y69">
        <v>1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3.34</v>
      </c>
      <c r="AH69">
        <v>2</v>
      </c>
      <c r="AI69">
        <v>93042687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ROW(Source!A67)</f>
        <v>67</v>
      </c>
      <c r="B70">
        <v>93042668</v>
      </c>
      <c r="C70">
        <v>93041344</v>
      </c>
      <c r="D70">
        <v>23351395</v>
      </c>
      <c r="E70">
        <v>1</v>
      </c>
      <c r="F70">
        <v>1</v>
      </c>
      <c r="G70">
        <v>1</v>
      </c>
      <c r="H70">
        <v>1</v>
      </c>
      <c r="I70" t="s">
        <v>707</v>
      </c>
      <c r="J70" t="s">
        <v>3</v>
      </c>
      <c r="K70" t="s">
        <v>708</v>
      </c>
      <c r="L70">
        <v>1369</v>
      </c>
      <c r="N70">
        <v>1013</v>
      </c>
      <c r="O70" t="s">
        <v>688</v>
      </c>
      <c r="P70" t="s">
        <v>688</v>
      </c>
      <c r="Q70">
        <v>1</v>
      </c>
      <c r="X70">
        <v>7.44</v>
      </c>
      <c r="Y70">
        <v>0</v>
      </c>
      <c r="Z70">
        <v>0</v>
      </c>
      <c r="AA70">
        <v>0</v>
      </c>
      <c r="AB70">
        <v>8.99</v>
      </c>
      <c r="AC70">
        <v>0</v>
      </c>
      <c r="AD70">
        <v>1</v>
      </c>
      <c r="AE70">
        <v>1</v>
      </c>
      <c r="AF70" t="s">
        <v>3</v>
      </c>
      <c r="AG70">
        <v>7.44</v>
      </c>
      <c r="AH70">
        <v>2</v>
      </c>
      <c r="AI70">
        <v>93042668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ROW(Source!A67)</f>
        <v>67</v>
      </c>
      <c r="B71">
        <v>93042669</v>
      </c>
      <c r="C71">
        <v>93041344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25</v>
      </c>
      <c r="J71" t="s">
        <v>3</v>
      </c>
      <c r="K71" t="s">
        <v>691</v>
      </c>
      <c r="L71">
        <v>608254</v>
      </c>
      <c r="N71">
        <v>1013</v>
      </c>
      <c r="O71" t="s">
        <v>692</v>
      </c>
      <c r="P71" t="s">
        <v>692</v>
      </c>
      <c r="Q71">
        <v>1</v>
      </c>
      <c r="X71">
        <v>0.2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2</v>
      </c>
      <c r="AF71" t="s">
        <v>3</v>
      </c>
      <c r="AG71">
        <v>0.2</v>
      </c>
      <c r="AH71">
        <v>2</v>
      </c>
      <c r="AI71">
        <v>93042669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ROW(Source!A67)</f>
        <v>67</v>
      </c>
      <c r="B72">
        <v>93042670</v>
      </c>
      <c r="C72">
        <v>93041344</v>
      </c>
      <c r="D72">
        <v>37802432</v>
      </c>
      <c r="E72">
        <v>1</v>
      </c>
      <c r="F72">
        <v>1</v>
      </c>
      <c r="G72">
        <v>1</v>
      </c>
      <c r="H72">
        <v>2</v>
      </c>
      <c r="I72" t="s">
        <v>720</v>
      </c>
      <c r="J72" t="s">
        <v>721</v>
      </c>
      <c r="K72" t="s">
        <v>722</v>
      </c>
      <c r="L72">
        <v>1368</v>
      </c>
      <c r="N72">
        <v>1011</v>
      </c>
      <c r="O72" t="s">
        <v>696</v>
      </c>
      <c r="P72" t="s">
        <v>696</v>
      </c>
      <c r="Q72">
        <v>1</v>
      </c>
      <c r="X72">
        <v>0.2</v>
      </c>
      <c r="Y72">
        <v>0</v>
      </c>
      <c r="Z72">
        <v>138.54</v>
      </c>
      <c r="AA72">
        <v>12.1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0.2</v>
      </c>
      <c r="AH72">
        <v>2</v>
      </c>
      <c r="AI72">
        <v>93042670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ROW(Source!A67)</f>
        <v>67</v>
      </c>
      <c r="B73">
        <v>93042671</v>
      </c>
      <c r="C73">
        <v>93041344</v>
      </c>
      <c r="D73">
        <v>37802530</v>
      </c>
      <c r="E73">
        <v>1</v>
      </c>
      <c r="F73">
        <v>1</v>
      </c>
      <c r="G73">
        <v>1</v>
      </c>
      <c r="H73">
        <v>2</v>
      </c>
      <c r="I73" t="s">
        <v>723</v>
      </c>
      <c r="J73" t="s">
        <v>724</v>
      </c>
      <c r="K73" t="s">
        <v>725</v>
      </c>
      <c r="L73">
        <v>1368</v>
      </c>
      <c r="N73">
        <v>1011</v>
      </c>
      <c r="O73" t="s">
        <v>696</v>
      </c>
      <c r="P73" t="s">
        <v>696</v>
      </c>
      <c r="Q73">
        <v>1</v>
      </c>
      <c r="X73">
        <v>1.65</v>
      </c>
      <c r="Y73">
        <v>0</v>
      </c>
      <c r="Z73">
        <v>1.52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1.65</v>
      </c>
      <c r="AH73">
        <v>2</v>
      </c>
      <c r="AI73">
        <v>93042671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ROW(Source!A67)</f>
        <v>67</v>
      </c>
      <c r="B74">
        <v>93042672</v>
      </c>
      <c r="C74">
        <v>93041344</v>
      </c>
      <c r="D74">
        <v>37802542</v>
      </c>
      <c r="E74">
        <v>1</v>
      </c>
      <c r="F74">
        <v>1</v>
      </c>
      <c r="G74">
        <v>1</v>
      </c>
      <c r="H74">
        <v>2</v>
      </c>
      <c r="I74" t="s">
        <v>726</v>
      </c>
      <c r="J74" t="s">
        <v>727</v>
      </c>
      <c r="K74" t="s">
        <v>728</v>
      </c>
      <c r="L74">
        <v>1368</v>
      </c>
      <c r="N74">
        <v>1011</v>
      </c>
      <c r="O74" t="s">
        <v>696</v>
      </c>
      <c r="P74" t="s">
        <v>696</v>
      </c>
      <c r="Q74">
        <v>1</v>
      </c>
      <c r="X74">
        <v>1.65</v>
      </c>
      <c r="Y74">
        <v>0</v>
      </c>
      <c r="Z74">
        <v>3.47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1.65</v>
      </c>
      <c r="AH74">
        <v>2</v>
      </c>
      <c r="AI74">
        <v>93042672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ROW(Source!A67)</f>
        <v>67</v>
      </c>
      <c r="B75">
        <v>93042673</v>
      </c>
      <c r="C75">
        <v>93041344</v>
      </c>
      <c r="D75">
        <v>37804456</v>
      </c>
      <c r="E75">
        <v>1</v>
      </c>
      <c r="F75">
        <v>1</v>
      </c>
      <c r="G75">
        <v>1</v>
      </c>
      <c r="H75">
        <v>2</v>
      </c>
      <c r="I75" t="s">
        <v>709</v>
      </c>
      <c r="J75" t="s">
        <v>710</v>
      </c>
      <c r="K75" t="s">
        <v>711</v>
      </c>
      <c r="L75">
        <v>1368</v>
      </c>
      <c r="N75">
        <v>1011</v>
      </c>
      <c r="O75" t="s">
        <v>696</v>
      </c>
      <c r="P75" t="s">
        <v>696</v>
      </c>
      <c r="Q75">
        <v>1</v>
      </c>
      <c r="X75">
        <v>0.2</v>
      </c>
      <c r="Y75">
        <v>0</v>
      </c>
      <c r="Z75">
        <v>91.76</v>
      </c>
      <c r="AA75">
        <v>10.35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0.2</v>
      </c>
      <c r="AH75">
        <v>2</v>
      </c>
      <c r="AI75">
        <v>93042673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ROW(Source!A67)</f>
        <v>67</v>
      </c>
      <c r="B76">
        <v>93042674</v>
      </c>
      <c r="C76">
        <v>93041344</v>
      </c>
      <c r="D76">
        <v>37733003</v>
      </c>
      <c r="E76">
        <v>1</v>
      </c>
      <c r="F76">
        <v>1</v>
      </c>
      <c r="G76">
        <v>1</v>
      </c>
      <c r="H76">
        <v>3</v>
      </c>
      <c r="I76" t="s">
        <v>452</v>
      </c>
      <c r="J76" t="s">
        <v>454</v>
      </c>
      <c r="K76" t="s">
        <v>453</v>
      </c>
      <c r="L76">
        <v>1308</v>
      </c>
      <c r="N76">
        <v>1003</v>
      </c>
      <c r="O76" t="s">
        <v>348</v>
      </c>
      <c r="P76" t="s">
        <v>348</v>
      </c>
      <c r="Q76">
        <v>100</v>
      </c>
      <c r="X76">
        <v>9.6000000000000002E-2</v>
      </c>
      <c r="Y76">
        <v>121.8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9.6000000000000002E-2</v>
      </c>
      <c r="AH76">
        <v>2</v>
      </c>
      <c r="AI76">
        <v>93042674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ROW(Source!A67)</f>
        <v>67</v>
      </c>
      <c r="B77">
        <v>93042675</v>
      </c>
      <c r="C77">
        <v>93041344</v>
      </c>
      <c r="D77">
        <v>37745017</v>
      </c>
      <c r="E77">
        <v>1</v>
      </c>
      <c r="F77">
        <v>1</v>
      </c>
      <c r="G77">
        <v>1</v>
      </c>
      <c r="H77">
        <v>3</v>
      </c>
      <c r="I77" t="s">
        <v>342</v>
      </c>
      <c r="J77" t="s">
        <v>344</v>
      </c>
      <c r="K77" t="s">
        <v>343</v>
      </c>
      <c r="L77">
        <v>1348</v>
      </c>
      <c r="N77">
        <v>1009</v>
      </c>
      <c r="O77" t="s">
        <v>178</v>
      </c>
      <c r="P77" t="s">
        <v>178</v>
      </c>
      <c r="Q77">
        <v>1000</v>
      </c>
      <c r="X77">
        <v>6.0000000000000002E-5</v>
      </c>
      <c r="Y77">
        <v>9528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6.0000000000000002E-5</v>
      </c>
      <c r="AH77">
        <v>2</v>
      </c>
      <c r="AI77">
        <v>93042675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ROW(Source!A67)</f>
        <v>67</v>
      </c>
      <c r="B78">
        <v>93042676</v>
      </c>
      <c r="C78">
        <v>93041344</v>
      </c>
      <c r="D78">
        <v>37785796</v>
      </c>
      <c r="E78">
        <v>1</v>
      </c>
      <c r="F78">
        <v>1</v>
      </c>
      <c r="G78">
        <v>1</v>
      </c>
      <c r="H78">
        <v>3</v>
      </c>
      <c r="I78" t="s">
        <v>457</v>
      </c>
      <c r="J78" t="s">
        <v>459</v>
      </c>
      <c r="K78" t="s">
        <v>458</v>
      </c>
      <c r="L78">
        <v>1346</v>
      </c>
      <c r="N78">
        <v>1009</v>
      </c>
      <c r="O78" t="s">
        <v>55</v>
      </c>
      <c r="P78" t="s">
        <v>55</v>
      </c>
      <c r="Q78">
        <v>1</v>
      </c>
      <c r="X78">
        <v>0.5</v>
      </c>
      <c r="Y78">
        <v>71.45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0.5</v>
      </c>
      <c r="AH78">
        <v>2</v>
      </c>
      <c r="AI78">
        <v>93042676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ROW(Source!A67)</f>
        <v>67</v>
      </c>
      <c r="B79">
        <v>93042677</v>
      </c>
      <c r="C79">
        <v>93041344</v>
      </c>
      <c r="D79">
        <v>37801918</v>
      </c>
      <c r="E79">
        <v>1</v>
      </c>
      <c r="F79">
        <v>1</v>
      </c>
      <c r="G79">
        <v>1</v>
      </c>
      <c r="H79">
        <v>3</v>
      </c>
      <c r="I79" t="s">
        <v>479</v>
      </c>
      <c r="J79" t="s">
        <v>482</v>
      </c>
      <c r="K79" t="s">
        <v>480</v>
      </c>
      <c r="L79">
        <v>1374</v>
      </c>
      <c r="N79">
        <v>1013</v>
      </c>
      <c r="O79" t="s">
        <v>481</v>
      </c>
      <c r="P79" t="s">
        <v>481</v>
      </c>
      <c r="Q79">
        <v>1</v>
      </c>
      <c r="X79">
        <v>1.34</v>
      </c>
      <c r="Y79">
        <v>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1.34</v>
      </c>
      <c r="AH79">
        <v>2</v>
      </c>
      <c r="AI79">
        <v>93042677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ROW(Source!A68)</f>
        <v>68</v>
      </c>
      <c r="B80">
        <v>93042662</v>
      </c>
      <c r="C80">
        <v>93041387</v>
      </c>
      <c r="D80">
        <v>23351395</v>
      </c>
      <c r="E80">
        <v>1</v>
      </c>
      <c r="F80">
        <v>1</v>
      </c>
      <c r="G80">
        <v>1</v>
      </c>
      <c r="H80">
        <v>1</v>
      </c>
      <c r="I80" t="s">
        <v>707</v>
      </c>
      <c r="J80" t="s">
        <v>3</v>
      </c>
      <c r="K80" t="s">
        <v>708</v>
      </c>
      <c r="L80">
        <v>1369</v>
      </c>
      <c r="N80">
        <v>1013</v>
      </c>
      <c r="O80" t="s">
        <v>688</v>
      </c>
      <c r="P80" t="s">
        <v>688</v>
      </c>
      <c r="Q80">
        <v>1</v>
      </c>
      <c r="X80">
        <v>2.78</v>
      </c>
      <c r="Y80">
        <v>0</v>
      </c>
      <c r="Z80">
        <v>0</v>
      </c>
      <c r="AA80">
        <v>0</v>
      </c>
      <c r="AB80">
        <v>8.99</v>
      </c>
      <c r="AC80">
        <v>0</v>
      </c>
      <c r="AD80">
        <v>1</v>
      </c>
      <c r="AE80">
        <v>1</v>
      </c>
      <c r="AF80" t="s">
        <v>3</v>
      </c>
      <c r="AG80">
        <v>2.78</v>
      </c>
      <c r="AH80">
        <v>2</v>
      </c>
      <c r="AI80">
        <v>93042662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ROW(Source!A68)</f>
        <v>68</v>
      </c>
      <c r="B81">
        <v>93042663</v>
      </c>
      <c r="C81">
        <v>93041387</v>
      </c>
      <c r="D81">
        <v>37729625</v>
      </c>
      <c r="E81">
        <v>1</v>
      </c>
      <c r="F81">
        <v>1</v>
      </c>
      <c r="G81">
        <v>1</v>
      </c>
      <c r="H81">
        <v>3</v>
      </c>
      <c r="I81" t="s">
        <v>498</v>
      </c>
      <c r="J81" t="s">
        <v>500</v>
      </c>
      <c r="K81" t="s">
        <v>499</v>
      </c>
      <c r="L81">
        <v>1348</v>
      </c>
      <c r="N81">
        <v>1009</v>
      </c>
      <c r="O81" t="s">
        <v>178</v>
      </c>
      <c r="P81" t="s">
        <v>178</v>
      </c>
      <c r="Q81">
        <v>1000</v>
      </c>
      <c r="X81">
        <v>8.0000000000000004E-4</v>
      </c>
      <c r="Y81">
        <v>4488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8.0000000000000004E-4</v>
      </c>
      <c r="AH81">
        <v>2</v>
      </c>
      <c r="AI81">
        <v>93042663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ROW(Source!A68)</f>
        <v>68</v>
      </c>
      <c r="B82">
        <v>93042664</v>
      </c>
      <c r="C82">
        <v>93041387</v>
      </c>
      <c r="D82">
        <v>37729662</v>
      </c>
      <c r="E82">
        <v>1</v>
      </c>
      <c r="F82">
        <v>1</v>
      </c>
      <c r="G82">
        <v>1</v>
      </c>
      <c r="H82">
        <v>3</v>
      </c>
      <c r="I82" t="s">
        <v>502</v>
      </c>
      <c r="J82" t="s">
        <v>504</v>
      </c>
      <c r="K82" t="s">
        <v>503</v>
      </c>
      <c r="L82">
        <v>1346</v>
      </c>
      <c r="N82">
        <v>1009</v>
      </c>
      <c r="O82" t="s">
        <v>55</v>
      </c>
      <c r="P82" t="s">
        <v>55</v>
      </c>
      <c r="Q82">
        <v>1</v>
      </c>
      <c r="X82">
        <v>0.15</v>
      </c>
      <c r="Y82">
        <v>6.62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0.15</v>
      </c>
      <c r="AH82">
        <v>2</v>
      </c>
      <c r="AI82">
        <v>93042664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ROW(Source!A68)</f>
        <v>68</v>
      </c>
      <c r="B83">
        <v>93042665</v>
      </c>
      <c r="C83">
        <v>93041387</v>
      </c>
      <c r="D83">
        <v>37733003</v>
      </c>
      <c r="E83">
        <v>1</v>
      </c>
      <c r="F83">
        <v>1</v>
      </c>
      <c r="G83">
        <v>1</v>
      </c>
      <c r="H83">
        <v>3</v>
      </c>
      <c r="I83" t="s">
        <v>452</v>
      </c>
      <c r="J83" t="s">
        <v>454</v>
      </c>
      <c r="K83" t="s">
        <v>453</v>
      </c>
      <c r="L83">
        <v>1308</v>
      </c>
      <c r="N83">
        <v>1003</v>
      </c>
      <c r="O83" t="s">
        <v>348</v>
      </c>
      <c r="P83" t="s">
        <v>348</v>
      </c>
      <c r="Q83">
        <v>100</v>
      </c>
      <c r="X83">
        <v>2.3999999999999998E-3</v>
      </c>
      <c r="Y83">
        <v>121.8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2.3999999999999998E-3</v>
      </c>
      <c r="AH83">
        <v>2</v>
      </c>
      <c r="AI83">
        <v>93042665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ROW(Source!A68)</f>
        <v>68</v>
      </c>
      <c r="B84">
        <v>93042666</v>
      </c>
      <c r="C84">
        <v>93041387</v>
      </c>
      <c r="D84">
        <v>37801806</v>
      </c>
      <c r="E84">
        <v>1</v>
      </c>
      <c r="F84">
        <v>1</v>
      </c>
      <c r="G84">
        <v>1</v>
      </c>
      <c r="H84">
        <v>3</v>
      </c>
      <c r="I84" t="s">
        <v>507</v>
      </c>
      <c r="J84" t="s">
        <v>509</v>
      </c>
      <c r="K84" t="s">
        <v>508</v>
      </c>
      <c r="L84">
        <v>1348</v>
      </c>
      <c r="N84">
        <v>1009</v>
      </c>
      <c r="O84" t="s">
        <v>178</v>
      </c>
      <c r="P84" t="s">
        <v>178</v>
      </c>
      <c r="Q84">
        <v>1000</v>
      </c>
      <c r="X84">
        <v>1.0000000000000001E-5</v>
      </c>
      <c r="Y84">
        <v>9301.2800000000007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1.0000000000000001E-5</v>
      </c>
      <c r="AH84">
        <v>2</v>
      </c>
      <c r="AI84">
        <v>93042666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ROW(Source!A68)</f>
        <v>68</v>
      </c>
      <c r="B85">
        <v>93042667</v>
      </c>
      <c r="C85">
        <v>93041387</v>
      </c>
      <c r="D85">
        <v>37801918</v>
      </c>
      <c r="E85">
        <v>1</v>
      </c>
      <c r="F85">
        <v>1</v>
      </c>
      <c r="G85">
        <v>1</v>
      </c>
      <c r="H85">
        <v>3</v>
      </c>
      <c r="I85" t="s">
        <v>479</v>
      </c>
      <c r="J85" t="s">
        <v>482</v>
      </c>
      <c r="K85" t="s">
        <v>480</v>
      </c>
      <c r="L85">
        <v>1374</v>
      </c>
      <c r="N85">
        <v>1013</v>
      </c>
      <c r="O85" t="s">
        <v>481</v>
      </c>
      <c r="P85" t="s">
        <v>481</v>
      </c>
      <c r="Q85">
        <v>1</v>
      </c>
      <c r="X85">
        <v>0.5</v>
      </c>
      <c r="Y85">
        <v>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0.5</v>
      </c>
      <c r="AH85">
        <v>2</v>
      </c>
      <c r="AI85">
        <v>93042667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ROW(Source!A69)</f>
        <v>69</v>
      </c>
      <c r="B86">
        <v>93042654</v>
      </c>
      <c r="C86">
        <v>93041419</v>
      </c>
      <c r="D86">
        <v>23351395</v>
      </c>
      <c r="E86">
        <v>1</v>
      </c>
      <c r="F86">
        <v>1</v>
      </c>
      <c r="G86">
        <v>1</v>
      </c>
      <c r="H86">
        <v>1</v>
      </c>
      <c r="I86" t="s">
        <v>707</v>
      </c>
      <c r="J86" t="s">
        <v>3</v>
      </c>
      <c r="K86" t="s">
        <v>708</v>
      </c>
      <c r="L86">
        <v>1369</v>
      </c>
      <c r="N86">
        <v>1013</v>
      </c>
      <c r="O86" t="s">
        <v>688</v>
      </c>
      <c r="P86" t="s">
        <v>688</v>
      </c>
      <c r="Q86">
        <v>1</v>
      </c>
      <c r="X86">
        <v>22.72</v>
      </c>
      <c r="Y86">
        <v>0</v>
      </c>
      <c r="Z86">
        <v>0</v>
      </c>
      <c r="AA86">
        <v>0</v>
      </c>
      <c r="AB86">
        <v>8.99</v>
      </c>
      <c r="AC86">
        <v>0</v>
      </c>
      <c r="AD86">
        <v>1</v>
      </c>
      <c r="AE86">
        <v>1</v>
      </c>
      <c r="AF86" t="s">
        <v>3</v>
      </c>
      <c r="AG86">
        <v>22.72</v>
      </c>
      <c r="AH86">
        <v>2</v>
      </c>
      <c r="AI86">
        <v>93042654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ROW(Source!A69)</f>
        <v>69</v>
      </c>
      <c r="B87">
        <v>93042655</v>
      </c>
      <c r="C87">
        <v>93041419</v>
      </c>
      <c r="D87">
        <v>37801918</v>
      </c>
      <c r="E87">
        <v>1</v>
      </c>
      <c r="F87">
        <v>1</v>
      </c>
      <c r="G87">
        <v>1</v>
      </c>
      <c r="H87">
        <v>3</v>
      </c>
      <c r="I87" t="s">
        <v>479</v>
      </c>
      <c r="J87" t="s">
        <v>482</v>
      </c>
      <c r="K87" t="s">
        <v>480</v>
      </c>
      <c r="L87">
        <v>1374</v>
      </c>
      <c r="N87">
        <v>1013</v>
      </c>
      <c r="O87" t="s">
        <v>481</v>
      </c>
      <c r="P87" t="s">
        <v>481</v>
      </c>
      <c r="Q87">
        <v>1</v>
      </c>
      <c r="X87">
        <v>4.09</v>
      </c>
      <c r="Y87">
        <v>1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4.09</v>
      </c>
      <c r="AH87">
        <v>2</v>
      </c>
      <c r="AI87">
        <v>93042655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ROW(Source!A70)</f>
        <v>70</v>
      </c>
      <c r="B88">
        <v>93041430</v>
      </c>
      <c r="C88">
        <v>93041424</v>
      </c>
      <c r="D88">
        <v>23351395</v>
      </c>
      <c r="E88">
        <v>1</v>
      </c>
      <c r="F88">
        <v>1</v>
      </c>
      <c r="G88">
        <v>1</v>
      </c>
      <c r="H88">
        <v>1</v>
      </c>
      <c r="I88" t="s">
        <v>707</v>
      </c>
      <c r="J88" t="s">
        <v>3</v>
      </c>
      <c r="K88" t="s">
        <v>708</v>
      </c>
      <c r="L88">
        <v>1369</v>
      </c>
      <c r="N88">
        <v>1013</v>
      </c>
      <c r="O88" t="s">
        <v>688</v>
      </c>
      <c r="P88" t="s">
        <v>688</v>
      </c>
      <c r="Q88">
        <v>1</v>
      </c>
      <c r="X88">
        <v>0.38</v>
      </c>
      <c r="Y88">
        <v>0</v>
      </c>
      <c r="Z88">
        <v>0</v>
      </c>
      <c r="AA88">
        <v>0</v>
      </c>
      <c r="AB88">
        <v>8.99</v>
      </c>
      <c r="AC88">
        <v>0</v>
      </c>
      <c r="AD88">
        <v>1</v>
      </c>
      <c r="AE88">
        <v>1</v>
      </c>
      <c r="AF88" t="s">
        <v>3</v>
      </c>
      <c r="AG88">
        <v>0.38</v>
      </c>
      <c r="AH88">
        <v>2</v>
      </c>
      <c r="AI88">
        <v>93041425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ROW(Source!A70)</f>
        <v>70</v>
      </c>
      <c r="B89">
        <v>93041431</v>
      </c>
      <c r="C89">
        <v>93041424</v>
      </c>
      <c r="D89">
        <v>37730097</v>
      </c>
      <c r="E89">
        <v>1</v>
      </c>
      <c r="F89">
        <v>1</v>
      </c>
      <c r="G89">
        <v>1</v>
      </c>
      <c r="H89">
        <v>3</v>
      </c>
      <c r="I89" t="s">
        <v>53</v>
      </c>
      <c r="J89" t="s">
        <v>56</v>
      </c>
      <c r="K89" t="s">
        <v>54</v>
      </c>
      <c r="L89">
        <v>1346</v>
      </c>
      <c r="N89">
        <v>1009</v>
      </c>
      <c r="O89" t="s">
        <v>55</v>
      </c>
      <c r="P89" t="s">
        <v>55</v>
      </c>
      <c r="Q89">
        <v>1</v>
      </c>
      <c r="X89">
        <v>0.15</v>
      </c>
      <c r="Y89">
        <v>9.0399999999999991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0.15</v>
      </c>
      <c r="AH89">
        <v>2</v>
      </c>
      <c r="AI89">
        <v>93041426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ROW(Source!A70)</f>
        <v>70</v>
      </c>
      <c r="B90">
        <v>93041432</v>
      </c>
      <c r="C90">
        <v>93041424</v>
      </c>
      <c r="D90">
        <v>37801662</v>
      </c>
      <c r="E90">
        <v>1</v>
      </c>
      <c r="F90">
        <v>1</v>
      </c>
      <c r="G90">
        <v>1</v>
      </c>
      <c r="H90">
        <v>3</v>
      </c>
      <c r="I90" t="s">
        <v>486</v>
      </c>
      <c r="J90" t="s">
        <v>488</v>
      </c>
      <c r="K90" t="s">
        <v>487</v>
      </c>
      <c r="L90">
        <v>1346</v>
      </c>
      <c r="N90">
        <v>1009</v>
      </c>
      <c r="O90" t="s">
        <v>55</v>
      </c>
      <c r="P90" t="s">
        <v>55</v>
      </c>
      <c r="Q90">
        <v>1</v>
      </c>
      <c r="X90">
        <v>0.72</v>
      </c>
      <c r="Y90">
        <v>16.940000000000001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0.72</v>
      </c>
      <c r="AH90">
        <v>2</v>
      </c>
      <c r="AI90">
        <v>93041427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ROW(Source!A70)</f>
        <v>70</v>
      </c>
      <c r="B91">
        <v>93041433</v>
      </c>
      <c r="C91">
        <v>93041424</v>
      </c>
      <c r="D91">
        <v>37801788</v>
      </c>
      <c r="E91">
        <v>1</v>
      </c>
      <c r="F91">
        <v>1</v>
      </c>
      <c r="G91">
        <v>1</v>
      </c>
      <c r="H91">
        <v>3</v>
      </c>
      <c r="I91" t="s">
        <v>490</v>
      </c>
      <c r="J91" t="s">
        <v>492</v>
      </c>
      <c r="K91" t="s">
        <v>491</v>
      </c>
      <c r="L91">
        <v>1348</v>
      </c>
      <c r="N91">
        <v>1009</v>
      </c>
      <c r="O91" t="s">
        <v>178</v>
      </c>
      <c r="P91" t="s">
        <v>178</v>
      </c>
      <c r="Q91">
        <v>1000</v>
      </c>
      <c r="X91">
        <v>6.0000000000000002E-5</v>
      </c>
      <c r="Y91">
        <v>27354.25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6.0000000000000002E-5</v>
      </c>
      <c r="AH91">
        <v>2</v>
      </c>
      <c r="AI91">
        <v>93041428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ROW(Source!A70)</f>
        <v>70</v>
      </c>
      <c r="B92">
        <v>93041434</v>
      </c>
      <c r="C92">
        <v>93041424</v>
      </c>
      <c r="D92">
        <v>37801918</v>
      </c>
      <c r="E92">
        <v>1</v>
      </c>
      <c r="F92">
        <v>1</v>
      </c>
      <c r="G92">
        <v>1</v>
      </c>
      <c r="H92">
        <v>3</v>
      </c>
      <c r="I92" t="s">
        <v>479</v>
      </c>
      <c r="J92" t="s">
        <v>482</v>
      </c>
      <c r="K92" t="s">
        <v>480</v>
      </c>
      <c r="L92">
        <v>1374</v>
      </c>
      <c r="N92">
        <v>1013</v>
      </c>
      <c r="O92" t="s">
        <v>481</v>
      </c>
      <c r="P92" t="s">
        <v>481</v>
      </c>
      <c r="Q92">
        <v>1</v>
      </c>
      <c r="X92">
        <v>7.0000000000000007E-2</v>
      </c>
      <c r="Y92">
        <v>1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7.0000000000000007E-2</v>
      </c>
      <c r="AH92">
        <v>2</v>
      </c>
      <c r="AI92">
        <v>93041429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ROW(Source!A71)</f>
        <v>71</v>
      </c>
      <c r="B93">
        <v>93042107</v>
      </c>
      <c r="C93">
        <v>93042106</v>
      </c>
      <c r="D93">
        <v>23131038</v>
      </c>
      <c r="E93">
        <v>1</v>
      </c>
      <c r="F93">
        <v>1</v>
      </c>
      <c r="G93">
        <v>1</v>
      </c>
      <c r="H93">
        <v>1</v>
      </c>
      <c r="I93" t="s">
        <v>729</v>
      </c>
      <c r="J93" t="s">
        <v>3</v>
      </c>
      <c r="K93" t="s">
        <v>730</v>
      </c>
      <c r="L93">
        <v>1369</v>
      </c>
      <c r="N93">
        <v>1013</v>
      </c>
      <c r="O93" t="s">
        <v>688</v>
      </c>
      <c r="P93" t="s">
        <v>688</v>
      </c>
      <c r="Q93">
        <v>1</v>
      </c>
      <c r="X93">
        <v>78.400000000000006</v>
      </c>
      <c r="Y93">
        <v>0</v>
      </c>
      <c r="Z93">
        <v>0</v>
      </c>
      <c r="AA93">
        <v>0</v>
      </c>
      <c r="AB93">
        <v>7.49</v>
      </c>
      <c r="AC93">
        <v>0</v>
      </c>
      <c r="AD93">
        <v>1</v>
      </c>
      <c r="AE93">
        <v>1</v>
      </c>
      <c r="AF93" t="s">
        <v>3</v>
      </c>
      <c r="AG93">
        <v>78.400000000000006</v>
      </c>
      <c r="AH93">
        <v>2</v>
      </c>
      <c r="AI93">
        <v>93042107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ROW(Source!A71)</f>
        <v>71</v>
      </c>
      <c r="B94">
        <v>93042108</v>
      </c>
      <c r="C94">
        <v>93042106</v>
      </c>
      <c r="D94">
        <v>121548</v>
      </c>
      <c r="E94">
        <v>1</v>
      </c>
      <c r="F94">
        <v>1</v>
      </c>
      <c r="G94">
        <v>1</v>
      </c>
      <c r="H94">
        <v>1</v>
      </c>
      <c r="I94" t="s">
        <v>25</v>
      </c>
      <c r="J94" t="s">
        <v>3</v>
      </c>
      <c r="K94" t="s">
        <v>691</v>
      </c>
      <c r="L94">
        <v>608254</v>
      </c>
      <c r="N94">
        <v>1013</v>
      </c>
      <c r="O94" t="s">
        <v>692</v>
      </c>
      <c r="P94" t="s">
        <v>692</v>
      </c>
      <c r="Q94">
        <v>1</v>
      </c>
      <c r="X94">
        <v>1.58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2</v>
      </c>
      <c r="AF94" t="s">
        <v>3</v>
      </c>
      <c r="AG94">
        <v>1.58</v>
      </c>
      <c r="AH94">
        <v>2</v>
      </c>
      <c r="AI94">
        <v>93042108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ROW(Source!A71)</f>
        <v>71</v>
      </c>
      <c r="B95">
        <v>93042109</v>
      </c>
      <c r="C95">
        <v>93042106</v>
      </c>
      <c r="D95">
        <v>37803074</v>
      </c>
      <c r="E95">
        <v>1</v>
      </c>
      <c r="F95">
        <v>1</v>
      </c>
      <c r="G95">
        <v>1</v>
      </c>
      <c r="H95">
        <v>2</v>
      </c>
      <c r="I95" t="s">
        <v>731</v>
      </c>
      <c r="J95" t="s">
        <v>732</v>
      </c>
      <c r="K95" t="s">
        <v>733</v>
      </c>
      <c r="L95">
        <v>1368</v>
      </c>
      <c r="N95">
        <v>1011</v>
      </c>
      <c r="O95" t="s">
        <v>696</v>
      </c>
      <c r="P95" t="s">
        <v>696</v>
      </c>
      <c r="Q95">
        <v>1</v>
      </c>
      <c r="X95">
        <v>0.7</v>
      </c>
      <c r="Y95">
        <v>0</v>
      </c>
      <c r="Z95">
        <v>29.79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0.7</v>
      </c>
      <c r="AH95">
        <v>2</v>
      </c>
      <c r="AI95">
        <v>93042109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ROW(Source!A71)</f>
        <v>71</v>
      </c>
      <c r="B96">
        <v>93042110</v>
      </c>
      <c r="C96">
        <v>93042106</v>
      </c>
      <c r="D96">
        <v>37803194</v>
      </c>
      <c r="E96">
        <v>1</v>
      </c>
      <c r="F96">
        <v>1</v>
      </c>
      <c r="G96">
        <v>1</v>
      </c>
      <c r="H96">
        <v>2</v>
      </c>
      <c r="I96" t="s">
        <v>734</v>
      </c>
      <c r="J96" t="s">
        <v>735</v>
      </c>
      <c r="K96" t="s">
        <v>736</v>
      </c>
      <c r="L96">
        <v>1368</v>
      </c>
      <c r="N96">
        <v>1011</v>
      </c>
      <c r="O96" t="s">
        <v>696</v>
      </c>
      <c r="P96" t="s">
        <v>696</v>
      </c>
      <c r="Q96">
        <v>1</v>
      </c>
      <c r="X96">
        <v>0.79</v>
      </c>
      <c r="Y96">
        <v>0</v>
      </c>
      <c r="Z96">
        <v>258.14999999999998</v>
      </c>
      <c r="AA96">
        <v>24.2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0.79</v>
      </c>
      <c r="AH96">
        <v>2</v>
      </c>
      <c r="AI96">
        <v>93042110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ROW(Source!A71)</f>
        <v>71</v>
      </c>
      <c r="B97">
        <v>93042111</v>
      </c>
      <c r="C97">
        <v>93042106</v>
      </c>
      <c r="D97">
        <v>37803278</v>
      </c>
      <c r="E97">
        <v>1</v>
      </c>
      <c r="F97">
        <v>1</v>
      </c>
      <c r="G97">
        <v>1</v>
      </c>
      <c r="H97">
        <v>2</v>
      </c>
      <c r="I97" t="s">
        <v>737</v>
      </c>
      <c r="J97" t="s">
        <v>738</v>
      </c>
      <c r="K97" t="s">
        <v>739</v>
      </c>
      <c r="L97">
        <v>1368</v>
      </c>
      <c r="N97">
        <v>1011</v>
      </c>
      <c r="O97" t="s">
        <v>696</v>
      </c>
      <c r="P97" t="s">
        <v>696</v>
      </c>
      <c r="Q97">
        <v>1</v>
      </c>
      <c r="X97">
        <v>0.79</v>
      </c>
      <c r="Y97">
        <v>0</v>
      </c>
      <c r="Z97">
        <v>18.34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0.79</v>
      </c>
      <c r="AH97">
        <v>2</v>
      </c>
      <c r="AI97">
        <v>93042111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ROW(Source!A71)</f>
        <v>71</v>
      </c>
      <c r="B98">
        <v>93042112</v>
      </c>
      <c r="C98">
        <v>93042106</v>
      </c>
      <c r="D98">
        <v>37730431</v>
      </c>
      <c r="E98">
        <v>1</v>
      </c>
      <c r="F98">
        <v>1</v>
      </c>
      <c r="G98">
        <v>1</v>
      </c>
      <c r="H98">
        <v>3</v>
      </c>
      <c r="I98" t="s">
        <v>176</v>
      </c>
      <c r="J98" t="s">
        <v>179</v>
      </c>
      <c r="K98" t="s">
        <v>177</v>
      </c>
      <c r="L98">
        <v>1348</v>
      </c>
      <c r="N98">
        <v>1009</v>
      </c>
      <c r="O98" t="s">
        <v>178</v>
      </c>
      <c r="P98" t="s">
        <v>178</v>
      </c>
      <c r="Q98">
        <v>1000</v>
      </c>
      <c r="X98">
        <v>0.06</v>
      </c>
      <c r="Y98">
        <v>1631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0.06</v>
      </c>
      <c r="AH98">
        <v>2</v>
      </c>
      <c r="AI98">
        <v>93042112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ROW(Source!A71)</f>
        <v>71</v>
      </c>
      <c r="B99">
        <v>93042113</v>
      </c>
      <c r="C99">
        <v>93042106</v>
      </c>
      <c r="D99">
        <v>37742926</v>
      </c>
      <c r="E99">
        <v>1</v>
      </c>
      <c r="F99">
        <v>1</v>
      </c>
      <c r="G99">
        <v>1</v>
      </c>
      <c r="H99">
        <v>3</v>
      </c>
      <c r="I99" t="s">
        <v>172</v>
      </c>
      <c r="J99" t="s">
        <v>174</v>
      </c>
      <c r="K99" t="s">
        <v>173</v>
      </c>
      <c r="L99">
        <v>1355</v>
      </c>
      <c r="N99">
        <v>1010</v>
      </c>
      <c r="O99" t="s">
        <v>156</v>
      </c>
      <c r="P99" t="s">
        <v>156</v>
      </c>
      <c r="Q99">
        <v>100</v>
      </c>
      <c r="X99">
        <v>0</v>
      </c>
      <c r="Y99">
        <v>0</v>
      </c>
      <c r="Z99">
        <v>0</v>
      </c>
      <c r="AA99">
        <v>0</v>
      </c>
      <c r="AB99">
        <v>0</v>
      </c>
      <c r="AC99">
        <v>1</v>
      </c>
      <c r="AD99">
        <v>0</v>
      </c>
      <c r="AE99">
        <v>0</v>
      </c>
      <c r="AF99" t="s">
        <v>3</v>
      </c>
      <c r="AG99">
        <v>0</v>
      </c>
      <c r="AH99">
        <v>2</v>
      </c>
      <c r="AI99">
        <v>93042113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ROW(Source!A74)</f>
        <v>74</v>
      </c>
      <c r="B100">
        <v>93041438</v>
      </c>
      <c r="C100">
        <v>93041435</v>
      </c>
      <c r="D100">
        <v>23567055</v>
      </c>
      <c r="E100">
        <v>1</v>
      </c>
      <c r="F100">
        <v>1</v>
      </c>
      <c r="G100">
        <v>1</v>
      </c>
      <c r="H100">
        <v>1</v>
      </c>
      <c r="I100" t="s">
        <v>740</v>
      </c>
      <c r="J100" t="s">
        <v>3</v>
      </c>
      <c r="K100" t="s">
        <v>741</v>
      </c>
      <c r="L100">
        <v>1369</v>
      </c>
      <c r="N100">
        <v>1013</v>
      </c>
      <c r="O100" t="s">
        <v>688</v>
      </c>
      <c r="P100" t="s">
        <v>688</v>
      </c>
      <c r="Q100">
        <v>1</v>
      </c>
      <c r="X100">
        <v>1.94</v>
      </c>
      <c r="Y100">
        <v>0</v>
      </c>
      <c r="Z100">
        <v>0</v>
      </c>
      <c r="AA100">
        <v>0</v>
      </c>
      <c r="AB100">
        <v>8.99</v>
      </c>
      <c r="AC100">
        <v>0</v>
      </c>
      <c r="AD100">
        <v>1</v>
      </c>
      <c r="AE100">
        <v>1</v>
      </c>
      <c r="AF100" t="s">
        <v>3</v>
      </c>
      <c r="AG100">
        <v>1.94</v>
      </c>
      <c r="AH100">
        <v>2</v>
      </c>
      <c r="AI100">
        <v>93041436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ROW(Source!A74)</f>
        <v>74</v>
      </c>
      <c r="B101">
        <v>93041439</v>
      </c>
      <c r="C101">
        <v>93041435</v>
      </c>
      <c r="D101">
        <v>23566809</v>
      </c>
      <c r="E101">
        <v>1</v>
      </c>
      <c r="F101">
        <v>1</v>
      </c>
      <c r="G101">
        <v>1</v>
      </c>
      <c r="H101">
        <v>1</v>
      </c>
      <c r="I101" t="s">
        <v>742</v>
      </c>
      <c r="J101" t="s">
        <v>3</v>
      </c>
      <c r="K101" t="s">
        <v>743</v>
      </c>
      <c r="L101">
        <v>1369</v>
      </c>
      <c r="N101">
        <v>1013</v>
      </c>
      <c r="O101" t="s">
        <v>688</v>
      </c>
      <c r="P101" t="s">
        <v>688</v>
      </c>
      <c r="Q101">
        <v>1</v>
      </c>
      <c r="X101">
        <v>2.92</v>
      </c>
      <c r="Y101">
        <v>0</v>
      </c>
      <c r="Z101">
        <v>0</v>
      </c>
      <c r="AA101">
        <v>0</v>
      </c>
      <c r="AB101">
        <v>11.86</v>
      </c>
      <c r="AC101">
        <v>0</v>
      </c>
      <c r="AD101">
        <v>1</v>
      </c>
      <c r="AE101">
        <v>1</v>
      </c>
      <c r="AF101" t="s">
        <v>3</v>
      </c>
      <c r="AG101">
        <v>2.92</v>
      </c>
      <c r="AH101">
        <v>2</v>
      </c>
      <c r="AI101">
        <v>93041437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ROW(Source!A75)</f>
        <v>75</v>
      </c>
      <c r="B102">
        <v>93041443</v>
      </c>
      <c r="C102">
        <v>93041440</v>
      </c>
      <c r="D102">
        <v>23567769</v>
      </c>
      <c r="E102">
        <v>1</v>
      </c>
      <c r="F102">
        <v>1</v>
      </c>
      <c r="G102">
        <v>1</v>
      </c>
      <c r="H102">
        <v>1</v>
      </c>
      <c r="I102" t="s">
        <v>744</v>
      </c>
      <c r="J102" t="s">
        <v>3</v>
      </c>
      <c r="K102" t="s">
        <v>745</v>
      </c>
      <c r="L102">
        <v>1369</v>
      </c>
      <c r="N102">
        <v>1013</v>
      </c>
      <c r="O102" t="s">
        <v>688</v>
      </c>
      <c r="P102" t="s">
        <v>688</v>
      </c>
      <c r="Q102">
        <v>1</v>
      </c>
      <c r="X102">
        <v>0.81</v>
      </c>
      <c r="Y102">
        <v>0</v>
      </c>
      <c r="Z102">
        <v>0</v>
      </c>
      <c r="AA102">
        <v>0</v>
      </c>
      <c r="AB102">
        <v>12.08</v>
      </c>
      <c r="AC102">
        <v>0</v>
      </c>
      <c r="AD102">
        <v>1</v>
      </c>
      <c r="AE102">
        <v>1</v>
      </c>
      <c r="AF102" t="s">
        <v>3</v>
      </c>
      <c r="AG102">
        <v>0.81</v>
      </c>
      <c r="AH102">
        <v>2</v>
      </c>
      <c r="AI102">
        <v>93041441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ROW(Source!A75)</f>
        <v>75</v>
      </c>
      <c r="B103">
        <v>93041444</v>
      </c>
      <c r="C103">
        <v>93041440</v>
      </c>
      <c r="D103">
        <v>23566809</v>
      </c>
      <c r="E103">
        <v>1</v>
      </c>
      <c r="F103">
        <v>1</v>
      </c>
      <c r="G103">
        <v>1</v>
      </c>
      <c r="H103">
        <v>1</v>
      </c>
      <c r="I103" t="s">
        <v>742</v>
      </c>
      <c r="J103" t="s">
        <v>3</v>
      </c>
      <c r="K103" t="s">
        <v>743</v>
      </c>
      <c r="L103">
        <v>1369</v>
      </c>
      <c r="N103">
        <v>1013</v>
      </c>
      <c r="O103" t="s">
        <v>688</v>
      </c>
      <c r="P103" t="s">
        <v>688</v>
      </c>
      <c r="Q103">
        <v>1</v>
      </c>
      <c r="X103">
        <v>0.81</v>
      </c>
      <c r="Y103">
        <v>0</v>
      </c>
      <c r="Z103">
        <v>0</v>
      </c>
      <c r="AA103">
        <v>0</v>
      </c>
      <c r="AB103">
        <v>11.86</v>
      </c>
      <c r="AC103">
        <v>0</v>
      </c>
      <c r="AD103">
        <v>1</v>
      </c>
      <c r="AE103">
        <v>1</v>
      </c>
      <c r="AF103" t="s">
        <v>3</v>
      </c>
      <c r="AG103">
        <v>0.81</v>
      </c>
      <c r="AH103">
        <v>2</v>
      </c>
      <c r="AI103">
        <v>93041442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ROW(Source!A125)</f>
        <v>125</v>
      </c>
      <c r="B104">
        <v>93042546</v>
      </c>
      <c r="C104">
        <v>93042544</v>
      </c>
      <c r="D104">
        <v>23129555</v>
      </c>
      <c r="E104">
        <v>1</v>
      </c>
      <c r="F104">
        <v>1</v>
      </c>
      <c r="G104">
        <v>1</v>
      </c>
      <c r="H104">
        <v>1</v>
      </c>
      <c r="I104" t="s">
        <v>686</v>
      </c>
      <c r="J104" t="s">
        <v>3</v>
      </c>
      <c r="K104" t="s">
        <v>687</v>
      </c>
      <c r="L104">
        <v>1369</v>
      </c>
      <c r="N104">
        <v>1013</v>
      </c>
      <c r="O104" t="s">
        <v>688</v>
      </c>
      <c r="P104" t="s">
        <v>688</v>
      </c>
      <c r="Q104">
        <v>1</v>
      </c>
      <c r="X104">
        <v>154</v>
      </c>
      <c r="Y104">
        <v>0</v>
      </c>
      <c r="Z104">
        <v>0</v>
      </c>
      <c r="AA104">
        <v>0</v>
      </c>
      <c r="AB104">
        <v>7.29</v>
      </c>
      <c r="AC104">
        <v>0</v>
      </c>
      <c r="AD104">
        <v>1</v>
      </c>
      <c r="AE104">
        <v>1</v>
      </c>
      <c r="AF104" t="s">
        <v>3</v>
      </c>
      <c r="AG104">
        <v>154</v>
      </c>
      <c r="AH104">
        <v>2</v>
      </c>
      <c r="AI104">
        <v>93042546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ROW(Source!A126)</f>
        <v>126</v>
      </c>
      <c r="B105">
        <v>93042547</v>
      </c>
      <c r="C105">
        <v>93042545</v>
      </c>
      <c r="D105">
        <v>23129536</v>
      </c>
      <c r="E105">
        <v>1</v>
      </c>
      <c r="F105">
        <v>1</v>
      </c>
      <c r="G105">
        <v>1</v>
      </c>
      <c r="H105">
        <v>1</v>
      </c>
      <c r="I105" t="s">
        <v>689</v>
      </c>
      <c r="J105" t="s">
        <v>3</v>
      </c>
      <c r="K105" t="s">
        <v>690</v>
      </c>
      <c r="L105">
        <v>1369</v>
      </c>
      <c r="N105">
        <v>1013</v>
      </c>
      <c r="O105" t="s">
        <v>688</v>
      </c>
      <c r="P105" t="s">
        <v>688</v>
      </c>
      <c r="Q105">
        <v>1</v>
      </c>
      <c r="X105">
        <v>6.1</v>
      </c>
      <c r="Y105">
        <v>0</v>
      </c>
      <c r="Z105">
        <v>0</v>
      </c>
      <c r="AA105">
        <v>0</v>
      </c>
      <c r="AB105">
        <v>8.2799999999999994</v>
      </c>
      <c r="AC105">
        <v>0</v>
      </c>
      <c r="AD105">
        <v>1</v>
      </c>
      <c r="AE105">
        <v>1</v>
      </c>
      <c r="AF105" t="s">
        <v>3</v>
      </c>
      <c r="AG105">
        <v>6.1</v>
      </c>
      <c r="AH105">
        <v>2</v>
      </c>
      <c r="AI105">
        <v>93042547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ROW(Source!A126)</f>
        <v>126</v>
      </c>
      <c r="B106">
        <v>93042548</v>
      </c>
      <c r="C106">
        <v>93042545</v>
      </c>
      <c r="D106">
        <v>121548</v>
      </c>
      <c r="E106">
        <v>1</v>
      </c>
      <c r="F106">
        <v>1</v>
      </c>
      <c r="G106">
        <v>1</v>
      </c>
      <c r="H106">
        <v>1</v>
      </c>
      <c r="I106" t="s">
        <v>25</v>
      </c>
      <c r="J106" t="s">
        <v>3</v>
      </c>
      <c r="K106" t="s">
        <v>691</v>
      </c>
      <c r="L106">
        <v>608254</v>
      </c>
      <c r="N106">
        <v>1013</v>
      </c>
      <c r="O106" t="s">
        <v>692</v>
      </c>
      <c r="P106" t="s">
        <v>692</v>
      </c>
      <c r="Q106">
        <v>1</v>
      </c>
      <c r="X106">
        <v>16.899999999999999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2</v>
      </c>
      <c r="AF106" t="s">
        <v>3</v>
      </c>
      <c r="AG106">
        <v>16.899999999999999</v>
      </c>
      <c r="AH106">
        <v>2</v>
      </c>
      <c r="AI106">
        <v>93042548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ROW(Source!A126)</f>
        <v>126</v>
      </c>
      <c r="B107">
        <v>93042549</v>
      </c>
      <c r="C107">
        <v>93042545</v>
      </c>
      <c r="D107">
        <v>37802770</v>
      </c>
      <c r="E107">
        <v>1</v>
      </c>
      <c r="F107">
        <v>1</v>
      </c>
      <c r="G107">
        <v>1</v>
      </c>
      <c r="H107">
        <v>2</v>
      </c>
      <c r="I107" t="s">
        <v>693</v>
      </c>
      <c r="J107" t="s">
        <v>694</v>
      </c>
      <c r="K107" t="s">
        <v>695</v>
      </c>
      <c r="L107">
        <v>1368</v>
      </c>
      <c r="N107">
        <v>1011</v>
      </c>
      <c r="O107" t="s">
        <v>696</v>
      </c>
      <c r="P107" t="s">
        <v>696</v>
      </c>
      <c r="Q107">
        <v>1</v>
      </c>
      <c r="X107">
        <v>8.4499999999999993</v>
      </c>
      <c r="Y107">
        <v>0</v>
      </c>
      <c r="Z107">
        <v>248.6</v>
      </c>
      <c r="AA107">
        <v>24.2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8.4499999999999993</v>
      </c>
      <c r="AH107">
        <v>2</v>
      </c>
      <c r="AI107">
        <v>93042549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ROW(Source!A127)</f>
        <v>127</v>
      </c>
      <c r="B108">
        <v>93042554</v>
      </c>
      <c r="C108">
        <v>93042550</v>
      </c>
      <c r="D108">
        <v>23135960</v>
      </c>
      <c r="E108">
        <v>1</v>
      </c>
      <c r="F108">
        <v>1</v>
      </c>
      <c r="G108">
        <v>1</v>
      </c>
      <c r="H108">
        <v>1</v>
      </c>
      <c r="I108" t="s">
        <v>697</v>
      </c>
      <c r="J108" t="s">
        <v>3</v>
      </c>
      <c r="K108" t="s">
        <v>698</v>
      </c>
      <c r="L108">
        <v>1369</v>
      </c>
      <c r="N108">
        <v>1013</v>
      </c>
      <c r="O108" t="s">
        <v>688</v>
      </c>
      <c r="P108" t="s">
        <v>688</v>
      </c>
      <c r="Q108">
        <v>1</v>
      </c>
      <c r="X108">
        <v>97.2</v>
      </c>
      <c r="Y108">
        <v>0</v>
      </c>
      <c r="Z108">
        <v>0</v>
      </c>
      <c r="AA108">
        <v>0</v>
      </c>
      <c r="AB108">
        <v>7.01</v>
      </c>
      <c r="AC108">
        <v>0</v>
      </c>
      <c r="AD108">
        <v>1</v>
      </c>
      <c r="AE108">
        <v>1</v>
      </c>
      <c r="AF108" t="s">
        <v>3</v>
      </c>
      <c r="AG108">
        <v>97.2</v>
      </c>
      <c r="AH108">
        <v>2</v>
      </c>
      <c r="AI108">
        <v>93042554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ROW(Source!A128)</f>
        <v>128</v>
      </c>
      <c r="B109">
        <v>93042552</v>
      </c>
      <c r="C109">
        <v>93042551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25</v>
      </c>
      <c r="J109" t="s">
        <v>3</v>
      </c>
      <c r="K109" t="s">
        <v>691</v>
      </c>
      <c r="L109">
        <v>608254</v>
      </c>
      <c r="N109">
        <v>1013</v>
      </c>
      <c r="O109" t="s">
        <v>692</v>
      </c>
      <c r="P109" t="s">
        <v>692</v>
      </c>
      <c r="Q109">
        <v>1</v>
      </c>
      <c r="X109">
        <v>4.18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2</v>
      </c>
      <c r="AF109" t="s">
        <v>3</v>
      </c>
      <c r="AG109">
        <v>4.18</v>
      </c>
      <c r="AH109">
        <v>2</v>
      </c>
      <c r="AI109">
        <v>93042552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ROW(Source!A128)</f>
        <v>128</v>
      </c>
      <c r="B110">
        <v>93042553</v>
      </c>
      <c r="C110">
        <v>93042551</v>
      </c>
      <c r="D110">
        <v>37802810</v>
      </c>
      <c r="E110">
        <v>1</v>
      </c>
      <c r="F110">
        <v>1</v>
      </c>
      <c r="G110">
        <v>1</v>
      </c>
      <c r="H110">
        <v>2</v>
      </c>
      <c r="I110" t="s">
        <v>699</v>
      </c>
      <c r="J110" t="s">
        <v>700</v>
      </c>
      <c r="K110" t="s">
        <v>701</v>
      </c>
      <c r="L110">
        <v>1368</v>
      </c>
      <c r="N110">
        <v>1011</v>
      </c>
      <c r="O110" t="s">
        <v>696</v>
      </c>
      <c r="P110" t="s">
        <v>696</v>
      </c>
      <c r="Q110">
        <v>1</v>
      </c>
      <c r="X110">
        <v>4.18</v>
      </c>
      <c r="Y110">
        <v>0</v>
      </c>
      <c r="Z110">
        <v>108.37</v>
      </c>
      <c r="AA110">
        <v>12.1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4.18</v>
      </c>
      <c r="AH110">
        <v>2</v>
      </c>
      <c r="AI110">
        <v>93042553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ROW(Source!A129)</f>
        <v>129</v>
      </c>
      <c r="B111">
        <v>93042556</v>
      </c>
      <c r="C111">
        <v>93042555</v>
      </c>
      <c r="D111">
        <v>23131038</v>
      </c>
      <c r="E111">
        <v>1</v>
      </c>
      <c r="F111">
        <v>1</v>
      </c>
      <c r="G111">
        <v>1</v>
      </c>
      <c r="H111">
        <v>1</v>
      </c>
      <c r="I111" t="s">
        <v>729</v>
      </c>
      <c r="J111" t="s">
        <v>3</v>
      </c>
      <c r="K111" t="s">
        <v>730</v>
      </c>
      <c r="L111">
        <v>1369</v>
      </c>
      <c r="N111">
        <v>1013</v>
      </c>
      <c r="O111" t="s">
        <v>688</v>
      </c>
      <c r="P111" t="s">
        <v>688</v>
      </c>
      <c r="Q111">
        <v>1</v>
      </c>
      <c r="X111">
        <v>15.72</v>
      </c>
      <c r="Y111">
        <v>0</v>
      </c>
      <c r="Z111">
        <v>0</v>
      </c>
      <c r="AA111">
        <v>0</v>
      </c>
      <c r="AB111">
        <v>7.49</v>
      </c>
      <c r="AC111">
        <v>0</v>
      </c>
      <c r="AD111">
        <v>1</v>
      </c>
      <c r="AE111">
        <v>1</v>
      </c>
      <c r="AF111" t="s">
        <v>3</v>
      </c>
      <c r="AG111">
        <v>15.72</v>
      </c>
      <c r="AH111">
        <v>2</v>
      </c>
      <c r="AI111">
        <v>93042556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ROW(Source!A129)</f>
        <v>129</v>
      </c>
      <c r="B112">
        <v>93042557</v>
      </c>
      <c r="C112">
        <v>93042555</v>
      </c>
      <c r="D112">
        <v>121548</v>
      </c>
      <c r="E112">
        <v>1</v>
      </c>
      <c r="F112">
        <v>1</v>
      </c>
      <c r="G112">
        <v>1</v>
      </c>
      <c r="H112">
        <v>1</v>
      </c>
      <c r="I112" t="s">
        <v>25</v>
      </c>
      <c r="J112" t="s">
        <v>3</v>
      </c>
      <c r="K112" t="s">
        <v>691</v>
      </c>
      <c r="L112">
        <v>608254</v>
      </c>
      <c r="N112">
        <v>1013</v>
      </c>
      <c r="O112" t="s">
        <v>692</v>
      </c>
      <c r="P112" t="s">
        <v>692</v>
      </c>
      <c r="Q112">
        <v>1</v>
      </c>
      <c r="X112">
        <v>14.81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2</v>
      </c>
      <c r="AF112" t="s">
        <v>3</v>
      </c>
      <c r="AG112">
        <v>14.81</v>
      </c>
      <c r="AH112">
        <v>2</v>
      </c>
      <c r="AI112">
        <v>93042557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ROW(Source!A129)</f>
        <v>129</v>
      </c>
      <c r="B113">
        <v>93042558</v>
      </c>
      <c r="C113">
        <v>93042555</v>
      </c>
      <c r="D113">
        <v>37802515</v>
      </c>
      <c r="E113">
        <v>1</v>
      </c>
      <c r="F113">
        <v>1</v>
      </c>
      <c r="G113">
        <v>1</v>
      </c>
      <c r="H113">
        <v>2</v>
      </c>
      <c r="I113" t="s">
        <v>746</v>
      </c>
      <c r="J113" t="s">
        <v>747</v>
      </c>
      <c r="K113" t="s">
        <v>748</v>
      </c>
      <c r="L113">
        <v>1368</v>
      </c>
      <c r="N113">
        <v>1011</v>
      </c>
      <c r="O113" t="s">
        <v>696</v>
      </c>
      <c r="P113" t="s">
        <v>696</v>
      </c>
      <c r="Q113">
        <v>1</v>
      </c>
      <c r="X113">
        <v>4.76</v>
      </c>
      <c r="Y113">
        <v>0</v>
      </c>
      <c r="Z113">
        <v>87.24</v>
      </c>
      <c r="AA113">
        <v>9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4.76</v>
      </c>
      <c r="AH113">
        <v>2</v>
      </c>
      <c r="AI113">
        <v>93042558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ROW(Source!A129)</f>
        <v>129</v>
      </c>
      <c r="B114">
        <v>93042559</v>
      </c>
      <c r="C114">
        <v>93042555</v>
      </c>
      <c r="D114">
        <v>37803022</v>
      </c>
      <c r="E114">
        <v>1</v>
      </c>
      <c r="F114">
        <v>1</v>
      </c>
      <c r="G114">
        <v>1</v>
      </c>
      <c r="H114">
        <v>2</v>
      </c>
      <c r="I114" t="s">
        <v>749</v>
      </c>
      <c r="J114" t="s">
        <v>750</v>
      </c>
      <c r="K114" t="s">
        <v>751</v>
      </c>
      <c r="L114">
        <v>1368</v>
      </c>
      <c r="N114">
        <v>1011</v>
      </c>
      <c r="O114" t="s">
        <v>696</v>
      </c>
      <c r="P114" t="s">
        <v>696</v>
      </c>
      <c r="Q114">
        <v>1</v>
      </c>
      <c r="X114">
        <v>1.93</v>
      </c>
      <c r="Y114">
        <v>0</v>
      </c>
      <c r="Z114">
        <v>155.09</v>
      </c>
      <c r="AA114">
        <v>12.1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1.93</v>
      </c>
      <c r="AH114">
        <v>2</v>
      </c>
      <c r="AI114">
        <v>93042559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ROW(Source!A129)</f>
        <v>129</v>
      </c>
      <c r="B115">
        <v>93042560</v>
      </c>
      <c r="C115">
        <v>93042555</v>
      </c>
      <c r="D115">
        <v>37803059</v>
      </c>
      <c r="E115">
        <v>1</v>
      </c>
      <c r="F115">
        <v>1</v>
      </c>
      <c r="G115">
        <v>1</v>
      </c>
      <c r="H115">
        <v>2</v>
      </c>
      <c r="I115" t="s">
        <v>752</v>
      </c>
      <c r="J115" t="s">
        <v>753</v>
      </c>
      <c r="K115" t="s">
        <v>754</v>
      </c>
      <c r="L115">
        <v>1368</v>
      </c>
      <c r="N115">
        <v>1011</v>
      </c>
      <c r="O115" t="s">
        <v>696</v>
      </c>
      <c r="P115" t="s">
        <v>696</v>
      </c>
      <c r="Q115">
        <v>1</v>
      </c>
      <c r="X115">
        <v>7.08</v>
      </c>
      <c r="Y115">
        <v>0</v>
      </c>
      <c r="Z115">
        <v>210.32</v>
      </c>
      <c r="AA115">
        <v>12.9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7.08</v>
      </c>
      <c r="AH115">
        <v>2</v>
      </c>
      <c r="AI115">
        <v>93042560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ROW(Source!A129)</f>
        <v>129</v>
      </c>
      <c r="B116">
        <v>93042561</v>
      </c>
      <c r="C116">
        <v>93042555</v>
      </c>
      <c r="D116">
        <v>37803111</v>
      </c>
      <c r="E116">
        <v>1</v>
      </c>
      <c r="F116">
        <v>1</v>
      </c>
      <c r="G116">
        <v>1</v>
      </c>
      <c r="H116">
        <v>2</v>
      </c>
      <c r="I116" t="s">
        <v>755</v>
      </c>
      <c r="J116" t="s">
        <v>756</v>
      </c>
      <c r="K116" t="s">
        <v>757</v>
      </c>
      <c r="L116">
        <v>1368</v>
      </c>
      <c r="N116">
        <v>1011</v>
      </c>
      <c r="O116" t="s">
        <v>696</v>
      </c>
      <c r="P116" t="s">
        <v>696</v>
      </c>
      <c r="Q116">
        <v>1</v>
      </c>
      <c r="X116">
        <v>1.04</v>
      </c>
      <c r="Y116">
        <v>0</v>
      </c>
      <c r="Z116">
        <v>119.25</v>
      </c>
      <c r="AA116">
        <v>10.35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1.04</v>
      </c>
      <c r="AH116">
        <v>2</v>
      </c>
      <c r="AI116">
        <v>93042561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ROW(Source!A129)</f>
        <v>129</v>
      </c>
      <c r="B117">
        <v>93042562</v>
      </c>
      <c r="C117">
        <v>93042555</v>
      </c>
      <c r="D117">
        <v>37777457</v>
      </c>
      <c r="E117">
        <v>1</v>
      </c>
      <c r="F117">
        <v>1</v>
      </c>
      <c r="G117">
        <v>1</v>
      </c>
      <c r="H117">
        <v>3</v>
      </c>
      <c r="I117" t="s">
        <v>305</v>
      </c>
      <c r="J117" t="s">
        <v>307</v>
      </c>
      <c r="K117" t="s">
        <v>306</v>
      </c>
      <c r="L117">
        <v>1339</v>
      </c>
      <c r="N117">
        <v>1007</v>
      </c>
      <c r="O117" t="s">
        <v>69</v>
      </c>
      <c r="P117" t="s">
        <v>69</v>
      </c>
      <c r="Q117">
        <v>1</v>
      </c>
      <c r="X117">
        <v>0</v>
      </c>
      <c r="Y117">
        <v>144</v>
      </c>
      <c r="Z117">
        <v>0</v>
      </c>
      <c r="AA117">
        <v>0</v>
      </c>
      <c r="AB117">
        <v>0</v>
      </c>
      <c r="AC117">
        <v>1</v>
      </c>
      <c r="AD117">
        <v>0</v>
      </c>
      <c r="AE117">
        <v>0</v>
      </c>
      <c r="AF117" t="s">
        <v>3</v>
      </c>
      <c r="AG117">
        <v>0</v>
      </c>
      <c r="AH117">
        <v>2</v>
      </c>
      <c r="AI117">
        <v>93042562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ROW(Source!A129)</f>
        <v>129</v>
      </c>
      <c r="B118">
        <v>93042563</v>
      </c>
      <c r="C118">
        <v>93042555</v>
      </c>
      <c r="D118">
        <v>37777802</v>
      </c>
      <c r="E118">
        <v>1</v>
      </c>
      <c r="F118">
        <v>1</v>
      </c>
      <c r="G118">
        <v>1</v>
      </c>
      <c r="H118">
        <v>3</v>
      </c>
      <c r="I118" t="s">
        <v>758</v>
      </c>
      <c r="J118" t="s">
        <v>759</v>
      </c>
      <c r="K118" t="s">
        <v>760</v>
      </c>
      <c r="L118">
        <v>1339</v>
      </c>
      <c r="N118">
        <v>1007</v>
      </c>
      <c r="O118" t="s">
        <v>69</v>
      </c>
      <c r="P118" t="s">
        <v>69</v>
      </c>
      <c r="Q118">
        <v>1</v>
      </c>
      <c r="X118">
        <v>7</v>
      </c>
      <c r="Y118">
        <v>2.4700000000000002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7</v>
      </c>
      <c r="AH118">
        <v>2</v>
      </c>
      <c r="AI118">
        <v>93042563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ROW(Source!A131)</f>
        <v>131</v>
      </c>
      <c r="B119">
        <v>93042716</v>
      </c>
      <c r="C119">
        <v>93042565</v>
      </c>
      <c r="D119">
        <v>23129805</v>
      </c>
      <c r="E119">
        <v>1</v>
      </c>
      <c r="F119">
        <v>1</v>
      </c>
      <c r="G119">
        <v>1</v>
      </c>
      <c r="H119">
        <v>1</v>
      </c>
      <c r="I119" t="s">
        <v>761</v>
      </c>
      <c r="J119" t="s">
        <v>3</v>
      </c>
      <c r="K119" t="s">
        <v>762</v>
      </c>
      <c r="L119">
        <v>1369</v>
      </c>
      <c r="N119">
        <v>1013</v>
      </c>
      <c r="O119" t="s">
        <v>688</v>
      </c>
      <c r="P119" t="s">
        <v>688</v>
      </c>
      <c r="Q119">
        <v>1</v>
      </c>
      <c r="X119">
        <v>220.66</v>
      </c>
      <c r="Y119">
        <v>0</v>
      </c>
      <c r="Z119">
        <v>0</v>
      </c>
      <c r="AA119">
        <v>0</v>
      </c>
      <c r="AB119">
        <v>7.97</v>
      </c>
      <c r="AC119">
        <v>0</v>
      </c>
      <c r="AD119">
        <v>1</v>
      </c>
      <c r="AE119">
        <v>1</v>
      </c>
      <c r="AF119" t="s">
        <v>3</v>
      </c>
      <c r="AG119">
        <v>220.66</v>
      </c>
      <c r="AH119">
        <v>2</v>
      </c>
      <c r="AI119">
        <v>93042716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ROW(Source!A131)</f>
        <v>131</v>
      </c>
      <c r="B120">
        <v>93042717</v>
      </c>
      <c r="C120">
        <v>93042565</v>
      </c>
      <c r="D120">
        <v>121548</v>
      </c>
      <c r="E120">
        <v>1</v>
      </c>
      <c r="F120">
        <v>1</v>
      </c>
      <c r="G120">
        <v>1</v>
      </c>
      <c r="H120">
        <v>1</v>
      </c>
      <c r="I120" t="s">
        <v>25</v>
      </c>
      <c r="J120" t="s">
        <v>3</v>
      </c>
      <c r="K120" t="s">
        <v>691</v>
      </c>
      <c r="L120">
        <v>608254</v>
      </c>
      <c r="N120">
        <v>1013</v>
      </c>
      <c r="O120" t="s">
        <v>692</v>
      </c>
      <c r="P120" t="s">
        <v>692</v>
      </c>
      <c r="Q120">
        <v>1</v>
      </c>
      <c r="X120">
        <v>27.31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2</v>
      </c>
      <c r="AF120" t="s">
        <v>3</v>
      </c>
      <c r="AG120">
        <v>27.31</v>
      </c>
      <c r="AH120">
        <v>2</v>
      </c>
      <c r="AI120">
        <v>93042717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ROW(Source!A131)</f>
        <v>131</v>
      </c>
      <c r="B121">
        <v>93042718</v>
      </c>
      <c r="C121">
        <v>93042565</v>
      </c>
      <c r="D121">
        <v>37802359</v>
      </c>
      <c r="E121">
        <v>1</v>
      </c>
      <c r="F121">
        <v>1</v>
      </c>
      <c r="G121">
        <v>1</v>
      </c>
      <c r="H121">
        <v>2</v>
      </c>
      <c r="I121" t="s">
        <v>763</v>
      </c>
      <c r="J121" t="s">
        <v>764</v>
      </c>
      <c r="K121" t="s">
        <v>765</v>
      </c>
      <c r="L121">
        <v>1368</v>
      </c>
      <c r="N121">
        <v>1011</v>
      </c>
      <c r="O121" t="s">
        <v>696</v>
      </c>
      <c r="P121" t="s">
        <v>696</v>
      </c>
      <c r="Q121">
        <v>1</v>
      </c>
      <c r="X121">
        <v>26.06</v>
      </c>
      <c r="Y121">
        <v>0</v>
      </c>
      <c r="Z121">
        <v>103.49</v>
      </c>
      <c r="AA121">
        <v>12.1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26.06</v>
      </c>
      <c r="AH121">
        <v>2</v>
      </c>
      <c r="AI121">
        <v>93042718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ROW(Source!A131)</f>
        <v>131</v>
      </c>
      <c r="B122">
        <v>93042719</v>
      </c>
      <c r="C122">
        <v>93042565</v>
      </c>
      <c r="D122">
        <v>37802443</v>
      </c>
      <c r="E122">
        <v>1</v>
      </c>
      <c r="F122">
        <v>1</v>
      </c>
      <c r="G122">
        <v>1</v>
      </c>
      <c r="H122">
        <v>2</v>
      </c>
      <c r="I122" t="s">
        <v>766</v>
      </c>
      <c r="J122" t="s">
        <v>767</v>
      </c>
      <c r="K122" t="s">
        <v>768</v>
      </c>
      <c r="L122">
        <v>1368</v>
      </c>
      <c r="N122">
        <v>1011</v>
      </c>
      <c r="O122" t="s">
        <v>696</v>
      </c>
      <c r="P122" t="s">
        <v>696</v>
      </c>
      <c r="Q122">
        <v>1</v>
      </c>
      <c r="X122">
        <v>0.98</v>
      </c>
      <c r="Y122">
        <v>0</v>
      </c>
      <c r="Z122">
        <v>124.14</v>
      </c>
      <c r="AA122">
        <v>12.1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0.98</v>
      </c>
      <c r="AH122">
        <v>2</v>
      </c>
      <c r="AI122">
        <v>93042719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ROW(Source!A131)</f>
        <v>131</v>
      </c>
      <c r="B123">
        <v>93042720</v>
      </c>
      <c r="C123">
        <v>93042565</v>
      </c>
      <c r="D123">
        <v>37802515</v>
      </c>
      <c r="E123">
        <v>1</v>
      </c>
      <c r="F123">
        <v>1</v>
      </c>
      <c r="G123">
        <v>1</v>
      </c>
      <c r="H123">
        <v>2</v>
      </c>
      <c r="I123" t="s">
        <v>746</v>
      </c>
      <c r="J123" t="s">
        <v>747</v>
      </c>
      <c r="K123" t="s">
        <v>748</v>
      </c>
      <c r="L123">
        <v>1368</v>
      </c>
      <c r="N123">
        <v>1011</v>
      </c>
      <c r="O123" t="s">
        <v>696</v>
      </c>
      <c r="P123" t="s">
        <v>696</v>
      </c>
      <c r="Q123">
        <v>1</v>
      </c>
      <c r="X123">
        <v>0.27</v>
      </c>
      <c r="Y123">
        <v>0</v>
      </c>
      <c r="Z123">
        <v>87.24</v>
      </c>
      <c r="AA123">
        <v>9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0.27</v>
      </c>
      <c r="AH123">
        <v>2</v>
      </c>
      <c r="AI123">
        <v>93042720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ROW(Source!A131)</f>
        <v>131</v>
      </c>
      <c r="B124">
        <v>93042721</v>
      </c>
      <c r="C124">
        <v>93042565</v>
      </c>
      <c r="D124">
        <v>37802657</v>
      </c>
      <c r="E124">
        <v>1</v>
      </c>
      <c r="F124">
        <v>1</v>
      </c>
      <c r="G124">
        <v>1</v>
      </c>
      <c r="H124">
        <v>2</v>
      </c>
      <c r="I124" t="s">
        <v>769</v>
      </c>
      <c r="J124" t="s">
        <v>770</v>
      </c>
      <c r="K124" t="s">
        <v>771</v>
      </c>
      <c r="L124">
        <v>1368</v>
      </c>
      <c r="N124">
        <v>1011</v>
      </c>
      <c r="O124" t="s">
        <v>696</v>
      </c>
      <c r="P124" t="s">
        <v>696</v>
      </c>
      <c r="Q124">
        <v>1</v>
      </c>
      <c r="X124">
        <v>4.3</v>
      </c>
      <c r="Y124">
        <v>0</v>
      </c>
      <c r="Z124">
        <v>7.55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4.3</v>
      </c>
      <c r="AH124">
        <v>2</v>
      </c>
      <c r="AI124">
        <v>93042721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ROW(Source!A131)</f>
        <v>131</v>
      </c>
      <c r="B125">
        <v>93042722</v>
      </c>
      <c r="C125">
        <v>93042565</v>
      </c>
      <c r="D125">
        <v>37802999</v>
      </c>
      <c r="E125">
        <v>1</v>
      </c>
      <c r="F125">
        <v>1</v>
      </c>
      <c r="G125">
        <v>1</v>
      </c>
      <c r="H125">
        <v>2</v>
      </c>
      <c r="I125" t="s">
        <v>772</v>
      </c>
      <c r="J125" t="s">
        <v>773</v>
      </c>
      <c r="K125" t="s">
        <v>774</v>
      </c>
      <c r="L125">
        <v>1368</v>
      </c>
      <c r="N125">
        <v>1011</v>
      </c>
      <c r="O125" t="s">
        <v>696</v>
      </c>
      <c r="P125" t="s">
        <v>696</v>
      </c>
      <c r="Q125">
        <v>1</v>
      </c>
      <c r="X125">
        <v>10.71</v>
      </c>
      <c r="Y125">
        <v>0</v>
      </c>
      <c r="Z125">
        <v>2.67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10.71</v>
      </c>
      <c r="AH125">
        <v>2</v>
      </c>
      <c r="AI125">
        <v>93042722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ROW(Source!A131)</f>
        <v>131</v>
      </c>
      <c r="B126">
        <v>93042723</v>
      </c>
      <c r="C126">
        <v>93042565</v>
      </c>
      <c r="D126">
        <v>37804146</v>
      </c>
      <c r="E126">
        <v>1</v>
      </c>
      <c r="F126">
        <v>1</v>
      </c>
      <c r="G126">
        <v>1</v>
      </c>
      <c r="H126">
        <v>2</v>
      </c>
      <c r="I126" t="s">
        <v>775</v>
      </c>
      <c r="J126" t="s">
        <v>776</v>
      </c>
      <c r="K126" t="s">
        <v>777</v>
      </c>
      <c r="L126">
        <v>1368</v>
      </c>
      <c r="N126">
        <v>1011</v>
      </c>
      <c r="O126" t="s">
        <v>696</v>
      </c>
      <c r="P126" t="s">
        <v>696</v>
      </c>
      <c r="Q126">
        <v>1</v>
      </c>
      <c r="X126">
        <v>0.1</v>
      </c>
      <c r="Y126">
        <v>0</v>
      </c>
      <c r="Z126">
        <v>3.28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0.1</v>
      </c>
      <c r="AH126">
        <v>2</v>
      </c>
      <c r="AI126">
        <v>93042723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ROW(Source!A131)</f>
        <v>131</v>
      </c>
      <c r="B127">
        <v>93042724</v>
      </c>
      <c r="C127">
        <v>93042565</v>
      </c>
      <c r="D127">
        <v>37804456</v>
      </c>
      <c r="E127">
        <v>1</v>
      </c>
      <c r="F127">
        <v>1</v>
      </c>
      <c r="G127">
        <v>1</v>
      </c>
      <c r="H127">
        <v>2</v>
      </c>
      <c r="I127" t="s">
        <v>709</v>
      </c>
      <c r="J127" t="s">
        <v>710</v>
      </c>
      <c r="K127" t="s">
        <v>711</v>
      </c>
      <c r="L127">
        <v>1368</v>
      </c>
      <c r="N127">
        <v>1011</v>
      </c>
      <c r="O127" t="s">
        <v>696</v>
      </c>
      <c r="P127" t="s">
        <v>696</v>
      </c>
      <c r="Q127">
        <v>1</v>
      </c>
      <c r="X127">
        <v>1.47</v>
      </c>
      <c r="Y127">
        <v>0</v>
      </c>
      <c r="Z127">
        <v>91.76</v>
      </c>
      <c r="AA127">
        <v>10.35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1.47</v>
      </c>
      <c r="AH127">
        <v>2</v>
      </c>
      <c r="AI127">
        <v>93042724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ROW(Source!A131)</f>
        <v>131</v>
      </c>
      <c r="B128">
        <v>93042725</v>
      </c>
      <c r="C128">
        <v>93042565</v>
      </c>
      <c r="D128">
        <v>37736264</v>
      </c>
      <c r="E128">
        <v>1</v>
      </c>
      <c r="F128">
        <v>1</v>
      </c>
      <c r="G128">
        <v>1</v>
      </c>
      <c r="H128">
        <v>3</v>
      </c>
      <c r="I128" t="s">
        <v>318</v>
      </c>
      <c r="J128" t="s">
        <v>320</v>
      </c>
      <c r="K128" t="s">
        <v>319</v>
      </c>
      <c r="L128">
        <v>1348</v>
      </c>
      <c r="N128">
        <v>1009</v>
      </c>
      <c r="O128" t="s">
        <v>178</v>
      </c>
      <c r="P128" t="s">
        <v>178</v>
      </c>
      <c r="Q128">
        <v>1000</v>
      </c>
      <c r="X128">
        <v>1.0200000000000001E-2</v>
      </c>
      <c r="Y128">
        <v>4455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1.0200000000000001E-2</v>
      </c>
      <c r="AH128">
        <v>2</v>
      </c>
      <c r="AI128">
        <v>93042725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ROW(Source!A131)</f>
        <v>131</v>
      </c>
      <c r="B129">
        <v>93042726</v>
      </c>
      <c r="C129">
        <v>93042565</v>
      </c>
      <c r="D129">
        <v>37736609</v>
      </c>
      <c r="E129">
        <v>1</v>
      </c>
      <c r="F129">
        <v>1</v>
      </c>
      <c r="G129">
        <v>1</v>
      </c>
      <c r="H129">
        <v>3</v>
      </c>
      <c r="I129" t="s">
        <v>778</v>
      </c>
      <c r="J129" t="s">
        <v>779</v>
      </c>
      <c r="K129" t="s">
        <v>780</v>
      </c>
      <c r="L129">
        <v>1348</v>
      </c>
      <c r="N129">
        <v>1009</v>
      </c>
      <c r="O129" t="s">
        <v>178</v>
      </c>
      <c r="P129" t="s">
        <v>178</v>
      </c>
      <c r="Q129">
        <v>1000</v>
      </c>
      <c r="X129">
        <v>5.0000000000000001E-3</v>
      </c>
      <c r="Y129">
        <v>9750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5.0000000000000001E-3</v>
      </c>
      <c r="AH129">
        <v>2</v>
      </c>
      <c r="AI129">
        <v>93042726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ROW(Source!A131)</f>
        <v>131</v>
      </c>
      <c r="B130">
        <v>93042727</v>
      </c>
      <c r="C130">
        <v>93042565</v>
      </c>
      <c r="D130">
        <v>37730282</v>
      </c>
      <c r="E130">
        <v>1</v>
      </c>
      <c r="F130">
        <v>1</v>
      </c>
      <c r="G130">
        <v>1</v>
      </c>
      <c r="H130">
        <v>3</v>
      </c>
      <c r="I130" t="s">
        <v>781</v>
      </c>
      <c r="J130" t="s">
        <v>782</v>
      </c>
      <c r="K130" t="s">
        <v>783</v>
      </c>
      <c r="L130">
        <v>1327</v>
      </c>
      <c r="N130">
        <v>1005</v>
      </c>
      <c r="O130" t="s">
        <v>138</v>
      </c>
      <c r="P130" t="s">
        <v>138</v>
      </c>
      <c r="Q130">
        <v>1</v>
      </c>
      <c r="X130">
        <v>30</v>
      </c>
      <c r="Y130">
        <v>10.199999999999999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30</v>
      </c>
      <c r="AH130">
        <v>2</v>
      </c>
      <c r="AI130">
        <v>93042727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ROW(Source!A131)</f>
        <v>131</v>
      </c>
      <c r="B131">
        <v>93042728</v>
      </c>
      <c r="C131">
        <v>93042565</v>
      </c>
      <c r="D131">
        <v>37736933</v>
      </c>
      <c r="E131">
        <v>1</v>
      </c>
      <c r="F131">
        <v>1</v>
      </c>
      <c r="G131">
        <v>1</v>
      </c>
      <c r="H131">
        <v>3</v>
      </c>
      <c r="I131" t="s">
        <v>784</v>
      </c>
      <c r="J131" t="s">
        <v>785</v>
      </c>
      <c r="K131" t="s">
        <v>786</v>
      </c>
      <c r="L131">
        <v>1348</v>
      </c>
      <c r="N131">
        <v>1009</v>
      </c>
      <c r="O131" t="s">
        <v>178</v>
      </c>
      <c r="P131" t="s">
        <v>178</v>
      </c>
      <c r="Q131">
        <v>1000</v>
      </c>
      <c r="X131">
        <v>2E-3</v>
      </c>
      <c r="Y131">
        <v>12936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2E-3</v>
      </c>
      <c r="AH131">
        <v>2</v>
      </c>
      <c r="AI131">
        <v>93042728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ROW(Source!A131)</f>
        <v>131</v>
      </c>
      <c r="B132">
        <v>93042729</v>
      </c>
      <c r="C132">
        <v>93042565</v>
      </c>
      <c r="D132">
        <v>37738213</v>
      </c>
      <c r="E132">
        <v>1</v>
      </c>
      <c r="F132">
        <v>1</v>
      </c>
      <c r="G132">
        <v>1</v>
      </c>
      <c r="H132">
        <v>3</v>
      </c>
      <c r="I132" t="s">
        <v>787</v>
      </c>
      <c r="J132" t="s">
        <v>788</v>
      </c>
      <c r="K132" t="s">
        <v>789</v>
      </c>
      <c r="L132">
        <v>1339</v>
      </c>
      <c r="N132">
        <v>1007</v>
      </c>
      <c r="O132" t="s">
        <v>69</v>
      </c>
      <c r="P132" t="s">
        <v>69</v>
      </c>
      <c r="Q132">
        <v>1</v>
      </c>
      <c r="X132">
        <v>0.04</v>
      </c>
      <c r="Y132">
        <v>883.19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0.04</v>
      </c>
      <c r="AH132">
        <v>2</v>
      </c>
      <c r="AI132">
        <v>93042729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ROW(Source!A131)</f>
        <v>131</v>
      </c>
      <c r="B133">
        <v>93042730</v>
      </c>
      <c r="C133">
        <v>93042565</v>
      </c>
      <c r="D133">
        <v>37753199</v>
      </c>
      <c r="E133">
        <v>1</v>
      </c>
      <c r="F133">
        <v>1</v>
      </c>
      <c r="G133">
        <v>1</v>
      </c>
      <c r="H133">
        <v>3</v>
      </c>
      <c r="I133" t="s">
        <v>790</v>
      </c>
      <c r="J133" t="s">
        <v>791</v>
      </c>
      <c r="K133" t="s">
        <v>792</v>
      </c>
      <c r="L133">
        <v>1327</v>
      </c>
      <c r="N133">
        <v>1005</v>
      </c>
      <c r="O133" t="s">
        <v>138</v>
      </c>
      <c r="P133" t="s">
        <v>138</v>
      </c>
      <c r="Q133">
        <v>1</v>
      </c>
      <c r="X133">
        <v>3.6</v>
      </c>
      <c r="Y133">
        <v>57.63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3.6</v>
      </c>
      <c r="AH133">
        <v>2</v>
      </c>
      <c r="AI133">
        <v>93042730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ROW(Source!A131)</f>
        <v>131</v>
      </c>
      <c r="B134">
        <v>93042731</v>
      </c>
      <c r="C134">
        <v>93042565</v>
      </c>
      <c r="D134">
        <v>37753208</v>
      </c>
      <c r="E134">
        <v>1</v>
      </c>
      <c r="F134">
        <v>1</v>
      </c>
      <c r="G134">
        <v>1</v>
      </c>
      <c r="H134">
        <v>3</v>
      </c>
      <c r="I134" t="s">
        <v>322</v>
      </c>
      <c r="J134" t="s">
        <v>324</v>
      </c>
      <c r="K134" t="s">
        <v>323</v>
      </c>
      <c r="L134">
        <v>1348</v>
      </c>
      <c r="N134">
        <v>1009</v>
      </c>
      <c r="O134" t="s">
        <v>178</v>
      </c>
      <c r="P134" t="s">
        <v>178</v>
      </c>
      <c r="Q134">
        <v>1000</v>
      </c>
      <c r="X134">
        <v>8.1</v>
      </c>
      <c r="Y134">
        <v>5734.75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8.1</v>
      </c>
      <c r="AH134">
        <v>2</v>
      </c>
      <c r="AI134">
        <v>93042731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ROW(Source!A131)</f>
        <v>131</v>
      </c>
      <c r="B135">
        <v>93042732</v>
      </c>
      <c r="C135">
        <v>93042565</v>
      </c>
      <c r="D135">
        <v>37767864</v>
      </c>
      <c r="E135">
        <v>1</v>
      </c>
      <c r="F135">
        <v>1</v>
      </c>
      <c r="G135">
        <v>1</v>
      </c>
      <c r="H135">
        <v>3</v>
      </c>
      <c r="I135" t="s">
        <v>326</v>
      </c>
      <c r="J135" t="s">
        <v>328</v>
      </c>
      <c r="K135" t="s">
        <v>327</v>
      </c>
      <c r="L135">
        <v>1339</v>
      </c>
      <c r="N135">
        <v>1007</v>
      </c>
      <c r="O135" t="s">
        <v>69</v>
      </c>
      <c r="P135" t="s">
        <v>69</v>
      </c>
      <c r="Q135">
        <v>1</v>
      </c>
      <c r="X135">
        <v>101.5</v>
      </c>
      <c r="Y135">
        <v>633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101.5</v>
      </c>
      <c r="AH135">
        <v>2</v>
      </c>
      <c r="AI135">
        <v>93042732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ROW(Source!A131)</f>
        <v>131</v>
      </c>
      <c r="B136">
        <v>93042733</v>
      </c>
      <c r="C136">
        <v>93042565</v>
      </c>
      <c r="D136">
        <v>37777055</v>
      </c>
      <c r="E136">
        <v>1</v>
      </c>
      <c r="F136">
        <v>1</v>
      </c>
      <c r="G136">
        <v>1</v>
      </c>
      <c r="H136">
        <v>3</v>
      </c>
      <c r="I136" t="s">
        <v>793</v>
      </c>
      <c r="J136" t="s">
        <v>794</v>
      </c>
      <c r="K136" t="s">
        <v>795</v>
      </c>
      <c r="L136">
        <v>1348</v>
      </c>
      <c r="N136">
        <v>1009</v>
      </c>
      <c r="O136" t="s">
        <v>178</v>
      </c>
      <c r="P136" t="s">
        <v>178</v>
      </c>
      <c r="Q136">
        <v>1000</v>
      </c>
      <c r="X136">
        <v>0.01</v>
      </c>
      <c r="Y136">
        <v>489.82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0.01</v>
      </c>
      <c r="AH136">
        <v>2</v>
      </c>
      <c r="AI136">
        <v>93042733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ROW(Source!A131)</f>
        <v>131</v>
      </c>
      <c r="B137">
        <v>93042734</v>
      </c>
      <c r="C137">
        <v>93042565</v>
      </c>
      <c r="D137">
        <v>37777802</v>
      </c>
      <c r="E137">
        <v>1</v>
      </c>
      <c r="F137">
        <v>1</v>
      </c>
      <c r="G137">
        <v>1</v>
      </c>
      <c r="H137">
        <v>3</v>
      </c>
      <c r="I137" t="s">
        <v>758</v>
      </c>
      <c r="J137" t="s">
        <v>759</v>
      </c>
      <c r="K137" t="s">
        <v>760</v>
      </c>
      <c r="L137">
        <v>1339</v>
      </c>
      <c r="N137">
        <v>1007</v>
      </c>
      <c r="O137" t="s">
        <v>69</v>
      </c>
      <c r="P137" t="s">
        <v>69</v>
      </c>
      <c r="Q137">
        <v>1</v>
      </c>
      <c r="X137">
        <v>0.73</v>
      </c>
      <c r="Y137">
        <v>2.4700000000000002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0.73</v>
      </c>
      <c r="AH137">
        <v>2</v>
      </c>
      <c r="AI137">
        <v>93042734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ROW(Source!A135)</f>
        <v>135</v>
      </c>
      <c r="B138">
        <v>93042608</v>
      </c>
      <c r="C138">
        <v>93042607</v>
      </c>
      <c r="D138">
        <v>23129555</v>
      </c>
      <c r="E138">
        <v>1</v>
      </c>
      <c r="F138">
        <v>1</v>
      </c>
      <c r="G138">
        <v>1</v>
      </c>
      <c r="H138">
        <v>1</v>
      </c>
      <c r="I138" t="s">
        <v>686</v>
      </c>
      <c r="J138" t="s">
        <v>3</v>
      </c>
      <c r="K138" t="s">
        <v>687</v>
      </c>
      <c r="L138">
        <v>1369</v>
      </c>
      <c r="N138">
        <v>1013</v>
      </c>
      <c r="O138" t="s">
        <v>688</v>
      </c>
      <c r="P138" t="s">
        <v>688</v>
      </c>
      <c r="Q138">
        <v>1</v>
      </c>
      <c r="X138">
        <v>154</v>
      </c>
      <c r="Y138">
        <v>0</v>
      </c>
      <c r="Z138">
        <v>0</v>
      </c>
      <c r="AA138">
        <v>0</v>
      </c>
      <c r="AB138">
        <v>7.29</v>
      </c>
      <c r="AC138">
        <v>0</v>
      </c>
      <c r="AD138">
        <v>1</v>
      </c>
      <c r="AE138">
        <v>1</v>
      </c>
      <c r="AF138" t="s">
        <v>3</v>
      </c>
      <c r="AG138">
        <v>154</v>
      </c>
      <c r="AH138">
        <v>2</v>
      </c>
      <c r="AI138">
        <v>93042608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ROW(Source!A136)</f>
        <v>136</v>
      </c>
      <c r="B139">
        <v>93042641</v>
      </c>
      <c r="C139">
        <v>93042609</v>
      </c>
      <c r="D139">
        <v>23135960</v>
      </c>
      <c r="E139">
        <v>1</v>
      </c>
      <c r="F139">
        <v>1</v>
      </c>
      <c r="G139">
        <v>1</v>
      </c>
      <c r="H139">
        <v>1</v>
      </c>
      <c r="I139" t="s">
        <v>697</v>
      </c>
      <c r="J139" t="s">
        <v>3</v>
      </c>
      <c r="K139" t="s">
        <v>698</v>
      </c>
      <c r="L139">
        <v>1369</v>
      </c>
      <c r="N139">
        <v>1013</v>
      </c>
      <c r="O139" t="s">
        <v>688</v>
      </c>
      <c r="P139" t="s">
        <v>688</v>
      </c>
      <c r="Q139">
        <v>1</v>
      </c>
      <c r="X139">
        <v>97.2</v>
      </c>
      <c r="Y139">
        <v>0</v>
      </c>
      <c r="Z139">
        <v>0</v>
      </c>
      <c r="AA139">
        <v>0</v>
      </c>
      <c r="AB139">
        <v>7.01</v>
      </c>
      <c r="AC139">
        <v>0</v>
      </c>
      <c r="AD139">
        <v>1</v>
      </c>
      <c r="AE139">
        <v>1</v>
      </c>
      <c r="AF139" t="s">
        <v>3</v>
      </c>
      <c r="AG139">
        <v>97.2</v>
      </c>
      <c r="AH139">
        <v>2</v>
      </c>
      <c r="AI139">
        <v>93042641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ROW(Source!A137)</f>
        <v>137</v>
      </c>
      <c r="B140">
        <v>93042586</v>
      </c>
      <c r="C140">
        <v>93042585</v>
      </c>
      <c r="D140">
        <v>23351341</v>
      </c>
      <c r="E140">
        <v>1</v>
      </c>
      <c r="F140">
        <v>1</v>
      </c>
      <c r="G140">
        <v>1</v>
      </c>
      <c r="H140">
        <v>1</v>
      </c>
      <c r="I140" t="s">
        <v>796</v>
      </c>
      <c r="J140" t="s">
        <v>3</v>
      </c>
      <c r="K140" t="s">
        <v>797</v>
      </c>
      <c r="L140">
        <v>1369</v>
      </c>
      <c r="N140">
        <v>1013</v>
      </c>
      <c r="O140" t="s">
        <v>688</v>
      </c>
      <c r="P140" t="s">
        <v>688</v>
      </c>
      <c r="Q140">
        <v>1</v>
      </c>
      <c r="X140">
        <v>10.7</v>
      </c>
      <c r="Y140">
        <v>0</v>
      </c>
      <c r="Z140">
        <v>0</v>
      </c>
      <c r="AA140">
        <v>0</v>
      </c>
      <c r="AB140">
        <v>8.7899999999999991</v>
      </c>
      <c r="AC140">
        <v>0</v>
      </c>
      <c r="AD140">
        <v>1</v>
      </c>
      <c r="AE140">
        <v>1</v>
      </c>
      <c r="AF140" t="s">
        <v>3</v>
      </c>
      <c r="AG140">
        <v>10.7</v>
      </c>
      <c r="AH140">
        <v>2</v>
      </c>
      <c r="AI140">
        <v>93042586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ROW(Source!A137)</f>
        <v>137</v>
      </c>
      <c r="B141">
        <v>93042587</v>
      </c>
      <c r="C141">
        <v>93042585</v>
      </c>
      <c r="D141">
        <v>121548</v>
      </c>
      <c r="E141">
        <v>1</v>
      </c>
      <c r="F141">
        <v>1</v>
      </c>
      <c r="G141">
        <v>1</v>
      </c>
      <c r="H141">
        <v>1</v>
      </c>
      <c r="I141" t="s">
        <v>25</v>
      </c>
      <c r="J141" t="s">
        <v>3</v>
      </c>
      <c r="K141" t="s">
        <v>691</v>
      </c>
      <c r="L141">
        <v>608254</v>
      </c>
      <c r="N141">
        <v>1013</v>
      </c>
      <c r="O141" t="s">
        <v>692</v>
      </c>
      <c r="P141" t="s">
        <v>692</v>
      </c>
      <c r="Q141">
        <v>1</v>
      </c>
      <c r="X141">
        <v>0.19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2</v>
      </c>
      <c r="AF141" t="s">
        <v>3</v>
      </c>
      <c r="AG141">
        <v>0.19</v>
      </c>
      <c r="AH141">
        <v>2</v>
      </c>
      <c r="AI141">
        <v>93042587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ROW(Source!A137)</f>
        <v>137</v>
      </c>
      <c r="B142">
        <v>93042588</v>
      </c>
      <c r="C142">
        <v>93042585</v>
      </c>
      <c r="D142">
        <v>37802432</v>
      </c>
      <c r="E142">
        <v>1</v>
      </c>
      <c r="F142">
        <v>1</v>
      </c>
      <c r="G142">
        <v>1</v>
      </c>
      <c r="H142">
        <v>2</v>
      </c>
      <c r="I142" t="s">
        <v>720</v>
      </c>
      <c r="J142" t="s">
        <v>721</v>
      </c>
      <c r="K142" t="s">
        <v>722</v>
      </c>
      <c r="L142">
        <v>1368</v>
      </c>
      <c r="N142">
        <v>1011</v>
      </c>
      <c r="O142" t="s">
        <v>696</v>
      </c>
      <c r="P142" t="s">
        <v>696</v>
      </c>
      <c r="Q142">
        <v>1</v>
      </c>
      <c r="X142">
        <v>0.19</v>
      </c>
      <c r="Y142">
        <v>0</v>
      </c>
      <c r="Z142">
        <v>138.54</v>
      </c>
      <c r="AA142">
        <v>12.1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0.19</v>
      </c>
      <c r="AH142">
        <v>2</v>
      </c>
      <c r="AI142">
        <v>93042588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ROW(Source!A137)</f>
        <v>137</v>
      </c>
      <c r="B143">
        <v>93042589</v>
      </c>
      <c r="C143">
        <v>93042585</v>
      </c>
      <c r="D143">
        <v>37802657</v>
      </c>
      <c r="E143">
        <v>1</v>
      </c>
      <c r="F143">
        <v>1</v>
      </c>
      <c r="G143">
        <v>1</v>
      </c>
      <c r="H143">
        <v>2</v>
      </c>
      <c r="I143" t="s">
        <v>769</v>
      </c>
      <c r="J143" t="s">
        <v>770</v>
      </c>
      <c r="K143" t="s">
        <v>771</v>
      </c>
      <c r="L143">
        <v>1368</v>
      </c>
      <c r="N143">
        <v>1011</v>
      </c>
      <c r="O143" t="s">
        <v>696</v>
      </c>
      <c r="P143" t="s">
        <v>696</v>
      </c>
      <c r="Q143">
        <v>1</v>
      </c>
      <c r="X143">
        <v>1.75</v>
      </c>
      <c r="Y143">
        <v>0</v>
      </c>
      <c r="Z143">
        <v>7.55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1.75</v>
      </c>
      <c r="AH143">
        <v>2</v>
      </c>
      <c r="AI143">
        <v>93042589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ROW(Source!A137)</f>
        <v>137</v>
      </c>
      <c r="B144">
        <v>93042590</v>
      </c>
      <c r="C144">
        <v>93042585</v>
      </c>
      <c r="D144">
        <v>37804456</v>
      </c>
      <c r="E144">
        <v>1</v>
      </c>
      <c r="F144">
        <v>1</v>
      </c>
      <c r="G144">
        <v>1</v>
      </c>
      <c r="H144">
        <v>2</v>
      </c>
      <c r="I144" t="s">
        <v>709</v>
      </c>
      <c r="J144" t="s">
        <v>710</v>
      </c>
      <c r="K144" t="s">
        <v>711</v>
      </c>
      <c r="L144">
        <v>1368</v>
      </c>
      <c r="N144">
        <v>1011</v>
      </c>
      <c r="O144" t="s">
        <v>696</v>
      </c>
      <c r="P144" t="s">
        <v>696</v>
      </c>
      <c r="Q144">
        <v>1</v>
      </c>
      <c r="X144">
        <v>0.19</v>
      </c>
      <c r="Y144">
        <v>0</v>
      </c>
      <c r="Z144">
        <v>91.76</v>
      </c>
      <c r="AA144">
        <v>10.35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0.19</v>
      </c>
      <c r="AH144">
        <v>2</v>
      </c>
      <c r="AI144">
        <v>93042590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ROW(Source!A137)</f>
        <v>137</v>
      </c>
      <c r="B145">
        <v>93042591</v>
      </c>
      <c r="C145">
        <v>93042585</v>
      </c>
      <c r="D145">
        <v>37736610</v>
      </c>
      <c r="E145">
        <v>1</v>
      </c>
      <c r="F145">
        <v>1</v>
      </c>
      <c r="G145">
        <v>1</v>
      </c>
      <c r="H145">
        <v>3</v>
      </c>
      <c r="I145" t="s">
        <v>338</v>
      </c>
      <c r="J145" t="s">
        <v>340</v>
      </c>
      <c r="K145" t="s">
        <v>339</v>
      </c>
      <c r="L145">
        <v>1346</v>
      </c>
      <c r="N145">
        <v>1009</v>
      </c>
      <c r="O145" t="s">
        <v>55</v>
      </c>
      <c r="P145" t="s">
        <v>55</v>
      </c>
      <c r="Q145">
        <v>1</v>
      </c>
      <c r="X145">
        <v>0.65</v>
      </c>
      <c r="Y145">
        <v>12.65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0.65</v>
      </c>
      <c r="AH145">
        <v>2</v>
      </c>
      <c r="AI145">
        <v>93042591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ROW(Source!A137)</f>
        <v>137</v>
      </c>
      <c r="B146">
        <v>93042592</v>
      </c>
      <c r="C146">
        <v>93042585</v>
      </c>
      <c r="D146">
        <v>37745017</v>
      </c>
      <c r="E146">
        <v>1</v>
      </c>
      <c r="F146">
        <v>1</v>
      </c>
      <c r="G146">
        <v>1</v>
      </c>
      <c r="H146">
        <v>3</v>
      </c>
      <c r="I146" t="s">
        <v>342</v>
      </c>
      <c r="J146" t="s">
        <v>344</v>
      </c>
      <c r="K146" t="s">
        <v>343</v>
      </c>
      <c r="L146">
        <v>1348</v>
      </c>
      <c r="N146">
        <v>1009</v>
      </c>
      <c r="O146" t="s">
        <v>178</v>
      </c>
      <c r="P146" t="s">
        <v>178</v>
      </c>
      <c r="Q146">
        <v>1000</v>
      </c>
      <c r="X146">
        <v>2E-3</v>
      </c>
      <c r="Y146">
        <v>9528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2E-3</v>
      </c>
      <c r="AH146">
        <v>2</v>
      </c>
      <c r="AI146">
        <v>93042592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ROW(Source!A137)</f>
        <v>137</v>
      </c>
      <c r="B147">
        <v>93042593</v>
      </c>
      <c r="C147">
        <v>93042585</v>
      </c>
      <c r="D147">
        <v>37801918</v>
      </c>
      <c r="E147">
        <v>1</v>
      </c>
      <c r="F147">
        <v>1</v>
      </c>
      <c r="G147">
        <v>1</v>
      </c>
      <c r="H147">
        <v>3</v>
      </c>
      <c r="I147" t="s">
        <v>479</v>
      </c>
      <c r="J147" t="s">
        <v>482</v>
      </c>
      <c r="K147" t="s">
        <v>480</v>
      </c>
      <c r="L147">
        <v>1374</v>
      </c>
      <c r="N147">
        <v>1013</v>
      </c>
      <c r="O147" t="s">
        <v>481</v>
      </c>
      <c r="P147" t="s">
        <v>481</v>
      </c>
      <c r="Q147">
        <v>1</v>
      </c>
      <c r="X147">
        <v>1.88</v>
      </c>
      <c r="Y147">
        <v>1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1.88</v>
      </c>
      <c r="AH147">
        <v>2</v>
      </c>
      <c r="AI147">
        <v>93042593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ROW(Source!A140)</f>
        <v>140</v>
      </c>
      <c r="B148">
        <v>93042597</v>
      </c>
      <c r="C148">
        <v>93042596</v>
      </c>
      <c r="D148">
        <v>23351341</v>
      </c>
      <c r="E148">
        <v>1</v>
      </c>
      <c r="F148">
        <v>1</v>
      </c>
      <c r="G148">
        <v>1</v>
      </c>
      <c r="H148">
        <v>1</v>
      </c>
      <c r="I148" t="s">
        <v>796</v>
      </c>
      <c r="J148" t="s">
        <v>3</v>
      </c>
      <c r="K148" t="s">
        <v>797</v>
      </c>
      <c r="L148">
        <v>1369</v>
      </c>
      <c r="N148">
        <v>1013</v>
      </c>
      <c r="O148" t="s">
        <v>688</v>
      </c>
      <c r="P148" t="s">
        <v>688</v>
      </c>
      <c r="Q148">
        <v>1</v>
      </c>
      <c r="X148">
        <v>16.600000000000001</v>
      </c>
      <c r="Y148">
        <v>0</v>
      </c>
      <c r="Z148">
        <v>0</v>
      </c>
      <c r="AA148">
        <v>0</v>
      </c>
      <c r="AB148">
        <v>8.7899999999999991</v>
      </c>
      <c r="AC148">
        <v>0</v>
      </c>
      <c r="AD148">
        <v>1</v>
      </c>
      <c r="AE148">
        <v>1</v>
      </c>
      <c r="AF148" t="s">
        <v>3</v>
      </c>
      <c r="AG148">
        <v>16.600000000000001</v>
      </c>
      <c r="AH148">
        <v>2</v>
      </c>
      <c r="AI148">
        <v>93042597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ROW(Source!A140)</f>
        <v>140</v>
      </c>
      <c r="B149">
        <v>93042598</v>
      </c>
      <c r="C149">
        <v>93042596</v>
      </c>
      <c r="D149">
        <v>121548</v>
      </c>
      <c r="E149">
        <v>1</v>
      </c>
      <c r="F149">
        <v>1</v>
      </c>
      <c r="G149">
        <v>1</v>
      </c>
      <c r="H149">
        <v>1</v>
      </c>
      <c r="I149" t="s">
        <v>25</v>
      </c>
      <c r="J149" t="s">
        <v>3</v>
      </c>
      <c r="K149" t="s">
        <v>691</v>
      </c>
      <c r="L149">
        <v>608254</v>
      </c>
      <c r="N149">
        <v>1013</v>
      </c>
      <c r="O149" t="s">
        <v>692</v>
      </c>
      <c r="P149" t="s">
        <v>692</v>
      </c>
      <c r="Q149">
        <v>1</v>
      </c>
      <c r="X149">
        <v>0.22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2</v>
      </c>
      <c r="AF149" t="s">
        <v>3</v>
      </c>
      <c r="AG149">
        <v>0.22</v>
      </c>
      <c r="AH149">
        <v>2</v>
      </c>
      <c r="AI149">
        <v>93042598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ROW(Source!A140)</f>
        <v>140</v>
      </c>
      <c r="B150">
        <v>93042599</v>
      </c>
      <c r="C150">
        <v>93042596</v>
      </c>
      <c r="D150">
        <v>37802432</v>
      </c>
      <c r="E150">
        <v>1</v>
      </c>
      <c r="F150">
        <v>1</v>
      </c>
      <c r="G150">
        <v>1</v>
      </c>
      <c r="H150">
        <v>2</v>
      </c>
      <c r="I150" t="s">
        <v>720</v>
      </c>
      <c r="J150" t="s">
        <v>721</v>
      </c>
      <c r="K150" t="s">
        <v>722</v>
      </c>
      <c r="L150">
        <v>1368</v>
      </c>
      <c r="N150">
        <v>1011</v>
      </c>
      <c r="O150" t="s">
        <v>696</v>
      </c>
      <c r="P150" t="s">
        <v>696</v>
      </c>
      <c r="Q150">
        <v>1</v>
      </c>
      <c r="X150">
        <v>0.22</v>
      </c>
      <c r="Y150">
        <v>0</v>
      </c>
      <c r="Z150">
        <v>138.54</v>
      </c>
      <c r="AA150">
        <v>12.1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0.22</v>
      </c>
      <c r="AH150">
        <v>2</v>
      </c>
      <c r="AI150">
        <v>93042599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ROW(Source!A140)</f>
        <v>140</v>
      </c>
      <c r="B151">
        <v>93042600</v>
      </c>
      <c r="C151">
        <v>93042596</v>
      </c>
      <c r="D151">
        <v>37802657</v>
      </c>
      <c r="E151">
        <v>1</v>
      </c>
      <c r="F151">
        <v>1</v>
      </c>
      <c r="G151">
        <v>1</v>
      </c>
      <c r="H151">
        <v>2</v>
      </c>
      <c r="I151" t="s">
        <v>769</v>
      </c>
      <c r="J151" t="s">
        <v>770</v>
      </c>
      <c r="K151" t="s">
        <v>771</v>
      </c>
      <c r="L151">
        <v>1368</v>
      </c>
      <c r="N151">
        <v>1011</v>
      </c>
      <c r="O151" t="s">
        <v>696</v>
      </c>
      <c r="P151" t="s">
        <v>696</v>
      </c>
      <c r="Q151">
        <v>1</v>
      </c>
      <c r="X151">
        <v>3.13</v>
      </c>
      <c r="Y151">
        <v>0</v>
      </c>
      <c r="Z151">
        <v>7.55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3.13</v>
      </c>
      <c r="AH151">
        <v>2</v>
      </c>
      <c r="AI151">
        <v>93042600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ROW(Source!A140)</f>
        <v>140</v>
      </c>
      <c r="B152">
        <v>93042601</v>
      </c>
      <c r="C152">
        <v>93042596</v>
      </c>
      <c r="D152">
        <v>37804456</v>
      </c>
      <c r="E152">
        <v>1</v>
      </c>
      <c r="F152">
        <v>1</v>
      </c>
      <c r="G152">
        <v>1</v>
      </c>
      <c r="H152">
        <v>2</v>
      </c>
      <c r="I152" t="s">
        <v>709</v>
      </c>
      <c r="J152" t="s">
        <v>710</v>
      </c>
      <c r="K152" t="s">
        <v>711</v>
      </c>
      <c r="L152">
        <v>1368</v>
      </c>
      <c r="N152">
        <v>1011</v>
      </c>
      <c r="O152" t="s">
        <v>696</v>
      </c>
      <c r="P152" t="s">
        <v>696</v>
      </c>
      <c r="Q152">
        <v>1</v>
      </c>
      <c r="X152">
        <v>0.22</v>
      </c>
      <c r="Y152">
        <v>0</v>
      </c>
      <c r="Z152">
        <v>91.76</v>
      </c>
      <c r="AA152">
        <v>10.35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0.22</v>
      </c>
      <c r="AH152">
        <v>2</v>
      </c>
      <c r="AI152">
        <v>93042601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ROW(Source!A140)</f>
        <v>140</v>
      </c>
      <c r="B153">
        <v>93042602</v>
      </c>
      <c r="C153">
        <v>93042596</v>
      </c>
      <c r="D153">
        <v>37736610</v>
      </c>
      <c r="E153">
        <v>1</v>
      </c>
      <c r="F153">
        <v>1</v>
      </c>
      <c r="G153">
        <v>1</v>
      </c>
      <c r="H153">
        <v>3</v>
      </c>
      <c r="I153" t="s">
        <v>338</v>
      </c>
      <c r="J153" t="s">
        <v>340</v>
      </c>
      <c r="K153" t="s">
        <v>339</v>
      </c>
      <c r="L153">
        <v>1346</v>
      </c>
      <c r="N153">
        <v>1009</v>
      </c>
      <c r="O153" t="s">
        <v>55</v>
      </c>
      <c r="P153" t="s">
        <v>55</v>
      </c>
      <c r="Q153">
        <v>1</v>
      </c>
      <c r="X153">
        <v>0.9</v>
      </c>
      <c r="Y153">
        <v>12.65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0.9</v>
      </c>
      <c r="AH153">
        <v>2</v>
      </c>
      <c r="AI153">
        <v>93042602</v>
      </c>
      <c r="AJ153">
        <v>153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ROW(Source!A140)</f>
        <v>140</v>
      </c>
      <c r="B154">
        <v>93042603</v>
      </c>
      <c r="C154">
        <v>93042596</v>
      </c>
      <c r="D154">
        <v>37745017</v>
      </c>
      <c r="E154">
        <v>1</v>
      </c>
      <c r="F154">
        <v>1</v>
      </c>
      <c r="G154">
        <v>1</v>
      </c>
      <c r="H154">
        <v>3</v>
      </c>
      <c r="I154" t="s">
        <v>342</v>
      </c>
      <c r="J154" t="s">
        <v>344</v>
      </c>
      <c r="K154" t="s">
        <v>343</v>
      </c>
      <c r="L154">
        <v>1348</v>
      </c>
      <c r="N154">
        <v>1009</v>
      </c>
      <c r="O154" t="s">
        <v>178</v>
      </c>
      <c r="P154" t="s">
        <v>178</v>
      </c>
      <c r="Q154">
        <v>1000</v>
      </c>
      <c r="X154">
        <v>3.7000000000000002E-3</v>
      </c>
      <c r="Y154">
        <v>9528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3.7000000000000002E-3</v>
      </c>
      <c r="AH154">
        <v>2</v>
      </c>
      <c r="AI154">
        <v>93042603</v>
      </c>
      <c r="AJ154">
        <v>154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ROW(Source!A140)</f>
        <v>140</v>
      </c>
      <c r="B155">
        <v>93042604</v>
      </c>
      <c r="C155">
        <v>93042596</v>
      </c>
      <c r="D155">
        <v>37801918</v>
      </c>
      <c r="E155">
        <v>1</v>
      </c>
      <c r="F155">
        <v>1</v>
      </c>
      <c r="G155">
        <v>1</v>
      </c>
      <c r="H155">
        <v>3</v>
      </c>
      <c r="I155" t="s">
        <v>479</v>
      </c>
      <c r="J155" t="s">
        <v>482</v>
      </c>
      <c r="K155" t="s">
        <v>480</v>
      </c>
      <c r="L155">
        <v>1374</v>
      </c>
      <c r="N155">
        <v>1013</v>
      </c>
      <c r="O155" t="s">
        <v>481</v>
      </c>
      <c r="P155" t="s">
        <v>481</v>
      </c>
      <c r="Q155">
        <v>1</v>
      </c>
      <c r="X155">
        <v>2.92</v>
      </c>
      <c r="Y155">
        <v>1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2.92</v>
      </c>
      <c r="AH155">
        <v>2</v>
      </c>
      <c r="AI155">
        <v>93042604</v>
      </c>
      <c r="AJ155">
        <v>155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ROW(Source!A143)</f>
        <v>143</v>
      </c>
      <c r="B156">
        <v>93042622</v>
      </c>
      <c r="C156">
        <v>93042621</v>
      </c>
      <c r="D156">
        <v>23351341</v>
      </c>
      <c r="E156">
        <v>1</v>
      </c>
      <c r="F156">
        <v>1</v>
      </c>
      <c r="G156">
        <v>1</v>
      </c>
      <c r="H156">
        <v>1</v>
      </c>
      <c r="I156" t="s">
        <v>796</v>
      </c>
      <c r="J156" t="s">
        <v>3</v>
      </c>
      <c r="K156" t="s">
        <v>797</v>
      </c>
      <c r="L156">
        <v>1369</v>
      </c>
      <c r="N156">
        <v>1013</v>
      </c>
      <c r="O156" t="s">
        <v>688</v>
      </c>
      <c r="P156" t="s">
        <v>688</v>
      </c>
      <c r="Q156">
        <v>1</v>
      </c>
      <c r="X156">
        <v>21.3</v>
      </c>
      <c r="Y156">
        <v>0</v>
      </c>
      <c r="Z156">
        <v>0</v>
      </c>
      <c r="AA156">
        <v>0</v>
      </c>
      <c r="AB156">
        <v>8.7899999999999991</v>
      </c>
      <c r="AC156">
        <v>0</v>
      </c>
      <c r="AD156">
        <v>1</v>
      </c>
      <c r="AE156">
        <v>1</v>
      </c>
      <c r="AF156" t="s">
        <v>3</v>
      </c>
      <c r="AG156">
        <v>21.3</v>
      </c>
      <c r="AH156">
        <v>2</v>
      </c>
      <c r="AI156">
        <v>93042622</v>
      </c>
      <c r="AJ156">
        <v>156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ROW(Source!A143)</f>
        <v>143</v>
      </c>
      <c r="B157">
        <v>93042623</v>
      </c>
      <c r="C157">
        <v>93042621</v>
      </c>
      <c r="D157">
        <v>121548</v>
      </c>
      <c r="E157">
        <v>1</v>
      </c>
      <c r="F157">
        <v>1</v>
      </c>
      <c r="G157">
        <v>1</v>
      </c>
      <c r="H157">
        <v>1</v>
      </c>
      <c r="I157" t="s">
        <v>25</v>
      </c>
      <c r="J157" t="s">
        <v>3</v>
      </c>
      <c r="K157" t="s">
        <v>691</v>
      </c>
      <c r="L157">
        <v>608254</v>
      </c>
      <c r="N157">
        <v>1013</v>
      </c>
      <c r="O157" t="s">
        <v>692</v>
      </c>
      <c r="P157" t="s">
        <v>692</v>
      </c>
      <c r="Q157">
        <v>1</v>
      </c>
      <c r="X157">
        <v>0.19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2</v>
      </c>
      <c r="AF157" t="s">
        <v>3</v>
      </c>
      <c r="AG157">
        <v>0.19</v>
      </c>
      <c r="AH157">
        <v>2</v>
      </c>
      <c r="AI157">
        <v>93042623</v>
      </c>
      <c r="AJ157">
        <v>157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ROW(Source!A143)</f>
        <v>143</v>
      </c>
      <c r="B158">
        <v>93042624</v>
      </c>
      <c r="C158">
        <v>93042621</v>
      </c>
      <c r="D158">
        <v>37802432</v>
      </c>
      <c r="E158">
        <v>1</v>
      </c>
      <c r="F158">
        <v>1</v>
      </c>
      <c r="G158">
        <v>1</v>
      </c>
      <c r="H158">
        <v>2</v>
      </c>
      <c r="I158" t="s">
        <v>720</v>
      </c>
      <c r="J158" t="s">
        <v>721</v>
      </c>
      <c r="K158" t="s">
        <v>722</v>
      </c>
      <c r="L158">
        <v>1368</v>
      </c>
      <c r="N158">
        <v>1011</v>
      </c>
      <c r="O158" t="s">
        <v>696</v>
      </c>
      <c r="P158" t="s">
        <v>696</v>
      </c>
      <c r="Q158">
        <v>1</v>
      </c>
      <c r="X158">
        <v>0.19</v>
      </c>
      <c r="Y158">
        <v>0</v>
      </c>
      <c r="Z158">
        <v>138.54</v>
      </c>
      <c r="AA158">
        <v>12.1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0.19</v>
      </c>
      <c r="AH158">
        <v>2</v>
      </c>
      <c r="AI158">
        <v>93042624</v>
      </c>
      <c r="AJ158">
        <v>158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ROW(Source!A143)</f>
        <v>143</v>
      </c>
      <c r="B159">
        <v>93042625</v>
      </c>
      <c r="C159">
        <v>93042621</v>
      </c>
      <c r="D159">
        <v>37802657</v>
      </c>
      <c r="E159">
        <v>1</v>
      </c>
      <c r="F159">
        <v>1</v>
      </c>
      <c r="G159">
        <v>1</v>
      </c>
      <c r="H159">
        <v>2</v>
      </c>
      <c r="I159" t="s">
        <v>769</v>
      </c>
      <c r="J159" t="s">
        <v>770</v>
      </c>
      <c r="K159" t="s">
        <v>771</v>
      </c>
      <c r="L159">
        <v>1368</v>
      </c>
      <c r="N159">
        <v>1011</v>
      </c>
      <c r="O159" t="s">
        <v>696</v>
      </c>
      <c r="P159" t="s">
        <v>696</v>
      </c>
      <c r="Q159">
        <v>1</v>
      </c>
      <c r="X159">
        <v>3.36</v>
      </c>
      <c r="Y159">
        <v>0</v>
      </c>
      <c r="Z159">
        <v>7.55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3.36</v>
      </c>
      <c r="AH159">
        <v>2</v>
      </c>
      <c r="AI159">
        <v>93042625</v>
      </c>
      <c r="AJ159">
        <v>159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ROW(Source!A143)</f>
        <v>143</v>
      </c>
      <c r="B160">
        <v>93042626</v>
      </c>
      <c r="C160">
        <v>93042621</v>
      </c>
      <c r="D160">
        <v>37804456</v>
      </c>
      <c r="E160">
        <v>1</v>
      </c>
      <c r="F160">
        <v>1</v>
      </c>
      <c r="G160">
        <v>1</v>
      </c>
      <c r="H160">
        <v>2</v>
      </c>
      <c r="I160" t="s">
        <v>709</v>
      </c>
      <c r="J160" t="s">
        <v>710</v>
      </c>
      <c r="K160" t="s">
        <v>711</v>
      </c>
      <c r="L160">
        <v>1368</v>
      </c>
      <c r="N160">
        <v>1011</v>
      </c>
      <c r="O160" t="s">
        <v>696</v>
      </c>
      <c r="P160" t="s">
        <v>696</v>
      </c>
      <c r="Q160">
        <v>1</v>
      </c>
      <c r="X160">
        <v>0.19</v>
      </c>
      <c r="Y160">
        <v>0</v>
      </c>
      <c r="Z160">
        <v>91.76</v>
      </c>
      <c r="AA160">
        <v>10.35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0.19</v>
      </c>
      <c r="AH160">
        <v>2</v>
      </c>
      <c r="AI160">
        <v>93042626</v>
      </c>
      <c r="AJ160">
        <v>160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ROW(Source!A143)</f>
        <v>143</v>
      </c>
      <c r="B161">
        <v>93042627</v>
      </c>
      <c r="C161">
        <v>93042621</v>
      </c>
      <c r="D161">
        <v>37735767</v>
      </c>
      <c r="E161">
        <v>1</v>
      </c>
      <c r="F161">
        <v>1</v>
      </c>
      <c r="G161">
        <v>1</v>
      </c>
      <c r="H161">
        <v>3</v>
      </c>
      <c r="I161" t="s">
        <v>357</v>
      </c>
      <c r="J161" t="s">
        <v>359</v>
      </c>
      <c r="K161" t="s">
        <v>358</v>
      </c>
      <c r="L161">
        <v>1348</v>
      </c>
      <c r="N161">
        <v>1009</v>
      </c>
      <c r="O161" t="s">
        <v>178</v>
      </c>
      <c r="P161" t="s">
        <v>178</v>
      </c>
      <c r="Q161">
        <v>1000</v>
      </c>
      <c r="X161">
        <v>4.0000000000000001E-3</v>
      </c>
      <c r="Y161">
        <v>6074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4.0000000000000001E-3</v>
      </c>
      <c r="AH161">
        <v>2</v>
      </c>
      <c r="AI161">
        <v>93042627</v>
      </c>
      <c r="AJ161">
        <v>161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ROW(Source!A143)</f>
        <v>143</v>
      </c>
      <c r="B162">
        <v>93042628</v>
      </c>
      <c r="C162">
        <v>93042621</v>
      </c>
      <c r="D162">
        <v>37736610</v>
      </c>
      <c r="E162">
        <v>1</v>
      </c>
      <c r="F162">
        <v>1</v>
      </c>
      <c r="G162">
        <v>1</v>
      </c>
      <c r="H162">
        <v>3</v>
      </c>
      <c r="I162" t="s">
        <v>338</v>
      </c>
      <c r="J162" t="s">
        <v>340</v>
      </c>
      <c r="K162" t="s">
        <v>339</v>
      </c>
      <c r="L162">
        <v>1346</v>
      </c>
      <c r="N162">
        <v>1009</v>
      </c>
      <c r="O162" t="s">
        <v>55</v>
      </c>
      <c r="P162" t="s">
        <v>55</v>
      </c>
      <c r="Q162">
        <v>1</v>
      </c>
      <c r="X162">
        <v>0.9</v>
      </c>
      <c r="Y162">
        <v>12.65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0.9</v>
      </c>
      <c r="AH162">
        <v>2</v>
      </c>
      <c r="AI162">
        <v>93042628</v>
      </c>
      <c r="AJ162">
        <v>162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ROW(Source!A143)</f>
        <v>143</v>
      </c>
      <c r="B163">
        <v>93042629</v>
      </c>
      <c r="C163">
        <v>93042621</v>
      </c>
      <c r="D163">
        <v>37732563</v>
      </c>
      <c r="E163">
        <v>1</v>
      </c>
      <c r="F163">
        <v>1</v>
      </c>
      <c r="G163">
        <v>1</v>
      </c>
      <c r="H163">
        <v>3</v>
      </c>
      <c r="I163" t="s">
        <v>362</v>
      </c>
      <c r="J163" t="s">
        <v>364</v>
      </c>
      <c r="K163" t="s">
        <v>363</v>
      </c>
      <c r="L163">
        <v>1346</v>
      </c>
      <c r="N163">
        <v>1009</v>
      </c>
      <c r="O163" t="s">
        <v>55</v>
      </c>
      <c r="P163" t="s">
        <v>55</v>
      </c>
      <c r="Q163">
        <v>1</v>
      </c>
      <c r="X163">
        <v>2.4</v>
      </c>
      <c r="Y163">
        <v>29.04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2.4</v>
      </c>
      <c r="AH163">
        <v>2</v>
      </c>
      <c r="AI163">
        <v>93042629</v>
      </c>
      <c r="AJ163">
        <v>163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ROW(Source!A143)</f>
        <v>143</v>
      </c>
      <c r="B164">
        <v>93042630</v>
      </c>
      <c r="C164">
        <v>93042621</v>
      </c>
      <c r="D164">
        <v>37801918</v>
      </c>
      <c r="E164">
        <v>1</v>
      </c>
      <c r="F164">
        <v>1</v>
      </c>
      <c r="G164">
        <v>1</v>
      </c>
      <c r="H164">
        <v>3</v>
      </c>
      <c r="I164" t="s">
        <v>479</v>
      </c>
      <c r="J164" t="s">
        <v>482</v>
      </c>
      <c r="K164" t="s">
        <v>480</v>
      </c>
      <c r="L164">
        <v>1374</v>
      </c>
      <c r="N164">
        <v>1013</v>
      </c>
      <c r="O164" t="s">
        <v>481</v>
      </c>
      <c r="P164" t="s">
        <v>481</v>
      </c>
      <c r="Q164">
        <v>1</v>
      </c>
      <c r="X164">
        <v>3.74</v>
      </c>
      <c r="Y164">
        <v>1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3.74</v>
      </c>
      <c r="AH164">
        <v>2</v>
      </c>
      <c r="AI164">
        <v>93042630</v>
      </c>
      <c r="AJ164">
        <v>164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ROW(Source!A147)</f>
        <v>147</v>
      </c>
      <c r="B165">
        <v>93042748</v>
      </c>
      <c r="C165">
        <v>93042747</v>
      </c>
      <c r="D165">
        <v>23134664</v>
      </c>
      <c r="E165">
        <v>1</v>
      </c>
      <c r="F165">
        <v>1</v>
      </c>
      <c r="G165">
        <v>1</v>
      </c>
      <c r="H165">
        <v>1</v>
      </c>
      <c r="I165" t="s">
        <v>798</v>
      </c>
      <c r="J165" t="s">
        <v>3</v>
      </c>
      <c r="K165" t="s">
        <v>799</v>
      </c>
      <c r="L165">
        <v>1369</v>
      </c>
      <c r="N165">
        <v>1013</v>
      </c>
      <c r="O165" t="s">
        <v>688</v>
      </c>
      <c r="P165" t="s">
        <v>688</v>
      </c>
      <c r="Q165">
        <v>1</v>
      </c>
      <c r="X165">
        <v>21.2</v>
      </c>
      <c r="Y165">
        <v>0</v>
      </c>
      <c r="Z165">
        <v>0</v>
      </c>
      <c r="AA165">
        <v>0</v>
      </c>
      <c r="AB165">
        <v>8.89</v>
      </c>
      <c r="AC165">
        <v>0</v>
      </c>
      <c r="AD165">
        <v>1</v>
      </c>
      <c r="AE165">
        <v>1</v>
      </c>
      <c r="AF165" t="s">
        <v>3</v>
      </c>
      <c r="AG165">
        <v>21.2</v>
      </c>
      <c r="AH165">
        <v>2</v>
      </c>
      <c r="AI165">
        <v>93042748</v>
      </c>
      <c r="AJ165">
        <v>165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ROW(Source!A147)</f>
        <v>147</v>
      </c>
      <c r="B166">
        <v>93042749</v>
      </c>
      <c r="C166">
        <v>93042747</v>
      </c>
      <c r="D166">
        <v>37803075</v>
      </c>
      <c r="E166">
        <v>1</v>
      </c>
      <c r="F166">
        <v>1</v>
      </c>
      <c r="G166">
        <v>1</v>
      </c>
      <c r="H166">
        <v>2</v>
      </c>
      <c r="I166" t="s">
        <v>800</v>
      </c>
      <c r="J166" t="s">
        <v>801</v>
      </c>
      <c r="K166" t="s">
        <v>802</v>
      </c>
      <c r="L166">
        <v>1368</v>
      </c>
      <c r="N166">
        <v>1011</v>
      </c>
      <c r="O166" t="s">
        <v>696</v>
      </c>
      <c r="P166" t="s">
        <v>696</v>
      </c>
      <c r="Q166">
        <v>1</v>
      </c>
      <c r="X166">
        <v>1.95</v>
      </c>
      <c r="Y166">
        <v>0</v>
      </c>
      <c r="Z166">
        <v>33.19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1.95</v>
      </c>
      <c r="AH166">
        <v>2</v>
      </c>
      <c r="AI166">
        <v>93042749</v>
      </c>
      <c r="AJ166">
        <v>166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ROW(Source!A147)</f>
        <v>147</v>
      </c>
      <c r="B167">
        <v>93042750</v>
      </c>
      <c r="C167">
        <v>93042747</v>
      </c>
      <c r="D167">
        <v>37804456</v>
      </c>
      <c r="E167">
        <v>1</v>
      </c>
      <c r="F167">
        <v>1</v>
      </c>
      <c r="G167">
        <v>1</v>
      </c>
      <c r="H167">
        <v>2</v>
      </c>
      <c r="I167" t="s">
        <v>709</v>
      </c>
      <c r="J167" t="s">
        <v>710</v>
      </c>
      <c r="K167" t="s">
        <v>711</v>
      </c>
      <c r="L167">
        <v>1368</v>
      </c>
      <c r="N167">
        <v>1011</v>
      </c>
      <c r="O167" t="s">
        <v>696</v>
      </c>
      <c r="P167" t="s">
        <v>696</v>
      </c>
      <c r="Q167">
        <v>1</v>
      </c>
      <c r="X167">
        <v>0.2</v>
      </c>
      <c r="Y167">
        <v>0</v>
      </c>
      <c r="Z167">
        <v>91.76</v>
      </c>
      <c r="AA167">
        <v>10.35</v>
      </c>
      <c r="AB167">
        <v>0</v>
      </c>
      <c r="AC167">
        <v>0</v>
      </c>
      <c r="AD167">
        <v>1</v>
      </c>
      <c r="AE167">
        <v>0</v>
      </c>
      <c r="AF167" t="s">
        <v>3</v>
      </c>
      <c r="AG167">
        <v>0.2</v>
      </c>
      <c r="AH167">
        <v>2</v>
      </c>
      <c r="AI167">
        <v>93042750</v>
      </c>
      <c r="AJ167">
        <v>167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ROW(Source!A147)</f>
        <v>147</v>
      </c>
      <c r="B168">
        <v>93042751</v>
      </c>
      <c r="C168">
        <v>93042747</v>
      </c>
      <c r="D168">
        <v>37730431</v>
      </c>
      <c r="E168">
        <v>1</v>
      </c>
      <c r="F168">
        <v>1</v>
      </c>
      <c r="G168">
        <v>1</v>
      </c>
      <c r="H168">
        <v>3</v>
      </c>
      <c r="I168" t="s">
        <v>176</v>
      </c>
      <c r="J168" t="s">
        <v>179</v>
      </c>
      <c r="K168" t="s">
        <v>177</v>
      </c>
      <c r="L168">
        <v>1348</v>
      </c>
      <c r="N168">
        <v>1009</v>
      </c>
      <c r="O168" t="s">
        <v>178</v>
      </c>
      <c r="P168" t="s">
        <v>178</v>
      </c>
      <c r="Q168">
        <v>1000</v>
      </c>
      <c r="X168">
        <v>1.6E-2</v>
      </c>
      <c r="Y168">
        <v>1631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 t="s">
        <v>3</v>
      </c>
      <c r="AG168">
        <v>1.6E-2</v>
      </c>
      <c r="AH168">
        <v>2</v>
      </c>
      <c r="AI168">
        <v>93042751</v>
      </c>
      <c r="AJ168">
        <v>168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ROW(Source!A147)</f>
        <v>147</v>
      </c>
      <c r="B169">
        <v>93042752</v>
      </c>
      <c r="C169">
        <v>93042747</v>
      </c>
      <c r="D169">
        <v>37729635</v>
      </c>
      <c r="E169">
        <v>1</v>
      </c>
      <c r="F169">
        <v>1</v>
      </c>
      <c r="G169">
        <v>1</v>
      </c>
      <c r="H169">
        <v>3</v>
      </c>
      <c r="I169" t="s">
        <v>379</v>
      </c>
      <c r="J169" t="s">
        <v>381</v>
      </c>
      <c r="K169" t="s">
        <v>380</v>
      </c>
      <c r="L169">
        <v>1348</v>
      </c>
      <c r="N169">
        <v>1009</v>
      </c>
      <c r="O169" t="s">
        <v>178</v>
      </c>
      <c r="P169" t="s">
        <v>178</v>
      </c>
      <c r="Q169">
        <v>1000</v>
      </c>
      <c r="X169">
        <v>2.4E-2</v>
      </c>
      <c r="Y169">
        <v>2607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3</v>
      </c>
      <c r="AG169">
        <v>2.4E-2</v>
      </c>
      <c r="AH169">
        <v>2</v>
      </c>
      <c r="AI169">
        <v>93042752</v>
      </c>
      <c r="AJ169">
        <v>169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ROW(Source!A147)</f>
        <v>147</v>
      </c>
      <c r="B170">
        <v>93042753</v>
      </c>
      <c r="C170">
        <v>93042747</v>
      </c>
      <c r="D170">
        <v>37730443</v>
      </c>
      <c r="E170">
        <v>1</v>
      </c>
      <c r="F170">
        <v>1</v>
      </c>
      <c r="G170">
        <v>1</v>
      </c>
      <c r="H170">
        <v>3</v>
      </c>
      <c r="I170" t="s">
        <v>375</v>
      </c>
      <c r="J170" t="s">
        <v>377</v>
      </c>
      <c r="K170" t="s">
        <v>376</v>
      </c>
      <c r="L170">
        <v>1348</v>
      </c>
      <c r="N170">
        <v>1009</v>
      </c>
      <c r="O170" t="s">
        <v>178</v>
      </c>
      <c r="P170" t="s">
        <v>178</v>
      </c>
      <c r="Q170">
        <v>1000</v>
      </c>
      <c r="X170">
        <v>0.24</v>
      </c>
      <c r="Y170">
        <v>3871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0</v>
      </c>
      <c r="AF170" t="s">
        <v>3</v>
      </c>
      <c r="AG170">
        <v>0.24</v>
      </c>
      <c r="AH170">
        <v>2</v>
      </c>
      <c r="AI170">
        <v>93042753</v>
      </c>
      <c r="AJ170">
        <v>170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ROW(Source!A147)</f>
        <v>147</v>
      </c>
      <c r="B171">
        <v>93042754</v>
      </c>
      <c r="C171">
        <v>93042747</v>
      </c>
      <c r="D171">
        <v>37729991</v>
      </c>
      <c r="E171">
        <v>1</v>
      </c>
      <c r="F171">
        <v>1</v>
      </c>
      <c r="G171">
        <v>1</v>
      </c>
      <c r="H171">
        <v>3</v>
      </c>
      <c r="I171" t="s">
        <v>803</v>
      </c>
      <c r="J171" t="s">
        <v>804</v>
      </c>
      <c r="K171" t="s">
        <v>805</v>
      </c>
      <c r="L171">
        <v>1346</v>
      </c>
      <c r="N171">
        <v>1009</v>
      </c>
      <c r="O171" t="s">
        <v>55</v>
      </c>
      <c r="P171" t="s">
        <v>55</v>
      </c>
      <c r="Q171">
        <v>1</v>
      </c>
      <c r="X171">
        <v>0.1</v>
      </c>
      <c r="Y171">
        <v>1.82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3</v>
      </c>
      <c r="AG171">
        <v>0.1</v>
      </c>
      <c r="AH171">
        <v>2</v>
      </c>
      <c r="AI171">
        <v>93042754</v>
      </c>
      <c r="AJ171">
        <v>171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ROW(Source!A206)</f>
        <v>206</v>
      </c>
      <c r="B172">
        <v>93041454</v>
      </c>
      <c r="C172">
        <v>93041452</v>
      </c>
      <c r="D172">
        <v>23129555</v>
      </c>
      <c r="E172">
        <v>1</v>
      </c>
      <c r="F172">
        <v>1</v>
      </c>
      <c r="G172">
        <v>1</v>
      </c>
      <c r="H172">
        <v>1</v>
      </c>
      <c r="I172" t="s">
        <v>686</v>
      </c>
      <c r="J172" t="s">
        <v>3</v>
      </c>
      <c r="K172" t="s">
        <v>687</v>
      </c>
      <c r="L172">
        <v>1369</v>
      </c>
      <c r="N172">
        <v>1013</v>
      </c>
      <c r="O172" t="s">
        <v>688</v>
      </c>
      <c r="P172" t="s">
        <v>688</v>
      </c>
      <c r="Q172">
        <v>1</v>
      </c>
      <c r="X172">
        <v>154</v>
      </c>
      <c r="Y172">
        <v>0</v>
      </c>
      <c r="Z172">
        <v>0</v>
      </c>
      <c r="AA172">
        <v>0</v>
      </c>
      <c r="AB172">
        <v>7.29</v>
      </c>
      <c r="AC172">
        <v>0</v>
      </c>
      <c r="AD172">
        <v>1</v>
      </c>
      <c r="AE172">
        <v>1</v>
      </c>
      <c r="AF172" t="s">
        <v>3</v>
      </c>
      <c r="AG172">
        <v>154</v>
      </c>
      <c r="AH172">
        <v>2</v>
      </c>
      <c r="AI172">
        <v>93041453</v>
      </c>
      <c r="AJ172">
        <v>172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ROW(Source!A207)</f>
        <v>207</v>
      </c>
      <c r="B173">
        <v>93041459</v>
      </c>
      <c r="C173">
        <v>93041455</v>
      </c>
      <c r="D173">
        <v>23129536</v>
      </c>
      <c r="E173">
        <v>1</v>
      </c>
      <c r="F173">
        <v>1</v>
      </c>
      <c r="G173">
        <v>1</v>
      </c>
      <c r="H173">
        <v>1</v>
      </c>
      <c r="I173" t="s">
        <v>689</v>
      </c>
      <c r="J173" t="s">
        <v>3</v>
      </c>
      <c r="K173" t="s">
        <v>690</v>
      </c>
      <c r="L173">
        <v>1369</v>
      </c>
      <c r="N173">
        <v>1013</v>
      </c>
      <c r="O173" t="s">
        <v>688</v>
      </c>
      <c r="P173" t="s">
        <v>688</v>
      </c>
      <c r="Q173">
        <v>1</v>
      </c>
      <c r="X173">
        <v>6.1</v>
      </c>
      <c r="Y173">
        <v>0</v>
      </c>
      <c r="Z173">
        <v>0</v>
      </c>
      <c r="AA173">
        <v>0</v>
      </c>
      <c r="AB173">
        <v>8.2799999999999994</v>
      </c>
      <c r="AC173">
        <v>0</v>
      </c>
      <c r="AD173">
        <v>1</v>
      </c>
      <c r="AE173">
        <v>1</v>
      </c>
      <c r="AF173" t="s">
        <v>3</v>
      </c>
      <c r="AG173">
        <v>6.1</v>
      </c>
      <c r="AH173">
        <v>2</v>
      </c>
      <c r="AI173">
        <v>93041456</v>
      </c>
      <c r="AJ173">
        <v>173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ROW(Source!A207)</f>
        <v>207</v>
      </c>
      <c r="B174">
        <v>93041460</v>
      </c>
      <c r="C174">
        <v>93041455</v>
      </c>
      <c r="D174">
        <v>121548</v>
      </c>
      <c r="E174">
        <v>1</v>
      </c>
      <c r="F174">
        <v>1</v>
      </c>
      <c r="G174">
        <v>1</v>
      </c>
      <c r="H174">
        <v>1</v>
      </c>
      <c r="I174" t="s">
        <v>25</v>
      </c>
      <c r="J174" t="s">
        <v>3</v>
      </c>
      <c r="K174" t="s">
        <v>691</v>
      </c>
      <c r="L174">
        <v>608254</v>
      </c>
      <c r="N174">
        <v>1013</v>
      </c>
      <c r="O174" t="s">
        <v>692</v>
      </c>
      <c r="P174" t="s">
        <v>692</v>
      </c>
      <c r="Q174">
        <v>1</v>
      </c>
      <c r="X174">
        <v>16.899999999999999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2</v>
      </c>
      <c r="AF174" t="s">
        <v>3</v>
      </c>
      <c r="AG174">
        <v>16.899999999999999</v>
      </c>
      <c r="AH174">
        <v>2</v>
      </c>
      <c r="AI174">
        <v>93041457</v>
      </c>
      <c r="AJ174">
        <v>174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ROW(Source!A207)</f>
        <v>207</v>
      </c>
      <c r="B175">
        <v>93041461</v>
      </c>
      <c r="C175">
        <v>93041455</v>
      </c>
      <c r="D175">
        <v>37802770</v>
      </c>
      <c r="E175">
        <v>1</v>
      </c>
      <c r="F175">
        <v>1</v>
      </c>
      <c r="G175">
        <v>1</v>
      </c>
      <c r="H175">
        <v>2</v>
      </c>
      <c r="I175" t="s">
        <v>693</v>
      </c>
      <c r="J175" t="s">
        <v>694</v>
      </c>
      <c r="K175" t="s">
        <v>695</v>
      </c>
      <c r="L175">
        <v>1368</v>
      </c>
      <c r="N175">
        <v>1011</v>
      </c>
      <c r="O175" t="s">
        <v>696</v>
      </c>
      <c r="P175" t="s">
        <v>696</v>
      </c>
      <c r="Q175">
        <v>1</v>
      </c>
      <c r="X175">
        <v>8.4499999999999993</v>
      </c>
      <c r="Y175">
        <v>0</v>
      </c>
      <c r="Z175">
        <v>248.6</v>
      </c>
      <c r="AA175">
        <v>24.2</v>
      </c>
      <c r="AB175">
        <v>0</v>
      </c>
      <c r="AC175">
        <v>0</v>
      </c>
      <c r="AD175">
        <v>1</v>
      </c>
      <c r="AE175">
        <v>0</v>
      </c>
      <c r="AF175" t="s">
        <v>3</v>
      </c>
      <c r="AG175">
        <v>8.4499999999999993</v>
      </c>
      <c r="AH175">
        <v>2</v>
      </c>
      <c r="AI175">
        <v>93041458</v>
      </c>
      <c r="AJ175">
        <v>175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ROW(Source!A208)</f>
        <v>208</v>
      </c>
      <c r="B176">
        <v>93041464</v>
      </c>
      <c r="C176">
        <v>93041462</v>
      </c>
      <c r="D176">
        <v>23135960</v>
      </c>
      <c r="E176">
        <v>1</v>
      </c>
      <c r="F176">
        <v>1</v>
      </c>
      <c r="G176">
        <v>1</v>
      </c>
      <c r="H176">
        <v>1</v>
      </c>
      <c r="I176" t="s">
        <v>697</v>
      </c>
      <c r="J176" t="s">
        <v>3</v>
      </c>
      <c r="K176" t="s">
        <v>698</v>
      </c>
      <c r="L176">
        <v>1369</v>
      </c>
      <c r="N176">
        <v>1013</v>
      </c>
      <c r="O176" t="s">
        <v>688</v>
      </c>
      <c r="P176" t="s">
        <v>688</v>
      </c>
      <c r="Q176">
        <v>1</v>
      </c>
      <c r="X176">
        <v>97.2</v>
      </c>
      <c r="Y176">
        <v>0</v>
      </c>
      <c r="Z176">
        <v>0</v>
      </c>
      <c r="AA176">
        <v>0</v>
      </c>
      <c r="AB176">
        <v>7.01</v>
      </c>
      <c r="AC176">
        <v>0</v>
      </c>
      <c r="AD176">
        <v>1</v>
      </c>
      <c r="AE176">
        <v>1</v>
      </c>
      <c r="AF176" t="s">
        <v>3</v>
      </c>
      <c r="AG176">
        <v>97.2</v>
      </c>
      <c r="AH176">
        <v>2</v>
      </c>
      <c r="AI176">
        <v>93041463</v>
      </c>
      <c r="AJ176">
        <v>176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ROW(Source!A209)</f>
        <v>209</v>
      </c>
      <c r="B177">
        <v>93041468</v>
      </c>
      <c r="C177">
        <v>93041465</v>
      </c>
      <c r="D177">
        <v>121548</v>
      </c>
      <c r="E177">
        <v>1</v>
      </c>
      <c r="F177">
        <v>1</v>
      </c>
      <c r="G177">
        <v>1</v>
      </c>
      <c r="H177">
        <v>1</v>
      </c>
      <c r="I177" t="s">
        <v>25</v>
      </c>
      <c r="J177" t="s">
        <v>3</v>
      </c>
      <c r="K177" t="s">
        <v>691</v>
      </c>
      <c r="L177">
        <v>608254</v>
      </c>
      <c r="N177">
        <v>1013</v>
      </c>
      <c r="O177" t="s">
        <v>692</v>
      </c>
      <c r="P177" t="s">
        <v>692</v>
      </c>
      <c r="Q177">
        <v>1</v>
      </c>
      <c r="X177">
        <v>4.18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2</v>
      </c>
      <c r="AF177" t="s">
        <v>3</v>
      </c>
      <c r="AG177">
        <v>4.18</v>
      </c>
      <c r="AH177">
        <v>2</v>
      </c>
      <c r="AI177">
        <v>93041466</v>
      </c>
      <c r="AJ177">
        <v>177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ROW(Source!A209)</f>
        <v>209</v>
      </c>
      <c r="B178">
        <v>93041469</v>
      </c>
      <c r="C178">
        <v>93041465</v>
      </c>
      <c r="D178">
        <v>37802810</v>
      </c>
      <c r="E178">
        <v>1</v>
      </c>
      <c r="F178">
        <v>1</v>
      </c>
      <c r="G178">
        <v>1</v>
      </c>
      <c r="H178">
        <v>2</v>
      </c>
      <c r="I178" t="s">
        <v>699</v>
      </c>
      <c r="J178" t="s">
        <v>700</v>
      </c>
      <c r="K178" t="s">
        <v>701</v>
      </c>
      <c r="L178">
        <v>1368</v>
      </c>
      <c r="N178">
        <v>1011</v>
      </c>
      <c r="O178" t="s">
        <v>696</v>
      </c>
      <c r="P178" t="s">
        <v>696</v>
      </c>
      <c r="Q178">
        <v>1</v>
      </c>
      <c r="X178">
        <v>4.18</v>
      </c>
      <c r="Y178">
        <v>0</v>
      </c>
      <c r="Z178">
        <v>108.37</v>
      </c>
      <c r="AA178">
        <v>12.1</v>
      </c>
      <c r="AB178">
        <v>0</v>
      </c>
      <c r="AC178">
        <v>0</v>
      </c>
      <c r="AD178">
        <v>1</v>
      </c>
      <c r="AE178">
        <v>0</v>
      </c>
      <c r="AF178" t="s">
        <v>3</v>
      </c>
      <c r="AG178">
        <v>4.18</v>
      </c>
      <c r="AH178">
        <v>2</v>
      </c>
      <c r="AI178">
        <v>93041467</v>
      </c>
      <c r="AJ178">
        <v>178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ROW(Source!A210)</f>
        <v>210</v>
      </c>
      <c r="B179">
        <v>93041474</v>
      </c>
      <c r="C179">
        <v>93041470</v>
      </c>
      <c r="D179">
        <v>23351395</v>
      </c>
      <c r="E179">
        <v>1</v>
      </c>
      <c r="F179">
        <v>1</v>
      </c>
      <c r="G179">
        <v>1</v>
      </c>
      <c r="H179">
        <v>1</v>
      </c>
      <c r="I179" t="s">
        <v>707</v>
      </c>
      <c r="J179" t="s">
        <v>3</v>
      </c>
      <c r="K179" t="s">
        <v>708</v>
      </c>
      <c r="L179">
        <v>1369</v>
      </c>
      <c r="N179">
        <v>1013</v>
      </c>
      <c r="O179" t="s">
        <v>688</v>
      </c>
      <c r="P179" t="s">
        <v>688</v>
      </c>
      <c r="Q179">
        <v>1</v>
      </c>
      <c r="X179">
        <v>5.3</v>
      </c>
      <c r="Y179">
        <v>0</v>
      </c>
      <c r="Z179">
        <v>0</v>
      </c>
      <c r="AA179">
        <v>0</v>
      </c>
      <c r="AB179">
        <v>8.99</v>
      </c>
      <c r="AC179">
        <v>0</v>
      </c>
      <c r="AD179">
        <v>1</v>
      </c>
      <c r="AE179">
        <v>1</v>
      </c>
      <c r="AF179" t="s">
        <v>3</v>
      </c>
      <c r="AG179">
        <v>5.3</v>
      </c>
      <c r="AH179">
        <v>2</v>
      </c>
      <c r="AI179">
        <v>93041471</v>
      </c>
      <c r="AJ179">
        <v>179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ROW(Source!A210)</f>
        <v>210</v>
      </c>
      <c r="B180">
        <v>93041475</v>
      </c>
      <c r="C180">
        <v>93041470</v>
      </c>
      <c r="D180">
        <v>37804456</v>
      </c>
      <c r="E180">
        <v>1</v>
      </c>
      <c r="F180">
        <v>1</v>
      </c>
      <c r="G180">
        <v>1</v>
      </c>
      <c r="H180">
        <v>2</v>
      </c>
      <c r="I180" t="s">
        <v>709</v>
      </c>
      <c r="J180" t="s">
        <v>710</v>
      </c>
      <c r="K180" t="s">
        <v>711</v>
      </c>
      <c r="L180">
        <v>1368</v>
      </c>
      <c r="N180">
        <v>1011</v>
      </c>
      <c r="O180" t="s">
        <v>696</v>
      </c>
      <c r="P180" t="s">
        <v>696</v>
      </c>
      <c r="Q180">
        <v>1</v>
      </c>
      <c r="X180">
        <v>3.9</v>
      </c>
      <c r="Y180">
        <v>0</v>
      </c>
      <c r="Z180">
        <v>91.76</v>
      </c>
      <c r="AA180">
        <v>10.35</v>
      </c>
      <c r="AB180">
        <v>0</v>
      </c>
      <c r="AC180">
        <v>0</v>
      </c>
      <c r="AD180">
        <v>1</v>
      </c>
      <c r="AE180">
        <v>0</v>
      </c>
      <c r="AF180" t="s">
        <v>3</v>
      </c>
      <c r="AG180">
        <v>3.9</v>
      </c>
      <c r="AH180">
        <v>2</v>
      </c>
      <c r="AI180">
        <v>93041472</v>
      </c>
      <c r="AJ180">
        <v>180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ROW(Source!A210)</f>
        <v>210</v>
      </c>
      <c r="B181">
        <v>93041476</v>
      </c>
      <c r="C181">
        <v>93041470</v>
      </c>
      <c r="D181">
        <v>37801918</v>
      </c>
      <c r="E181">
        <v>1</v>
      </c>
      <c r="F181">
        <v>1</v>
      </c>
      <c r="G181">
        <v>1</v>
      </c>
      <c r="H181">
        <v>3</v>
      </c>
      <c r="I181" t="s">
        <v>479</v>
      </c>
      <c r="J181" t="s">
        <v>482</v>
      </c>
      <c r="K181" t="s">
        <v>480</v>
      </c>
      <c r="L181">
        <v>1374</v>
      </c>
      <c r="N181">
        <v>1013</v>
      </c>
      <c r="O181" t="s">
        <v>481</v>
      </c>
      <c r="P181" t="s">
        <v>481</v>
      </c>
      <c r="Q181">
        <v>1</v>
      </c>
      <c r="X181">
        <v>0.95</v>
      </c>
      <c r="Y181">
        <v>1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3</v>
      </c>
      <c r="AG181">
        <v>0.95</v>
      </c>
      <c r="AH181">
        <v>2</v>
      </c>
      <c r="AI181">
        <v>93041473</v>
      </c>
      <c r="AJ181">
        <v>181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ROW(Source!A211)</f>
        <v>211</v>
      </c>
      <c r="B182">
        <v>93041481</v>
      </c>
      <c r="C182">
        <v>93041477</v>
      </c>
      <c r="D182">
        <v>23351395</v>
      </c>
      <c r="E182">
        <v>1</v>
      </c>
      <c r="F182">
        <v>1</v>
      </c>
      <c r="G182">
        <v>1</v>
      </c>
      <c r="H182">
        <v>1</v>
      </c>
      <c r="I182" t="s">
        <v>707</v>
      </c>
      <c r="J182" t="s">
        <v>3</v>
      </c>
      <c r="K182" t="s">
        <v>708</v>
      </c>
      <c r="L182">
        <v>1369</v>
      </c>
      <c r="N182">
        <v>1013</v>
      </c>
      <c r="O182" t="s">
        <v>688</v>
      </c>
      <c r="P182" t="s">
        <v>688</v>
      </c>
      <c r="Q182">
        <v>1</v>
      </c>
      <c r="X182">
        <v>1.99</v>
      </c>
      <c r="Y182">
        <v>0</v>
      </c>
      <c r="Z182">
        <v>0</v>
      </c>
      <c r="AA182">
        <v>0</v>
      </c>
      <c r="AB182">
        <v>8.99</v>
      </c>
      <c r="AC182">
        <v>0</v>
      </c>
      <c r="AD182">
        <v>1</v>
      </c>
      <c r="AE182">
        <v>1</v>
      </c>
      <c r="AF182" t="s">
        <v>3</v>
      </c>
      <c r="AG182">
        <v>1.99</v>
      </c>
      <c r="AH182">
        <v>2</v>
      </c>
      <c r="AI182">
        <v>93041478</v>
      </c>
      <c r="AJ182">
        <v>182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ROW(Source!A211)</f>
        <v>211</v>
      </c>
      <c r="B183">
        <v>93041482</v>
      </c>
      <c r="C183">
        <v>93041477</v>
      </c>
      <c r="D183">
        <v>37804456</v>
      </c>
      <c r="E183">
        <v>1</v>
      </c>
      <c r="F183">
        <v>1</v>
      </c>
      <c r="G183">
        <v>1</v>
      </c>
      <c r="H183">
        <v>2</v>
      </c>
      <c r="I183" t="s">
        <v>709</v>
      </c>
      <c r="J183" t="s">
        <v>710</v>
      </c>
      <c r="K183" t="s">
        <v>711</v>
      </c>
      <c r="L183">
        <v>1368</v>
      </c>
      <c r="N183">
        <v>1011</v>
      </c>
      <c r="O183" t="s">
        <v>696</v>
      </c>
      <c r="P183" t="s">
        <v>696</v>
      </c>
      <c r="Q183">
        <v>1</v>
      </c>
      <c r="X183">
        <v>0.08</v>
      </c>
      <c r="Y183">
        <v>0</v>
      </c>
      <c r="Z183">
        <v>91.76</v>
      </c>
      <c r="AA183">
        <v>10.35</v>
      </c>
      <c r="AB183">
        <v>0</v>
      </c>
      <c r="AC183">
        <v>0</v>
      </c>
      <c r="AD183">
        <v>1</v>
      </c>
      <c r="AE183">
        <v>0</v>
      </c>
      <c r="AF183" t="s">
        <v>3</v>
      </c>
      <c r="AG183">
        <v>0.08</v>
      </c>
      <c r="AH183">
        <v>2</v>
      </c>
      <c r="AI183">
        <v>93041479</v>
      </c>
      <c r="AJ183">
        <v>183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ROW(Source!A211)</f>
        <v>211</v>
      </c>
      <c r="B184">
        <v>93041483</v>
      </c>
      <c r="C184">
        <v>93041477</v>
      </c>
      <c r="D184">
        <v>37801918</v>
      </c>
      <c r="E184">
        <v>1</v>
      </c>
      <c r="F184">
        <v>1</v>
      </c>
      <c r="G184">
        <v>1</v>
      </c>
      <c r="H184">
        <v>3</v>
      </c>
      <c r="I184" t="s">
        <v>479</v>
      </c>
      <c r="J184" t="s">
        <v>482</v>
      </c>
      <c r="K184" t="s">
        <v>480</v>
      </c>
      <c r="L184">
        <v>1374</v>
      </c>
      <c r="N184">
        <v>1013</v>
      </c>
      <c r="O184" t="s">
        <v>481</v>
      </c>
      <c r="P184" t="s">
        <v>481</v>
      </c>
      <c r="Q184">
        <v>1</v>
      </c>
      <c r="X184">
        <v>0.36</v>
      </c>
      <c r="Y184">
        <v>1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3</v>
      </c>
      <c r="AG184">
        <v>0.36</v>
      </c>
      <c r="AH184">
        <v>2</v>
      </c>
      <c r="AI184">
        <v>93041480</v>
      </c>
      <c r="AJ184">
        <v>184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ROW(Source!A212)</f>
        <v>212</v>
      </c>
      <c r="B185">
        <v>93041489</v>
      </c>
      <c r="C185">
        <v>93041484</v>
      </c>
      <c r="D185">
        <v>23135014</v>
      </c>
      <c r="E185">
        <v>1</v>
      </c>
      <c r="F185">
        <v>1</v>
      </c>
      <c r="G185">
        <v>1</v>
      </c>
      <c r="H185">
        <v>1</v>
      </c>
      <c r="I185" t="s">
        <v>712</v>
      </c>
      <c r="J185" t="s">
        <v>3</v>
      </c>
      <c r="K185" t="s">
        <v>713</v>
      </c>
      <c r="L185">
        <v>1369</v>
      </c>
      <c r="N185">
        <v>1013</v>
      </c>
      <c r="O185" t="s">
        <v>688</v>
      </c>
      <c r="P185" t="s">
        <v>688</v>
      </c>
      <c r="Q185">
        <v>1</v>
      </c>
      <c r="X185">
        <v>133</v>
      </c>
      <c r="Y185">
        <v>0</v>
      </c>
      <c r="Z185">
        <v>0</v>
      </c>
      <c r="AA185">
        <v>0</v>
      </c>
      <c r="AB185">
        <v>7.9</v>
      </c>
      <c r="AC185">
        <v>0</v>
      </c>
      <c r="AD185">
        <v>1</v>
      </c>
      <c r="AE185">
        <v>1</v>
      </c>
      <c r="AF185" t="s">
        <v>3</v>
      </c>
      <c r="AG185">
        <v>133</v>
      </c>
      <c r="AH185">
        <v>2</v>
      </c>
      <c r="AI185">
        <v>93041485</v>
      </c>
      <c r="AJ185">
        <v>185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ROW(Source!A212)</f>
        <v>212</v>
      </c>
      <c r="B186">
        <v>93041490</v>
      </c>
      <c r="C186">
        <v>93041484</v>
      </c>
      <c r="D186">
        <v>37729631</v>
      </c>
      <c r="E186">
        <v>1</v>
      </c>
      <c r="F186">
        <v>1</v>
      </c>
      <c r="G186">
        <v>1</v>
      </c>
      <c r="H186">
        <v>3</v>
      </c>
      <c r="I186" t="s">
        <v>427</v>
      </c>
      <c r="J186" t="s">
        <v>429</v>
      </c>
      <c r="K186" t="s">
        <v>428</v>
      </c>
      <c r="L186">
        <v>1348</v>
      </c>
      <c r="N186">
        <v>1009</v>
      </c>
      <c r="O186" t="s">
        <v>178</v>
      </c>
      <c r="P186" t="s">
        <v>178</v>
      </c>
      <c r="Q186">
        <v>1000</v>
      </c>
      <c r="X186">
        <v>8.0000000000000004E-4</v>
      </c>
      <c r="Y186">
        <v>4917.3999999999996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3</v>
      </c>
      <c r="AG186">
        <v>8.0000000000000004E-4</v>
      </c>
      <c r="AH186">
        <v>2</v>
      </c>
      <c r="AI186">
        <v>93041486</v>
      </c>
      <c r="AJ186">
        <v>186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ROW(Source!A212)</f>
        <v>212</v>
      </c>
      <c r="B187">
        <v>93041491</v>
      </c>
      <c r="C187">
        <v>93041484</v>
      </c>
      <c r="D187">
        <v>37738037</v>
      </c>
      <c r="E187">
        <v>1</v>
      </c>
      <c r="F187">
        <v>1</v>
      </c>
      <c r="G187">
        <v>1</v>
      </c>
      <c r="H187">
        <v>3</v>
      </c>
      <c r="I187" t="s">
        <v>431</v>
      </c>
      <c r="J187" t="s">
        <v>433</v>
      </c>
      <c r="K187" t="s">
        <v>432</v>
      </c>
      <c r="L187">
        <v>1339</v>
      </c>
      <c r="N187">
        <v>1007</v>
      </c>
      <c r="O187" t="s">
        <v>69</v>
      </c>
      <c r="P187" t="s">
        <v>69</v>
      </c>
      <c r="Q187">
        <v>1</v>
      </c>
      <c r="X187">
        <v>0.08</v>
      </c>
      <c r="Y187">
        <v>772.77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0</v>
      </c>
      <c r="AF187" t="s">
        <v>3</v>
      </c>
      <c r="AG187">
        <v>0.08</v>
      </c>
      <c r="AH187">
        <v>2</v>
      </c>
      <c r="AI187">
        <v>93041487</v>
      </c>
      <c r="AJ187">
        <v>187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ROW(Source!A212)</f>
        <v>212</v>
      </c>
      <c r="B188">
        <v>93041492</v>
      </c>
      <c r="C188">
        <v>93041484</v>
      </c>
      <c r="D188">
        <v>37786184</v>
      </c>
      <c r="E188">
        <v>1</v>
      </c>
      <c r="F188">
        <v>1</v>
      </c>
      <c r="G188">
        <v>1</v>
      </c>
      <c r="H188">
        <v>3</v>
      </c>
      <c r="I188" t="s">
        <v>128</v>
      </c>
      <c r="J188" t="s">
        <v>130</v>
      </c>
      <c r="K188" t="s">
        <v>129</v>
      </c>
      <c r="L188">
        <v>1301</v>
      </c>
      <c r="N188">
        <v>1003</v>
      </c>
      <c r="O188" t="s">
        <v>64</v>
      </c>
      <c r="P188" t="s">
        <v>64</v>
      </c>
      <c r="Q188">
        <v>1</v>
      </c>
      <c r="X188">
        <v>1000</v>
      </c>
      <c r="Y188">
        <v>32.299999999999997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1000</v>
      </c>
      <c r="AH188">
        <v>2</v>
      </c>
      <c r="AI188">
        <v>93041488</v>
      </c>
      <c r="AJ188">
        <v>188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ROW(Source!A216)</f>
        <v>216</v>
      </c>
      <c r="B189">
        <v>93042231</v>
      </c>
      <c r="C189">
        <v>93042230</v>
      </c>
      <c r="D189">
        <v>23351341</v>
      </c>
      <c r="E189">
        <v>1</v>
      </c>
      <c r="F189">
        <v>1</v>
      </c>
      <c r="G189">
        <v>1</v>
      </c>
      <c r="H189">
        <v>1</v>
      </c>
      <c r="I189" t="s">
        <v>796</v>
      </c>
      <c r="J189" t="s">
        <v>3</v>
      </c>
      <c r="K189" t="s">
        <v>797</v>
      </c>
      <c r="L189">
        <v>1369</v>
      </c>
      <c r="N189">
        <v>1013</v>
      </c>
      <c r="O189" t="s">
        <v>688</v>
      </c>
      <c r="P189" t="s">
        <v>688</v>
      </c>
      <c r="Q189">
        <v>1</v>
      </c>
      <c r="X189">
        <v>23.52</v>
      </c>
      <c r="Y189">
        <v>0</v>
      </c>
      <c r="Z189">
        <v>0</v>
      </c>
      <c r="AA189">
        <v>0</v>
      </c>
      <c r="AB189">
        <v>8.7899999999999991</v>
      </c>
      <c r="AC189">
        <v>0</v>
      </c>
      <c r="AD189">
        <v>1</v>
      </c>
      <c r="AE189">
        <v>1</v>
      </c>
      <c r="AF189" t="s">
        <v>3</v>
      </c>
      <c r="AG189">
        <v>23.52</v>
      </c>
      <c r="AH189">
        <v>2</v>
      </c>
      <c r="AI189">
        <v>93042231</v>
      </c>
      <c r="AJ189">
        <v>189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ROW(Source!A216)</f>
        <v>216</v>
      </c>
      <c r="B190">
        <v>93042232</v>
      </c>
      <c r="C190">
        <v>93042230</v>
      </c>
      <c r="D190">
        <v>121548</v>
      </c>
      <c r="E190">
        <v>1</v>
      </c>
      <c r="F190">
        <v>1</v>
      </c>
      <c r="G190">
        <v>1</v>
      </c>
      <c r="H190">
        <v>1</v>
      </c>
      <c r="I190" t="s">
        <v>25</v>
      </c>
      <c r="J190" t="s">
        <v>3</v>
      </c>
      <c r="K190" t="s">
        <v>691</v>
      </c>
      <c r="L190">
        <v>608254</v>
      </c>
      <c r="N190">
        <v>1013</v>
      </c>
      <c r="O190" t="s">
        <v>692</v>
      </c>
      <c r="P190" t="s">
        <v>692</v>
      </c>
      <c r="Q190">
        <v>1</v>
      </c>
      <c r="X190">
        <v>0.1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2</v>
      </c>
      <c r="AF190" t="s">
        <v>3</v>
      </c>
      <c r="AG190">
        <v>0.1</v>
      </c>
      <c r="AH190">
        <v>2</v>
      </c>
      <c r="AI190">
        <v>93042232</v>
      </c>
      <c r="AJ190">
        <v>190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ROW(Source!A216)</f>
        <v>216</v>
      </c>
      <c r="B191">
        <v>93042233</v>
      </c>
      <c r="C191">
        <v>93042230</v>
      </c>
      <c r="D191">
        <v>37802432</v>
      </c>
      <c r="E191">
        <v>1</v>
      </c>
      <c r="F191">
        <v>1</v>
      </c>
      <c r="G191">
        <v>1</v>
      </c>
      <c r="H191">
        <v>2</v>
      </c>
      <c r="I191" t="s">
        <v>720</v>
      </c>
      <c r="J191" t="s">
        <v>721</v>
      </c>
      <c r="K191" t="s">
        <v>722</v>
      </c>
      <c r="L191">
        <v>1368</v>
      </c>
      <c r="N191">
        <v>1011</v>
      </c>
      <c r="O191" t="s">
        <v>696</v>
      </c>
      <c r="P191" t="s">
        <v>696</v>
      </c>
      <c r="Q191">
        <v>1</v>
      </c>
      <c r="X191">
        <v>0.1</v>
      </c>
      <c r="Y191">
        <v>0</v>
      </c>
      <c r="Z191">
        <v>138.54</v>
      </c>
      <c r="AA191">
        <v>12.1</v>
      </c>
      <c r="AB191">
        <v>0</v>
      </c>
      <c r="AC191">
        <v>0</v>
      </c>
      <c r="AD191">
        <v>1</v>
      </c>
      <c r="AE191">
        <v>0</v>
      </c>
      <c r="AF191" t="s">
        <v>3</v>
      </c>
      <c r="AG191">
        <v>0.1</v>
      </c>
      <c r="AH191">
        <v>2</v>
      </c>
      <c r="AI191">
        <v>93042233</v>
      </c>
      <c r="AJ191">
        <v>191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ROW(Source!A216)</f>
        <v>216</v>
      </c>
      <c r="B192">
        <v>93042234</v>
      </c>
      <c r="C192">
        <v>93042230</v>
      </c>
      <c r="D192">
        <v>37802657</v>
      </c>
      <c r="E192">
        <v>1</v>
      </c>
      <c r="F192">
        <v>1</v>
      </c>
      <c r="G192">
        <v>1</v>
      </c>
      <c r="H192">
        <v>2</v>
      </c>
      <c r="I192" t="s">
        <v>769</v>
      </c>
      <c r="J192" t="s">
        <v>770</v>
      </c>
      <c r="K192" t="s">
        <v>771</v>
      </c>
      <c r="L192">
        <v>1368</v>
      </c>
      <c r="N192">
        <v>1011</v>
      </c>
      <c r="O192" t="s">
        <v>696</v>
      </c>
      <c r="P192" t="s">
        <v>696</v>
      </c>
      <c r="Q192">
        <v>1</v>
      </c>
      <c r="X192">
        <v>1.73</v>
      </c>
      <c r="Y192">
        <v>0</v>
      </c>
      <c r="Z192">
        <v>7.55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3</v>
      </c>
      <c r="AG192">
        <v>1.73</v>
      </c>
      <c r="AH192">
        <v>2</v>
      </c>
      <c r="AI192">
        <v>93042234</v>
      </c>
      <c r="AJ192">
        <v>192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ROW(Source!A216)</f>
        <v>216</v>
      </c>
      <c r="B193">
        <v>93042235</v>
      </c>
      <c r="C193">
        <v>93042230</v>
      </c>
      <c r="D193">
        <v>37804456</v>
      </c>
      <c r="E193">
        <v>1</v>
      </c>
      <c r="F193">
        <v>1</v>
      </c>
      <c r="G193">
        <v>1</v>
      </c>
      <c r="H193">
        <v>2</v>
      </c>
      <c r="I193" t="s">
        <v>709</v>
      </c>
      <c r="J193" t="s">
        <v>710</v>
      </c>
      <c r="K193" t="s">
        <v>711</v>
      </c>
      <c r="L193">
        <v>1368</v>
      </c>
      <c r="N193">
        <v>1011</v>
      </c>
      <c r="O193" t="s">
        <v>696</v>
      </c>
      <c r="P193" t="s">
        <v>696</v>
      </c>
      <c r="Q193">
        <v>1</v>
      </c>
      <c r="X193">
        <v>0.1</v>
      </c>
      <c r="Y193">
        <v>0</v>
      </c>
      <c r="Z193">
        <v>91.76</v>
      </c>
      <c r="AA193">
        <v>10.35</v>
      </c>
      <c r="AB193">
        <v>0</v>
      </c>
      <c r="AC193">
        <v>0</v>
      </c>
      <c r="AD193">
        <v>1</v>
      </c>
      <c r="AE193">
        <v>0</v>
      </c>
      <c r="AF193" t="s">
        <v>3</v>
      </c>
      <c r="AG193">
        <v>0.1</v>
      </c>
      <c r="AH193">
        <v>2</v>
      </c>
      <c r="AI193">
        <v>93042235</v>
      </c>
      <c r="AJ193">
        <v>193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ROW(Source!A216)</f>
        <v>216</v>
      </c>
      <c r="B194">
        <v>93042236</v>
      </c>
      <c r="C194">
        <v>93042230</v>
      </c>
      <c r="D194">
        <v>37736610</v>
      </c>
      <c r="E194">
        <v>1</v>
      </c>
      <c r="F194">
        <v>1</v>
      </c>
      <c r="G194">
        <v>1</v>
      </c>
      <c r="H194">
        <v>3</v>
      </c>
      <c r="I194" t="s">
        <v>338</v>
      </c>
      <c r="J194" t="s">
        <v>340</v>
      </c>
      <c r="K194" t="s">
        <v>339</v>
      </c>
      <c r="L194">
        <v>1346</v>
      </c>
      <c r="N194">
        <v>1009</v>
      </c>
      <c r="O194" t="s">
        <v>55</v>
      </c>
      <c r="P194" t="s">
        <v>55</v>
      </c>
      <c r="Q194">
        <v>1</v>
      </c>
      <c r="X194">
        <v>6.84</v>
      </c>
      <c r="Y194">
        <v>12.65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 t="s">
        <v>3</v>
      </c>
      <c r="AG194">
        <v>6.84</v>
      </c>
      <c r="AH194">
        <v>2</v>
      </c>
      <c r="AI194">
        <v>93042236</v>
      </c>
      <c r="AJ194">
        <v>194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ROW(Source!A216)</f>
        <v>216</v>
      </c>
      <c r="B195">
        <v>93042237</v>
      </c>
      <c r="C195">
        <v>93042230</v>
      </c>
      <c r="D195">
        <v>37737061</v>
      </c>
      <c r="E195">
        <v>1</v>
      </c>
      <c r="F195">
        <v>1</v>
      </c>
      <c r="G195">
        <v>1</v>
      </c>
      <c r="H195">
        <v>3</v>
      </c>
      <c r="I195" t="s">
        <v>440</v>
      </c>
      <c r="J195" t="s">
        <v>442</v>
      </c>
      <c r="K195" t="s">
        <v>441</v>
      </c>
      <c r="L195">
        <v>1355</v>
      </c>
      <c r="N195">
        <v>1010</v>
      </c>
      <c r="O195" t="s">
        <v>156</v>
      </c>
      <c r="P195" t="s">
        <v>156</v>
      </c>
      <c r="Q195">
        <v>100</v>
      </c>
      <c r="X195">
        <v>0.4</v>
      </c>
      <c r="Y195">
        <v>87.29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3</v>
      </c>
      <c r="AG195">
        <v>0.4</v>
      </c>
      <c r="AH195">
        <v>2</v>
      </c>
      <c r="AI195">
        <v>93042237</v>
      </c>
      <c r="AJ195">
        <v>195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ROW(Source!A216)</f>
        <v>216</v>
      </c>
      <c r="B196">
        <v>93042238</v>
      </c>
      <c r="C196">
        <v>93042230</v>
      </c>
      <c r="D196">
        <v>37737326</v>
      </c>
      <c r="E196">
        <v>1</v>
      </c>
      <c r="F196">
        <v>1</v>
      </c>
      <c r="G196">
        <v>1</v>
      </c>
      <c r="H196">
        <v>3</v>
      </c>
      <c r="I196" t="s">
        <v>444</v>
      </c>
      <c r="J196" t="s">
        <v>446</v>
      </c>
      <c r="K196" t="s">
        <v>445</v>
      </c>
      <c r="L196">
        <v>1354</v>
      </c>
      <c r="N196">
        <v>1010</v>
      </c>
      <c r="O196" t="s">
        <v>79</v>
      </c>
      <c r="P196" t="s">
        <v>79</v>
      </c>
      <c r="Q196">
        <v>1</v>
      </c>
      <c r="X196">
        <v>40</v>
      </c>
      <c r="Y196">
        <v>7.0000000000000007E-2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3</v>
      </c>
      <c r="AG196">
        <v>40</v>
      </c>
      <c r="AH196">
        <v>2</v>
      </c>
      <c r="AI196">
        <v>93042238</v>
      </c>
      <c r="AJ196">
        <v>196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ROW(Source!A216)</f>
        <v>216</v>
      </c>
      <c r="B197">
        <v>93042239</v>
      </c>
      <c r="C197">
        <v>93042230</v>
      </c>
      <c r="D197">
        <v>37801918</v>
      </c>
      <c r="E197">
        <v>1</v>
      </c>
      <c r="F197">
        <v>1</v>
      </c>
      <c r="G197">
        <v>1</v>
      </c>
      <c r="H197">
        <v>3</v>
      </c>
      <c r="I197" t="s">
        <v>479</v>
      </c>
      <c r="J197" t="s">
        <v>482</v>
      </c>
      <c r="K197" t="s">
        <v>480</v>
      </c>
      <c r="L197">
        <v>1374</v>
      </c>
      <c r="N197">
        <v>1013</v>
      </c>
      <c r="O197" t="s">
        <v>481</v>
      </c>
      <c r="P197" t="s">
        <v>481</v>
      </c>
      <c r="Q197">
        <v>1</v>
      </c>
      <c r="X197">
        <v>4.13</v>
      </c>
      <c r="Y197">
        <v>1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3</v>
      </c>
      <c r="AG197">
        <v>4.13</v>
      </c>
      <c r="AH197">
        <v>2</v>
      </c>
      <c r="AI197">
        <v>93042239</v>
      </c>
      <c r="AJ197">
        <v>197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ROW(Source!A220)</f>
        <v>220</v>
      </c>
      <c r="B198">
        <v>93041505</v>
      </c>
      <c r="C198">
        <v>93041494</v>
      </c>
      <c r="D198">
        <v>23351395</v>
      </c>
      <c r="E198">
        <v>1</v>
      </c>
      <c r="F198">
        <v>1</v>
      </c>
      <c r="G198">
        <v>1</v>
      </c>
      <c r="H198">
        <v>1</v>
      </c>
      <c r="I198" t="s">
        <v>707</v>
      </c>
      <c r="J198" t="s">
        <v>3</v>
      </c>
      <c r="K198" t="s">
        <v>708</v>
      </c>
      <c r="L198">
        <v>1369</v>
      </c>
      <c r="N198">
        <v>1013</v>
      </c>
      <c r="O198" t="s">
        <v>688</v>
      </c>
      <c r="P198" t="s">
        <v>688</v>
      </c>
      <c r="Q198">
        <v>1</v>
      </c>
      <c r="X198">
        <v>23.04</v>
      </c>
      <c r="Y198">
        <v>0</v>
      </c>
      <c r="Z198">
        <v>0</v>
      </c>
      <c r="AA198">
        <v>0</v>
      </c>
      <c r="AB198">
        <v>8.99</v>
      </c>
      <c r="AC198">
        <v>0</v>
      </c>
      <c r="AD198">
        <v>1</v>
      </c>
      <c r="AE198">
        <v>1</v>
      </c>
      <c r="AF198" t="s">
        <v>3</v>
      </c>
      <c r="AG198">
        <v>23.04</v>
      </c>
      <c r="AH198">
        <v>2</v>
      </c>
      <c r="AI198">
        <v>93041495</v>
      </c>
      <c r="AJ198">
        <v>198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ROW(Source!A220)</f>
        <v>220</v>
      </c>
      <c r="B199">
        <v>93041506</v>
      </c>
      <c r="C199">
        <v>93041494</v>
      </c>
      <c r="D199">
        <v>121548</v>
      </c>
      <c r="E199">
        <v>1</v>
      </c>
      <c r="F199">
        <v>1</v>
      </c>
      <c r="G199">
        <v>1</v>
      </c>
      <c r="H199">
        <v>1</v>
      </c>
      <c r="I199" t="s">
        <v>25</v>
      </c>
      <c r="J199" t="s">
        <v>3</v>
      </c>
      <c r="K199" t="s">
        <v>691</v>
      </c>
      <c r="L199">
        <v>608254</v>
      </c>
      <c r="N199">
        <v>1013</v>
      </c>
      <c r="O199" t="s">
        <v>692</v>
      </c>
      <c r="P199" t="s">
        <v>692</v>
      </c>
      <c r="Q199">
        <v>1</v>
      </c>
      <c r="X199">
        <v>0.2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2</v>
      </c>
      <c r="AF199" t="s">
        <v>3</v>
      </c>
      <c r="AG199">
        <v>0.2</v>
      </c>
      <c r="AH199">
        <v>2</v>
      </c>
      <c r="AI199">
        <v>93041496</v>
      </c>
      <c r="AJ199">
        <v>199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ROW(Source!A220)</f>
        <v>220</v>
      </c>
      <c r="B200">
        <v>93041507</v>
      </c>
      <c r="C200">
        <v>93041494</v>
      </c>
      <c r="D200">
        <v>37802432</v>
      </c>
      <c r="E200">
        <v>1</v>
      </c>
      <c r="F200">
        <v>1</v>
      </c>
      <c r="G200">
        <v>1</v>
      </c>
      <c r="H200">
        <v>2</v>
      </c>
      <c r="I200" t="s">
        <v>720</v>
      </c>
      <c r="J200" t="s">
        <v>721</v>
      </c>
      <c r="K200" t="s">
        <v>722</v>
      </c>
      <c r="L200">
        <v>1368</v>
      </c>
      <c r="N200">
        <v>1011</v>
      </c>
      <c r="O200" t="s">
        <v>696</v>
      </c>
      <c r="P200" t="s">
        <v>696</v>
      </c>
      <c r="Q200">
        <v>1</v>
      </c>
      <c r="X200">
        <v>0.2</v>
      </c>
      <c r="Y200">
        <v>0</v>
      </c>
      <c r="Z200">
        <v>138.54</v>
      </c>
      <c r="AA200">
        <v>12.1</v>
      </c>
      <c r="AB200">
        <v>0</v>
      </c>
      <c r="AC200">
        <v>0</v>
      </c>
      <c r="AD200">
        <v>1</v>
      </c>
      <c r="AE200">
        <v>0</v>
      </c>
      <c r="AF200" t="s">
        <v>3</v>
      </c>
      <c r="AG200">
        <v>0.2</v>
      </c>
      <c r="AH200">
        <v>2</v>
      </c>
      <c r="AI200">
        <v>93041497</v>
      </c>
      <c r="AJ200">
        <v>200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ROW(Source!A220)</f>
        <v>220</v>
      </c>
      <c r="B201">
        <v>93041508</v>
      </c>
      <c r="C201">
        <v>93041494</v>
      </c>
      <c r="D201">
        <v>37802530</v>
      </c>
      <c r="E201">
        <v>1</v>
      </c>
      <c r="F201">
        <v>1</v>
      </c>
      <c r="G201">
        <v>1</v>
      </c>
      <c r="H201">
        <v>2</v>
      </c>
      <c r="I201" t="s">
        <v>723</v>
      </c>
      <c r="J201" t="s">
        <v>724</v>
      </c>
      <c r="K201" t="s">
        <v>725</v>
      </c>
      <c r="L201">
        <v>1368</v>
      </c>
      <c r="N201">
        <v>1011</v>
      </c>
      <c r="O201" t="s">
        <v>696</v>
      </c>
      <c r="P201" t="s">
        <v>696</v>
      </c>
      <c r="Q201">
        <v>1</v>
      </c>
      <c r="X201">
        <v>5.14</v>
      </c>
      <c r="Y201">
        <v>0</v>
      </c>
      <c r="Z201">
        <v>1.52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3</v>
      </c>
      <c r="AG201">
        <v>5.14</v>
      </c>
      <c r="AH201">
        <v>2</v>
      </c>
      <c r="AI201">
        <v>93041498</v>
      </c>
      <c r="AJ201">
        <v>201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ROW(Source!A220)</f>
        <v>220</v>
      </c>
      <c r="B202">
        <v>93041509</v>
      </c>
      <c r="C202">
        <v>93041494</v>
      </c>
      <c r="D202">
        <v>37802544</v>
      </c>
      <c r="E202">
        <v>1</v>
      </c>
      <c r="F202">
        <v>1</v>
      </c>
      <c r="G202">
        <v>1</v>
      </c>
      <c r="H202">
        <v>2</v>
      </c>
      <c r="I202" t="s">
        <v>806</v>
      </c>
      <c r="J202" t="s">
        <v>807</v>
      </c>
      <c r="K202" t="s">
        <v>808</v>
      </c>
      <c r="L202">
        <v>1368</v>
      </c>
      <c r="N202">
        <v>1011</v>
      </c>
      <c r="O202" t="s">
        <v>696</v>
      </c>
      <c r="P202" t="s">
        <v>696</v>
      </c>
      <c r="Q202">
        <v>1</v>
      </c>
      <c r="X202">
        <v>5.14</v>
      </c>
      <c r="Y202">
        <v>0</v>
      </c>
      <c r="Z202">
        <v>7.11</v>
      </c>
      <c r="AA202">
        <v>0</v>
      </c>
      <c r="AB202">
        <v>0</v>
      </c>
      <c r="AC202">
        <v>0</v>
      </c>
      <c r="AD202">
        <v>1</v>
      </c>
      <c r="AE202">
        <v>0</v>
      </c>
      <c r="AF202" t="s">
        <v>3</v>
      </c>
      <c r="AG202">
        <v>5.14</v>
      </c>
      <c r="AH202">
        <v>2</v>
      </c>
      <c r="AI202">
        <v>93041499</v>
      </c>
      <c r="AJ202">
        <v>202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ROW(Source!A220)</f>
        <v>220</v>
      </c>
      <c r="B203">
        <v>93041510</v>
      </c>
      <c r="C203">
        <v>93041494</v>
      </c>
      <c r="D203">
        <v>37804456</v>
      </c>
      <c r="E203">
        <v>1</v>
      </c>
      <c r="F203">
        <v>1</v>
      </c>
      <c r="G203">
        <v>1</v>
      </c>
      <c r="H203">
        <v>2</v>
      </c>
      <c r="I203" t="s">
        <v>709</v>
      </c>
      <c r="J203" t="s">
        <v>710</v>
      </c>
      <c r="K203" t="s">
        <v>711</v>
      </c>
      <c r="L203">
        <v>1368</v>
      </c>
      <c r="N203">
        <v>1011</v>
      </c>
      <c r="O203" t="s">
        <v>696</v>
      </c>
      <c r="P203" t="s">
        <v>696</v>
      </c>
      <c r="Q203">
        <v>1</v>
      </c>
      <c r="X203">
        <v>0.2</v>
      </c>
      <c r="Y203">
        <v>0</v>
      </c>
      <c r="Z203">
        <v>91.76</v>
      </c>
      <c r="AA203">
        <v>10.35</v>
      </c>
      <c r="AB203">
        <v>0</v>
      </c>
      <c r="AC203">
        <v>0</v>
      </c>
      <c r="AD203">
        <v>1</v>
      </c>
      <c r="AE203">
        <v>0</v>
      </c>
      <c r="AF203" t="s">
        <v>3</v>
      </c>
      <c r="AG203">
        <v>0.2</v>
      </c>
      <c r="AH203">
        <v>2</v>
      </c>
      <c r="AI203">
        <v>93041500</v>
      </c>
      <c r="AJ203">
        <v>203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ROW(Source!A220)</f>
        <v>220</v>
      </c>
      <c r="B204">
        <v>93041511</v>
      </c>
      <c r="C204">
        <v>93041494</v>
      </c>
      <c r="D204">
        <v>37733003</v>
      </c>
      <c r="E204">
        <v>1</v>
      </c>
      <c r="F204">
        <v>1</v>
      </c>
      <c r="G204">
        <v>1</v>
      </c>
      <c r="H204">
        <v>3</v>
      </c>
      <c r="I204" t="s">
        <v>452</v>
      </c>
      <c r="J204" t="s">
        <v>454</v>
      </c>
      <c r="K204" t="s">
        <v>453</v>
      </c>
      <c r="L204">
        <v>1308</v>
      </c>
      <c r="N204">
        <v>1003</v>
      </c>
      <c r="O204" t="s">
        <v>348</v>
      </c>
      <c r="P204" t="s">
        <v>348</v>
      </c>
      <c r="Q204">
        <v>100</v>
      </c>
      <c r="X204">
        <v>9.5999999999999992E-3</v>
      </c>
      <c r="Y204">
        <v>121.8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3</v>
      </c>
      <c r="AG204">
        <v>9.5999999999999992E-3</v>
      </c>
      <c r="AH204">
        <v>2</v>
      </c>
      <c r="AI204">
        <v>93041501</v>
      </c>
      <c r="AJ204">
        <v>204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ROW(Source!A220)</f>
        <v>220</v>
      </c>
      <c r="B205">
        <v>93041512</v>
      </c>
      <c r="C205">
        <v>93041494</v>
      </c>
      <c r="D205">
        <v>37745017</v>
      </c>
      <c r="E205">
        <v>1</v>
      </c>
      <c r="F205">
        <v>1</v>
      </c>
      <c r="G205">
        <v>1</v>
      </c>
      <c r="H205">
        <v>3</v>
      </c>
      <c r="I205" t="s">
        <v>342</v>
      </c>
      <c r="J205" t="s">
        <v>344</v>
      </c>
      <c r="K205" t="s">
        <v>343</v>
      </c>
      <c r="L205">
        <v>1348</v>
      </c>
      <c r="N205">
        <v>1009</v>
      </c>
      <c r="O205" t="s">
        <v>178</v>
      </c>
      <c r="P205" t="s">
        <v>178</v>
      </c>
      <c r="Q205">
        <v>1000</v>
      </c>
      <c r="X205">
        <v>6.0000000000000002E-5</v>
      </c>
      <c r="Y205">
        <v>9528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3</v>
      </c>
      <c r="AG205">
        <v>6.0000000000000002E-5</v>
      </c>
      <c r="AH205">
        <v>2</v>
      </c>
      <c r="AI205">
        <v>93041502</v>
      </c>
      <c r="AJ205">
        <v>205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ROW(Source!A220)</f>
        <v>220</v>
      </c>
      <c r="B206">
        <v>93041513</v>
      </c>
      <c r="C206">
        <v>93041494</v>
      </c>
      <c r="D206">
        <v>37785796</v>
      </c>
      <c r="E206">
        <v>1</v>
      </c>
      <c r="F206">
        <v>1</v>
      </c>
      <c r="G206">
        <v>1</v>
      </c>
      <c r="H206">
        <v>3</v>
      </c>
      <c r="I206" t="s">
        <v>457</v>
      </c>
      <c r="J206" t="s">
        <v>459</v>
      </c>
      <c r="K206" t="s">
        <v>458</v>
      </c>
      <c r="L206">
        <v>1346</v>
      </c>
      <c r="N206">
        <v>1009</v>
      </c>
      <c r="O206" t="s">
        <v>55</v>
      </c>
      <c r="P206" t="s">
        <v>55</v>
      </c>
      <c r="Q206">
        <v>1</v>
      </c>
      <c r="X206">
        <v>0.5</v>
      </c>
      <c r="Y206">
        <v>71.45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3</v>
      </c>
      <c r="AG206">
        <v>0.5</v>
      </c>
      <c r="AH206">
        <v>2</v>
      </c>
      <c r="AI206">
        <v>93041503</v>
      </c>
      <c r="AJ206">
        <v>206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ROW(Source!A220)</f>
        <v>220</v>
      </c>
      <c r="B207">
        <v>93041514</v>
      </c>
      <c r="C207">
        <v>93041494</v>
      </c>
      <c r="D207">
        <v>37801918</v>
      </c>
      <c r="E207">
        <v>1</v>
      </c>
      <c r="F207">
        <v>1</v>
      </c>
      <c r="G207">
        <v>1</v>
      </c>
      <c r="H207">
        <v>3</v>
      </c>
      <c r="I207" t="s">
        <v>479</v>
      </c>
      <c r="J207" t="s">
        <v>482</v>
      </c>
      <c r="K207" t="s">
        <v>480</v>
      </c>
      <c r="L207">
        <v>1374</v>
      </c>
      <c r="N207">
        <v>1013</v>
      </c>
      <c r="O207" t="s">
        <v>481</v>
      </c>
      <c r="P207" t="s">
        <v>481</v>
      </c>
      <c r="Q207">
        <v>1</v>
      </c>
      <c r="X207">
        <v>4.1399999999999997</v>
      </c>
      <c r="Y207">
        <v>1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3</v>
      </c>
      <c r="AG207">
        <v>4.1399999999999997</v>
      </c>
      <c r="AH207">
        <v>2</v>
      </c>
      <c r="AI207">
        <v>93041504</v>
      </c>
      <c r="AJ207">
        <v>207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ROW(Source!A224)</f>
        <v>224</v>
      </c>
      <c r="B208">
        <v>93041526</v>
      </c>
      <c r="C208">
        <v>93041515</v>
      </c>
      <c r="D208">
        <v>23351395</v>
      </c>
      <c r="E208">
        <v>1</v>
      </c>
      <c r="F208">
        <v>1</v>
      </c>
      <c r="G208">
        <v>1</v>
      </c>
      <c r="H208">
        <v>1</v>
      </c>
      <c r="I208" t="s">
        <v>707</v>
      </c>
      <c r="J208" t="s">
        <v>3</v>
      </c>
      <c r="K208" t="s">
        <v>708</v>
      </c>
      <c r="L208">
        <v>1369</v>
      </c>
      <c r="N208">
        <v>1013</v>
      </c>
      <c r="O208" t="s">
        <v>688</v>
      </c>
      <c r="P208" t="s">
        <v>688</v>
      </c>
      <c r="Q208">
        <v>1</v>
      </c>
      <c r="X208">
        <v>10.24</v>
      </c>
      <c r="Y208">
        <v>0</v>
      </c>
      <c r="Z208">
        <v>0</v>
      </c>
      <c r="AA208">
        <v>0</v>
      </c>
      <c r="AB208">
        <v>8.99</v>
      </c>
      <c r="AC208">
        <v>0</v>
      </c>
      <c r="AD208">
        <v>1</v>
      </c>
      <c r="AE208">
        <v>1</v>
      </c>
      <c r="AF208" t="s">
        <v>3</v>
      </c>
      <c r="AG208">
        <v>10.24</v>
      </c>
      <c r="AH208">
        <v>2</v>
      </c>
      <c r="AI208">
        <v>93041516</v>
      </c>
      <c r="AJ208">
        <v>208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ROW(Source!A224)</f>
        <v>224</v>
      </c>
      <c r="B209">
        <v>93041527</v>
      </c>
      <c r="C209">
        <v>93041515</v>
      </c>
      <c r="D209">
        <v>121548</v>
      </c>
      <c r="E209">
        <v>1</v>
      </c>
      <c r="F209">
        <v>1</v>
      </c>
      <c r="G209">
        <v>1</v>
      </c>
      <c r="H209">
        <v>1</v>
      </c>
      <c r="I209" t="s">
        <v>25</v>
      </c>
      <c r="J209" t="s">
        <v>3</v>
      </c>
      <c r="K209" t="s">
        <v>691</v>
      </c>
      <c r="L209">
        <v>608254</v>
      </c>
      <c r="N209">
        <v>1013</v>
      </c>
      <c r="O209" t="s">
        <v>692</v>
      </c>
      <c r="P209" t="s">
        <v>692</v>
      </c>
      <c r="Q209">
        <v>1</v>
      </c>
      <c r="X209">
        <v>0.2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2</v>
      </c>
      <c r="AF209" t="s">
        <v>3</v>
      </c>
      <c r="AG209">
        <v>0.2</v>
      </c>
      <c r="AH209">
        <v>2</v>
      </c>
      <c r="AI209">
        <v>93041517</v>
      </c>
      <c r="AJ209">
        <v>209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ROW(Source!A224)</f>
        <v>224</v>
      </c>
      <c r="B210">
        <v>93041528</v>
      </c>
      <c r="C210">
        <v>93041515</v>
      </c>
      <c r="D210">
        <v>37802432</v>
      </c>
      <c r="E210">
        <v>1</v>
      </c>
      <c r="F210">
        <v>1</v>
      </c>
      <c r="G210">
        <v>1</v>
      </c>
      <c r="H210">
        <v>2</v>
      </c>
      <c r="I210" t="s">
        <v>720</v>
      </c>
      <c r="J210" t="s">
        <v>721</v>
      </c>
      <c r="K210" t="s">
        <v>722</v>
      </c>
      <c r="L210">
        <v>1368</v>
      </c>
      <c r="N210">
        <v>1011</v>
      </c>
      <c r="O210" t="s">
        <v>696</v>
      </c>
      <c r="P210" t="s">
        <v>696</v>
      </c>
      <c r="Q210">
        <v>1</v>
      </c>
      <c r="X210">
        <v>0.2</v>
      </c>
      <c r="Y210">
        <v>0</v>
      </c>
      <c r="Z210">
        <v>138.54</v>
      </c>
      <c r="AA210">
        <v>12.1</v>
      </c>
      <c r="AB210">
        <v>0</v>
      </c>
      <c r="AC210">
        <v>0</v>
      </c>
      <c r="AD210">
        <v>1</v>
      </c>
      <c r="AE210">
        <v>0</v>
      </c>
      <c r="AF210" t="s">
        <v>3</v>
      </c>
      <c r="AG210">
        <v>0.2</v>
      </c>
      <c r="AH210">
        <v>2</v>
      </c>
      <c r="AI210">
        <v>93041518</v>
      </c>
      <c r="AJ210">
        <v>210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ROW(Source!A224)</f>
        <v>224</v>
      </c>
      <c r="B211">
        <v>93041529</v>
      </c>
      <c r="C211">
        <v>93041515</v>
      </c>
      <c r="D211">
        <v>37802530</v>
      </c>
      <c r="E211">
        <v>1</v>
      </c>
      <c r="F211">
        <v>1</v>
      </c>
      <c r="G211">
        <v>1</v>
      </c>
      <c r="H211">
        <v>2</v>
      </c>
      <c r="I211" t="s">
        <v>723</v>
      </c>
      <c r="J211" t="s">
        <v>724</v>
      </c>
      <c r="K211" t="s">
        <v>725</v>
      </c>
      <c r="L211">
        <v>1368</v>
      </c>
      <c r="N211">
        <v>1011</v>
      </c>
      <c r="O211" t="s">
        <v>696</v>
      </c>
      <c r="P211" t="s">
        <v>696</v>
      </c>
      <c r="Q211">
        <v>1</v>
      </c>
      <c r="X211">
        <v>2.23</v>
      </c>
      <c r="Y211">
        <v>0</v>
      </c>
      <c r="Z211">
        <v>1.52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3</v>
      </c>
      <c r="AG211">
        <v>2.23</v>
      </c>
      <c r="AH211">
        <v>2</v>
      </c>
      <c r="AI211">
        <v>93041519</v>
      </c>
      <c r="AJ211">
        <v>211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ROW(Source!A224)</f>
        <v>224</v>
      </c>
      <c r="B212">
        <v>93041530</v>
      </c>
      <c r="C212">
        <v>93041515</v>
      </c>
      <c r="D212">
        <v>37802544</v>
      </c>
      <c r="E212">
        <v>1</v>
      </c>
      <c r="F212">
        <v>1</v>
      </c>
      <c r="G212">
        <v>1</v>
      </c>
      <c r="H212">
        <v>2</v>
      </c>
      <c r="I212" t="s">
        <v>806</v>
      </c>
      <c r="J212" t="s">
        <v>807</v>
      </c>
      <c r="K212" t="s">
        <v>808</v>
      </c>
      <c r="L212">
        <v>1368</v>
      </c>
      <c r="N212">
        <v>1011</v>
      </c>
      <c r="O212" t="s">
        <v>696</v>
      </c>
      <c r="P212" t="s">
        <v>696</v>
      </c>
      <c r="Q212">
        <v>1</v>
      </c>
      <c r="X212">
        <v>2.23</v>
      </c>
      <c r="Y212">
        <v>0</v>
      </c>
      <c r="Z212">
        <v>7.11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3</v>
      </c>
      <c r="AG212">
        <v>2.23</v>
      </c>
      <c r="AH212">
        <v>2</v>
      </c>
      <c r="AI212">
        <v>93041520</v>
      </c>
      <c r="AJ212">
        <v>212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ROW(Source!A224)</f>
        <v>224</v>
      </c>
      <c r="B213">
        <v>93041531</v>
      </c>
      <c r="C213">
        <v>93041515</v>
      </c>
      <c r="D213">
        <v>37804456</v>
      </c>
      <c r="E213">
        <v>1</v>
      </c>
      <c r="F213">
        <v>1</v>
      </c>
      <c r="G213">
        <v>1</v>
      </c>
      <c r="H213">
        <v>2</v>
      </c>
      <c r="I213" t="s">
        <v>709</v>
      </c>
      <c r="J213" t="s">
        <v>710</v>
      </c>
      <c r="K213" t="s">
        <v>711</v>
      </c>
      <c r="L213">
        <v>1368</v>
      </c>
      <c r="N213">
        <v>1011</v>
      </c>
      <c r="O213" t="s">
        <v>696</v>
      </c>
      <c r="P213" t="s">
        <v>696</v>
      </c>
      <c r="Q213">
        <v>1</v>
      </c>
      <c r="X213">
        <v>0.2</v>
      </c>
      <c r="Y213">
        <v>0</v>
      </c>
      <c r="Z213">
        <v>91.76</v>
      </c>
      <c r="AA213">
        <v>10.35</v>
      </c>
      <c r="AB213">
        <v>0</v>
      </c>
      <c r="AC213">
        <v>0</v>
      </c>
      <c r="AD213">
        <v>1</v>
      </c>
      <c r="AE213">
        <v>0</v>
      </c>
      <c r="AF213" t="s">
        <v>3</v>
      </c>
      <c r="AG213">
        <v>0.2</v>
      </c>
      <c r="AH213">
        <v>2</v>
      </c>
      <c r="AI213">
        <v>93041521</v>
      </c>
      <c r="AJ213">
        <v>213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ROW(Source!A224)</f>
        <v>224</v>
      </c>
      <c r="B214">
        <v>93041532</v>
      </c>
      <c r="C214">
        <v>93041515</v>
      </c>
      <c r="D214">
        <v>37733003</v>
      </c>
      <c r="E214">
        <v>1</v>
      </c>
      <c r="F214">
        <v>1</v>
      </c>
      <c r="G214">
        <v>1</v>
      </c>
      <c r="H214">
        <v>3</v>
      </c>
      <c r="I214" t="s">
        <v>452</v>
      </c>
      <c r="J214" t="s">
        <v>454</v>
      </c>
      <c r="K214" t="s">
        <v>453</v>
      </c>
      <c r="L214">
        <v>1308</v>
      </c>
      <c r="N214">
        <v>1003</v>
      </c>
      <c r="O214" t="s">
        <v>348</v>
      </c>
      <c r="P214" t="s">
        <v>348</v>
      </c>
      <c r="Q214">
        <v>100</v>
      </c>
      <c r="X214">
        <v>9.6000000000000002E-2</v>
      </c>
      <c r="Y214">
        <v>121.8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3</v>
      </c>
      <c r="AG214">
        <v>9.6000000000000002E-2</v>
      </c>
      <c r="AH214">
        <v>2</v>
      </c>
      <c r="AI214">
        <v>93041522</v>
      </c>
      <c r="AJ214">
        <v>214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ROW(Source!A224)</f>
        <v>224</v>
      </c>
      <c r="B215">
        <v>93041533</v>
      </c>
      <c r="C215">
        <v>93041515</v>
      </c>
      <c r="D215">
        <v>37745017</v>
      </c>
      <c r="E215">
        <v>1</v>
      </c>
      <c r="F215">
        <v>1</v>
      </c>
      <c r="G215">
        <v>1</v>
      </c>
      <c r="H215">
        <v>3</v>
      </c>
      <c r="I215" t="s">
        <v>342</v>
      </c>
      <c r="J215" t="s">
        <v>344</v>
      </c>
      <c r="K215" t="s">
        <v>343</v>
      </c>
      <c r="L215">
        <v>1348</v>
      </c>
      <c r="N215">
        <v>1009</v>
      </c>
      <c r="O215" t="s">
        <v>178</v>
      </c>
      <c r="P215" t="s">
        <v>178</v>
      </c>
      <c r="Q215">
        <v>1000</v>
      </c>
      <c r="X215">
        <v>6.0000000000000002E-5</v>
      </c>
      <c r="Y215">
        <v>9528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3</v>
      </c>
      <c r="AG215">
        <v>6.0000000000000002E-5</v>
      </c>
      <c r="AH215">
        <v>2</v>
      </c>
      <c r="AI215">
        <v>93041523</v>
      </c>
      <c r="AJ215">
        <v>215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ROW(Source!A224)</f>
        <v>224</v>
      </c>
      <c r="B216">
        <v>93041534</v>
      </c>
      <c r="C216">
        <v>93041515</v>
      </c>
      <c r="D216">
        <v>37785796</v>
      </c>
      <c r="E216">
        <v>1</v>
      </c>
      <c r="F216">
        <v>1</v>
      </c>
      <c r="G216">
        <v>1</v>
      </c>
      <c r="H216">
        <v>3</v>
      </c>
      <c r="I216" t="s">
        <v>457</v>
      </c>
      <c r="J216" t="s">
        <v>459</v>
      </c>
      <c r="K216" t="s">
        <v>458</v>
      </c>
      <c r="L216">
        <v>1346</v>
      </c>
      <c r="N216">
        <v>1009</v>
      </c>
      <c r="O216" t="s">
        <v>55</v>
      </c>
      <c r="P216" t="s">
        <v>55</v>
      </c>
      <c r="Q216">
        <v>1</v>
      </c>
      <c r="X216">
        <v>0.5</v>
      </c>
      <c r="Y216">
        <v>71.45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3</v>
      </c>
      <c r="AG216">
        <v>0.5</v>
      </c>
      <c r="AH216">
        <v>2</v>
      </c>
      <c r="AI216">
        <v>93041524</v>
      </c>
      <c r="AJ216">
        <v>216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ROW(Source!A224)</f>
        <v>224</v>
      </c>
      <c r="B217">
        <v>93041535</v>
      </c>
      <c r="C217">
        <v>93041515</v>
      </c>
      <c r="D217">
        <v>37801918</v>
      </c>
      <c r="E217">
        <v>1</v>
      </c>
      <c r="F217">
        <v>1</v>
      </c>
      <c r="G217">
        <v>1</v>
      </c>
      <c r="H217">
        <v>3</v>
      </c>
      <c r="I217" t="s">
        <v>479</v>
      </c>
      <c r="J217" t="s">
        <v>482</v>
      </c>
      <c r="K217" t="s">
        <v>480</v>
      </c>
      <c r="L217">
        <v>1374</v>
      </c>
      <c r="N217">
        <v>1013</v>
      </c>
      <c r="O217" t="s">
        <v>481</v>
      </c>
      <c r="P217" t="s">
        <v>481</v>
      </c>
      <c r="Q217">
        <v>1</v>
      </c>
      <c r="X217">
        <v>1.84</v>
      </c>
      <c r="Y217">
        <v>1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 t="s">
        <v>3</v>
      </c>
      <c r="AG217">
        <v>1.84</v>
      </c>
      <c r="AH217">
        <v>2</v>
      </c>
      <c r="AI217">
        <v>93041525</v>
      </c>
      <c r="AJ217">
        <v>217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ROW(Source!A228)</f>
        <v>228</v>
      </c>
      <c r="B218">
        <v>93042183</v>
      </c>
      <c r="C218">
        <v>93042160</v>
      </c>
      <c r="D218">
        <v>23351395</v>
      </c>
      <c r="E218">
        <v>1</v>
      </c>
      <c r="F218">
        <v>1</v>
      </c>
      <c r="G218">
        <v>1</v>
      </c>
      <c r="H218">
        <v>1</v>
      </c>
      <c r="I218" t="s">
        <v>707</v>
      </c>
      <c r="J218" t="s">
        <v>3</v>
      </c>
      <c r="K218" t="s">
        <v>708</v>
      </c>
      <c r="L218">
        <v>1369</v>
      </c>
      <c r="N218">
        <v>1013</v>
      </c>
      <c r="O218" t="s">
        <v>688</v>
      </c>
      <c r="P218" t="s">
        <v>688</v>
      </c>
      <c r="Q218">
        <v>1</v>
      </c>
      <c r="X218">
        <v>20.239999999999998</v>
      </c>
      <c r="Y218">
        <v>0</v>
      </c>
      <c r="Z218">
        <v>0</v>
      </c>
      <c r="AA218">
        <v>0</v>
      </c>
      <c r="AB218">
        <v>8.99</v>
      </c>
      <c r="AC218">
        <v>0</v>
      </c>
      <c r="AD218">
        <v>1</v>
      </c>
      <c r="AE218">
        <v>1</v>
      </c>
      <c r="AF218" t="s">
        <v>3</v>
      </c>
      <c r="AG218">
        <v>20.239999999999998</v>
      </c>
      <c r="AH218">
        <v>2</v>
      </c>
      <c r="AI218">
        <v>93042183</v>
      </c>
      <c r="AJ218">
        <v>218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ROW(Source!A228)</f>
        <v>228</v>
      </c>
      <c r="B219">
        <v>93042184</v>
      </c>
      <c r="C219">
        <v>93042160</v>
      </c>
      <c r="D219">
        <v>121548</v>
      </c>
      <c r="E219">
        <v>1</v>
      </c>
      <c r="F219">
        <v>1</v>
      </c>
      <c r="G219">
        <v>1</v>
      </c>
      <c r="H219">
        <v>1</v>
      </c>
      <c r="I219" t="s">
        <v>25</v>
      </c>
      <c r="J219" t="s">
        <v>3</v>
      </c>
      <c r="K219" t="s">
        <v>691</v>
      </c>
      <c r="L219">
        <v>608254</v>
      </c>
      <c r="N219">
        <v>1013</v>
      </c>
      <c r="O219" t="s">
        <v>692</v>
      </c>
      <c r="P219" t="s">
        <v>692</v>
      </c>
      <c r="Q219">
        <v>1</v>
      </c>
      <c r="X219">
        <v>0.2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2</v>
      </c>
      <c r="AF219" t="s">
        <v>3</v>
      </c>
      <c r="AG219">
        <v>0.2</v>
      </c>
      <c r="AH219">
        <v>2</v>
      </c>
      <c r="AI219">
        <v>93042184</v>
      </c>
      <c r="AJ219">
        <v>219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ROW(Source!A228)</f>
        <v>228</v>
      </c>
      <c r="B220">
        <v>93042185</v>
      </c>
      <c r="C220">
        <v>93042160</v>
      </c>
      <c r="D220">
        <v>37802432</v>
      </c>
      <c r="E220">
        <v>1</v>
      </c>
      <c r="F220">
        <v>1</v>
      </c>
      <c r="G220">
        <v>1</v>
      </c>
      <c r="H220">
        <v>2</v>
      </c>
      <c r="I220" t="s">
        <v>720</v>
      </c>
      <c r="J220" t="s">
        <v>721</v>
      </c>
      <c r="K220" t="s">
        <v>722</v>
      </c>
      <c r="L220">
        <v>1368</v>
      </c>
      <c r="N220">
        <v>1011</v>
      </c>
      <c r="O220" t="s">
        <v>696</v>
      </c>
      <c r="P220" t="s">
        <v>696</v>
      </c>
      <c r="Q220">
        <v>1</v>
      </c>
      <c r="X220">
        <v>0.2</v>
      </c>
      <c r="Y220">
        <v>0</v>
      </c>
      <c r="Z220">
        <v>138.54</v>
      </c>
      <c r="AA220">
        <v>12.1</v>
      </c>
      <c r="AB220">
        <v>0</v>
      </c>
      <c r="AC220">
        <v>0</v>
      </c>
      <c r="AD220">
        <v>1</v>
      </c>
      <c r="AE220">
        <v>0</v>
      </c>
      <c r="AF220" t="s">
        <v>3</v>
      </c>
      <c r="AG220">
        <v>0.2</v>
      </c>
      <c r="AH220">
        <v>2</v>
      </c>
      <c r="AI220">
        <v>93042185</v>
      </c>
      <c r="AJ220">
        <v>220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ROW(Source!A228)</f>
        <v>228</v>
      </c>
      <c r="B221">
        <v>93042186</v>
      </c>
      <c r="C221">
        <v>93042160</v>
      </c>
      <c r="D221">
        <v>37802530</v>
      </c>
      <c r="E221">
        <v>1</v>
      </c>
      <c r="F221">
        <v>1</v>
      </c>
      <c r="G221">
        <v>1</v>
      </c>
      <c r="H221">
        <v>2</v>
      </c>
      <c r="I221" t="s">
        <v>723</v>
      </c>
      <c r="J221" t="s">
        <v>724</v>
      </c>
      <c r="K221" t="s">
        <v>725</v>
      </c>
      <c r="L221">
        <v>1368</v>
      </c>
      <c r="N221">
        <v>1011</v>
      </c>
      <c r="O221" t="s">
        <v>696</v>
      </c>
      <c r="P221" t="s">
        <v>696</v>
      </c>
      <c r="Q221">
        <v>1</v>
      </c>
      <c r="X221">
        <v>4.67</v>
      </c>
      <c r="Y221">
        <v>0</v>
      </c>
      <c r="Z221">
        <v>1.52</v>
      </c>
      <c r="AA221">
        <v>0</v>
      </c>
      <c r="AB221">
        <v>0</v>
      </c>
      <c r="AC221">
        <v>0</v>
      </c>
      <c r="AD221">
        <v>1</v>
      </c>
      <c r="AE221">
        <v>0</v>
      </c>
      <c r="AF221" t="s">
        <v>3</v>
      </c>
      <c r="AG221">
        <v>4.67</v>
      </c>
      <c r="AH221">
        <v>2</v>
      </c>
      <c r="AI221">
        <v>93042186</v>
      </c>
      <c r="AJ221">
        <v>221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ROW(Source!A228)</f>
        <v>228</v>
      </c>
      <c r="B222">
        <v>93042187</v>
      </c>
      <c r="C222">
        <v>93042160</v>
      </c>
      <c r="D222">
        <v>37802544</v>
      </c>
      <c r="E222">
        <v>1</v>
      </c>
      <c r="F222">
        <v>1</v>
      </c>
      <c r="G222">
        <v>1</v>
      </c>
      <c r="H222">
        <v>2</v>
      </c>
      <c r="I222" t="s">
        <v>806</v>
      </c>
      <c r="J222" t="s">
        <v>807</v>
      </c>
      <c r="K222" t="s">
        <v>808</v>
      </c>
      <c r="L222">
        <v>1368</v>
      </c>
      <c r="N222">
        <v>1011</v>
      </c>
      <c r="O222" t="s">
        <v>696</v>
      </c>
      <c r="P222" t="s">
        <v>696</v>
      </c>
      <c r="Q222">
        <v>1</v>
      </c>
      <c r="X222">
        <v>4.67</v>
      </c>
      <c r="Y222">
        <v>0</v>
      </c>
      <c r="Z222">
        <v>7.11</v>
      </c>
      <c r="AA222">
        <v>0</v>
      </c>
      <c r="AB222">
        <v>0</v>
      </c>
      <c r="AC222">
        <v>0</v>
      </c>
      <c r="AD222">
        <v>1</v>
      </c>
      <c r="AE222">
        <v>0</v>
      </c>
      <c r="AF222" t="s">
        <v>3</v>
      </c>
      <c r="AG222">
        <v>4.67</v>
      </c>
      <c r="AH222">
        <v>2</v>
      </c>
      <c r="AI222">
        <v>93042187</v>
      </c>
      <c r="AJ222">
        <v>222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ROW(Source!A228)</f>
        <v>228</v>
      </c>
      <c r="B223">
        <v>93042188</v>
      </c>
      <c r="C223">
        <v>93042160</v>
      </c>
      <c r="D223">
        <v>37804456</v>
      </c>
      <c r="E223">
        <v>1</v>
      </c>
      <c r="F223">
        <v>1</v>
      </c>
      <c r="G223">
        <v>1</v>
      </c>
      <c r="H223">
        <v>2</v>
      </c>
      <c r="I223" t="s">
        <v>709</v>
      </c>
      <c r="J223" t="s">
        <v>710</v>
      </c>
      <c r="K223" t="s">
        <v>711</v>
      </c>
      <c r="L223">
        <v>1368</v>
      </c>
      <c r="N223">
        <v>1011</v>
      </c>
      <c r="O223" t="s">
        <v>696</v>
      </c>
      <c r="P223" t="s">
        <v>696</v>
      </c>
      <c r="Q223">
        <v>1</v>
      </c>
      <c r="X223">
        <v>0.2</v>
      </c>
      <c r="Y223">
        <v>0</v>
      </c>
      <c r="Z223">
        <v>91.76</v>
      </c>
      <c r="AA223">
        <v>10.35</v>
      </c>
      <c r="AB223">
        <v>0</v>
      </c>
      <c r="AC223">
        <v>0</v>
      </c>
      <c r="AD223">
        <v>1</v>
      </c>
      <c r="AE223">
        <v>0</v>
      </c>
      <c r="AF223" t="s">
        <v>3</v>
      </c>
      <c r="AG223">
        <v>0.2</v>
      </c>
      <c r="AH223">
        <v>2</v>
      </c>
      <c r="AI223">
        <v>93042188</v>
      </c>
      <c r="AJ223">
        <v>223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ROW(Source!A228)</f>
        <v>228</v>
      </c>
      <c r="B224">
        <v>93042189</v>
      </c>
      <c r="C224">
        <v>93042160</v>
      </c>
      <c r="D224">
        <v>37737277</v>
      </c>
      <c r="E224">
        <v>1</v>
      </c>
      <c r="F224">
        <v>1</v>
      </c>
      <c r="G224">
        <v>1</v>
      </c>
      <c r="H224">
        <v>3</v>
      </c>
      <c r="I224" t="s">
        <v>472</v>
      </c>
      <c r="J224" t="s">
        <v>474</v>
      </c>
      <c r="K224" t="s">
        <v>473</v>
      </c>
      <c r="L224">
        <v>1348</v>
      </c>
      <c r="N224">
        <v>1009</v>
      </c>
      <c r="O224" t="s">
        <v>178</v>
      </c>
      <c r="P224" t="s">
        <v>178</v>
      </c>
      <c r="Q224">
        <v>1000</v>
      </c>
      <c r="X224">
        <v>1.1E-4</v>
      </c>
      <c r="Y224">
        <v>12430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3</v>
      </c>
      <c r="AG224">
        <v>1.1E-4</v>
      </c>
      <c r="AH224">
        <v>2</v>
      </c>
      <c r="AI224">
        <v>93042189</v>
      </c>
      <c r="AJ224">
        <v>224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ROW(Source!A228)</f>
        <v>228</v>
      </c>
      <c r="B225">
        <v>93042190</v>
      </c>
      <c r="C225">
        <v>93042160</v>
      </c>
      <c r="D225">
        <v>37733003</v>
      </c>
      <c r="E225">
        <v>1</v>
      </c>
      <c r="F225">
        <v>1</v>
      </c>
      <c r="G225">
        <v>1</v>
      </c>
      <c r="H225">
        <v>3</v>
      </c>
      <c r="I225" t="s">
        <v>452</v>
      </c>
      <c r="J225" t="s">
        <v>454</v>
      </c>
      <c r="K225" t="s">
        <v>453</v>
      </c>
      <c r="L225">
        <v>1308</v>
      </c>
      <c r="N225">
        <v>1003</v>
      </c>
      <c r="O225" t="s">
        <v>348</v>
      </c>
      <c r="P225" t="s">
        <v>348</v>
      </c>
      <c r="Q225">
        <v>100</v>
      </c>
      <c r="X225">
        <v>2.4500000000000001E-2</v>
      </c>
      <c r="Y225">
        <v>121.8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0</v>
      </c>
      <c r="AF225" t="s">
        <v>3</v>
      </c>
      <c r="AG225">
        <v>2.4500000000000001E-2</v>
      </c>
      <c r="AH225">
        <v>2</v>
      </c>
      <c r="AI225">
        <v>93042190</v>
      </c>
      <c r="AJ225">
        <v>225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ROW(Source!A228)</f>
        <v>228</v>
      </c>
      <c r="B226">
        <v>93042191</v>
      </c>
      <c r="C226">
        <v>93042160</v>
      </c>
      <c r="D226">
        <v>37745017</v>
      </c>
      <c r="E226">
        <v>1</v>
      </c>
      <c r="F226">
        <v>1</v>
      </c>
      <c r="G226">
        <v>1</v>
      </c>
      <c r="H226">
        <v>3</v>
      </c>
      <c r="I226" t="s">
        <v>342</v>
      </c>
      <c r="J226" t="s">
        <v>344</v>
      </c>
      <c r="K226" t="s">
        <v>343</v>
      </c>
      <c r="L226">
        <v>1348</v>
      </c>
      <c r="N226">
        <v>1009</v>
      </c>
      <c r="O226" t="s">
        <v>178</v>
      </c>
      <c r="P226" t="s">
        <v>178</v>
      </c>
      <c r="Q226">
        <v>1000</v>
      </c>
      <c r="X226">
        <v>7.2000000000000005E-4</v>
      </c>
      <c r="Y226">
        <v>9528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3</v>
      </c>
      <c r="AG226">
        <v>7.2000000000000005E-4</v>
      </c>
      <c r="AH226">
        <v>2</v>
      </c>
      <c r="AI226">
        <v>93042191</v>
      </c>
      <c r="AJ226">
        <v>226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ROW(Source!A228)</f>
        <v>228</v>
      </c>
      <c r="B227">
        <v>93042192</v>
      </c>
      <c r="C227">
        <v>93042160</v>
      </c>
      <c r="D227">
        <v>37785796</v>
      </c>
      <c r="E227">
        <v>1</v>
      </c>
      <c r="F227">
        <v>1</v>
      </c>
      <c r="G227">
        <v>1</v>
      </c>
      <c r="H227">
        <v>3</v>
      </c>
      <c r="I227" t="s">
        <v>457</v>
      </c>
      <c r="J227" t="s">
        <v>459</v>
      </c>
      <c r="K227" t="s">
        <v>458</v>
      </c>
      <c r="L227">
        <v>1346</v>
      </c>
      <c r="N227">
        <v>1009</v>
      </c>
      <c r="O227" t="s">
        <v>55</v>
      </c>
      <c r="P227" t="s">
        <v>55</v>
      </c>
      <c r="Q227">
        <v>1</v>
      </c>
      <c r="X227">
        <v>0.25</v>
      </c>
      <c r="Y227">
        <v>71.45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3</v>
      </c>
      <c r="AG227">
        <v>0.25</v>
      </c>
      <c r="AH227">
        <v>2</v>
      </c>
      <c r="AI227">
        <v>93042192</v>
      </c>
      <c r="AJ227">
        <v>227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ROW(Source!A228)</f>
        <v>228</v>
      </c>
      <c r="B228">
        <v>93042193</v>
      </c>
      <c r="C228">
        <v>93042160</v>
      </c>
      <c r="D228">
        <v>37801918</v>
      </c>
      <c r="E228">
        <v>1</v>
      </c>
      <c r="F228">
        <v>1</v>
      </c>
      <c r="G228">
        <v>1</v>
      </c>
      <c r="H228">
        <v>3</v>
      </c>
      <c r="I228" t="s">
        <v>479</v>
      </c>
      <c r="J228" t="s">
        <v>482</v>
      </c>
      <c r="K228" t="s">
        <v>480</v>
      </c>
      <c r="L228">
        <v>1374</v>
      </c>
      <c r="N228">
        <v>1013</v>
      </c>
      <c r="O228" t="s">
        <v>481</v>
      </c>
      <c r="P228" t="s">
        <v>481</v>
      </c>
      <c r="Q228">
        <v>1</v>
      </c>
      <c r="X228">
        <v>3.64</v>
      </c>
      <c r="Y228">
        <v>1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0</v>
      </c>
      <c r="AF228" t="s">
        <v>3</v>
      </c>
      <c r="AG228">
        <v>3.64</v>
      </c>
      <c r="AH228">
        <v>2</v>
      </c>
      <c r="AI228">
        <v>93042193</v>
      </c>
      <c r="AJ228">
        <v>228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ROW(Source!A234)</f>
        <v>234</v>
      </c>
      <c r="B229">
        <v>93041689</v>
      </c>
      <c r="C229">
        <v>93041683</v>
      </c>
      <c r="D229">
        <v>23351395</v>
      </c>
      <c r="E229">
        <v>1</v>
      </c>
      <c r="F229">
        <v>1</v>
      </c>
      <c r="G229">
        <v>1</v>
      </c>
      <c r="H229">
        <v>1</v>
      </c>
      <c r="I229" t="s">
        <v>707</v>
      </c>
      <c r="J229" t="s">
        <v>3</v>
      </c>
      <c r="K229" t="s">
        <v>708</v>
      </c>
      <c r="L229">
        <v>1369</v>
      </c>
      <c r="N229">
        <v>1013</v>
      </c>
      <c r="O229" t="s">
        <v>688</v>
      </c>
      <c r="P229" t="s">
        <v>688</v>
      </c>
      <c r="Q229">
        <v>1</v>
      </c>
      <c r="X229">
        <v>0.38</v>
      </c>
      <c r="Y229">
        <v>0</v>
      </c>
      <c r="Z229">
        <v>0</v>
      </c>
      <c r="AA229">
        <v>0</v>
      </c>
      <c r="AB229">
        <v>8.99</v>
      </c>
      <c r="AC229">
        <v>0</v>
      </c>
      <c r="AD229">
        <v>1</v>
      </c>
      <c r="AE229">
        <v>1</v>
      </c>
      <c r="AF229" t="s">
        <v>3</v>
      </c>
      <c r="AG229">
        <v>0.38</v>
      </c>
      <c r="AH229">
        <v>2</v>
      </c>
      <c r="AI229">
        <v>93041684</v>
      </c>
      <c r="AJ229">
        <v>229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ROW(Source!A234)</f>
        <v>234</v>
      </c>
      <c r="B230">
        <v>93041690</v>
      </c>
      <c r="C230">
        <v>93041683</v>
      </c>
      <c r="D230">
        <v>37730097</v>
      </c>
      <c r="E230">
        <v>1</v>
      </c>
      <c r="F230">
        <v>1</v>
      </c>
      <c r="G230">
        <v>1</v>
      </c>
      <c r="H230">
        <v>3</v>
      </c>
      <c r="I230" t="s">
        <v>53</v>
      </c>
      <c r="J230" t="s">
        <v>56</v>
      </c>
      <c r="K230" t="s">
        <v>54</v>
      </c>
      <c r="L230">
        <v>1346</v>
      </c>
      <c r="N230">
        <v>1009</v>
      </c>
      <c r="O230" t="s">
        <v>55</v>
      </c>
      <c r="P230" t="s">
        <v>55</v>
      </c>
      <c r="Q230">
        <v>1</v>
      </c>
      <c r="X230">
        <v>0.15</v>
      </c>
      <c r="Y230">
        <v>9.0399999999999991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3</v>
      </c>
      <c r="AG230">
        <v>0.15</v>
      </c>
      <c r="AH230">
        <v>2</v>
      </c>
      <c r="AI230">
        <v>93041685</v>
      </c>
      <c r="AJ230">
        <v>230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ROW(Source!A234)</f>
        <v>234</v>
      </c>
      <c r="B231">
        <v>93041691</v>
      </c>
      <c r="C231">
        <v>93041683</v>
      </c>
      <c r="D231">
        <v>37801662</v>
      </c>
      <c r="E231">
        <v>1</v>
      </c>
      <c r="F231">
        <v>1</v>
      </c>
      <c r="G231">
        <v>1</v>
      </c>
      <c r="H231">
        <v>3</v>
      </c>
      <c r="I231" t="s">
        <v>486</v>
      </c>
      <c r="J231" t="s">
        <v>488</v>
      </c>
      <c r="K231" t="s">
        <v>487</v>
      </c>
      <c r="L231">
        <v>1346</v>
      </c>
      <c r="N231">
        <v>1009</v>
      </c>
      <c r="O231" t="s">
        <v>55</v>
      </c>
      <c r="P231" t="s">
        <v>55</v>
      </c>
      <c r="Q231">
        <v>1</v>
      </c>
      <c r="X231">
        <v>0.72</v>
      </c>
      <c r="Y231">
        <v>16.940000000000001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3</v>
      </c>
      <c r="AG231">
        <v>0.72</v>
      </c>
      <c r="AH231">
        <v>2</v>
      </c>
      <c r="AI231">
        <v>93041686</v>
      </c>
      <c r="AJ231">
        <v>231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ROW(Source!A234)</f>
        <v>234</v>
      </c>
      <c r="B232">
        <v>93041692</v>
      </c>
      <c r="C232">
        <v>93041683</v>
      </c>
      <c r="D232">
        <v>37801788</v>
      </c>
      <c r="E232">
        <v>1</v>
      </c>
      <c r="F232">
        <v>1</v>
      </c>
      <c r="G232">
        <v>1</v>
      </c>
      <c r="H232">
        <v>3</v>
      </c>
      <c r="I232" t="s">
        <v>490</v>
      </c>
      <c r="J232" t="s">
        <v>492</v>
      </c>
      <c r="K232" t="s">
        <v>491</v>
      </c>
      <c r="L232">
        <v>1348</v>
      </c>
      <c r="N232">
        <v>1009</v>
      </c>
      <c r="O232" t="s">
        <v>178</v>
      </c>
      <c r="P232" t="s">
        <v>178</v>
      </c>
      <c r="Q232">
        <v>1000</v>
      </c>
      <c r="X232">
        <v>6.0000000000000002E-5</v>
      </c>
      <c r="Y232">
        <v>27354.25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3</v>
      </c>
      <c r="AG232">
        <v>6.0000000000000002E-5</v>
      </c>
      <c r="AH232">
        <v>2</v>
      </c>
      <c r="AI232">
        <v>93041687</v>
      </c>
      <c r="AJ232">
        <v>232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ROW(Source!A234)</f>
        <v>234</v>
      </c>
      <c r="B233">
        <v>93041693</v>
      </c>
      <c r="C233">
        <v>93041683</v>
      </c>
      <c r="D233">
        <v>37801918</v>
      </c>
      <c r="E233">
        <v>1</v>
      </c>
      <c r="F233">
        <v>1</v>
      </c>
      <c r="G233">
        <v>1</v>
      </c>
      <c r="H233">
        <v>3</v>
      </c>
      <c r="I233" t="s">
        <v>479</v>
      </c>
      <c r="J233" t="s">
        <v>482</v>
      </c>
      <c r="K233" t="s">
        <v>480</v>
      </c>
      <c r="L233">
        <v>1374</v>
      </c>
      <c r="N233">
        <v>1013</v>
      </c>
      <c r="O233" t="s">
        <v>481</v>
      </c>
      <c r="P233" t="s">
        <v>481</v>
      </c>
      <c r="Q233">
        <v>1</v>
      </c>
      <c r="X233">
        <v>7.0000000000000007E-2</v>
      </c>
      <c r="Y233">
        <v>1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3</v>
      </c>
      <c r="AG233">
        <v>7.0000000000000007E-2</v>
      </c>
      <c r="AH233">
        <v>2</v>
      </c>
      <c r="AI233">
        <v>93041688</v>
      </c>
      <c r="AJ233">
        <v>233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ROW(Source!A238)</f>
        <v>238</v>
      </c>
      <c r="B234">
        <v>93041701</v>
      </c>
      <c r="C234">
        <v>93041694</v>
      </c>
      <c r="D234">
        <v>23351395</v>
      </c>
      <c r="E234">
        <v>1</v>
      </c>
      <c r="F234">
        <v>1</v>
      </c>
      <c r="G234">
        <v>1</v>
      </c>
      <c r="H234">
        <v>1</v>
      </c>
      <c r="I234" t="s">
        <v>707</v>
      </c>
      <c r="J234" t="s">
        <v>3</v>
      </c>
      <c r="K234" t="s">
        <v>708</v>
      </c>
      <c r="L234">
        <v>1369</v>
      </c>
      <c r="N234">
        <v>1013</v>
      </c>
      <c r="O234" t="s">
        <v>688</v>
      </c>
      <c r="P234" t="s">
        <v>688</v>
      </c>
      <c r="Q234">
        <v>1</v>
      </c>
      <c r="X234">
        <v>3.1</v>
      </c>
      <c r="Y234">
        <v>0</v>
      </c>
      <c r="Z234">
        <v>0</v>
      </c>
      <c r="AA234">
        <v>0</v>
      </c>
      <c r="AB234">
        <v>8.99</v>
      </c>
      <c r="AC234">
        <v>0</v>
      </c>
      <c r="AD234">
        <v>1</v>
      </c>
      <c r="AE234">
        <v>1</v>
      </c>
      <c r="AF234" t="s">
        <v>3</v>
      </c>
      <c r="AG234">
        <v>3.1</v>
      </c>
      <c r="AH234">
        <v>2</v>
      </c>
      <c r="AI234">
        <v>93041697</v>
      </c>
      <c r="AJ234">
        <v>234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ROW(Source!A238)</f>
        <v>238</v>
      </c>
      <c r="B235">
        <v>93041702</v>
      </c>
      <c r="C235">
        <v>93041694</v>
      </c>
      <c r="D235">
        <v>37729625</v>
      </c>
      <c r="E235">
        <v>1</v>
      </c>
      <c r="F235">
        <v>1</v>
      </c>
      <c r="G235">
        <v>1</v>
      </c>
      <c r="H235">
        <v>3</v>
      </c>
      <c r="I235" t="s">
        <v>498</v>
      </c>
      <c r="J235" t="s">
        <v>500</v>
      </c>
      <c r="K235" t="s">
        <v>499</v>
      </c>
      <c r="L235">
        <v>1348</v>
      </c>
      <c r="N235">
        <v>1009</v>
      </c>
      <c r="O235" t="s">
        <v>178</v>
      </c>
      <c r="P235" t="s">
        <v>178</v>
      </c>
      <c r="Q235">
        <v>1000</v>
      </c>
      <c r="X235">
        <v>8.0000000000000004E-4</v>
      </c>
      <c r="Y235">
        <v>4488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3</v>
      </c>
      <c r="AG235">
        <v>8.0000000000000004E-4</v>
      </c>
      <c r="AH235">
        <v>2</v>
      </c>
      <c r="AI235">
        <v>93041698</v>
      </c>
      <c r="AJ235">
        <v>235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ROW(Source!A238)</f>
        <v>238</v>
      </c>
      <c r="B236">
        <v>93041703</v>
      </c>
      <c r="C236">
        <v>93041694</v>
      </c>
      <c r="D236">
        <v>37729662</v>
      </c>
      <c r="E236">
        <v>1</v>
      </c>
      <c r="F236">
        <v>1</v>
      </c>
      <c r="G236">
        <v>1</v>
      </c>
      <c r="H236">
        <v>3</v>
      </c>
      <c r="I236" t="s">
        <v>502</v>
      </c>
      <c r="J236" t="s">
        <v>504</v>
      </c>
      <c r="K236" t="s">
        <v>503</v>
      </c>
      <c r="L236">
        <v>1346</v>
      </c>
      <c r="N236">
        <v>1009</v>
      </c>
      <c r="O236" t="s">
        <v>55</v>
      </c>
      <c r="P236" t="s">
        <v>55</v>
      </c>
      <c r="Q236">
        <v>1</v>
      </c>
      <c r="X236">
        <v>0.15</v>
      </c>
      <c r="Y236">
        <v>6.62</v>
      </c>
      <c r="Z236">
        <v>0</v>
      </c>
      <c r="AA236">
        <v>0</v>
      </c>
      <c r="AB236">
        <v>0</v>
      </c>
      <c r="AC236">
        <v>0</v>
      </c>
      <c r="AD236">
        <v>1</v>
      </c>
      <c r="AE236">
        <v>0</v>
      </c>
      <c r="AF236" t="s">
        <v>3</v>
      </c>
      <c r="AG236">
        <v>0.15</v>
      </c>
      <c r="AH236">
        <v>2</v>
      </c>
      <c r="AI236">
        <v>93041699</v>
      </c>
      <c r="AJ236">
        <v>236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ROW(Source!A238)</f>
        <v>238</v>
      </c>
      <c r="B237">
        <v>93041704</v>
      </c>
      <c r="C237">
        <v>93041694</v>
      </c>
      <c r="D237">
        <v>37733003</v>
      </c>
      <c r="E237">
        <v>1</v>
      </c>
      <c r="F237">
        <v>1</v>
      </c>
      <c r="G237">
        <v>1</v>
      </c>
      <c r="H237">
        <v>3</v>
      </c>
      <c r="I237" t="s">
        <v>452</v>
      </c>
      <c r="J237" t="s">
        <v>454</v>
      </c>
      <c r="K237" t="s">
        <v>453</v>
      </c>
      <c r="L237">
        <v>1308</v>
      </c>
      <c r="N237">
        <v>1003</v>
      </c>
      <c r="O237" t="s">
        <v>348</v>
      </c>
      <c r="P237" t="s">
        <v>348</v>
      </c>
      <c r="Q237">
        <v>100</v>
      </c>
      <c r="X237">
        <v>2.3999999999999998E-3</v>
      </c>
      <c r="Y237">
        <v>121.8</v>
      </c>
      <c r="Z237">
        <v>0</v>
      </c>
      <c r="AA237">
        <v>0</v>
      </c>
      <c r="AB237">
        <v>0</v>
      </c>
      <c r="AC237">
        <v>0</v>
      </c>
      <c r="AD237">
        <v>1</v>
      </c>
      <c r="AE237">
        <v>0</v>
      </c>
      <c r="AF237" t="s">
        <v>3</v>
      </c>
      <c r="AG237">
        <v>2.3999999999999998E-3</v>
      </c>
      <c r="AH237">
        <v>2</v>
      </c>
      <c r="AI237">
        <v>93041700</v>
      </c>
      <c r="AJ237">
        <v>237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ROW(Source!A238)</f>
        <v>238</v>
      </c>
      <c r="B238">
        <v>93041705</v>
      </c>
      <c r="C238">
        <v>93041694</v>
      </c>
      <c r="D238">
        <v>37801806</v>
      </c>
      <c r="E238">
        <v>1</v>
      </c>
      <c r="F238">
        <v>1</v>
      </c>
      <c r="G238">
        <v>1</v>
      </c>
      <c r="H238">
        <v>3</v>
      </c>
      <c r="I238" t="s">
        <v>507</v>
      </c>
      <c r="J238" t="s">
        <v>509</v>
      </c>
      <c r="K238" t="s">
        <v>508</v>
      </c>
      <c r="L238">
        <v>1348</v>
      </c>
      <c r="N238">
        <v>1009</v>
      </c>
      <c r="O238" t="s">
        <v>178</v>
      </c>
      <c r="P238" t="s">
        <v>178</v>
      </c>
      <c r="Q238">
        <v>1000</v>
      </c>
      <c r="X238">
        <v>1.0000000000000001E-5</v>
      </c>
      <c r="Y238">
        <v>9301.2800000000007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3</v>
      </c>
      <c r="AG238">
        <v>1.0000000000000001E-5</v>
      </c>
      <c r="AH238">
        <v>2</v>
      </c>
      <c r="AI238">
        <v>93041695</v>
      </c>
      <c r="AJ238">
        <v>238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ROW(Source!A238)</f>
        <v>238</v>
      </c>
      <c r="B239">
        <v>93041706</v>
      </c>
      <c r="C239">
        <v>93041694</v>
      </c>
      <c r="D239">
        <v>37801918</v>
      </c>
      <c r="E239">
        <v>1</v>
      </c>
      <c r="F239">
        <v>1</v>
      </c>
      <c r="G239">
        <v>1</v>
      </c>
      <c r="H239">
        <v>3</v>
      </c>
      <c r="I239" t="s">
        <v>479</v>
      </c>
      <c r="J239" t="s">
        <v>482</v>
      </c>
      <c r="K239" t="s">
        <v>480</v>
      </c>
      <c r="L239">
        <v>1374</v>
      </c>
      <c r="N239">
        <v>1013</v>
      </c>
      <c r="O239" t="s">
        <v>481</v>
      </c>
      <c r="P239" t="s">
        <v>481</v>
      </c>
      <c r="Q239">
        <v>1</v>
      </c>
      <c r="X239">
        <v>0.56000000000000005</v>
      </c>
      <c r="Y239">
        <v>1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3</v>
      </c>
      <c r="AG239">
        <v>0.56000000000000005</v>
      </c>
      <c r="AH239">
        <v>2</v>
      </c>
      <c r="AI239">
        <v>93041696</v>
      </c>
      <c r="AJ239">
        <v>239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ROW(Source!A243)</f>
        <v>243</v>
      </c>
      <c r="B240">
        <v>93041710</v>
      </c>
      <c r="C240">
        <v>93041707</v>
      </c>
      <c r="D240">
        <v>23351395</v>
      </c>
      <c r="E240">
        <v>1</v>
      </c>
      <c r="F240">
        <v>1</v>
      </c>
      <c r="G240">
        <v>1</v>
      </c>
      <c r="H240">
        <v>1</v>
      </c>
      <c r="I240" t="s">
        <v>707</v>
      </c>
      <c r="J240" t="s">
        <v>3</v>
      </c>
      <c r="K240" t="s">
        <v>708</v>
      </c>
      <c r="L240">
        <v>1369</v>
      </c>
      <c r="N240">
        <v>1013</v>
      </c>
      <c r="O240" t="s">
        <v>688</v>
      </c>
      <c r="P240" t="s">
        <v>688</v>
      </c>
      <c r="Q240">
        <v>1</v>
      </c>
      <c r="X240">
        <v>30.4</v>
      </c>
      <c r="Y240">
        <v>0</v>
      </c>
      <c r="Z240">
        <v>0</v>
      </c>
      <c r="AA240">
        <v>0</v>
      </c>
      <c r="AB240">
        <v>8.99</v>
      </c>
      <c r="AC240">
        <v>0</v>
      </c>
      <c r="AD240">
        <v>1</v>
      </c>
      <c r="AE240">
        <v>1</v>
      </c>
      <c r="AF240" t="s">
        <v>3</v>
      </c>
      <c r="AG240">
        <v>30.4</v>
      </c>
      <c r="AH240">
        <v>2</v>
      </c>
      <c r="AI240">
        <v>93041708</v>
      </c>
      <c r="AJ240">
        <v>240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ROW(Source!A243)</f>
        <v>243</v>
      </c>
      <c r="B241">
        <v>93041711</v>
      </c>
      <c r="C241">
        <v>93041707</v>
      </c>
      <c r="D241">
        <v>37801918</v>
      </c>
      <c r="E241">
        <v>1</v>
      </c>
      <c r="F241">
        <v>1</v>
      </c>
      <c r="G241">
        <v>1</v>
      </c>
      <c r="H241">
        <v>3</v>
      </c>
      <c r="I241" t="s">
        <v>479</v>
      </c>
      <c r="J241" t="s">
        <v>482</v>
      </c>
      <c r="K241" t="s">
        <v>480</v>
      </c>
      <c r="L241">
        <v>1374</v>
      </c>
      <c r="N241">
        <v>1013</v>
      </c>
      <c r="O241" t="s">
        <v>481</v>
      </c>
      <c r="P241" t="s">
        <v>481</v>
      </c>
      <c r="Q241">
        <v>1</v>
      </c>
      <c r="X241">
        <v>5.47</v>
      </c>
      <c r="Y241">
        <v>1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3</v>
      </c>
      <c r="AG241">
        <v>5.47</v>
      </c>
      <c r="AH241">
        <v>2</v>
      </c>
      <c r="AI241">
        <v>93041709</v>
      </c>
      <c r="AJ241">
        <v>241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ROW(Source!A244)</f>
        <v>244</v>
      </c>
      <c r="B242">
        <v>93042149</v>
      </c>
      <c r="C242">
        <v>93042148</v>
      </c>
      <c r="D242">
        <v>23131038</v>
      </c>
      <c r="E242">
        <v>1</v>
      </c>
      <c r="F242">
        <v>1</v>
      </c>
      <c r="G242">
        <v>1</v>
      </c>
      <c r="H242">
        <v>1</v>
      </c>
      <c r="I242" t="s">
        <v>729</v>
      </c>
      <c r="J242" t="s">
        <v>3</v>
      </c>
      <c r="K242" t="s">
        <v>730</v>
      </c>
      <c r="L242">
        <v>1369</v>
      </c>
      <c r="N242">
        <v>1013</v>
      </c>
      <c r="O242" t="s">
        <v>688</v>
      </c>
      <c r="P242" t="s">
        <v>688</v>
      </c>
      <c r="Q242">
        <v>1</v>
      </c>
      <c r="X242">
        <v>78.400000000000006</v>
      </c>
      <c r="Y242">
        <v>0</v>
      </c>
      <c r="Z242">
        <v>0</v>
      </c>
      <c r="AA242">
        <v>0</v>
      </c>
      <c r="AB242">
        <v>7.49</v>
      </c>
      <c r="AC242">
        <v>0</v>
      </c>
      <c r="AD242">
        <v>1</v>
      </c>
      <c r="AE242">
        <v>1</v>
      </c>
      <c r="AF242" t="s">
        <v>3</v>
      </c>
      <c r="AG242">
        <v>78.400000000000006</v>
      </c>
      <c r="AH242">
        <v>2</v>
      </c>
      <c r="AI242">
        <v>93042149</v>
      </c>
      <c r="AJ242">
        <v>242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ROW(Source!A244)</f>
        <v>244</v>
      </c>
      <c r="B243">
        <v>93042150</v>
      </c>
      <c r="C243">
        <v>93042148</v>
      </c>
      <c r="D243">
        <v>121548</v>
      </c>
      <c r="E243">
        <v>1</v>
      </c>
      <c r="F243">
        <v>1</v>
      </c>
      <c r="G243">
        <v>1</v>
      </c>
      <c r="H243">
        <v>1</v>
      </c>
      <c r="I243" t="s">
        <v>25</v>
      </c>
      <c r="J243" t="s">
        <v>3</v>
      </c>
      <c r="K243" t="s">
        <v>691</v>
      </c>
      <c r="L243">
        <v>608254</v>
      </c>
      <c r="N243">
        <v>1013</v>
      </c>
      <c r="O243" t="s">
        <v>692</v>
      </c>
      <c r="P243" t="s">
        <v>692</v>
      </c>
      <c r="Q243">
        <v>1</v>
      </c>
      <c r="X243">
        <v>1.58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1</v>
      </c>
      <c r="AE243">
        <v>2</v>
      </c>
      <c r="AF243" t="s">
        <v>3</v>
      </c>
      <c r="AG243">
        <v>1.58</v>
      </c>
      <c r="AH243">
        <v>2</v>
      </c>
      <c r="AI243">
        <v>93042150</v>
      </c>
      <c r="AJ243">
        <v>243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ROW(Source!A244)</f>
        <v>244</v>
      </c>
      <c r="B244">
        <v>93042151</v>
      </c>
      <c r="C244">
        <v>93042148</v>
      </c>
      <c r="D244">
        <v>37803074</v>
      </c>
      <c r="E244">
        <v>1</v>
      </c>
      <c r="F244">
        <v>1</v>
      </c>
      <c r="G244">
        <v>1</v>
      </c>
      <c r="H244">
        <v>2</v>
      </c>
      <c r="I244" t="s">
        <v>731</v>
      </c>
      <c r="J244" t="s">
        <v>732</v>
      </c>
      <c r="K244" t="s">
        <v>733</v>
      </c>
      <c r="L244">
        <v>1368</v>
      </c>
      <c r="N244">
        <v>1011</v>
      </c>
      <c r="O244" t="s">
        <v>696</v>
      </c>
      <c r="P244" t="s">
        <v>696</v>
      </c>
      <c r="Q244">
        <v>1</v>
      </c>
      <c r="X244">
        <v>0.7</v>
      </c>
      <c r="Y244">
        <v>0</v>
      </c>
      <c r="Z244">
        <v>29.79</v>
      </c>
      <c r="AA244">
        <v>0</v>
      </c>
      <c r="AB244">
        <v>0</v>
      </c>
      <c r="AC244">
        <v>0</v>
      </c>
      <c r="AD244">
        <v>1</v>
      </c>
      <c r="AE244">
        <v>0</v>
      </c>
      <c r="AF244" t="s">
        <v>3</v>
      </c>
      <c r="AG244">
        <v>0.7</v>
      </c>
      <c r="AH244">
        <v>2</v>
      </c>
      <c r="AI244">
        <v>93042151</v>
      </c>
      <c r="AJ244">
        <v>244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ROW(Source!A244)</f>
        <v>244</v>
      </c>
      <c r="B245">
        <v>93042152</v>
      </c>
      <c r="C245">
        <v>93042148</v>
      </c>
      <c r="D245">
        <v>37803194</v>
      </c>
      <c r="E245">
        <v>1</v>
      </c>
      <c r="F245">
        <v>1</v>
      </c>
      <c r="G245">
        <v>1</v>
      </c>
      <c r="H245">
        <v>2</v>
      </c>
      <c r="I245" t="s">
        <v>734</v>
      </c>
      <c r="J245" t="s">
        <v>735</v>
      </c>
      <c r="K245" t="s">
        <v>736</v>
      </c>
      <c r="L245">
        <v>1368</v>
      </c>
      <c r="N245">
        <v>1011</v>
      </c>
      <c r="O245" t="s">
        <v>696</v>
      </c>
      <c r="P245" t="s">
        <v>696</v>
      </c>
      <c r="Q245">
        <v>1</v>
      </c>
      <c r="X245">
        <v>0.79</v>
      </c>
      <c r="Y245">
        <v>0</v>
      </c>
      <c r="Z245">
        <v>258.14999999999998</v>
      </c>
      <c r="AA245">
        <v>24.2</v>
      </c>
      <c r="AB245">
        <v>0</v>
      </c>
      <c r="AC245">
        <v>0</v>
      </c>
      <c r="AD245">
        <v>1</v>
      </c>
      <c r="AE245">
        <v>0</v>
      </c>
      <c r="AF245" t="s">
        <v>3</v>
      </c>
      <c r="AG245">
        <v>0.79</v>
      </c>
      <c r="AH245">
        <v>2</v>
      </c>
      <c r="AI245">
        <v>93042152</v>
      </c>
      <c r="AJ245">
        <v>245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ROW(Source!A244)</f>
        <v>244</v>
      </c>
      <c r="B246">
        <v>93042153</v>
      </c>
      <c r="C246">
        <v>93042148</v>
      </c>
      <c r="D246">
        <v>37803278</v>
      </c>
      <c r="E246">
        <v>1</v>
      </c>
      <c r="F246">
        <v>1</v>
      </c>
      <c r="G246">
        <v>1</v>
      </c>
      <c r="H246">
        <v>2</v>
      </c>
      <c r="I246" t="s">
        <v>737</v>
      </c>
      <c r="J246" t="s">
        <v>738</v>
      </c>
      <c r="K246" t="s">
        <v>739</v>
      </c>
      <c r="L246">
        <v>1368</v>
      </c>
      <c r="N246">
        <v>1011</v>
      </c>
      <c r="O246" t="s">
        <v>696</v>
      </c>
      <c r="P246" t="s">
        <v>696</v>
      </c>
      <c r="Q246">
        <v>1</v>
      </c>
      <c r="X246">
        <v>0.79</v>
      </c>
      <c r="Y246">
        <v>0</v>
      </c>
      <c r="Z246">
        <v>18.34</v>
      </c>
      <c r="AA246">
        <v>0</v>
      </c>
      <c r="AB246">
        <v>0</v>
      </c>
      <c r="AC246">
        <v>0</v>
      </c>
      <c r="AD246">
        <v>1</v>
      </c>
      <c r="AE246">
        <v>0</v>
      </c>
      <c r="AF246" t="s">
        <v>3</v>
      </c>
      <c r="AG246">
        <v>0.79</v>
      </c>
      <c r="AH246">
        <v>2</v>
      </c>
      <c r="AI246">
        <v>93042153</v>
      </c>
      <c r="AJ246">
        <v>246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ROW(Source!A244)</f>
        <v>244</v>
      </c>
      <c r="B247">
        <v>93042154</v>
      </c>
      <c r="C247">
        <v>93042148</v>
      </c>
      <c r="D247">
        <v>37730431</v>
      </c>
      <c r="E247">
        <v>1</v>
      </c>
      <c r="F247">
        <v>1</v>
      </c>
      <c r="G247">
        <v>1</v>
      </c>
      <c r="H247">
        <v>3</v>
      </c>
      <c r="I247" t="s">
        <v>176</v>
      </c>
      <c r="J247" t="s">
        <v>179</v>
      </c>
      <c r="K247" t="s">
        <v>177</v>
      </c>
      <c r="L247">
        <v>1348</v>
      </c>
      <c r="N247">
        <v>1009</v>
      </c>
      <c r="O247" t="s">
        <v>178</v>
      </c>
      <c r="P247" t="s">
        <v>178</v>
      </c>
      <c r="Q247">
        <v>1000</v>
      </c>
      <c r="X247">
        <v>0.06</v>
      </c>
      <c r="Y247">
        <v>1631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3</v>
      </c>
      <c r="AG247">
        <v>0.06</v>
      </c>
      <c r="AH247">
        <v>2</v>
      </c>
      <c r="AI247">
        <v>93042154</v>
      </c>
      <c r="AJ247">
        <v>247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ROW(Source!A244)</f>
        <v>244</v>
      </c>
      <c r="B248">
        <v>93042155</v>
      </c>
      <c r="C248">
        <v>93042148</v>
      </c>
      <c r="D248">
        <v>37742926</v>
      </c>
      <c r="E248">
        <v>1</v>
      </c>
      <c r="F248">
        <v>1</v>
      </c>
      <c r="G248">
        <v>1</v>
      </c>
      <c r="H248">
        <v>3</v>
      </c>
      <c r="I248" t="s">
        <v>172</v>
      </c>
      <c r="J248" t="s">
        <v>174</v>
      </c>
      <c r="K248" t="s">
        <v>173</v>
      </c>
      <c r="L248">
        <v>1355</v>
      </c>
      <c r="N248">
        <v>1010</v>
      </c>
      <c r="O248" t="s">
        <v>156</v>
      </c>
      <c r="P248" t="s">
        <v>156</v>
      </c>
      <c r="Q248">
        <v>100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1</v>
      </c>
      <c r="AD248">
        <v>0</v>
      </c>
      <c r="AE248">
        <v>0</v>
      </c>
      <c r="AF248" t="s">
        <v>3</v>
      </c>
      <c r="AG248">
        <v>0</v>
      </c>
      <c r="AH248">
        <v>2</v>
      </c>
      <c r="AI248">
        <v>93042155</v>
      </c>
      <c r="AJ248">
        <v>248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ROW(Source!A247)</f>
        <v>247</v>
      </c>
      <c r="B249">
        <v>93041715</v>
      </c>
      <c r="C249">
        <v>93041712</v>
      </c>
      <c r="D249">
        <v>23567055</v>
      </c>
      <c r="E249">
        <v>1</v>
      </c>
      <c r="F249">
        <v>1</v>
      </c>
      <c r="G249">
        <v>1</v>
      </c>
      <c r="H249">
        <v>1</v>
      </c>
      <c r="I249" t="s">
        <v>740</v>
      </c>
      <c r="J249" t="s">
        <v>3</v>
      </c>
      <c r="K249" t="s">
        <v>741</v>
      </c>
      <c r="L249">
        <v>1369</v>
      </c>
      <c r="N249">
        <v>1013</v>
      </c>
      <c r="O249" t="s">
        <v>688</v>
      </c>
      <c r="P249" t="s">
        <v>688</v>
      </c>
      <c r="Q249">
        <v>1</v>
      </c>
      <c r="X249">
        <v>1.94</v>
      </c>
      <c r="Y249">
        <v>0</v>
      </c>
      <c r="Z249">
        <v>0</v>
      </c>
      <c r="AA249">
        <v>0</v>
      </c>
      <c r="AB249">
        <v>8.99</v>
      </c>
      <c r="AC249">
        <v>0</v>
      </c>
      <c r="AD249">
        <v>1</v>
      </c>
      <c r="AE249">
        <v>1</v>
      </c>
      <c r="AF249" t="s">
        <v>3</v>
      </c>
      <c r="AG249">
        <v>1.94</v>
      </c>
      <c r="AH249">
        <v>2</v>
      </c>
      <c r="AI249">
        <v>93041713</v>
      </c>
      <c r="AJ249">
        <v>249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ROW(Source!A247)</f>
        <v>247</v>
      </c>
      <c r="B250">
        <v>93041716</v>
      </c>
      <c r="C250">
        <v>93041712</v>
      </c>
      <c r="D250">
        <v>23566809</v>
      </c>
      <c r="E250">
        <v>1</v>
      </c>
      <c r="F250">
        <v>1</v>
      </c>
      <c r="G250">
        <v>1</v>
      </c>
      <c r="H250">
        <v>1</v>
      </c>
      <c r="I250" t="s">
        <v>742</v>
      </c>
      <c r="J250" t="s">
        <v>3</v>
      </c>
      <c r="K250" t="s">
        <v>743</v>
      </c>
      <c r="L250">
        <v>1369</v>
      </c>
      <c r="N250">
        <v>1013</v>
      </c>
      <c r="O250" t="s">
        <v>688</v>
      </c>
      <c r="P250" t="s">
        <v>688</v>
      </c>
      <c r="Q250">
        <v>1</v>
      </c>
      <c r="X250">
        <v>2.92</v>
      </c>
      <c r="Y250">
        <v>0</v>
      </c>
      <c r="Z250">
        <v>0</v>
      </c>
      <c r="AA250">
        <v>0</v>
      </c>
      <c r="AB250">
        <v>11.86</v>
      </c>
      <c r="AC250">
        <v>0</v>
      </c>
      <c r="AD250">
        <v>1</v>
      </c>
      <c r="AE250">
        <v>1</v>
      </c>
      <c r="AF250" t="s">
        <v>3</v>
      </c>
      <c r="AG250">
        <v>2.92</v>
      </c>
      <c r="AH250">
        <v>2</v>
      </c>
      <c r="AI250">
        <v>93041714</v>
      </c>
      <c r="AJ250">
        <v>250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ROW(Source!A248)</f>
        <v>248</v>
      </c>
      <c r="B251">
        <v>93041720</v>
      </c>
      <c r="C251">
        <v>93041717</v>
      </c>
      <c r="D251">
        <v>23567769</v>
      </c>
      <c r="E251">
        <v>1</v>
      </c>
      <c r="F251">
        <v>1</v>
      </c>
      <c r="G251">
        <v>1</v>
      </c>
      <c r="H251">
        <v>1</v>
      </c>
      <c r="I251" t="s">
        <v>744</v>
      </c>
      <c r="J251" t="s">
        <v>3</v>
      </c>
      <c r="K251" t="s">
        <v>745</v>
      </c>
      <c r="L251">
        <v>1369</v>
      </c>
      <c r="N251">
        <v>1013</v>
      </c>
      <c r="O251" t="s">
        <v>688</v>
      </c>
      <c r="P251" t="s">
        <v>688</v>
      </c>
      <c r="Q251">
        <v>1</v>
      </c>
      <c r="X251">
        <v>0.81</v>
      </c>
      <c r="Y251">
        <v>0</v>
      </c>
      <c r="Z251">
        <v>0</v>
      </c>
      <c r="AA251">
        <v>0</v>
      </c>
      <c r="AB251">
        <v>12.08</v>
      </c>
      <c r="AC251">
        <v>0</v>
      </c>
      <c r="AD251">
        <v>1</v>
      </c>
      <c r="AE251">
        <v>1</v>
      </c>
      <c r="AF251" t="s">
        <v>3</v>
      </c>
      <c r="AG251">
        <v>0.81</v>
      </c>
      <c r="AH251">
        <v>2</v>
      </c>
      <c r="AI251">
        <v>93041718</v>
      </c>
      <c r="AJ251">
        <v>251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ROW(Source!A248)</f>
        <v>248</v>
      </c>
      <c r="B252">
        <v>93041721</v>
      </c>
      <c r="C252">
        <v>93041717</v>
      </c>
      <c r="D252">
        <v>23566809</v>
      </c>
      <c r="E252">
        <v>1</v>
      </c>
      <c r="F252">
        <v>1</v>
      </c>
      <c r="G252">
        <v>1</v>
      </c>
      <c r="H252">
        <v>1</v>
      </c>
      <c r="I252" t="s">
        <v>742</v>
      </c>
      <c r="J252" t="s">
        <v>3</v>
      </c>
      <c r="K252" t="s">
        <v>743</v>
      </c>
      <c r="L252">
        <v>1369</v>
      </c>
      <c r="N252">
        <v>1013</v>
      </c>
      <c r="O252" t="s">
        <v>688</v>
      </c>
      <c r="P252" t="s">
        <v>688</v>
      </c>
      <c r="Q252">
        <v>1</v>
      </c>
      <c r="X252">
        <v>0.81</v>
      </c>
      <c r="Y252">
        <v>0</v>
      </c>
      <c r="Z252">
        <v>0</v>
      </c>
      <c r="AA252">
        <v>0</v>
      </c>
      <c r="AB252">
        <v>11.86</v>
      </c>
      <c r="AC252">
        <v>0</v>
      </c>
      <c r="AD252">
        <v>1</v>
      </c>
      <c r="AE252">
        <v>1</v>
      </c>
      <c r="AF252" t="s">
        <v>3</v>
      </c>
      <c r="AG252">
        <v>0.81</v>
      </c>
      <c r="AH252">
        <v>2</v>
      </c>
      <c r="AI252">
        <v>93041719</v>
      </c>
      <c r="AJ252">
        <v>252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ROW(Source!A306)</f>
        <v>306</v>
      </c>
      <c r="B253">
        <v>93042326</v>
      </c>
      <c r="C253">
        <v>93042324</v>
      </c>
      <c r="D253">
        <v>23129555</v>
      </c>
      <c r="E253">
        <v>1</v>
      </c>
      <c r="F253">
        <v>1</v>
      </c>
      <c r="G253">
        <v>1</v>
      </c>
      <c r="H253">
        <v>1</v>
      </c>
      <c r="I253" t="s">
        <v>686</v>
      </c>
      <c r="J253" t="s">
        <v>3</v>
      </c>
      <c r="K253" t="s">
        <v>687</v>
      </c>
      <c r="L253">
        <v>1369</v>
      </c>
      <c r="N253">
        <v>1013</v>
      </c>
      <c r="O253" t="s">
        <v>688</v>
      </c>
      <c r="P253" t="s">
        <v>688</v>
      </c>
      <c r="Q253">
        <v>1</v>
      </c>
      <c r="X253">
        <v>154</v>
      </c>
      <c r="Y253">
        <v>0</v>
      </c>
      <c r="Z253">
        <v>0</v>
      </c>
      <c r="AA253">
        <v>0</v>
      </c>
      <c r="AB253">
        <v>7.29</v>
      </c>
      <c r="AC253">
        <v>0</v>
      </c>
      <c r="AD253">
        <v>1</v>
      </c>
      <c r="AE253">
        <v>1</v>
      </c>
      <c r="AF253" t="s">
        <v>3</v>
      </c>
      <c r="AG253">
        <v>154</v>
      </c>
      <c r="AH253">
        <v>2</v>
      </c>
      <c r="AI253">
        <v>93042325</v>
      </c>
      <c r="AJ253">
        <v>253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ROW(Source!A307)</f>
        <v>307</v>
      </c>
      <c r="B254">
        <v>93042331</v>
      </c>
      <c r="C254">
        <v>93042327</v>
      </c>
      <c r="D254">
        <v>23129536</v>
      </c>
      <c r="E254">
        <v>1</v>
      </c>
      <c r="F254">
        <v>1</v>
      </c>
      <c r="G254">
        <v>1</v>
      </c>
      <c r="H254">
        <v>1</v>
      </c>
      <c r="I254" t="s">
        <v>689</v>
      </c>
      <c r="J254" t="s">
        <v>3</v>
      </c>
      <c r="K254" t="s">
        <v>690</v>
      </c>
      <c r="L254">
        <v>1369</v>
      </c>
      <c r="N254">
        <v>1013</v>
      </c>
      <c r="O254" t="s">
        <v>688</v>
      </c>
      <c r="P254" t="s">
        <v>688</v>
      </c>
      <c r="Q254">
        <v>1</v>
      </c>
      <c r="X254">
        <v>6.1</v>
      </c>
      <c r="Y254">
        <v>0</v>
      </c>
      <c r="Z254">
        <v>0</v>
      </c>
      <c r="AA254">
        <v>0</v>
      </c>
      <c r="AB254">
        <v>8.2799999999999994</v>
      </c>
      <c r="AC254">
        <v>0</v>
      </c>
      <c r="AD254">
        <v>1</v>
      </c>
      <c r="AE254">
        <v>1</v>
      </c>
      <c r="AF254" t="s">
        <v>3</v>
      </c>
      <c r="AG254">
        <v>6.1</v>
      </c>
      <c r="AH254">
        <v>2</v>
      </c>
      <c r="AI254">
        <v>93042328</v>
      </c>
      <c r="AJ254">
        <v>254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ROW(Source!A307)</f>
        <v>307</v>
      </c>
      <c r="B255">
        <v>93042332</v>
      </c>
      <c r="C255">
        <v>93042327</v>
      </c>
      <c r="D255">
        <v>121548</v>
      </c>
      <c r="E255">
        <v>1</v>
      </c>
      <c r="F255">
        <v>1</v>
      </c>
      <c r="G255">
        <v>1</v>
      </c>
      <c r="H255">
        <v>1</v>
      </c>
      <c r="I255" t="s">
        <v>25</v>
      </c>
      <c r="J255" t="s">
        <v>3</v>
      </c>
      <c r="K255" t="s">
        <v>691</v>
      </c>
      <c r="L255">
        <v>608254</v>
      </c>
      <c r="N255">
        <v>1013</v>
      </c>
      <c r="O255" t="s">
        <v>692</v>
      </c>
      <c r="P255" t="s">
        <v>692</v>
      </c>
      <c r="Q255">
        <v>1</v>
      </c>
      <c r="X255">
        <v>16.899999999999999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2</v>
      </c>
      <c r="AF255" t="s">
        <v>3</v>
      </c>
      <c r="AG255">
        <v>16.899999999999999</v>
      </c>
      <c r="AH255">
        <v>2</v>
      </c>
      <c r="AI255">
        <v>93042329</v>
      </c>
      <c r="AJ255">
        <v>255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ROW(Source!A307)</f>
        <v>307</v>
      </c>
      <c r="B256">
        <v>93042333</v>
      </c>
      <c r="C256">
        <v>93042327</v>
      </c>
      <c r="D256">
        <v>37802770</v>
      </c>
      <c r="E256">
        <v>1</v>
      </c>
      <c r="F256">
        <v>1</v>
      </c>
      <c r="G256">
        <v>1</v>
      </c>
      <c r="H256">
        <v>2</v>
      </c>
      <c r="I256" t="s">
        <v>693</v>
      </c>
      <c r="J256" t="s">
        <v>694</v>
      </c>
      <c r="K256" t="s">
        <v>695</v>
      </c>
      <c r="L256">
        <v>1368</v>
      </c>
      <c r="N256">
        <v>1011</v>
      </c>
      <c r="O256" t="s">
        <v>696</v>
      </c>
      <c r="P256" t="s">
        <v>696</v>
      </c>
      <c r="Q256">
        <v>1</v>
      </c>
      <c r="X256">
        <v>8.4499999999999993</v>
      </c>
      <c r="Y256">
        <v>0</v>
      </c>
      <c r="Z256">
        <v>248.6</v>
      </c>
      <c r="AA256">
        <v>24.2</v>
      </c>
      <c r="AB256">
        <v>0</v>
      </c>
      <c r="AC256">
        <v>0</v>
      </c>
      <c r="AD256">
        <v>1</v>
      </c>
      <c r="AE256">
        <v>0</v>
      </c>
      <c r="AF256" t="s">
        <v>3</v>
      </c>
      <c r="AG256">
        <v>8.4499999999999993</v>
      </c>
      <c r="AH256">
        <v>2</v>
      </c>
      <c r="AI256">
        <v>93042330</v>
      </c>
      <c r="AJ256">
        <v>256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ROW(Source!A308)</f>
        <v>308</v>
      </c>
      <c r="B257">
        <v>93042336</v>
      </c>
      <c r="C257">
        <v>93042334</v>
      </c>
      <c r="D257">
        <v>23135960</v>
      </c>
      <c r="E257">
        <v>1</v>
      </c>
      <c r="F257">
        <v>1</v>
      </c>
      <c r="G257">
        <v>1</v>
      </c>
      <c r="H257">
        <v>1</v>
      </c>
      <c r="I257" t="s">
        <v>697</v>
      </c>
      <c r="J257" t="s">
        <v>3</v>
      </c>
      <c r="K257" t="s">
        <v>698</v>
      </c>
      <c r="L257">
        <v>1369</v>
      </c>
      <c r="N257">
        <v>1013</v>
      </c>
      <c r="O257" t="s">
        <v>688</v>
      </c>
      <c r="P257" t="s">
        <v>688</v>
      </c>
      <c r="Q257">
        <v>1</v>
      </c>
      <c r="X257">
        <v>97.2</v>
      </c>
      <c r="Y257">
        <v>0</v>
      </c>
      <c r="Z257">
        <v>0</v>
      </c>
      <c r="AA257">
        <v>0</v>
      </c>
      <c r="AB257">
        <v>7.01</v>
      </c>
      <c r="AC257">
        <v>0</v>
      </c>
      <c r="AD257">
        <v>1</v>
      </c>
      <c r="AE257">
        <v>1</v>
      </c>
      <c r="AF257" t="s">
        <v>3</v>
      </c>
      <c r="AG257">
        <v>97.2</v>
      </c>
      <c r="AH257">
        <v>2</v>
      </c>
      <c r="AI257">
        <v>93042335</v>
      </c>
      <c r="AJ257">
        <v>257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ROW(Source!A309)</f>
        <v>309</v>
      </c>
      <c r="B258">
        <v>93042340</v>
      </c>
      <c r="C258">
        <v>93042337</v>
      </c>
      <c r="D258">
        <v>121548</v>
      </c>
      <c r="E258">
        <v>1</v>
      </c>
      <c r="F258">
        <v>1</v>
      </c>
      <c r="G258">
        <v>1</v>
      </c>
      <c r="H258">
        <v>1</v>
      </c>
      <c r="I258" t="s">
        <v>25</v>
      </c>
      <c r="J258" t="s">
        <v>3</v>
      </c>
      <c r="K258" t="s">
        <v>691</v>
      </c>
      <c r="L258">
        <v>608254</v>
      </c>
      <c r="N258">
        <v>1013</v>
      </c>
      <c r="O258" t="s">
        <v>692</v>
      </c>
      <c r="P258" t="s">
        <v>692</v>
      </c>
      <c r="Q258">
        <v>1</v>
      </c>
      <c r="X258">
        <v>4.18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2</v>
      </c>
      <c r="AF258" t="s">
        <v>3</v>
      </c>
      <c r="AG258">
        <v>4.18</v>
      </c>
      <c r="AH258">
        <v>2</v>
      </c>
      <c r="AI258">
        <v>93042338</v>
      </c>
      <c r="AJ258">
        <v>258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ROW(Source!A309)</f>
        <v>309</v>
      </c>
      <c r="B259">
        <v>93042341</v>
      </c>
      <c r="C259">
        <v>93042337</v>
      </c>
      <c r="D259">
        <v>37802810</v>
      </c>
      <c r="E259">
        <v>1</v>
      </c>
      <c r="F259">
        <v>1</v>
      </c>
      <c r="G259">
        <v>1</v>
      </c>
      <c r="H259">
        <v>2</v>
      </c>
      <c r="I259" t="s">
        <v>699</v>
      </c>
      <c r="J259" t="s">
        <v>700</v>
      </c>
      <c r="K259" t="s">
        <v>701</v>
      </c>
      <c r="L259">
        <v>1368</v>
      </c>
      <c r="N259">
        <v>1011</v>
      </c>
      <c r="O259" t="s">
        <v>696</v>
      </c>
      <c r="P259" t="s">
        <v>696</v>
      </c>
      <c r="Q259">
        <v>1</v>
      </c>
      <c r="X259">
        <v>4.18</v>
      </c>
      <c r="Y259">
        <v>0</v>
      </c>
      <c r="Z259">
        <v>108.37</v>
      </c>
      <c r="AA259">
        <v>12.1</v>
      </c>
      <c r="AB259">
        <v>0</v>
      </c>
      <c r="AC259">
        <v>0</v>
      </c>
      <c r="AD259">
        <v>1</v>
      </c>
      <c r="AE259">
        <v>0</v>
      </c>
      <c r="AF259" t="s">
        <v>3</v>
      </c>
      <c r="AG259">
        <v>4.18</v>
      </c>
      <c r="AH259">
        <v>2</v>
      </c>
      <c r="AI259">
        <v>93042339</v>
      </c>
      <c r="AJ259">
        <v>259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ROW(Source!A310)</f>
        <v>310</v>
      </c>
      <c r="B260">
        <v>93042346</v>
      </c>
      <c r="C260">
        <v>93042342</v>
      </c>
      <c r="D260">
        <v>23351395</v>
      </c>
      <c r="E260">
        <v>1</v>
      </c>
      <c r="F260">
        <v>1</v>
      </c>
      <c r="G260">
        <v>1</v>
      </c>
      <c r="H260">
        <v>1</v>
      </c>
      <c r="I260" t="s">
        <v>707</v>
      </c>
      <c r="J260" t="s">
        <v>3</v>
      </c>
      <c r="K260" t="s">
        <v>708</v>
      </c>
      <c r="L260">
        <v>1369</v>
      </c>
      <c r="N260">
        <v>1013</v>
      </c>
      <c r="O260" t="s">
        <v>688</v>
      </c>
      <c r="P260" t="s">
        <v>688</v>
      </c>
      <c r="Q260">
        <v>1</v>
      </c>
      <c r="X260">
        <v>5.3</v>
      </c>
      <c r="Y260">
        <v>0</v>
      </c>
      <c r="Z260">
        <v>0</v>
      </c>
      <c r="AA260">
        <v>0</v>
      </c>
      <c r="AB260">
        <v>8.99</v>
      </c>
      <c r="AC260">
        <v>0</v>
      </c>
      <c r="AD260">
        <v>1</v>
      </c>
      <c r="AE260">
        <v>1</v>
      </c>
      <c r="AF260" t="s">
        <v>3</v>
      </c>
      <c r="AG260">
        <v>5.3</v>
      </c>
      <c r="AH260">
        <v>2</v>
      </c>
      <c r="AI260">
        <v>93042343</v>
      </c>
      <c r="AJ260">
        <v>260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ROW(Source!A310)</f>
        <v>310</v>
      </c>
      <c r="B261">
        <v>93042347</v>
      </c>
      <c r="C261">
        <v>93042342</v>
      </c>
      <c r="D261">
        <v>37804456</v>
      </c>
      <c r="E261">
        <v>1</v>
      </c>
      <c r="F261">
        <v>1</v>
      </c>
      <c r="G261">
        <v>1</v>
      </c>
      <c r="H261">
        <v>2</v>
      </c>
      <c r="I261" t="s">
        <v>709</v>
      </c>
      <c r="J261" t="s">
        <v>710</v>
      </c>
      <c r="K261" t="s">
        <v>711</v>
      </c>
      <c r="L261">
        <v>1368</v>
      </c>
      <c r="N261">
        <v>1011</v>
      </c>
      <c r="O261" t="s">
        <v>696</v>
      </c>
      <c r="P261" t="s">
        <v>696</v>
      </c>
      <c r="Q261">
        <v>1</v>
      </c>
      <c r="X261">
        <v>3.9</v>
      </c>
      <c r="Y261">
        <v>0</v>
      </c>
      <c r="Z261">
        <v>91.76</v>
      </c>
      <c r="AA261">
        <v>10.35</v>
      </c>
      <c r="AB261">
        <v>0</v>
      </c>
      <c r="AC261">
        <v>0</v>
      </c>
      <c r="AD261">
        <v>1</v>
      </c>
      <c r="AE261">
        <v>0</v>
      </c>
      <c r="AF261" t="s">
        <v>3</v>
      </c>
      <c r="AG261">
        <v>3.9</v>
      </c>
      <c r="AH261">
        <v>2</v>
      </c>
      <c r="AI261">
        <v>93042344</v>
      </c>
      <c r="AJ261">
        <v>261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ROW(Source!A310)</f>
        <v>310</v>
      </c>
      <c r="B262">
        <v>93042348</v>
      </c>
      <c r="C262">
        <v>93042342</v>
      </c>
      <c r="D262">
        <v>37801918</v>
      </c>
      <c r="E262">
        <v>1</v>
      </c>
      <c r="F262">
        <v>1</v>
      </c>
      <c r="G262">
        <v>1</v>
      </c>
      <c r="H262">
        <v>3</v>
      </c>
      <c r="I262" t="s">
        <v>479</v>
      </c>
      <c r="J262" t="s">
        <v>482</v>
      </c>
      <c r="K262" t="s">
        <v>480</v>
      </c>
      <c r="L262">
        <v>1374</v>
      </c>
      <c r="N262">
        <v>1013</v>
      </c>
      <c r="O262" t="s">
        <v>481</v>
      </c>
      <c r="P262" t="s">
        <v>481</v>
      </c>
      <c r="Q262">
        <v>1</v>
      </c>
      <c r="X262">
        <v>0.95</v>
      </c>
      <c r="Y262">
        <v>1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 t="s">
        <v>3</v>
      </c>
      <c r="AG262">
        <v>0.95</v>
      </c>
      <c r="AH262">
        <v>2</v>
      </c>
      <c r="AI262">
        <v>93042345</v>
      </c>
      <c r="AJ262">
        <v>262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ROW(Source!A311)</f>
        <v>311</v>
      </c>
      <c r="B263">
        <v>93042353</v>
      </c>
      <c r="C263">
        <v>93042349</v>
      </c>
      <c r="D263">
        <v>23351395</v>
      </c>
      <c r="E263">
        <v>1</v>
      </c>
      <c r="F263">
        <v>1</v>
      </c>
      <c r="G263">
        <v>1</v>
      </c>
      <c r="H263">
        <v>1</v>
      </c>
      <c r="I263" t="s">
        <v>707</v>
      </c>
      <c r="J263" t="s">
        <v>3</v>
      </c>
      <c r="K263" t="s">
        <v>708</v>
      </c>
      <c r="L263">
        <v>1369</v>
      </c>
      <c r="N263">
        <v>1013</v>
      </c>
      <c r="O263" t="s">
        <v>688</v>
      </c>
      <c r="P263" t="s">
        <v>688</v>
      </c>
      <c r="Q263">
        <v>1</v>
      </c>
      <c r="X263">
        <v>1.99</v>
      </c>
      <c r="Y263">
        <v>0</v>
      </c>
      <c r="Z263">
        <v>0</v>
      </c>
      <c r="AA263">
        <v>0</v>
      </c>
      <c r="AB263">
        <v>8.99</v>
      </c>
      <c r="AC263">
        <v>0</v>
      </c>
      <c r="AD263">
        <v>1</v>
      </c>
      <c r="AE263">
        <v>1</v>
      </c>
      <c r="AF263" t="s">
        <v>3</v>
      </c>
      <c r="AG263">
        <v>1.99</v>
      </c>
      <c r="AH263">
        <v>2</v>
      </c>
      <c r="AI263">
        <v>93042350</v>
      </c>
      <c r="AJ263">
        <v>263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ROW(Source!A311)</f>
        <v>311</v>
      </c>
      <c r="B264">
        <v>93042354</v>
      </c>
      <c r="C264">
        <v>93042349</v>
      </c>
      <c r="D264">
        <v>37804456</v>
      </c>
      <c r="E264">
        <v>1</v>
      </c>
      <c r="F264">
        <v>1</v>
      </c>
      <c r="G264">
        <v>1</v>
      </c>
      <c r="H264">
        <v>2</v>
      </c>
      <c r="I264" t="s">
        <v>709</v>
      </c>
      <c r="J264" t="s">
        <v>710</v>
      </c>
      <c r="K264" t="s">
        <v>711</v>
      </c>
      <c r="L264">
        <v>1368</v>
      </c>
      <c r="N264">
        <v>1011</v>
      </c>
      <c r="O264" t="s">
        <v>696</v>
      </c>
      <c r="P264" t="s">
        <v>696</v>
      </c>
      <c r="Q264">
        <v>1</v>
      </c>
      <c r="X264">
        <v>0.08</v>
      </c>
      <c r="Y264">
        <v>0</v>
      </c>
      <c r="Z264">
        <v>91.76</v>
      </c>
      <c r="AA264">
        <v>10.35</v>
      </c>
      <c r="AB264">
        <v>0</v>
      </c>
      <c r="AC264">
        <v>0</v>
      </c>
      <c r="AD264">
        <v>1</v>
      </c>
      <c r="AE264">
        <v>0</v>
      </c>
      <c r="AF264" t="s">
        <v>3</v>
      </c>
      <c r="AG264">
        <v>0.08</v>
      </c>
      <c r="AH264">
        <v>2</v>
      </c>
      <c r="AI264">
        <v>93042351</v>
      </c>
      <c r="AJ264">
        <v>264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ROW(Source!A311)</f>
        <v>311</v>
      </c>
      <c r="B265">
        <v>93042355</v>
      </c>
      <c r="C265">
        <v>93042349</v>
      </c>
      <c r="D265">
        <v>37801918</v>
      </c>
      <c r="E265">
        <v>1</v>
      </c>
      <c r="F265">
        <v>1</v>
      </c>
      <c r="G265">
        <v>1</v>
      </c>
      <c r="H265">
        <v>3</v>
      </c>
      <c r="I265" t="s">
        <v>479</v>
      </c>
      <c r="J265" t="s">
        <v>482</v>
      </c>
      <c r="K265" t="s">
        <v>480</v>
      </c>
      <c r="L265">
        <v>1374</v>
      </c>
      <c r="N265">
        <v>1013</v>
      </c>
      <c r="O265" t="s">
        <v>481</v>
      </c>
      <c r="P265" t="s">
        <v>481</v>
      </c>
      <c r="Q265">
        <v>1</v>
      </c>
      <c r="X265">
        <v>0.36</v>
      </c>
      <c r="Y265">
        <v>1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0</v>
      </c>
      <c r="AF265" t="s">
        <v>3</v>
      </c>
      <c r="AG265">
        <v>0.36</v>
      </c>
      <c r="AH265">
        <v>2</v>
      </c>
      <c r="AI265">
        <v>93042352</v>
      </c>
      <c r="AJ265">
        <v>265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ROW(Source!A312)</f>
        <v>312</v>
      </c>
      <c r="B266">
        <v>93042361</v>
      </c>
      <c r="C266">
        <v>93042356</v>
      </c>
      <c r="D266">
        <v>23135014</v>
      </c>
      <c r="E266">
        <v>1</v>
      </c>
      <c r="F266">
        <v>1</v>
      </c>
      <c r="G266">
        <v>1</v>
      </c>
      <c r="H266">
        <v>1</v>
      </c>
      <c r="I266" t="s">
        <v>712</v>
      </c>
      <c r="J266" t="s">
        <v>3</v>
      </c>
      <c r="K266" t="s">
        <v>713</v>
      </c>
      <c r="L266">
        <v>1369</v>
      </c>
      <c r="N266">
        <v>1013</v>
      </c>
      <c r="O266" t="s">
        <v>688</v>
      </c>
      <c r="P266" t="s">
        <v>688</v>
      </c>
      <c r="Q266">
        <v>1</v>
      </c>
      <c r="X266">
        <v>133</v>
      </c>
      <c r="Y266">
        <v>0</v>
      </c>
      <c r="Z266">
        <v>0</v>
      </c>
      <c r="AA266">
        <v>0</v>
      </c>
      <c r="AB266">
        <v>7.9</v>
      </c>
      <c r="AC266">
        <v>0</v>
      </c>
      <c r="AD266">
        <v>1</v>
      </c>
      <c r="AE266">
        <v>1</v>
      </c>
      <c r="AF266" t="s">
        <v>3</v>
      </c>
      <c r="AG266">
        <v>133</v>
      </c>
      <c r="AH266">
        <v>2</v>
      </c>
      <c r="AI266">
        <v>93042357</v>
      </c>
      <c r="AJ266">
        <v>266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ROW(Source!A312)</f>
        <v>312</v>
      </c>
      <c r="B267">
        <v>93042362</v>
      </c>
      <c r="C267">
        <v>93042356</v>
      </c>
      <c r="D267">
        <v>37729631</v>
      </c>
      <c r="E267">
        <v>1</v>
      </c>
      <c r="F267">
        <v>1</v>
      </c>
      <c r="G267">
        <v>1</v>
      </c>
      <c r="H267">
        <v>3</v>
      </c>
      <c r="I267" t="s">
        <v>427</v>
      </c>
      <c r="J267" t="s">
        <v>429</v>
      </c>
      <c r="K267" t="s">
        <v>428</v>
      </c>
      <c r="L267">
        <v>1348</v>
      </c>
      <c r="N267">
        <v>1009</v>
      </c>
      <c r="O267" t="s">
        <v>178</v>
      </c>
      <c r="P267" t="s">
        <v>178</v>
      </c>
      <c r="Q267">
        <v>1000</v>
      </c>
      <c r="X267">
        <v>8.0000000000000004E-4</v>
      </c>
      <c r="Y267">
        <v>4917.3999999999996</v>
      </c>
      <c r="Z267">
        <v>0</v>
      </c>
      <c r="AA267">
        <v>0</v>
      </c>
      <c r="AB267">
        <v>0</v>
      </c>
      <c r="AC267">
        <v>0</v>
      </c>
      <c r="AD267">
        <v>1</v>
      </c>
      <c r="AE267">
        <v>0</v>
      </c>
      <c r="AF267" t="s">
        <v>3</v>
      </c>
      <c r="AG267">
        <v>8.0000000000000004E-4</v>
      </c>
      <c r="AH267">
        <v>2</v>
      </c>
      <c r="AI267">
        <v>93042358</v>
      </c>
      <c r="AJ267">
        <v>267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ROW(Source!A312)</f>
        <v>312</v>
      </c>
      <c r="B268">
        <v>93042363</v>
      </c>
      <c r="C268">
        <v>93042356</v>
      </c>
      <c r="D268">
        <v>37738037</v>
      </c>
      <c r="E268">
        <v>1</v>
      </c>
      <c r="F268">
        <v>1</v>
      </c>
      <c r="G268">
        <v>1</v>
      </c>
      <c r="H268">
        <v>3</v>
      </c>
      <c r="I268" t="s">
        <v>431</v>
      </c>
      <c r="J268" t="s">
        <v>433</v>
      </c>
      <c r="K268" t="s">
        <v>432</v>
      </c>
      <c r="L268">
        <v>1339</v>
      </c>
      <c r="N268">
        <v>1007</v>
      </c>
      <c r="O268" t="s">
        <v>69</v>
      </c>
      <c r="P268" t="s">
        <v>69</v>
      </c>
      <c r="Q268">
        <v>1</v>
      </c>
      <c r="X268">
        <v>0.08</v>
      </c>
      <c r="Y268">
        <v>772.77</v>
      </c>
      <c r="Z268">
        <v>0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3</v>
      </c>
      <c r="AG268">
        <v>0.08</v>
      </c>
      <c r="AH268">
        <v>2</v>
      </c>
      <c r="AI268">
        <v>93042359</v>
      </c>
      <c r="AJ268">
        <v>268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ROW(Source!A312)</f>
        <v>312</v>
      </c>
      <c r="B269">
        <v>93042364</v>
      </c>
      <c r="C269">
        <v>93042356</v>
      </c>
      <c r="D269">
        <v>37786184</v>
      </c>
      <c r="E269">
        <v>1</v>
      </c>
      <c r="F269">
        <v>1</v>
      </c>
      <c r="G269">
        <v>1</v>
      </c>
      <c r="H269">
        <v>3</v>
      </c>
      <c r="I269" t="s">
        <v>128</v>
      </c>
      <c r="J269" t="s">
        <v>130</v>
      </c>
      <c r="K269" t="s">
        <v>129</v>
      </c>
      <c r="L269">
        <v>1301</v>
      </c>
      <c r="N269">
        <v>1003</v>
      </c>
      <c r="O269" t="s">
        <v>64</v>
      </c>
      <c r="P269" t="s">
        <v>64</v>
      </c>
      <c r="Q269">
        <v>1</v>
      </c>
      <c r="X269">
        <v>1000</v>
      </c>
      <c r="Y269">
        <v>32.299999999999997</v>
      </c>
      <c r="Z269">
        <v>0</v>
      </c>
      <c r="AA269">
        <v>0</v>
      </c>
      <c r="AB269">
        <v>0</v>
      </c>
      <c r="AC269">
        <v>0</v>
      </c>
      <c r="AD269">
        <v>1</v>
      </c>
      <c r="AE269">
        <v>0</v>
      </c>
      <c r="AF269" t="s">
        <v>3</v>
      </c>
      <c r="AG269">
        <v>1000</v>
      </c>
      <c r="AH269">
        <v>2</v>
      </c>
      <c r="AI269">
        <v>93042360</v>
      </c>
      <c r="AJ269">
        <v>269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ROW(Source!A316)</f>
        <v>316</v>
      </c>
      <c r="B270">
        <v>93042378</v>
      </c>
      <c r="C270">
        <v>93042368</v>
      </c>
      <c r="D270">
        <v>23351341</v>
      </c>
      <c r="E270">
        <v>1</v>
      </c>
      <c r="F270">
        <v>1</v>
      </c>
      <c r="G270">
        <v>1</v>
      </c>
      <c r="H270">
        <v>1</v>
      </c>
      <c r="I270" t="s">
        <v>796</v>
      </c>
      <c r="J270" t="s">
        <v>3</v>
      </c>
      <c r="K270" t="s">
        <v>797</v>
      </c>
      <c r="L270">
        <v>1369</v>
      </c>
      <c r="N270">
        <v>1013</v>
      </c>
      <c r="O270" t="s">
        <v>688</v>
      </c>
      <c r="P270" t="s">
        <v>688</v>
      </c>
      <c r="Q270">
        <v>1</v>
      </c>
      <c r="X270">
        <v>23.52</v>
      </c>
      <c r="Y270">
        <v>0</v>
      </c>
      <c r="Z270">
        <v>0</v>
      </c>
      <c r="AA270">
        <v>0</v>
      </c>
      <c r="AB270">
        <v>8.7899999999999991</v>
      </c>
      <c r="AC270">
        <v>0</v>
      </c>
      <c r="AD270">
        <v>1</v>
      </c>
      <c r="AE270">
        <v>1</v>
      </c>
      <c r="AF270" t="s">
        <v>3</v>
      </c>
      <c r="AG270">
        <v>23.52</v>
      </c>
      <c r="AH270">
        <v>2</v>
      </c>
      <c r="AI270">
        <v>93042369</v>
      </c>
      <c r="AJ270">
        <v>270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ROW(Source!A316)</f>
        <v>316</v>
      </c>
      <c r="B271">
        <v>93042379</v>
      </c>
      <c r="C271">
        <v>93042368</v>
      </c>
      <c r="D271">
        <v>121548</v>
      </c>
      <c r="E271">
        <v>1</v>
      </c>
      <c r="F271">
        <v>1</v>
      </c>
      <c r="G271">
        <v>1</v>
      </c>
      <c r="H271">
        <v>1</v>
      </c>
      <c r="I271" t="s">
        <v>25</v>
      </c>
      <c r="J271" t="s">
        <v>3</v>
      </c>
      <c r="K271" t="s">
        <v>691</v>
      </c>
      <c r="L271">
        <v>608254</v>
      </c>
      <c r="N271">
        <v>1013</v>
      </c>
      <c r="O271" t="s">
        <v>692</v>
      </c>
      <c r="P271" t="s">
        <v>692</v>
      </c>
      <c r="Q271">
        <v>1</v>
      </c>
      <c r="X271">
        <v>0.1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1</v>
      </c>
      <c r="AE271">
        <v>2</v>
      </c>
      <c r="AF271" t="s">
        <v>3</v>
      </c>
      <c r="AG271">
        <v>0.1</v>
      </c>
      <c r="AH271">
        <v>2</v>
      </c>
      <c r="AI271">
        <v>93042370</v>
      </c>
      <c r="AJ271">
        <v>271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ROW(Source!A316)</f>
        <v>316</v>
      </c>
      <c r="B272">
        <v>93042380</v>
      </c>
      <c r="C272">
        <v>93042368</v>
      </c>
      <c r="D272">
        <v>37802432</v>
      </c>
      <c r="E272">
        <v>1</v>
      </c>
      <c r="F272">
        <v>1</v>
      </c>
      <c r="G272">
        <v>1</v>
      </c>
      <c r="H272">
        <v>2</v>
      </c>
      <c r="I272" t="s">
        <v>720</v>
      </c>
      <c r="J272" t="s">
        <v>721</v>
      </c>
      <c r="K272" t="s">
        <v>722</v>
      </c>
      <c r="L272">
        <v>1368</v>
      </c>
      <c r="N272">
        <v>1011</v>
      </c>
      <c r="O272" t="s">
        <v>696</v>
      </c>
      <c r="P272" t="s">
        <v>696</v>
      </c>
      <c r="Q272">
        <v>1</v>
      </c>
      <c r="X272">
        <v>0.1</v>
      </c>
      <c r="Y272">
        <v>0</v>
      </c>
      <c r="Z272">
        <v>138.54</v>
      </c>
      <c r="AA272">
        <v>12.1</v>
      </c>
      <c r="AB272">
        <v>0</v>
      </c>
      <c r="AC272">
        <v>0</v>
      </c>
      <c r="AD272">
        <v>1</v>
      </c>
      <c r="AE272">
        <v>0</v>
      </c>
      <c r="AF272" t="s">
        <v>3</v>
      </c>
      <c r="AG272">
        <v>0.1</v>
      </c>
      <c r="AH272">
        <v>2</v>
      </c>
      <c r="AI272">
        <v>93042371</v>
      </c>
      <c r="AJ272">
        <v>272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ROW(Source!A316)</f>
        <v>316</v>
      </c>
      <c r="B273">
        <v>93042381</v>
      </c>
      <c r="C273">
        <v>93042368</v>
      </c>
      <c r="D273">
        <v>37802657</v>
      </c>
      <c r="E273">
        <v>1</v>
      </c>
      <c r="F273">
        <v>1</v>
      </c>
      <c r="G273">
        <v>1</v>
      </c>
      <c r="H273">
        <v>2</v>
      </c>
      <c r="I273" t="s">
        <v>769</v>
      </c>
      <c r="J273" t="s">
        <v>770</v>
      </c>
      <c r="K273" t="s">
        <v>771</v>
      </c>
      <c r="L273">
        <v>1368</v>
      </c>
      <c r="N273">
        <v>1011</v>
      </c>
      <c r="O273" t="s">
        <v>696</v>
      </c>
      <c r="P273" t="s">
        <v>696</v>
      </c>
      <c r="Q273">
        <v>1</v>
      </c>
      <c r="X273">
        <v>1.73</v>
      </c>
      <c r="Y273">
        <v>0</v>
      </c>
      <c r="Z273">
        <v>7.55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3</v>
      </c>
      <c r="AG273">
        <v>1.73</v>
      </c>
      <c r="AH273">
        <v>2</v>
      </c>
      <c r="AI273">
        <v>93042372</v>
      </c>
      <c r="AJ273">
        <v>273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ROW(Source!A316)</f>
        <v>316</v>
      </c>
      <c r="B274">
        <v>93042382</v>
      </c>
      <c r="C274">
        <v>93042368</v>
      </c>
      <c r="D274">
        <v>37804456</v>
      </c>
      <c r="E274">
        <v>1</v>
      </c>
      <c r="F274">
        <v>1</v>
      </c>
      <c r="G274">
        <v>1</v>
      </c>
      <c r="H274">
        <v>2</v>
      </c>
      <c r="I274" t="s">
        <v>709</v>
      </c>
      <c r="J274" t="s">
        <v>710</v>
      </c>
      <c r="K274" t="s">
        <v>711</v>
      </c>
      <c r="L274">
        <v>1368</v>
      </c>
      <c r="N274">
        <v>1011</v>
      </c>
      <c r="O274" t="s">
        <v>696</v>
      </c>
      <c r="P274" t="s">
        <v>696</v>
      </c>
      <c r="Q274">
        <v>1</v>
      </c>
      <c r="X274">
        <v>0.1</v>
      </c>
      <c r="Y274">
        <v>0</v>
      </c>
      <c r="Z274">
        <v>91.76</v>
      </c>
      <c r="AA274">
        <v>10.35</v>
      </c>
      <c r="AB274">
        <v>0</v>
      </c>
      <c r="AC274">
        <v>0</v>
      </c>
      <c r="AD274">
        <v>1</v>
      </c>
      <c r="AE274">
        <v>0</v>
      </c>
      <c r="AF274" t="s">
        <v>3</v>
      </c>
      <c r="AG274">
        <v>0.1</v>
      </c>
      <c r="AH274">
        <v>2</v>
      </c>
      <c r="AI274">
        <v>93042373</v>
      </c>
      <c r="AJ274">
        <v>274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ROW(Source!A316)</f>
        <v>316</v>
      </c>
      <c r="B275">
        <v>93042383</v>
      </c>
      <c r="C275">
        <v>93042368</v>
      </c>
      <c r="D275">
        <v>37736610</v>
      </c>
      <c r="E275">
        <v>1</v>
      </c>
      <c r="F275">
        <v>1</v>
      </c>
      <c r="G275">
        <v>1</v>
      </c>
      <c r="H275">
        <v>3</v>
      </c>
      <c r="I275" t="s">
        <v>338</v>
      </c>
      <c r="J275" t="s">
        <v>340</v>
      </c>
      <c r="K275" t="s">
        <v>339</v>
      </c>
      <c r="L275">
        <v>1346</v>
      </c>
      <c r="N275">
        <v>1009</v>
      </c>
      <c r="O275" t="s">
        <v>55</v>
      </c>
      <c r="P275" t="s">
        <v>55</v>
      </c>
      <c r="Q275">
        <v>1</v>
      </c>
      <c r="X275">
        <v>6.84</v>
      </c>
      <c r="Y275">
        <v>12.65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3</v>
      </c>
      <c r="AG275">
        <v>6.84</v>
      </c>
      <c r="AH275">
        <v>2</v>
      </c>
      <c r="AI275">
        <v>93042374</v>
      </c>
      <c r="AJ275">
        <v>275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ROW(Source!A316)</f>
        <v>316</v>
      </c>
      <c r="B276">
        <v>93042384</v>
      </c>
      <c r="C276">
        <v>93042368</v>
      </c>
      <c r="D276">
        <v>37737061</v>
      </c>
      <c r="E276">
        <v>1</v>
      </c>
      <c r="F276">
        <v>1</v>
      </c>
      <c r="G276">
        <v>1</v>
      </c>
      <c r="H276">
        <v>3</v>
      </c>
      <c r="I276" t="s">
        <v>440</v>
      </c>
      <c r="J276" t="s">
        <v>442</v>
      </c>
      <c r="K276" t="s">
        <v>441</v>
      </c>
      <c r="L276">
        <v>1355</v>
      </c>
      <c r="N276">
        <v>1010</v>
      </c>
      <c r="O276" t="s">
        <v>156</v>
      </c>
      <c r="P276" t="s">
        <v>156</v>
      </c>
      <c r="Q276">
        <v>100</v>
      </c>
      <c r="X276">
        <v>0.4</v>
      </c>
      <c r="Y276">
        <v>87.29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 t="s">
        <v>3</v>
      </c>
      <c r="AG276">
        <v>0.4</v>
      </c>
      <c r="AH276">
        <v>2</v>
      </c>
      <c r="AI276">
        <v>93042375</v>
      </c>
      <c r="AJ276">
        <v>276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ROW(Source!A316)</f>
        <v>316</v>
      </c>
      <c r="B277">
        <v>93042385</v>
      </c>
      <c r="C277">
        <v>93042368</v>
      </c>
      <c r="D277">
        <v>37737326</v>
      </c>
      <c r="E277">
        <v>1</v>
      </c>
      <c r="F277">
        <v>1</v>
      </c>
      <c r="G277">
        <v>1</v>
      </c>
      <c r="H277">
        <v>3</v>
      </c>
      <c r="I277" t="s">
        <v>444</v>
      </c>
      <c r="J277" t="s">
        <v>446</v>
      </c>
      <c r="K277" t="s">
        <v>445</v>
      </c>
      <c r="L277">
        <v>1354</v>
      </c>
      <c r="N277">
        <v>1010</v>
      </c>
      <c r="O277" t="s">
        <v>79</v>
      </c>
      <c r="P277" t="s">
        <v>79</v>
      </c>
      <c r="Q277">
        <v>1</v>
      </c>
      <c r="X277">
        <v>40</v>
      </c>
      <c r="Y277">
        <v>7.0000000000000007E-2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0</v>
      </c>
      <c r="AF277" t="s">
        <v>3</v>
      </c>
      <c r="AG277">
        <v>40</v>
      </c>
      <c r="AH277">
        <v>2</v>
      </c>
      <c r="AI277">
        <v>93042376</v>
      </c>
      <c r="AJ277">
        <v>277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ROW(Source!A316)</f>
        <v>316</v>
      </c>
      <c r="B278">
        <v>93042386</v>
      </c>
      <c r="C278">
        <v>93042368</v>
      </c>
      <c r="D278">
        <v>37801918</v>
      </c>
      <c r="E278">
        <v>1</v>
      </c>
      <c r="F278">
        <v>1</v>
      </c>
      <c r="G278">
        <v>1</v>
      </c>
      <c r="H278">
        <v>3</v>
      </c>
      <c r="I278" t="s">
        <v>479</v>
      </c>
      <c r="J278" t="s">
        <v>482</v>
      </c>
      <c r="K278" t="s">
        <v>480</v>
      </c>
      <c r="L278">
        <v>1374</v>
      </c>
      <c r="N278">
        <v>1013</v>
      </c>
      <c r="O278" t="s">
        <v>481</v>
      </c>
      <c r="P278" t="s">
        <v>481</v>
      </c>
      <c r="Q278">
        <v>1</v>
      </c>
      <c r="X278">
        <v>4.13</v>
      </c>
      <c r="Y278">
        <v>1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0</v>
      </c>
      <c r="AF278" t="s">
        <v>3</v>
      </c>
      <c r="AG278">
        <v>4.13</v>
      </c>
      <c r="AH278">
        <v>2</v>
      </c>
      <c r="AI278">
        <v>93042377</v>
      </c>
      <c r="AJ278">
        <v>278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ROW(Source!A320)</f>
        <v>320</v>
      </c>
      <c r="B279">
        <v>93042401</v>
      </c>
      <c r="C279">
        <v>93042390</v>
      </c>
      <c r="D279">
        <v>23351395</v>
      </c>
      <c r="E279">
        <v>1</v>
      </c>
      <c r="F279">
        <v>1</v>
      </c>
      <c r="G279">
        <v>1</v>
      </c>
      <c r="H279">
        <v>1</v>
      </c>
      <c r="I279" t="s">
        <v>707</v>
      </c>
      <c r="J279" t="s">
        <v>3</v>
      </c>
      <c r="K279" t="s">
        <v>708</v>
      </c>
      <c r="L279">
        <v>1369</v>
      </c>
      <c r="N279">
        <v>1013</v>
      </c>
      <c r="O279" t="s">
        <v>688</v>
      </c>
      <c r="P279" t="s">
        <v>688</v>
      </c>
      <c r="Q279">
        <v>1</v>
      </c>
      <c r="X279">
        <v>23.04</v>
      </c>
      <c r="Y279">
        <v>0</v>
      </c>
      <c r="Z279">
        <v>0</v>
      </c>
      <c r="AA279">
        <v>0</v>
      </c>
      <c r="AB279">
        <v>8.99</v>
      </c>
      <c r="AC279">
        <v>0</v>
      </c>
      <c r="AD279">
        <v>1</v>
      </c>
      <c r="AE279">
        <v>1</v>
      </c>
      <c r="AF279" t="s">
        <v>3</v>
      </c>
      <c r="AG279">
        <v>23.04</v>
      </c>
      <c r="AH279">
        <v>2</v>
      </c>
      <c r="AI279">
        <v>93042391</v>
      </c>
      <c r="AJ279">
        <v>279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ROW(Source!A320)</f>
        <v>320</v>
      </c>
      <c r="B280">
        <v>93042402</v>
      </c>
      <c r="C280">
        <v>93042390</v>
      </c>
      <c r="D280">
        <v>121548</v>
      </c>
      <c r="E280">
        <v>1</v>
      </c>
      <c r="F280">
        <v>1</v>
      </c>
      <c r="G280">
        <v>1</v>
      </c>
      <c r="H280">
        <v>1</v>
      </c>
      <c r="I280" t="s">
        <v>25</v>
      </c>
      <c r="J280" t="s">
        <v>3</v>
      </c>
      <c r="K280" t="s">
        <v>691</v>
      </c>
      <c r="L280">
        <v>608254</v>
      </c>
      <c r="N280">
        <v>1013</v>
      </c>
      <c r="O280" t="s">
        <v>692</v>
      </c>
      <c r="P280" t="s">
        <v>692</v>
      </c>
      <c r="Q280">
        <v>1</v>
      </c>
      <c r="X280">
        <v>0.2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2</v>
      </c>
      <c r="AF280" t="s">
        <v>3</v>
      </c>
      <c r="AG280">
        <v>0.2</v>
      </c>
      <c r="AH280">
        <v>2</v>
      </c>
      <c r="AI280">
        <v>93042392</v>
      </c>
      <c r="AJ280">
        <v>280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ROW(Source!A320)</f>
        <v>320</v>
      </c>
      <c r="B281">
        <v>93042403</v>
      </c>
      <c r="C281">
        <v>93042390</v>
      </c>
      <c r="D281">
        <v>37802432</v>
      </c>
      <c r="E281">
        <v>1</v>
      </c>
      <c r="F281">
        <v>1</v>
      </c>
      <c r="G281">
        <v>1</v>
      </c>
      <c r="H281">
        <v>2</v>
      </c>
      <c r="I281" t="s">
        <v>720</v>
      </c>
      <c r="J281" t="s">
        <v>721</v>
      </c>
      <c r="K281" t="s">
        <v>722</v>
      </c>
      <c r="L281">
        <v>1368</v>
      </c>
      <c r="N281">
        <v>1011</v>
      </c>
      <c r="O281" t="s">
        <v>696</v>
      </c>
      <c r="P281" t="s">
        <v>696</v>
      </c>
      <c r="Q281">
        <v>1</v>
      </c>
      <c r="X281">
        <v>0.2</v>
      </c>
      <c r="Y281">
        <v>0</v>
      </c>
      <c r="Z281">
        <v>138.54</v>
      </c>
      <c r="AA281">
        <v>12.1</v>
      </c>
      <c r="AB281">
        <v>0</v>
      </c>
      <c r="AC281">
        <v>0</v>
      </c>
      <c r="AD281">
        <v>1</v>
      </c>
      <c r="AE281">
        <v>0</v>
      </c>
      <c r="AF281" t="s">
        <v>3</v>
      </c>
      <c r="AG281">
        <v>0.2</v>
      </c>
      <c r="AH281">
        <v>2</v>
      </c>
      <c r="AI281">
        <v>93042393</v>
      </c>
      <c r="AJ281">
        <v>281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ROW(Source!A320)</f>
        <v>320</v>
      </c>
      <c r="B282">
        <v>93042404</v>
      </c>
      <c r="C282">
        <v>93042390</v>
      </c>
      <c r="D282">
        <v>37802530</v>
      </c>
      <c r="E282">
        <v>1</v>
      </c>
      <c r="F282">
        <v>1</v>
      </c>
      <c r="G282">
        <v>1</v>
      </c>
      <c r="H282">
        <v>2</v>
      </c>
      <c r="I282" t="s">
        <v>723</v>
      </c>
      <c r="J282" t="s">
        <v>724</v>
      </c>
      <c r="K282" t="s">
        <v>725</v>
      </c>
      <c r="L282">
        <v>1368</v>
      </c>
      <c r="N282">
        <v>1011</v>
      </c>
      <c r="O282" t="s">
        <v>696</v>
      </c>
      <c r="P282" t="s">
        <v>696</v>
      </c>
      <c r="Q282">
        <v>1</v>
      </c>
      <c r="X282">
        <v>5.14</v>
      </c>
      <c r="Y282">
        <v>0</v>
      </c>
      <c r="Z282">
        <v>1.52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3</v>
      </c>
      <c r="AG282">
        <v>5.14</v>
      </c>
      <c r="AH282">
        <v>2</v>
      </c>
      <c r="AI282">
        <v>93042394</v>
      </c>
      <c r="AJ282">
        <v>282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ROW(Source!A320)</f>
        <v>320</v>
      </c>
      <c r="B283">
        <v>93042405</v>
      </c>
      <c r="C283">
        <v>93042390</v>
      </c>
      <c r="D283">
        <v>37802544</v>
      </c>
      <c r="E283">
        <v>1</v>
      </c>
      <c r="F283">
        <v>1</v>
      </c>
      <c r="G283">
        <v>1</v>
      </c>
      <c r="H283">
        <v>2</v>
      </c>
      <c r="I283" t="s">
        <v>806</v>
      </c>
      <c r="J283" t="s">
        <v>807</v>
      </c>
      <c r="K283" t="s">
        <v>808</v>
      </c>
      <c r="L283">
        <v>1368</v>
      </c>
      <c r="N283">
        <v>1011</v>
      </c>
      <c r="O283" t="s">
        <v>696</v>
      </c>
      <c r="P283" t="s">
        <v>696</v>
      </c>
      <c r="Q283">
        <v>1</v>
      </c>
      <c r="X283">
        <v>5.14</v>
      </c>
      <c r="Y283">
        <v>0</v>
      </c>
      <c r="Z283">
        <v>7.11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3</v>
      </c>
      <c r="AG283">
        <v>5.14</v>
      </c>
      <c r="AH283">
        <v>2</v>
      </c>
      <c r="AI283">
        <v>93042395</v>
      </c>
      <c r="AJ283">
        <v>283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ROW(Source!A320)</f>
        <v>320</v>
      </c>
      <c r="B284">
        <v>93042406</v>
      </c>
      <c r="C284">
        <v>93042390</v>
      </c>
      <c r="D284">
        <v>37804456</v>
      </c>
      <c r="E284">
        <v>1</v>
      </c>
      <c r="F284">
        <v>1</v>
      </c>
      <c r="G284">
        <v>1</v>
      </c>
      <c r="H284">
        <v>2</v>
      </c>
      <c r="I284" t="s">
        <v>709</v>
      </c>
      <c r="J284" t="s">
        <v>710</v>
      </c>
      <c r="K284" t="s">
        <v>711</v>
      </c>
      <c r="L284">
        <v>1368</v>
      </c>
      <c r="N284">
        <v>1011</v>
      </c>
      <c r="O284" t="s">
        <v>696</v>
      </c>
      <c r="P284" t="s">
        <v>696</v>
      </c>
      <c r="Q284">
        <v>1</v>
      </c>
      <c r="X284">
        <v>0.2</v>
      </c>
      <c r="Y284">
        <v>0</v>
      </c>
      <c r="Z284">
        <v>91.76</v>
      </c>
      <c r="AA284">
        <v>10.35</v>
      </c>
      <c r="AB284">
        <v>0</v>
      </c>
      <c r="AC284">
        <v>0</v>
      </c>
      <c r="AD284">
        <v>1</v>
      </c>
      <c r="AE284">
        <v>0</v>
      </c>
      <c r="AF284" t="s">
        <v>3</v>
      </c>
      <c r="AG284">
        <v>0.2</v>
      </c>
      <c r="AH284">
        <v>2</v>
      </c>
      <c r="AI284">
        <v>93042396</v>
      </c>
      <c r="AJ284">
        <v>284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ROW(Source!A320)</f>
        <v>320</v>
      </c>
      <c r="B285">
        <v>93042407</v>
      </c>
      <c r="C285">
        <v>93042390</v>
      </c>
      <c r="D285">
        <v>37733003</v>
      </c>
      <c r="E285">
        <v>1</v>
      </c>
      <c r="F285">
        <v>1</v>
      </c>
      <c r="G285">
        <v>1</v>
      </c>
      <c r="H285">
        <v>3</v>
      </c>
      <c r="I285" t="s">
        <v>452</v>
      </c>
      <c r="J285" t="s">
        <v>454</v>
      </c>
      <c r="K285" t="s">
        <v>453</v>
      </c>
      <c r="L285">
        <v>1308</v>
      </c>
      <c r="N285">
        <v>1003</v>
      </c>
      <c r="O285" t="s">
        <v>348</v>
      </c>
      <c r="P285" t="s">
        <v>348</v>
      </c>
      <c r="Q285">
        <v>100</v>
      </c>
      <c r="X285">
        <v>9.5999999999999992E-3</v>
      </c>
      <c r="Y285">
        <v>121.8</v>
      </c>
      <c r="Z285">
        <v>0</v>
      </c>
      <c r="AA285">
        <v>0</v>
      </c>
      <c r="AB285">
        <v>0</v>
      </c>
      <c r="AC285">
        <v>0</v>
      </c>
      <c r="AD285">
        <v>1</v>
      </c>
      <c r="AE285">
        <v>0</v>
      </c>
      <c r="AF285" t="s">
        <v>3</v>
      </c>
      <c r="AG285">
        <v>9.5999999999999992E-3</v>
      </c>
      <c r="AH285">
        <v>2</v>
      </c>
      <c r="AI285">
        <v>93042397</v>
      </c>
      <c r="AJ285">
        <v>285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ROW(Source!A320)</f>
        <v>320</v>
      </c>
      <c r="B286">
        <v>93042408</v>
      </c>
      <c r="C286">
        <v>93042390</v>
      </c>
      <c r="D286">
        <v>37745017</v>
      </c>
      <c r="E286">
        <v>1</v>
      </c>
      <c r="F286">
        <v>1</v>
      </c>
      <c r="G286">
        <v>1</v>
      </c>
      <c r="H286">
        <v>3</v>
      </c>
      <c r="I286" t="s">
        <v>342</v>
      </c>
      <c r="J286" t="s">
        <v>344</v>
      </c>
      <c r="K286" t="s">
        <v>343</v>
      </c>
      <c r="L286">
        <v>1348</v>
      </c>
      <c r="N286">
        <v>1009</v>
      </c>
      <c r="O286" t="s">
        <v>178</v>
      </c>
      <c r="P286" t="s">
        <v>178</v>
      </c>
      <c r="Q286">
        <v>1000</v>
      </c>
      <c r="X286">
        <v>6.0000000000000002E-5</v>
      </c>
      <c r="Y286">
        <v>9528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3</v>
      </c>
      <c r="AG286">
        <v>6.0000000000000002E-5</v>
      </c>
      <c r="AH286">
        <v>2</v>
      </c>
      <c r="AI286">
        <v>93042398</v>
      </c>
      <c r="AJ286">
        <v>286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ROW(Source!A320)</f>
        <v>320</v>
      </c>
      <c r="B287">
        <v>93042409</v>
      </c>
      <c r="C287">
        <v>93042390</v>
      </c>
      <c r="D287">
        <v>37785796</v>
      </c>
      <c r="E287">
        <v>1</v>
      </c>
      <c r="F287">
        <v>1</v>
      </c>
      <c r="G287">
        <v>1</v>
      </c>
      <c r="H287">
        <v>3</v>
      </c>
      <c r="I287" t="s">
        <v>457</v>
      </c>
      <c r="J287" t="s">
        <v>459</v>
      </c>
      <c r="K287" t="s">
        <v>458</v>
      </c>
      <c r="L287">
        <v>1346</v>
      </c>
      <c r="N287">
        <v>1009</v>
      </c>
      <c r="O287" t="s">
        <v>55</v>
      </c>
      <c r="P287" t="s">
        <v>55</v>
      </c>
      <c r="Q287">
        <v>1</v>
      </c>
      <c r="X287">
        <v>0.5</v>
      </c>
      <c r="Y287">
        <v>71.45</v>
      </c>
      <c r="Z287">
        <v>0</v>
      </c>
      <c r="AA287">
        <v>0</v>
      </c>
      <c r="AB287">
        <v>0</v>
      </c>
      <c r="AC287">
        <v>0</v>
      </c>
      <c r="AD287">
        <v>1</v>
      </c>
      <c r="AE287">
        <v>0</v>
      </c>
      <c r="AF287" t="s">
        <v>3</v>
      </c>
      <c r="AG287">
        <v>0.5</v>
      </c>
      <c r="AH287">
        <v>2</v>
      </c>
      <c r="AI287">
        <v>93042399</v>
      </c>
      <c r="AJ287">
        <v>287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ROW(Source!A320)</f>
        <v>320</v>
      </c>
      <c r="B288">
        <v>93042410</v>
      </c>
      <c r="C288">
        <v>93042390</v>
      </c>
      <c r="D288">
        <v>37801918</v>
      </c>
      <c r="E288">
        <v>1</v>
      </c>
      <c r="F288">
        <v>1</v>
      </c>
      <c r="G288">
        <v>1</v>
      </c>
      <c r="H288">
        <v>3</v>
      </c>
      <c r="I288" t="s">
        <v>479</v>
      </c>
      <c r="J288" t="s">
        <v>482</v>
      </c>
      <c r="K288" t="s">
        <v>480</v>
      </c>
      <c r="L288">
        <v>1374</v>
      </c>
      <c r="N288">
        <v>1013</v>
      </c>
      <c r="O288" t="s">
        <v>481</v>
      </c>
      <c r="P288" t="s">
        <v>481</v>
      </c>
      <c r="Q288">
        <v>1</v>
      </c>
      <c r="X288">
        <v>4.1399999999999997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3</v>
      </c>
      <c r="AG288">
        <v>4.1399999999999997</v>
      </c>
      <c r="AH288">
        <v>2</v>
      </c>
      <c r="AI288">
        <v>93042400</v>
      </c>
      <c r="AJ288">
        <v>288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ROW(Source!A324)</f>
        <v>324</v>
      </c>
      <c r="B289">
        <v>93042425</v>
      </c>
      <c r="C289">
        <v>93042414</v>
      </c>
      <c r="D289">
        <v>23351395</v>
      </c>
      <c r="E289">
        <v>1</v>
      </c>
      <c r="F289">
        <v>1</v>
      </c>
      <c r="G289">
        <v>1</v>
      </c>
      <c r="H289">
        <v>1</v>
      </c>
      <c r="I289" t="s">
        <v>707</v>
      </c>
      <c r="J289" t="s">
        <v>3</v>
      </c>
      <c r="K289" t="s">
        <v>708</v>
      </c>
      <c r="L289">
        <v>1369</v>
      </c>
      <c r="N289">
        <v>1013</v>
      </c>
      <c r="O289" t="s">
        <v>688</v>
      </c>
      <c r="P289" t="s">
        <v>688</v>
      </c>
      <c r="Q289">
        <v>1</v>
      </c>
      <c r="X289">
        <v>10.24</v>
      </c>
      <c r="Y289">
        <v>0</v>
      </c>
      <c r="Z289">
        <v>0</v>
      </c>
      <c r="AA289">
        <v>0</v>
      </c>
      <c r="AB289">
        <v>8.99</v>
      </c>
      <c r="AC289">
        <v>0</v>
      </c>
      <c r="AD289">
        <v>1</v>
      </c>
      <c r="AE289">
        <v>1</v>
      </c>
      <c r="AF289" t="s">
        <v>3</v>
      </c>
      <c r="AG289">
        <v>10.24</v>
      </c>
      <c r="AH289">
        <v>2</v>
      </c>
      <c r="AI289">
        <v>93042415</v>
      </c>
      <c r="AJ289">
        <v>289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ROW(Source!A324)</f>
        <v>324</v>
      </c>
      <c r="B290">
        <v>93042426</v>
      </c>
      <c r="C290">
        <v>93042414</v>
      </c>
      <c r="D290">
        <v>121548</v>
      </c>
      <c r="E290">
        <v>1</v>
      </c>
      <c r="F290">
        <v>1</v>
      </c>
      <c r="G290">
        <v>1</v>
      </c>
      <c r="H290">
        <v>1</v>
      </c>
      <c r="I290" t="s">
        <v>25</v>
      </c>
      <c r="J290" t="s">
        <v>3</v>
      </c>
      <c r="K290" t="s">
        <v>691</v>
      </c>
      <c r="L290">
        <v>608254</v>
      </c>
      <c r="N290">
        <v>1013</v>
      </c>
      <c r="O290" t="s">
        <v>692</v>
      </c>
      <c r="P290" t="s">
        <v>692</v>
      </c>
      <c r="Q290">
        <v>1</v>
      </c>
      <c r="X290">
        <v>0.2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2</v>
      </c>
      <c r="AF290" t="s">
        <v>3</v>
      </c>
      <c r="AG290">
        <v>0.2</v>
      </c>
      <c r="AH290">
        <v>2</v>
      </c>
      <c r="AI290">
        <v>93042416</v>
      </c>
      <c r="AJ290">
        <v>290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ROW(Source!A324)</f>
        <v>324</v>
      </c>
      <c r="B291">
        <v>93042427</v>
      </c>
      <c r="C291">
        <v>93042414</v>
      </c>
      <c r="D291">
        <v>37802432</v>
      </c>
      <c r="E291">
        <v>1</v>
      </c>
      <c r="F291">
        <v>1</v>
      </c>
      <c r="G291">
        <v>1</v>
      </c>
      <c r="H291">
        <v>2</v>
      </c>
      <c r="I291" t="s">
        <v>720</v>
      </c>
      <c r="J291" t="s">
        <v>721</v>
      </c>
      <c r="K291" t="s">
        <v>722</v>
      </c>
      <c r="L291">
        <v>1368</v>
      </c>
      <c r="N291">
        <v>1011</v>
      </c>
      <c r="O291" t="s">
        <v>696</v>
      </c>
      <c r="P291" t="s">
        <v>696</v>
      </c>
      <c r="Q291">
        <v>1</v>
      </c>
      <c r="X291">
        <v>0.2</v>
      </c>
      <c r="Y291">
        <v>0</v>
      </c>
      <c r="Z291">
        <v>138.54</v>
      </c>
      <c r="AA291">
        <v>12.1</v>
      </c>
      <c r="AB291">
        <v>0</v>
      </c>
      <c r="AC291">
        <v>0</v>
      </c>
      <c r="AD291">
        <v>1</v>
      </c>
      <c r="AE291">
        <v>0</v>
      </c>
      <c r="AF291" t="s">
        <v>3</v>
      </c>
      <c r="AG291">
        <v>0.2</v>
      </c>
      <c r="AH291">
        <v>2</v>
      </c>
      <c r="AI291">
        <v>93042417</v>
      </c>
      <c r="AJ291">
        <v>291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ROW(Source!A324)</f>
        <v>324</v>
      </c>
      <c r="B292">
        <v>93042428</v>
      </c>
      <c r="C292">
        <v>93042414</v>
      </c>
      <c r="D292">
        <v>37802530</v>
      </c>
      <c r="E292">
        <v>1</v>
      </c>
      <c r="F292">
        <v>1</v>
      </c>
      <c r="G292">
        <v>1</v>
      </c>
      <c r="H292">
        <v>2</v>
      </c>
      <c r="I292" t="s">
        <v>723</v>
      </c>
      <c r="J292" t="s">
        <v>724</v>
      </c>
      <c r="K292" t="s">
        <v>725</v>
      </c>
      <c r="L292">
        <v>1368</v>
      </c>
      <c r="N292">
        <v>1011</v>
      </c>
      <c r="O292" t="s">
        <v>696</v>
      </c>
      <c r="P292" t="s">
        <v>696</v>
      </c>
      <c r="Q292">
        <v>1</v>
      </c>
      <c r="X292">
        <v>2.23</v>
      </c>
      <c r="Y292">
        <v>0</v>
      </c>
      <c r="Z292">
        <v>1.52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3</v>
      </c>
      <c r="AG292">
        <v>2.23</v>
      </c>
      <c r="AH292">
        <v>2</v>
      </c>
      <c r="AI292">
        <v>93042418</v>
      </c>
      <c r="AJ292">
        <v>292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ROW(Source!A324)</f>
        <v>324</v>
      </c>
      <c r="B293">
        <v>93042429</v>
      </c>
      <c r="C293">
        <v>93042414</v>
      </c>
      <c r="D293">
        <v>37802544</v>
      </c>
      <c r="E293">
        <v>1</v>
      </c>
      <c r="F293">
        <v>1</v>
      </c>
      <c r="G293">
        <v>1</v>
      </c>
      <c r="H293">
        <v>2</v>
      </c>
      <c r="I293" t="s">
        <v>806</v>
      </c>
      <c r="J293" t="s">
        <v>807</v>
      </c>
      <c r="K293" t="s">
        <v>808</v>
      </c>
      <c r="L293">
        <v>1368</v>
      </c>
      <c r="N293">
        <v>1011</v>
      </c>
      <c r="O293" t="s">
        <v>696</v>
      </c>
      <c r="P293" t="s">
        <v>696</v>
      </c>
      <c r="Q293">
        <v>1</v>
      </c>
      <c r="X293">
        <v>2.23</v>
      </c>
      <c r="Y293">
        <v>0</v>
      </c>
      <c r="Z293">
        <v>7.11</v>
      </c>
      <c r="AA293">
        <v>0</v>
      </c>
      <c r="AB293">
        <v>0</v>
      </c>
      <c r="AC293">
        <v>0</v>
      </c>
      <c r="AD293">
        <v>1</v>
      </c>
      <c r="AE293">
        <v>0</v>
      </c>
      <c r="AF293" t="s">
        <v>3</v>
      </c>
      <c r="AG293">
        <v>2.23</v>
      </c>
      <c r="AH293">
        <v>2</v>
      </c>
      <c r="AI293">
        <v>93042419</v>
      </c>
      <c r="AJ293">
        <v>293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ROW(Source!A324)</f>
        <v>324</v>
      </c>
      <c r="B294">
        <v>93042430</v>
      </c>
      <c r="C294">
        <v>93042414</v>
      </c>
      <c r="D294">
        <v>37804456</v>
      </c>
      <c r="E294">
        <v>1</v>
      </c>
      <c r="F294">
        <v>1</v>
      </c>
      <c r="G294">
        <v>1</v>
      </c>
      <c r="H294">
        <v>2</v>
      </c>
      <c r="I294" t="s">
        <v>709</v>
      </c>
      <c r="J294" t="s">
        <v>710</v>
      </c>
      <c r="K294" t="s">
        <v>711</v>
      </c>
      <c r="L294">
        <v>1368</v>
      </c>
      <c r="N294">
        <v>1011</v>
      </c>
      <c r="O294" t="s">
        <v>696</v>
      </c>
      <c r="P294" t="s">
        <v>696</v>
      </c>
      <c r="Q294">
        <v>1</v>
      </c>
      <c r="X294">
        <v>0.2</v>
      </c>
      <c r="Y294">
        <v>0</v>
      </c>
      <c r="Z294">
        <v>91.76</v>
      </c>
      <c r="AA294">
        <v>10.35</v>
      </c>
      <c r="AB294">
        <v>0</v>
      </c>
      <c r="AC294">
        <v>0</v>
      </c>
      <c r="AD294">
        <v>1</v>
      </c>
      <c r="AE294">
        <v>0</v>
      </c>
      <c r="AF294" t="s">
        <v>3</v>
      </c>
      <c r="AG294">
        <v>0.2</v>
      </c>
      <c r="AH294">
        <v>2</v>
      </c>
      <c r="AI294">
        <v>93042420</v>
      </c>
      <c r="AJ294">
        <v>294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ROW(Source!A324)</f>
        <v>324</v>
      </c>
      <c r="B295">
        <v>93042431</v>
      </c>
      <c r="C295">
        <v>93042414</v>
      </c>
      <c r="D295">
        <v>37733003</v>
      </c>
      <c r="E295">
        <v>1</v>
      </c>
      <c r="F295">
        <v>1</v>
      </c>
      <c r="G295">
        <v>1</v>
      </c>
      <c r="H295">
        <v>3</v>
      </c>
      <c r="I295" t="s">
        <v>452</v>
      </c>
      <c r="J295" t="s">
        <v>454</v>
      </c>
      <c r="K295" t="s">
        <v>453</v>
      </c>
      <c r="L295">
        <v>1308</v>
      </c>
      <c r="N295">
        <v>1003</v>
      </c>
      <c r="O295" t="s">
        <v>348</v>
      </c>
      <c r="P295" t="s">
        <v>348</v>
      </c>
      <c r="Q295">
        <v>100</v>
      </c>
      <c r="X295">
        <v>9.6000000000000002E-2</v>
      </c>
      <c r="Y295">
        <v>121.8</v>
      </c>
      <c r="Z295">
        <v>0</v>
      </c>
      <c r="AA295">
        <v>0</v>
      </c>
      <c r="AB295">
        <v>0</v>
      </c>
      <c r="AC295">
        <v>0</v>
      </c>
      <c r="AD295">
        <v>1</v>
      </c>
      <c r="AE295">
        <v>0</v>
      </c>
      <c r="AF295" t="s">
        <v>3</v>
      </c>
      <c r="AG295">
        <v>9.6000000000000002E-2</v>
      </c>
      <c r="AH295">
        <v>2</v>
      </c>
      <c r="AI295">
        <v>93042421</v>
      </c>
      <c r="AJ295">
        <v>295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ROW(Source!A324)</f>
        <v>324</v>
      </c>
      <c r="B296">
        <v>93042432</v>
      </c>
      <c r="C296">
        <v>93042414</v>
      </c>
      <c r="D296">
        <v>37745017</v>
      </c>
      <c r="E296">
        <v>1</v>
      </c>
      <c r="F296">
        <v>1</v>
      </c>
      <c r="G296">
        <v>1</v>
      </c>
      <c r="H296">
        <v>3</v>
      </c>
      <c r="I296" t="s">
        <v>342</v>
      </c>
      <c r="J296" t="s">
        <v>344</v>
      </c>
      <c r="K296" t="s">
        <v>343</v>
      </c>
      <c r="L296">
        <v>1348</v>
      </c>
      <c r="N296">
        <v>1009</v>
      </c>
      <c r="O296" t="s">
        <v>178</v>
      </c>
      <c r="P296" t="s">
        <v>178</v>
      </c>
      <c r="Q296">
        <v>1000</v>
      </c>
      <c r="X296">
        <v>6.0000000000000002E-5</v>
      </c>
      <c r="Y296">
        <v>9528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3</v>
      </c>
      <c r="AG296">
        <v>6.0000000000000002E-5</v>
      </c>
      <c r="AH296">
        <v>2</v>
      </c>
      <c r="AI296">
        <v>93042422</v>
      </c>
      <c r="AJ296">
        <v>296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ROW(Source!A324)</f>
        <v>324</v>
      </c>
      <c r="B297">
        <v>93042433</v>
      </c>
      <c r="C297">
        <v>93042414</v>
      </c>
      <c r="D297">
        <v>37785796</v>
      </c>
      <c r="E297">
        <v>1</v>
      </c>
      <c r="F297">
        <v>1</v>
      </c>
      <c r="G297">
        <v>1</v>
      </c>
      <c r="H297">
        <v>3</v>
      </c>
      <c r="I297" t="s">
        <v>457</v>
      </c>
      <c r="J297" t="s">
        <v>459</v>
      </c>
      <c r="K297" t="s">
        <v>458</v>
      </c>
      <c r="L297">
        <v>1346</v>
      </c>
      <c r="N297">
        <v>1009</v>
      </c>
      <c r="O297" t="s">
        <v>55</v>
      </c>
      <c r="P297" t="s">
        <v>55</v>
      </c>
      <c r="Q297">
        <v>1</v>
      </c>
      <c r="X297">
        <v>0.5</v>
      </c>
      <c r="Y297">
        <v>71.45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3</v>
      </c>
      <c r="AG297">
        <v>0.5</v>
      </c>
      <c r="AH297">
        <v>2</v>
      </c>
      <c r="AI297">
        <v>93042423</v>
      </c>
      <c r="AJ297">
        <v>297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ROW(Source!A324)</f>
        <v>324</v>
      </c>
      <c r="B298">
        <v>93042434</v>
      </c>
      <c r="C298">
        <v>93042414</v>
      </c>
      <c r="D298">
        <v>37801918</v>
      </c>
      <c r="E298">
        <v>1</v>
      </c>
      <c r="F298">
        <v>1</v>
      </c>
      <c r="G298">
        <v>1</v>
      </c>
      <c r="H298">
        <v>3</v>
      </c>
      <c r="I298" t="s">
        <v>479</v>
      </c>
      <c r="J298" t="s">
        <v>482</v>
      </c>
      <c r="K298" t="s">
        <v>480</v>
      </c>
      <c r="L298">
        <v>1374</v>
      </c>
      <c r="N298">
        <v>1013</v>
      </c>
      <c r="O298" t="s">
        <v>481</v>
      </c>
      <c r="P298" t="s">
        <v>481</v>
      </c>
      <c r="Q298">
        <v>1</v>
      </c>
      <c r="X298">
        <v>1.84</v>
      </c>
      <c r="Y298">
        <v>1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3</v>
      </c>
      <c r="AG298">
        <v>1.84</v>
      </c>
      <c r="AH298">
        <v>2</v>
      </c>
      <c r="AI298">
        <v>93042424</v>
      </c>
      <c r="AJ298">
        <v>298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ROW(Source!A328)</f>
        <v>328</v>
      </c>
      <c r="B299">
        <v>93042450</v>
      </c>
      <c r="C299">
        <v>93042438</v>
      </c>
      <c r="D299">
        <v>23351395</v>
      </c>
      <c r="E299">
        <v>1</v>
      </c>
      <c r="F299">
        <v>1</v>
      </c>
      <c r="G299">
        <v>1</v>
      </c>
      <c r="H299">
        <v>1</v>
      </c>
      <c r="I299" t="s">
        <v>707</v>
      </c>
      <c r="J299" t="s">
        <v>3</v>
      </c>
      <c r="K299" t="s">
        <v>708</v>
      </c>
      <c r="L299">
        <v>1369</v>
      </c>
      <c r="N299">
        <v>1013</v>
      </c>
      <c r="O299" t="s">
        <v>688</v>
      </c>
      <c r="P299" t="s">
        <v>688</v>
      </c>
      <c r="Q299">
        <v>1</v>
      </c>
      <c r="X299">
        <v>20.239999999999998</v>
      </c>
      <c r="Y299">
        <v>0</v>
      </c>
      <c r="Z299">
        <v>0</v>
      </c>
      <c r="AA299">
        <v>0</v>
      </c>
      <c r="AB299">
        <v>8.99</v>
      </c>
      <c r="AC299">
        <v>0</v>
      </c>
      <c r="AD299">
        <v>1</v>
      </c>
      <c r="AE299">
        <v>1</v>
      </c>
      <c r="AF299" t="s">
        <v>3</v>
      </c>
      <c r="AG299">
        <v>20.239999999999998</v>
      </c>
      <c r="AH299">
        <v>2</v>
      </c>
      <c r="AI299">
        <v>93042439</v>
      </c>
      <c r="AJ299">
        <v>299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ROW(Source!A328)</f>
        <v>328</v>
      </c>
      <c r="B300">
        <v>93042451</v>
      </c>
      <c r="C300">
        <v>93042438</v>
      </c>
      <c r="D300">
        <v>121548</v>
      </c>
      <c r="E300">
        <v>1</v>
      </c>
      <c r="F300">
        <v>1</v>
      </c>
      <c r="G300">
        <v>1</v>
      </c>
      <c r="H300">
        <v>1</v>
      </c>
      <c r="I300" t="s">
        <v>25</v>
      </c>
      <c r="J300" t="s">
        <v>3</v>
      </c>
      <c r="K300" t="s">
        <v>691</v>
      </c>
      <c r="L300">
        <v>608254</v>
      </c>
      <c r="N300">
        <v>1013</v>
      </c>
      <c r="O300" t="s">
        <v>692</v>
      </c>
      <c r="P300" t="s">
        <v>692</v>
      </c>
      <c r="Q300">
        <v>1</v>
      </c>
      <c r="X300">
        <v>0.2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1</v>
      </c>
      <c r="AE300">
        <v>2</v>
      </c>
      <c r="AF300" t="s">
        <v>3</v>
      </c>
      <c r="AG300">
        <v>0.2</v>
      </c>
      <c r="AH300">
        <v>2</v>
      </c>
      <c r="AI300">
        <v>93042440</v>
      </c>
      <c r="AJ300">
        <v>300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ROW(Source!A328)</f>
        <v>328</v>
      </c>
      <c r="B301">
        <v>93042452</v>
      </c>
      <c r="C301">
        <v>93042438</v>
      </c>
      <c r="D301">
        <v>37802432</v>
      </c>
      <c r="E301">
        <v>1</v>
      </c>
      <c r="F301">
        <v>1</v>
      </c>
      <c r="G301">
        <v>1</v>
      </c>
      <c r="H301">
        <v>2</v>
      </c>
      <c r="I301" t="s">
        <v>720</v>
      </c>
      <c r="J301" t="s">
        <v>721</v>
      </c>
      <c r="K301" t="s">
        <v>722</v>
      </c>
      <c r="L301">
        <v>1368</v>
      </c>
      <c r="N301">
        <v>1011</v>
      </c>
      <c r="O301" t="s">
        <v>696</v>
      </c>
      <c r="P301" t="s">
        <v>696</v>
      </c>
      <c r="Q301">
        <v>1</v>
      </c>
      <c r="X301">
        <v>0.2</v>
      </c>
      <c r="Y301">
        <v>0</v>
      </c>
      <c r="Z301">
        <v>138.54</v>
      </c>
      <c r="AA301">
        <v>12.1</v>
      </c>
      <c r="AB301">
        <v>0</v>
      </c>
      <c r="AC301">
        <v>0</v>
      </c>
      <c r="AD301">
        <v>1</v>
      </c>
      <c r="AE301">
        <v>0</v>
      </c>
      <c r="AF301" t="s">
        <v>3</v>
      </c>
      <c r="AG301">
        <v>0.2</v>
      </c>
      <c r="AH301">
        <v>2</v>
      </c>
      <c r="AI301">
        <v>93042441</v>
      </c>
      <c r="AJ301">
        <v>301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ROW(Source!A328)</f>
        <v>328</v>
      </c>
      <c r="B302">
        <v>93042453</v>
      </c>
      <c r="C302">
        <v>93042438</v>
      </c>
      <c r="D302">
        <v>37802530</v>
      </c>
      <c r="E302">
        <v>1</v>
      </c>
      <c r="F302">
        <v>1</v>
      </c>
      <c r="G302">
        <v>1</v>
      </c>
      <c r="H302">
        <v>2</v>
      </c>
      <c r="I302" t="s">
        <v>723</v>
      </c>
      <c r="J302" t="s">
        <v>724</v>
      </c>
      <c r="K302" t="s">
        <v>725</v>
      </c>
      <c r="L302">
        <v>1368</v>
      </c>
      <c r="N302">
        <v>1011</v>
      </c>
      <c r="O302" t="s">
        <v>696</v>
      </c>
      <c r="P302" t="s">
        <v>696</v>
      </c>
      <c r="Q302">
        <v>1</v>
      </c>
      <c r="X302">
        <v>4.67</v>
      </c>
      <c r="Y302">
        <v>0</v>
      </c>
      <c r="Z302">
        <v>1.52</v>
      </c>
      <c r="AA302">
        <v>0</v>
      </c>
      <c r="AB302">
        <v>0</v>
      </c>
      <c r="AC302">
        <v>0</v>
      </c>
      <c r="AD302">
        <v>1</v>
      </c>
      <c r="AE302">
        <v>0</v>
      </c>
      <c r="AF302" t="s">
        <v>3</v>
      </c>
      <c r="AG302">
        <v>4.67</v>
      </c>
      <c r="AH302">
        <v>2</v>
      </c>
      <c r="AI302">
        <v>93042442</v>
      </c>
      <c r="AJ302">
        <v>302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ROW(Source!A328)</f>
        <v>328</v>
      </c>
      <c r="B303">
        <v>93042454</v>
      </c>
      <c r="C303">
        <v>93042438</v>
      </c>
      <c r="D303">
        <v>37802544</v>
      </c>
      <c r="E303">
        <v>1</v>
      </c>
      <c r="F303">
        <v>1</v>
      </c>
      <c r="G303">
        <v>1</v>
      </c>
      <c r="H303">
        <v>2</v>
      </c>
      <c r="I303" t="s">
        <v>806</v>
      </c>
      <c r="J303" t="s">
        <v>807</v>
      </c>
      <c r="K303" t="s">
        <v>808</v>
      </c>
      <c r="L303">
        <v>1368</v>
      </c>
      <c r="N303">
        <v>1011</v>
      </c>
      <c r="O303" t="s">
        <v>696</v>
      </c>
      <c r="P303" t="s">
        <v>696</v>
      </c>
      <c r="Q303">
        <v>1</v>
      </c>
      <c r="X303">
        <v>4.67</v>
      </c>
      <c r="Y303">
        <v>0</v>
      </c>
      <c r="Z303">
        <v>7.11</v>
      </c>
      <c r="AA303">
        <v>0</v>
      </c>
      <c r="AB303">
        <v>0</v>
      </c>
      <c r="AC303">
        <v>0</v>
      </c>
      <c r="AD303">
        <v>1</v>
      </c>
      <c r="AE303">
        <v>0</v>
      </c>
      <c r="AF303" t="s">
        <v>3</v>
      </c>
      <c r="AG303">
        <v>4.67</v>
      </c>
      <c r="AH303">
        <v>2</v>
      </c>
      <c r="AI303">
        <v>93042443</v>
      </c>
      <c r="AJ303">
        <v>303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ROW(Source!A328)</f>
        <v>328</v>
      </c>
      <c r="B304">
        <v>93042455</v>
      </c>
      <c r="C304">
        <v>93042438</v>
      </c>
      <c r="D304">
        <v>37804456</v>
      </c>
      <c r="E304">
        <v>1</v>
      </c>
      <c r="F304">
        <v>1</v>
      </c>
      <c r="G304">
        <v>1</v>
      </c>
      <c r="H304">
        <v>2</v>
      </c>
      <c r="I304" t="s">
        <v>709</v>
      </c>
      <c r="J304" t="s">
        <v>710</v>
      </c>
      <c r="K304" t="s">
        <v>711</v>
      </c>
      <c r="L304">
        <v>1368</v>
      </c>
      <c r="N304">
        <v>1011</v>
      </c>
      <c r="O304" t="s">
        <v>696</v>
      </c>
      <c r="P304" t="s">
        <v>696</v>
      </c>
      <c r="Q304">
        <v>1</v>
      </c>
      <c r="X304">
        <v>0.2</v>
      </c>
      <c r="Y304">
        <v>0</v>
      </c>
      <c r="Z304">
        <v>91.76</v>
      </c>
      <c r="AA304">
        <v>10.35</v>
      </c>
      <c r="AB304">
        <v>0</v>
      </c>
      <c r="AC304">
        <v>0</v>
      </c>
      <c r="AD304">
        <v>1</v>
      </c>
      <c r="AE304">
        <v>0</v>
      </c>
      <c r="AF304" t="s">
        <v>3</v>
      </c>
      <c r="AG304">
        <v>0.2</v>
      </c>
      <c r="AH304">
        <v>2</v>
      </c>
      <c r="AI304">
        <v>93042444</v>
      </c>
      <c r="AJ304">
        <v>304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ROW(Source!A328)</f>
        <v>328</v>
      </c>
      <c r="B305">
        <v>93042456</v>
      </c>
      <c r="C305">
        <v>93042438</v>
      </c>
      <c r="D305">
        <v>37737277</v>
      </c>
      <c r="E305">
        <v>1</v>
      </c>
      <c r="F305">
        <v>1</v>
      </c>
      <c r="G305">
        <v>1</v>
      </c>
      <c r="H305">
        <v>3</v>
      </c>
      <c r="I305" t="s">
        <v>472</v>
      </c>
      <c r="J305" t="s">
        <v>474</v>
      </c>
      <c r="K305" t="s">
        <v>473</v>
      </c>
      <c r="L305">
        <v>1348</v>
      </c>
      <c r="N305">
        <v>1009</v>
      </c>
      <c r="O305" t="s">
        <v>178</v>
      </c>
      <c r="P305" t="s">
        <v>178</v>
      </c>
      <c r="Q305">
        <v>1000</v>
      </c>
      <c r="X305">
        <v>1.1E-4</v>
      </c>
      <c r="Y305">
        <v>12430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3</v>
      </c>
      <c r="AG305">
        <v>1.1E-4</v>
      </c>
      <c r="AH305">
        <v>2</v>
      </c>
      <c r="AI305">
        <v>93042445</v>
      </c>
      <c r="AJ305">
        <v>305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ROW(Source!A328)</f>
        <v>328</v>
      </c>
      <c r="B306">
        <v>93042457</v>
      </c>
      <c r="C306">
        <v>93042438</v>
      </c>
      <c r="D306">
        <v>37733003</v>
      </c>
      <c r="E306">
        <v>1</v>
      </c>
      <c r="F306">
        <v>1</v>
      </c>
      <c r="G306">
        <v>1</v>
      </c>
      <c r="H306">
        <v>3</v>
      </c>
      <c r="I306" t="s">
        <v>452</v>
      </c>
      <c r="J306" t="s">
        <v>454</v>
      </c>
      <c r="K306" t="s">
        <v>453</v>
      </c>
      <c r="L306">
        <v>1308</v>
      </c>
      <c r="N306">
        <v>1003</v>
      </c>
      <c r="O306" t="s">
        <v>348</v>
      </c>
      <c r="P306" t="s">
        <v>348</v>
      </c>
      <c r="Q306">
        <v>100</v>
      </c>
      <c r="X306">
        <v>2.4500000000000001E-2</v>
      </c>
      <c r="Y306">
        <v>121.8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3</v>
      </c>
      <c r="AG306">
        <v>2.4500000000000001E-2</v>
      </c>
      <c r="AH306">
        <v>2</v>
      </c>
      <c r="AI306">
        <v>93042446</v>
      </c>
      <c r="AJ306">
        <v>306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ROW(Source!A328)</f>
        <v>328</v>
      </c>
      <c r="B307">
        <v>93042458</v>
      </c>
      <c r="C307">
        <v>93042438</v>
      </c>
      <c r="D307">
        <v>37745017</v>
      </c>
      <c r="E307">
        <v>1</v>
      </c>
      <c r="F307">
        <v>1</v>
      </c>
      <c r="G307">
        <v>1</v>
      </c>
      <c r="H307">
        <v>3</v>
      </c>
      <c r="I307" t="s">
        <v>342</v>
      </c>
      <c r="J307" t="s">
        <v>344</v>
      </c>
      <c r="K307" t="s">
        <v>343</v>
      </c>
      <c r="L307">
        <v>1348</v>
      </c>
      <c r="N307">
        <v>1009</v>
      </c>
      <c r="O307" t="s">
        <v>178</v>
      </c>
      <c r="P307" t="s">
        <v>178</v>
      </c>
      <c r="Q307">
        <v>1000</v>
      </c>
      <c r="X307">
        <v>7.2000000000000005E-4</v>
      </c>
      <c r="Y307">
        <v>9528</v>
      </c>
      <c r="Z307">
        <v>0</v>
      </c>
      <c r="AA307">
        <v>0</v>
      </c>
      <c r="AB307">
        <v>0</v>
      </c>
      <c r="AC307">
        <v>0</v>
      </c>
      <c r="AD307">
        <v>1</v>
      </c>
      <c r="AE307">
        <v>0</v>
      </c>
      <c r="AF307" t="s">
        <v>3</v>
      </c>
      <c r="AG307">
        <v>7.2000000000000005E-4</v>
      </c>
      <c r="AH307">
        <v>2</v>
      </c>
      <c r="AI307">
        <v>93042447</v>
      </c>
      <c r="AJ307">
        <v>307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ROW(Source!A328)</f>
        <v>328</v>
      </c>
      <c r="B308">
        <v>93042459</v>
      </c>
      <c r="C308">
        <v>93042438</v>
      </c>
      <c r="D308">
        <v>37785796</v>
      </c>
      <c r="E308">
        <v>1</v>
      </c>
      <c r="F308">
        <v>1</v>
      </c>
      <c r="G308">
        <v>1</v>
      </c>
      <c r="H308">
        <v>3</v>
      </c>
      <c r="I308" t="s">
        <v>457</v>
      </c>
      <c r="J308" t="s">
        <v>459</v>
      </c>
      <c r="K308" t="s">
        <v>458</v>
      </c>
      <c r="L308">
        <v>1346</v>
      </c>
      <c r="N308">
        <v>1009</v>
      </c>
      <c r="O308" t="s">
        <v>55</v>
      </c>
      <c r="P308" t="s">
        <v>55</v>
      </c>
      <c r="Q308">
        <v>1</v>
      </c>
      <c r="X308">
        <v>0.25</v>
      </c>
      <c r="Y308">
        <v>71.45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0</v>
      </c>
      <c r="AF308" t="s">
        <v>3</v>
      </c>
      <c r="AG308">
        <v>0.25</v>
      </c>
      <c r="AH308">
        <v>2</v>
      </c>
      <c r="AI308">
        <v>93042448</v>
      </c>
      <c r="AJ308">
        <v>308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ROW(Source!A328)</f>
        <v>328</v>
      </c>
      <c r="B309">
        <v>93042460</v>
      </c>
      <c r="C309">
        <v>93042438</v>
      </c>
      <c r="D309">
        <v>37801918</v>
      </c>
      <c r="E309">
        <v>1</v>
      </c>
      <c r="F309">
        <v>1</v>
      </c>
      <c r="G309">
        <v>1</v>
      </c>
      <c r="H309">
        <v>3</v>
      </c>
      <c r="I309" t="s">
        <v>479</v>
      </c>
      <c r="J309" t="s">
        <v>482</v>
      </c>
      <c r="K309" t="s">
        <v>480</v>
      </c>
      <c r="L309">
        <v>1374</v>
      </c>
      <c r="N309">
        <v>1013</v>
      </c>
      <c r="O309" t="s">
        <v>481</v>
      </c>
      <c r="P309" t="s">
        <v>481</v>
      </c>
      <c r="Q309">
        <v>1</v>
      </c>
      <c r="X309">
        <v>3.64</v>
      </c>
      <c r="Y309">
        <v>1</v>
      </c>
      <c r="Z309">
        <v>0</v>
      </c>
      <c r="AA309">
        <v>0</v>
      </c>
      <c r="AB309">
        <v>0</v>
      </c>
      <c r="AC309">
        <v>0</v>
      </c>
      <c r="AD309">
        <v>1</v>
      </c>
      <c r="AE309">
        <v>0</v>
      </c>
      <c r="AF309" t="s">
        <v>3</v>
      </c>
      <c r="AG309">
        <v>3.64</v>
      </c>
      <c r="AH309">
        <v>2</v>
      </c>
      <c r="AI309">
        <v>93042449</v>
      </c>
      <c r="AJ309">
        <v>309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ROW(Source!A334)</f>
        <v>334</v>
      </c>
      <c r="B310">
        <v>93042472</v>
      </c>
      <c r="C310">
        <v>93042466</v>
      </c>
      <c r="D310">
        <v>23351395</v>
      </c>
      <c r="E310">
        <v>1</v>
      </c>
      <c r="F310">
        <v>1</v>
      </c>
      <c r="G310">
        <v>1</v>
      </c>
      <c r="H310">
        <v>1</v>
      </c>
      <c r="I310" t="s">
        <v>707</v>
      </c>
      <c r="J310" t="s">
        <v>3</v>
      </c>
      <c r="K310" t="s">
        <v>708</v>
      </c>
      <c r="L310">
        <v>1369</v>
      </c>
      <c r="N310">
        <v>1013</v>
      </c>
      <c r="O310" t="s">
        <v>688</v>
      </c>
      <c r="P310" t="s">
        <v>688</v>
      </c>
      <c r="Q310">
        <v>1</v>
      </c>
      <c r="X310">
        <v>0.38</v>
      </c>
      <c r="Y310">
        <v>0</v>
      </c>
      <c r="Z310">
        <v>0</v>
      </c>
      <c r="AA310">
        <v>0</v>
      </c>
      <c r="AB310">
        <v>8.99</v>
      </c>
      <c r="AC310">
        <v>0</v>
      </c>
      <c r="AD310">
        <v>1</v>
      </c>
      <c r="AE310">
        <v>1</v>
      </c>
      <c r="AF310" t="s">
        <v>3</v>
      </c>
      <c r="AG310">
        <v>0.38</v>
      </c>
      <c r="AH310">
        <v>2</v>
      </c>
      <c r="AI310">
        <v>93042467</v>
      </c>
      <c r="AJ310">
        <v>310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ROW(Source!A334)</f>
        <v>334</v>
      </c>
      <c r="B311">
        <v>93042473</v>
      </c>
      <c r="C311">
        <v>93042466</v>
      </c>
      <c r="D311">
        <v>37730097</v>
      </c>
      <c r="E311">
        <v>1</v>
      </c>
      <c r="F311">
        <v>1</v>
      </c>
      <c r="G311">
        <v>1</v>
      </c>
      <c r="H311">
        <v>3</v>
      </c>
      <c r="I311" t="s">
        <v>53</v>
      </c>
      <c r="J311" t="s">
        <v>56</v>
      </c>
      <c r="K311" t="s">
        <v>54</v>
      </c>
      <c r="L311">
        <v>1346</v>
      </c>
      <c r="N311">
        <v>1009</v>
      </c>
      <c r="O311" t="s">
        <v>55</v>
      </c>
      <c r="P311" t="s">
        <v>55</v>
      </c>
      <c r="Q311">
        <v>1</v>
      </c>
      <c r="X311">
        <v>0.15</v>
      </c>
      <c r="Y311">
        <v>9.0399999999999991</v>
      </c>
      <c r="Z311">
        <v>0</v>
      </c>
      <c r="AA311">
        <v>0</v>
      </c>
      <c r="AB311">
        <v>0</v>
      </c>
      <c r="AC311">
        <v>0</v>
      </c>
      <c r="AD311">
        <v>1</v>
      </c>
      <c r="AE311">
        <v>0</v>
      </c>
      <c r="AF311" t="s">
        <v>3</v>
      </c>
      <c r="AG311">
        <v>0.15</v>
      </c>
      <c r="AH311">
        <v>2</v>
      </c>
      <c r="AI311">
        <v>93042468</v>
      </c>
      <c r="AJ311">
        <v>311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ROW(Source!A334)</f>
        <v>334</v>
      </c>
      <c r="B312">
        <v>93042474</v>
      </c>
      <c r="C312">
        <v>93042466</v>
      </c>
      <c r="D312">
        <v>37801662</v>
      </c>
      <c r="E312">
        <v>1</v>
      </c>
      <c r="F312">
        <v>1</v>
      </c>
      <c r="G312">
        <v>1</v>
      </c>
      <c r="H312">
        <v>3</v>
      </c>
      <c r="I312" t="s">
        <v>486</v>
      </c>
      <c r="J312" t="s">
        <v>488</v>
      </c>
      <c r="K312" t="s">
        <v>487</v>
      </c>
      <c r="L312">
        <v>1346</v>
      </c>
      <c r="N312">
        <v>1009</v>
      </c>
      <c r="O312" t="s">
        <v>55</v>
      </c>
      <c r="P312" t="s">
        <v>55</v>
      </c>
      <c r="Q312">
        <v>1</v>
      </c>
      <c r="X312">
        <v>0.72</v>
      </c>
      <c r="Y312">
        <v>16.940000000000001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3</v>
      </c>
      <c r="AG312">
        <v>0.72</v>
      </c>
      <c r="AH312">
        <v>2</v>
      </c>
      <c r="AI312">
        <v>93042469</v>
      </c>
      <c r="AJ312">
        <v>312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ROW(Source!A334)</f>
        <v>334</v>
      </c>
      <c r="B313">
        <v>93042475</v>
      </c>
      <c r="C313">
        <v>93042466</v>
      </c>
      <c r="D313">
        <v>37801788</v>
      </c>
      <c r="E313">
        <v>1</v>
      </c>
      <c r="F313">
        <v>1</v>
      </c>
      <c r="G313">
        <v>1</v>
      </c>
      <c r="H313">
        <v>3</v>
      </c>
      <c r="I313" t="s">
        <v>490</v>
      </c>
      <c r="J313" t="s">
        <v>492</v>
      </c>
      <c r="K313" t="s">
        <v>491</v>
      </c>
      <c r="L313">
        <v>1348</v>
      </c>
      <c r="N313">
        <v>1009</v>
      </c>
      <c r="O313" t="s">
        <v>178</v>
      </c>
      <c r="P313" t="s">
        <v>178</v>
      </c>
      <c r="Q313">
        <v>1000</v>
      </c>
      <c r="X313">
        <v>6.0000000000000002E-5</v>
      </c>
      <c r="Y313">
        <v>27354.25</v>
      </c>
      <c r="Z313">
        <v>0</v>
      </c>
      <c r="AA313">
        <v>0</v>
      </c>
      <c r="AB313">
        <v>0</v>
      </c>
      <c r="AC313">
        <v>0</v>
      </c>
      <c r="AD313">
        <v>1</v>
      </c>
      <c r="AE313">
        <v>0</v>
      </c>
      <c r="AF313" t="s">
        <v>3</v>
      </c>
      <c r="AG313">
        <v>6.0000000000000002E-5</v>
      </c>
      <c r="AH313">
        <v>2</v>
      </c>
      <c r="AI313">
        <v>93042470</v>
      </c>
      <c r="AJ313">
        <v>313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ROW(Source!A334)</f>
        <v>334</v>
      </c>
      <c r="B314">
        <v>93042476</v>
      </c>
      <c r="C314">
        <v>93042466</v>
      </c>
      <c r="D314">
        <v>37801918</v>
      </c>
      <c r="E314">
        <v>1</v>
      </c>
      <c r="F314">
        <v>1</v>
      </c>
      <c r="G314">
        <v>1</v>
      </c>
      <c r="H314">
        <v>3</v>
      </c>
      <c r="I314" t="s">
        <v>479</v>
      </c>
      <c r="J314" t="s">
        <v>482</v>
      </c>
      <c r="K314" t="s">
        <v>480</v>
      </c>
      <c r="L314">
        <v>1374</v>
      </c>
      <c r="N314">
        <v>1013</v>
      </c>
      <c r="O314" t="s">
        <v>481</v>
      </c>
      <c r="P314" t="s">
        <v>481</v>
      </c>
      <c r="Q314">
        <v>1</v>
      </c>
      <c r="X314">
        <v>7.0000000000000007E-2</v>
      </c>
      <c r="Y314">
        <v>1</v>
      </c>
      <c r="Z314">
        <v>0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3</v>
      </c>
      <c r="AG314">
        <v>7.0000000000000007E-2</v>
      </c>
      <c r="AH314">
        <v>2</v>
      </c>
      <c r="AI314">
        <v>93042471</v>
      </c>
      <c r="AJ314">
        <v>314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ROW(Source!A338)</f>
        <v>338</v>
      </c>
      <c r="B315">
        <v>93042487</v>
      </c>
      <c r="C315">
        <v>93042480</v>
      </c>
      <c r="D315">
        <v>23351395</v>
      </c>
      <c r="E315">
        <v>1</v>
      </c>
      <c r="F315">
        <v>1</v>
      </c>
      <c r="G315">
        <v>1</v>
      </c>
      <c r="H315">
        <v>1</v>
      </c>
      <c r="I315" t="s">
        <v>707</v>
      </c>
      <c r="J315" t="s">
        <v>3</v>
      </c>
      <c r="K315" t="s">
        <v>708</v>
      </c>
      <c r="L315">
        <v>1369</v>
      </c>
      <c r="N315">
        <v>1013</v>
      </c>
      <c r="O315" t="s">
        <v>688</v>
      </c>
      <c r="P315" t="s">
        <v>688</v>
      </c>
      <c r="Q315">
        <v>1</v>
      </c>
      <c r="X315">
        <v>3.1</v>
      </c>
      <c r="Y315">
        <v>0</v>
      </c>
      <c r="Z315">
        <v>0</v>
      </c>
      <c r="AA315">
        <v>0</v>
      </c>
      <c r="AB315">
        <v>8.99</v>
      </c>
      <c r="AC315">
        <v>0</v>
      </c>
      <c r="AD315">
        <v>1</v>
      </c>
      <c r="AE315">
        <v>1</v>
      </c>
      <c r="AF315" t="s">
        <v>3</v>
      </c>
      <c r="AG315">
        <v>3.1</v>
      </c>
      <c r="AH315">
        <v>2</v>
      </c>
      <c r="AI315">
        <v>93042481</v>
      </c>
      <c r="AJ315">
        <v>315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ROW(Source!A338)</f>
        <v>338</v>
      </c>
      <c r="B316">
        <v>93042488</v>
      </c>
      <c r="C316">
        <v>93042480</v>
      </c>
      <c r="D316">
        <v>37729625</v>
      </c>
      <c r="E316">
        <v>1</v>
      </c>
      <c r="F316">
        <v>1</v>
      </c>
      <c r="G316">
        <v>1</v>
      </c>
      <c r="H316">
        <v>3</v>
      </c>
      <c r="I316" t="s">
        <v>498</v>
      </c>
      <c r="J316" t="s">
        <v>500</v>
      </c>
      <c r="K316" t="s">
        <v>499</v>
      </c>
      <c r="L316">
        <v>1348</v>
      </c>
      <c r="N316">
        <v>1009</v>
      </c>
      <c r="O316" t="s">
        <v>178</v>
      </c>
      <c r="P316" t="s">
        <v>178</v>
      </c>
      <c r="Q316">
        <v>1000</v>
      </c>
      <c r="X316">
        <v>8.0000000000000004E-4</v>
      </c>
      <c r="Y316">
        <v>4488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 t="s">
        <v>3</v>
      </c>
      <c r="AG316">
        <v>8.0000000000000004E-4</v>
      </c>
      <c r="AH316">
        <v>2</v>
      </c>
      <c r="AI316">
        <v>93042482</v>
      </c>
      <c r="AJ316">
        <v>316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ROW(Source!A338)</f>
        <v>338</v>
      </c>
      <c r="B317">
        <v>93042489</v>
      </c>
      <c r="C317">
        <v>93042480</v>
      </c>
      <c r="D317">
        <v>37729662</v>
      </c>
      <c r="E317">
        <v>1</v>
      </c>
      <c r="F317">
        <v>1</v>
      </c>
      <c r="G317">
        <v>1</v>
      </c>
      <c r="H317">
        <v>3</v>
      </c>
      <c r="I317" t="s">
        <v>502</v>
      </c>
      <c r="J317" t="s">
        <v>504</v>
      </c>
      <c r="K317" t="s">
        <v>503</v>
      </c>
      <c r="L317">
        <v>1346</v>
      </c>
      <c r="N317">
        <v>1009</v>
      </c>
      <c r="O317" t="s">
        <v>55</v>
      </c>
      <c r="P317" t="s">
        <v>55</v>
      </c>
      <c r="Q317">
        <v>1</v>
      </c>
      <c r="X317">
        <v>0.15</v>
      </c>
      <c r="Y317">
        <v>6.62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 t="s">
        <v>3</v>
      </c>
      <c r="AG317">
        <v>0.15</v>
      </c>
      <c r="AH317">
        <v>2</v>
      </c>
      <c r="AI317">
        <v>93042483</v>
      </c>
      <c r="AJ317">
        <v>317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ROW(Source!A338)</f>
        <v>338</v>
      </c>
      <c r="B318">
        <v>93042490</v>
      </c>
      <c r="C318">
        <v>93042480</v>
      </c>
      <c r="D318">
        <v>37733003</v>
      </c>
      <c r="E318">
        <v>1</v>
      </c>
      <c r="F318">
        <v>1</v>
      </c>
      <c r="G318">
        <v>1</v>
      </c>
      <c r="H318">
        <v>3</v>
      </c>
      <c r="I318" t="s">
        <v>452</v>
      </c>
      <c r="J318" t="s">
        <v>454</v>
      </c>
      <c r="K318" t="s">
        <v>453</v>
      </c>
      <c r="L318">
        <v>1308</v>
      </c>
      <c r="N318">
        <v>1003</v>
      </c>
      <c r="O318" t="s">
        <v>348</v>
      </c>
      <c r="P318" t="s">
        <v>348</v>
      </c>
      <c r="Q318">
        <v>100</v>
      </c>
      <c r="X318">
        <v>2.3999999999999998E-3</v>
      </c>
      <c r="Y318">
        <v>121.8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 t="s">
        <v>3</v>
      </c>
      <c r="AG318">
        <v>2.3999999999999998E-3</v>
      </c>
      <c r="AH318">
        <v>2</v>
      </c>
      <c r="AI318">
        <v>93042484</v>
      </c>
      <c r="AJ318">
        <v>318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ROW(Source!A338)</f>
        <v>338</v>
      </c>
      <c r="B319">
        <v>93042491</v>
      </c>
      <c r="C319">
        <v>93042480</v>
      </c>
      <c r="D319">
        <v>37801806</v>
      </c>
      <c r="E319">
        <v>1</v>
      </c>
      <c r="F319">
        <v>1</v>
      </c>
      <c r="G319">
        <v>1</v>
      </c>
      <c r="H319">
        <v>3</v>
      </c>
      <c r="I319" t="s">
        <v>507</v>
      </c>
      <c r="J319" t="s">
        <v>509</v>
      </c>
      <c r="K319" t="s">
        <v>508</v>
      </c>
      <c r="L319">
        <v>1348</v>
      </c>
      <c r="N319">
        <v>1009</v>
      </c>
      <c r="O319" t="s">
        <v>178</v>
      </c>
      <c r="P319" t="s">
        <v>178</v>
      </c>
      <c r="Q319">
        <v>1000</v>
      </c>
      <c r="X319">
        <v>1.0000000000000001E-5</v>
      </c>
      <c r="Y319">
        <v>9301.2800000000007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0</v>
      </c>
      <c r="AF319" t="s">
        <v>3</v>
      </c>
      <c r="AG319">
        <v>1.0000000000000001E-5</v>
      </c>
      <c r="AH319">
        <v>2</v>
      </c>
      <c r="AI319">
        <v>93042485</v>
      </c>
      <c r="AJ319">
        <v>319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ROW(Source!A338)</f>
        <v>338</v>
      </c>
      <c r="B320">
        <v>93042492</v>
      </c>
      <c r="C320">
        <v>93042480</v>
      </c>
      <c r="D320">
        <v>37801918</v>
      </c>
      <c r="E320">
        <v>1</v>
      </c>
      <c r="F320">
        <v>1</v>
      </c>
      <c r="G320">
        <v>1</v>
      </c>
      <c r="H320">
        <v>3</v>
      </c>
      <c r="I320" t="s">
        <v>479</v>
      </c>
      <c r="J320" t="s">
        <v>482</v>
      </c>
      <c r="K320" t="s">
        <v>480</v>
      </c>
      <c r="L320">
        <v>1374</v>
      </c>
      <c r="N320">
        <v>1013</v>
      </c>
      <c r="O320" t="s">
        <v>481</v>
      </c>
      <c r="P320" t="s">
        <v>481</v>
      </c>
      <c r="Q320">
        <v>1</v>
      </c>
      <c r="X320">
        <v>0.56000000000000005</v>
      </c>
      <c r="Y320">
        <v>1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3</v>
      </c>
      <c r="AG320">
        <v>0.56000000000000005</v>
      </c>
      <c r="AH320">
        <v>2</v>
      </c>
      <c r="AI320">
        <v>93042486</v>
      </c>
      <c r="AJ320">
        <v>320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ROW(Source!A343)</f>
        <v>343</v>
      </c>
      <c r="B321">
        <v>93042500</v>
      </c>
      <c r="C321">
        <v>93042497</v>
      </c>
      <c r="D321">
        <v>23351395</v>
      </c>
      <c r="E321">
        <v>1</v>
      </c>
      <c r="F321">
        <v>1</v>
      </c>
      <c r="G321">
        <v>1</v>
      </c>
      <c r="H321">
        <v>1</v>
      </c>
      <c r="I321" t="s">
        <v>707</v>
      </c>
      <c r="J321" t="s">
        <v>3</v>
      </c>
      <c r="K321" t="s">
        <v>708</v>
      </c>
      <c r="L321">
        <v>1369</v>
      </c>
      <c r="N321">
        <v>1013</v>
      </c>
      <c r="O321" t="s">
        <v>688</v>
      </c>
      <c r="P321" t="s">
        <v>688</v>
      </c>
      <c r="Q321">
        <v>1</v>
      </c>
      <c r="X321">
        <v>30.4</v>
      </c>
      <c r="Y321">
        <v>0</v>
      </c>
      <c r="Z321">
        <v>0</v>
      </c>
      <c r="AA321">
        <v>0</v>
      </c>
      <c r="AB321">
        <v>8.99</v>
      </c>
      <c r="AC321">
        <v>0</v>
      </c>
      <c r="AD321">
        <v>1</v>
      </c>
      <c r="AE321">
        <v>1</v>
      </c>
      <c r="AF321" t="s">
        <v>3</v>
      </c>
      <c r="AG321">
        <v>30.4</v>
      </c>
      <c r="AH321">
        <v>2</v>
      </c>
      <c r="AI321">
        <v>93042498</v>
      </c>
      <c r="AJ321">
        <v>321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ROW(Source!A343)</f>
        <v>343</v>
      </c>
      <c r="B322">
        <v>93042501</v>
      </c>
      <c r="C322">
        <v>93042497</v>
      </c>
      <c r="D322">
        <v>37801918</v>
      </c>
      <c r="E322">
        <v>1</v>
      </c>
      <c r="F322">
        <v>1</v>
      </c>
      <c r="G322">
        <v>1</v>
      </c>
      <c r="H322">
        <v>3</v>
      </c>
      <c r="I322" t="s">
        <v>479</v>
      </c>
      <c r="J322" t="s">
        <v>482</v>
      </c>
      <c r="K322" t="s">
        <v>480</v>
      </c>
      <c r="L322">
        <v>1374</v>
      </c>
      <c r="N322">
        <v>1013</v>
      </c>
      <c r="O322" t="s">
        <v>481</v>
      </c>
      <c r="P322" t="s">
        <v>481</v>
      </c>
      <c r="Q322">
        <v>1</v>
      </c>
      <c r="X322">
        <v>5.47</v>
      </c>
      <c r="Y322">
        <v>1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 t="s">
        <v>3</v>
      </c>
      <c r="AG322">
        <v>5.47</v>
      </c>
      <c r="AH322">
        <v>2</v>
      </c>
      <c r="AI322">
        <v>93042499</v>
      </c>
      <c r="AJ322">
        <v>322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ROW(Source!A344)</f>
        <v>344</v>
      </c>
      <c r="B323">
        <v>93042510</v>
      </c>
      <c r="C323">
        <v>93042502</v>
      </c>
      <c r="D323">
        <v>23131038</v>
      </c>
      <c r="E323">
        <v>1</v>
      </c>
      <c r="F323">
        <v>1</v>
      </c>
      <c r="G323">
        <v>1</v>
      </c>
      <c r="H323">
        <v>1</v>
      </c>
      <c r="I323" t="s">
        <v>729</v>
      </c>
      <c r="J323" t="s">
        <v>3</v>
      </c>
      <c r="K323" t="s">
        <v>730</v>
      </c>
      <c r="L323">
        <v>1369</v>
      </c>
      <c r="N323">
        <v>1013</v>
      </c>
      <c r="O323" t="s">
        <v>688</v>
      </c>
      <c r="P323" t="s">
        <v>688</v>
      </c>
      <c r="Q323">
        <v>1</v>
      </c>
      <c r="X323">
        <v>78.400000000000006</v>
      </c>
      <c r="Y323">
        <v>0</v>
      </c>
      <c r="Z323">
        <v>0</v>
      </c>
      <c r="AA323">
        <v>0</v>
      </c>
      <c r="AB323">
        <v>7.49</v>
      </c>
      <c r="AC323">
        <v>0</v>
      </c>
      <c r="AD323">
        <v>1</v>
      </c>
      <c r="AE323">
        <v>1</v>
      </c>
      <c r="AF323" t="s">
        <v>3</v>
      </c>
      <c r="AG323">
        <v>78.400000000000006</v>
      </c>
      <c r="AH323">
        <v>2</v>
      </c>
      <c r="AI323">
        <v>93042503</v>
      </c>
      <c r="AJ323">
        <v>323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ROW(Source!A344)</f>
        <v>344</v>
      </c>
      <c r="B324">
        <v>93042511</v>
      </c>
      <c r="C324">
        <v>93042502</v>
      </c>
      <c r="D324">
        <v>121548</v>
      </c>
      <c r="E324">
        <v>1</v>
      </c>
      <c r="F324">
        <v>1</v>
      </c>
      <c r="G324">
        <v>1</v>
      </c>
      <c r="H324">
        <v>1</v>
      </c>
      <c r="I324" t="s">
        <v>25</v>
      </c>
      <c r="J324" t="s">
        <v>3</v>
      </c>
      <c r="K324" t="s">
        <v>691</v>
      </c>
      <c r="L324">
        <v>608254</v>
      </c>
      <c r="N324">
        <v>1013</v>
      </c>
      <c r="O324" t="s">
        <v>692</v>
      </c>
      <c r="P324" t="s">
        <v>692</v>
      </c>
      <c r="Q324">
        <v>1</v>
      </c>
      <c r="X324">
        <v>1.58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1</v>
      </c>
      <c r="AE324">
        <v>2</v>
      </c>
      <c r="AF324" t="s">
        <v>3</v>
      </c>
      <c r="AG324">
        <v>1.58</v>
      </c>
      <c r="AH324">
        <v>2</v>
      </c>
      <c r="AI324">
        <v>93042504</v>
      </c>
      <c r="AJ324">
        <v>324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ROW(Source!A344)</f>
        <v>344</v>
      </c>
      <c r="B325">
        <v>93042512</v>
      </c>
      <c r="C325">
        <v>93042502</v>
      </c>
      <c r="D325">
        <v>37803074</v>
      </c>
      <c r="E325">
        <v>1</v>
      </c>
      <c r="F325">
        <v>1</v>
      </c>
      <c r="G325">
        <v>1</v>
      </c>
      <c r="H325">
        <v>2</v>
      </c>
      <c r="I325" t="s">
        <v>731</v>
      </c>
      <c r="J325" t="s">
        <v>732</v>
      </c>
      <c r="K325" t="s">
        <v>733</v>
      </c>
      <c r="L325">
        <v>1368</v>
      </c>
      <c r="N325">
        <v>1011</v>
      </c>
      <c r="O325" t="s">
        <v>696</v>
      </c>
      <c r="P325" t="s">
        <v>696</v>
      </c>
      <c r="Q325">
        <v>1</v>
      </c>
      <c r="X325">
        <v>0.7</v>
      </c>
      <c r="Y325">
        <v>0</v>
      </c>
      <c r="Z325">
        <v>29.79</v>
      </c>
      <c r="AA325">
        <v>0</v>
      </c>
      <c r="AB325">
        <v>0</v>
      </c>
      <c r="AC325">
        <v>0</v>
      </c>
      <c r="AD325">
        <v>1</v>
      </c>
      <c r="AE325">
        <v>0</v>
      </c>
      <c r="AF325" t="s">
        <v>3</v>
      </c>
      <c r="AG325">
        <v>0.7</v>
      </c>
      <c r="AH325">
        <v>2</v>
      </c>
      <c r="AI325">
        <v>93042505</v>
      </c>
      <c r="AJ325">
        <v>325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ROW(Source!A344)</f>
        <v>344</v>
      </c>
      <c r="B326">
        <v>93042513</v>
      </c>
      <c r="C326">
        <v>93042502</v>
      </c>
      <c r="D326">
        <v>37803194</v>
      </c>
      <c r="E326">
        <v>1</v>
      </c>
      <c r="F326">
        <v>1</v>
      </c>
      <c r="G326">
        <v>1</v>
      </c>
      <c r="H326">
        <v>2</v>
      </c>
      <c r="I326" t="s">
        <v>734</v>
      </c>
      <c r="J326" t="s">
        <v>735</v>
      </c>
      <c r="K326" t="s">
        <v>736</v>
      </c>
      <c r="L326">
        <v>1368</v>
      </c>
      <c r="N326">
        <v>1011</v>
      </c>
      <c r="O326" t="s">
        <v>696</v>
      </c>
      <c r="P326" t="s">
        <v>696</v>
      </c>
      <c r="Q326">
        <v>1</v>
      </c>
      <c r="X326">
        <v>0.79</v>
      </c>
      <c r="Y326">
        <v>0</v>
      </c>
      <c r="Z326">
        <v>258.14999999999998</v>
      </c>
      <c r="AA326">
        <v>24.2</v>
      </c>
      <c r="AB326">
        <v>0</v>
      </c>
      <c r="AC326">
        <v>0</v>
      </c>
      <c r="AD326">
        <v>1</v>
      </c>
      <c r="AE326">
        <v>0</v>
      </c>
      <c r="AF326" t="s">
        <v>3</v>
      </c>
      <c r="AG326">
        <v>0.79</v>
      </c>
      <c r="AH326">
        <v>2</v>
      </c>
      <c r="AI326">
        <v>93042506</v>
      </c>
      <c r="AJ326">
        <v>326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ROW(Source!A344)</f>
        <v>344</v>
      </c>
      <c r="B327">
        <v>93042514</v>
      </c>
      <c r="C327">
        <v>93042502</v>
      </c>
      <c r="D327">
        <v>37803278</v>
      </c>
      <c r="E327">
        <v>1</v>
      </c>
      <c r="F327">
        <v>1</v>
      </c>
      <c r="G327">
        <v>1</v>
      </c>
      <c r="H327">
        <v>2</v>
      </c>
      <c r="I327" t="s">
        <v>737</v>
      </c>
      <c r="J327" t="s">
        <v>738</v>
      </c>
      <c r="K327" t="s">
        <v>739</v>
      </c>
      <c r="L327">
        <v>1368</v>
      </c>
      <c r="N327">
        <v>1011</v>
      </c>
      <c r="O327" t="s">
        <v>696</v>
      </c>
      <c r="P327" t="s">
        <v>696</v>
      </c>
      <c r="Q327">
        <v>1</v>
      </c>
      <c r="X327">
        <v>0.79</v>
      </c>
      <c r="Y327">
        <v>0</v>
      </c>
      <c r="Z327">
        <v>18.34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3</v>
      </c>
      <c r="AG327">
        <v>0.79</v>
      </c>
      <c r="AH327">
        <v>2</v>
      </c>
      <c r="AI327">
        <v>93042507</v>
      </c>
      <c r="AJ327">
        <v>327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ROW(Source!A344)</f>
        <v>344</v>
      </c>
      <c r="B328">
        <v>93042515</v>
      </c>
      <c r="C328">
        <v>93042502</v>
      </c>
      <c r="D328">
        <v>37730431</v>
      </c>
      <c r="E328">
        <v>1</v>
      </c>
      <c r="F328">
        <v>1</v>
      </c>
      <c r="G328">
        <v>1</v>
      </c>
      <c r="H328">
        <v>3</v>
      </c>
      <c r="I328" t="s">
        <v>176</v>
      </c>
      <c r="J328" t="s">
        <v>179</v>
      </c>
      <c r="K328" t="s">
        <v>177</v>
      </c>
      <c r="L328">
        <v>1348</v>
      </c>
      <c r="N328">
        <v>1009</v>
      </c>
      <c r="O328" t="s">
        <v>178</v>
      </c>
      <c r="P328" t="s">
        <v>178</v>
      </c>
      <c r="Q328">
        <v>1000</v>
      </c>
      <c r="X328">
        <v>0.06</v>
      </c>
      <c r="Y328">
        <v>1631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3</v>
      </c>
      <c r="AG328">
        <v>0.06</v>
      </c>
      <c r="AH328">
        <v>2</v>
      </c>
      <c r="AI328">
        <v>93042508</v>
      </c>
      <c r="AJ328">
        <v>328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ROW(Source!A344)</f>
        <v>344</v>
      </c>
      <c r="B329">
        <v>93042516</v>
      </c>
      <c r="C329">
        <v>93042502</v>
      </c>
      <c r="D329">
        <v>37742926</v>
      </c>
      <c r="E329">
        <v>1</v>
      </c>
      <c r="F329">
        <v>1</v>
      </c>
      <c r="G329">
        <v>1</v>
      </c>
      <c r="H329">
        <v>3</v>
      </c>
      <c r="I329" t="s">
        <v>172</v>
      </c>
      <c r="J329" t="s">
        <v>174</v>
      </c>
      <c r="K329" t="s">
        <v>173</v>
      </c>
      <c r="L329">
        <v>1355</v>
      </c>
      <c r="N329">
        <v>1010</v>
      </c>
      <c r="O329" t="s">
        <v>156</v>
      </c>
      <c r="P329" t="s">
        <v>156</v>
      </c>
      <c r="Q329">
        <v>100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0</v>
      </c>
      <c r="AF329" t="s">
        <v>3</v>
      </c>
      <c r="AG329">
        <v>0</v>
      </c>
      <c r="AH329">
        <v>2</v>
      </c>
      <c r="AI329">
        <v>93042509</v>
      </c>
      <c r="AJ329">
        <v>329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ROW(Source!A347)</f>
        <v>347</v>
      </c>
      <c r="B330">
        <v>93042522</v>
      </c>
      <c r="C330">
        <v>93042519</v>
      </c>
      <c r="D330">
        <v>23567055</v>
      </c>
      <c r="E330">
        <v>1</v>
      </c>
      <c r="F330">
        <v>1</v>
      </c>
      <c r="G330">
        <v>1</v>
      </c>
      <c r="H330">
        <v>1</v>
      </c>
      <c r="I330" t="s">
        <v>740</v>
      </c>
      <c r="J330" t="s">
        <v>3</v>
      </c>
      <c r="K330" t="s">
        <v>741</v>
      </c>
      <c r="L330">
        <v>1369</v>
      </c>
      <c r="N330">
        <v>1013</v>
      </c>
      <c r="O330" t="s">
        <v>688</v>
      </c>
      <c r="P330" t="s">
        <v>688</v>
      </c>
      <c r="Q330">
        <v>1</v>
      </c>
      <c r="X330">
        <v>1.94</v>
      </c>
      <c r="Y330">
        <v>0</v>
      </c>
      <c r="Z330">
        <v>0</v>
      </c>
      <c r="AA330">
        <v>0</v>
      </c>
      <c r="AB330">
        <v>8.99</v>
      </c>
      <c r="AC330">
        <v>0</v>
      </c>
      <c r="AD330">
        <v>1</v>
      </c>
      <c r="AE330">
        <v>1</v>
      </c>
      <c r="AF330" t="s">
        <v>3</v>
      </c>
      <c r="AG330">
        <v>1.94</v>
      </c>
      <c r="AH330">
        <v>2</v>
      </c>
      <c r="AI330">
        <v>93042520</v>
      </c>
      <c r="AJ330">
        <v>330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ROW(Source!A347)</f>
        <v>347</v>
      </c>
      <c r="B331">
        <v>93042523</v>
      </c>
      <c r="C331">
        <v>93042519</v>
      </c>
      <c r="D331">
        <v>23566809</v>
      </c>
      <c r="E331">
        <v>1</v>
      </c>
      <c r="F331">
        <v>1</v>
      </c>
      <c r="G331">
        <v>1</v>
      </c>
      <c r="H331">
        <v>1</v>
      </c>
      <c r="I331" t="s">
        <v>742</v>
      </c>
      <c r="J331" t="s">
        <v>3</v>
      </c>
      <c r="K331" t="s">
        <v>743</v>
      </c>
      <c r="L331">
        <v>1369</v>
      </c>
      <c r="N331">
        <v>1013</v>
      </c>
      <c r="O331" t="s">
        <v>688</v>
      </c>
      <c r="P331" t="s">
        <v>688</v>
      </c>
      <c r="Q331">
        <v>1</v>
      </c>
      <c r="X331">
        <v>2.92</v>
      </c>
      <c r="Y331">
        <v>0</v>
      </c>
      <c r="Z331">
        <v>0</v>
      </c>
      <c r="AA331">
        <v>0</v>
      </c>
      <c r="AB331">
        <v>11.86</v>
      </c>
      <c r="AC331">
        <v>0</v>
      </c>
      <c r="AD331">
        <v>1</v>
      </c>
      <c r="AE331">
        <v>1</v>
      </c>
      <c r="AF331" t="s">
        <v>3</v>
      </c>
      <c r="AG331">
        <v>2.92</v>
      </c>
      <c r="AH331">
        <v>2</v>
      </c>
      <c r="AI331">
        <v>93042521</v>
      </c>
      <c r="AJ331">
        <v>331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ROW(Source!A348)</f>
        <v>348</v>
      </c>
      <c r="B332">
        <v>93042527</v>
      </c>
      <c r="C332">
        <v>93042524</v>
      </c>
      <c r="D332">
        <v>23567769</v>
      </c>
      <c r="E332">
        <v>1</v>
      </c>
      <c r="F332">
        <v>1</v>
      </c>
      <c r="G332">
        <v>1</v>
      </c>
      <c r="H332">
        <v>1</v>
      </c>
      <c r="I332" t="s">
        <v>744</v>
      </c>
      <c r="J332" t="s">
        <v>3</v>
      </c>
      <c r="K332" t="s">
        <v>745</v>
      </c>
      <c r="L332">
        <v>1369</v>
      </c>
      <c r="N332">
        <v>1013</v>
      </c>
      <c r="O332" t="s">
        <v>688</v>
      </c>
      <c r="P332" t="s">
        <v>688</v>
      </c>
      <c r="Q332">
        <v>1</v>
      </c>
      <c r="X332">
        <v>0.81</v>
      </c>
      <c r="Y332">
        <v>0</v>
      </c>
      <c r="Z332">
        <v>0</v>
      </c>
      <c r="AA332">
        <v>0</v>
      </c>
      <c r="AB332">
        <v>12.08</v>
      </c>
      <c r="AC332">
        <v>0</v>
      </c>
      <c r="AD332">
        <v>1</v>
      </c>
      <c r="AE332">
        <v>1</v>
      </c>
      <c r="AF332" t="s">
        <v>3</v>
      </c>
      <c r="AG332">
        <v>0.81</v>
      </c>
      <c r="AH332">
        <v>2</v>
      </c>
      <c r="AI332">
        <v>93042525</v>
      </c>
      <c r="AJ332">
        <v>332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ROW(Source!A348)</f>
        <v>348</v>
      </c>
      <c r="B333">
        <v>93042528</v>
      </c>
      <c r="C333">
        <v>93042524</v>
      </c>
      <c r="D333">
        <v>23566809</v>
      </c>
      <c r="E333">
        <v>1</v>
      </c>
      <c r="F333">
        <v>1</v>
      </c>
      <c r="G333">
        <v>1</v>
      </c>
      <c r="H333">
        <v>1</v>
      </c>
      <c r="I333" t="s">
        <v>742</v>
      </c>
      <c r="J333" t="s">
        <v>3</v>
      </c>
      <c r="K333" t="s">
        <v>743</v>
      </c>
      <c r="L333">
        <v>1369</v>
      </c>
      <c r="N333">
        <v>1013</v>
      </c>
      <c r="O333" t="s">
        <v>688</v>
      </c>
      <c r="P333" t="s">
        <v>688</v>
      </c>
      <c r="Q333">
        <v>1</v>
      </c>
      <c r="X333">
        <v>0.81</v>
      </c>
      <c r="Y333">
        <v>0</v>
      </c>
      <c r="Z333">
        <v>0</v>
      </c>
      <c r="AA333">
        <v>0</v>
      </c>
      <c r="AB333">
        <v>11.86</v>
      </c>
      <c r="AC333">
        <v>0</v>
      </c>
      <c r="AD333">
        <v>1</v>
      </c>
      <c r="AE333">
        <v>1</v>
      </c>
      <c r="AF333" t="s">
        <v>3</v>
      </c>
      <c r="AG333">
        <v>0.81</v>
      </c>
      <c r="AH333">
        <v>2</v>
      </c>
      <c r="AI333">
        <v>93042526</v>
      </c>
      <c r="AJ333">
        <v>333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Смета для ТЕР ЧР</vt:lpstr>
      <vt:lpstr>Акт КС-2 для ТЕР ЧР</vt:lpstr>
      <vt:lpstr>Макет форма-3</vt:lpstr>
      <vt:lpstr>Source</vt:lpstr>
      <vt:lpstr>SourceObSm</vt:lpstr>
      <vt:lpstr>SmtRes</vt:lpstr>
      <vt:lpstr>EtalonRes</vt:lpstr>
      <vt:lpstr>SrcKA</vt:lpstr>
      <vt:lpstr>'Акт КС-2 для ТЕР ЧР'!Заголовки_для_печати</vt:lpstr>
      <vt:lpstr>'Смета для ТЕР ЧР'!Заголовки_для_печати</vt:lpstr>
      <vt:lpstr>'Акт КС-2 для ТЕР ЧР'!Область_печати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Александров Роман Николаевич</cp:lastModifiedBy>
  <dcterms:created xsi:type="dcterms:W3CDTF">2024-11-18T07:48:34Z</dcterms:created>
  <dcterms:modified xsi:type="dcterms:W3CDTF">2024-11-18T07:57:33Z</dcterms:modified>
</cp:coreProperties>
</file>