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korneichuk\Desktop\Фильтра\для размещения\"/>
    </mc:Choice>
  </mc:AlternateContent>
  <xr:revisionPtr revIDLastSave="0" documentId="13_ncr:1_{9B3E161A-DA0C-492B-B1B2-AE196DDA55DB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Выбор расчета" sheetId="6" r:id="rId1"/>
    <sheet name="Расчет 2 - НМЦД" sheetId="5" r:id="rId2"/>
  </sheets>
  <definedNames>
    <definedName name="_xlnm._FilterDatabase" localSheetId="0" hidden="1">'Выбор расчета'!$C$4:$F$10</definedName>
    <definedName name="_xlnm._FilterDatabase" localSheetId="1" hidden="1">'Расчет 2 - НМЦД'!$B$3:$F$24</definedName>
    <definedName name="_xlnm.Print_Area" localSheetId="0">'Выбор расчета'!$A$1:$AD$33</definedName>
    <definedName name="_xlnm.Print_Area" localSheetId="1">'Расчет 2 - НМЦД'!$A$1:$N$28</definedName>
  </definedNames>
  <calcPr calcId="191029"/>
</workbook>
</file>

<file path=xl/calcChain.xml><?xml version="1.0" encoding="utf-8"?>
<calcChain xmlns="http://schemas.openxmlformats.org/spreadsheetml/2006/main">
  <c r="M14" i="5" l="1"/>
  <c r="K8" i="5"/>
  <c r="K16" i="5"/>
  <c r="K24" i="5"/>
  <c r="J7" i="5"/>
  <c r="K7" i="5" s="1"/>
  <c r="J8" i="5"/>
  <c r="J9" i="5"/>
  <c r="K9" i="5" s="1"/>
  <c r="J10" i="5"/>
  <c r="K10" i="5" s="1"/>
  <c r="J11" i="5"/>
  <c r="K11" i="5" s="1"/>
  <c r="J12" i="5"/>
  <c r="K12" i="5" s="1"/>
  <c r="J13" i="5"/>
  <c r="K13" i="5" s="1"/>
  <c r="J14" i="5"/>
  <c r="K14" i="5" s="1"/>
  <c r="J15" i="5"/>
  <c r="K15" i="5" s="1"/>
  <c r="J16" i="5"/>
  <c r="J17" i="5"/>
  <c r="K17" i="5" s="1"/>
  <c r="J18" i="5"/>
  <c r="K18" i="5" s="1"/>
  <c r="J19" i="5"/>
  <c r="K19" i="5" s="1"/>
  <c r="J20" i="5"/>
  <c r="K20" i="5" s="1"/>
  <c r="J21" i="5"/>
  <c r="K21" i="5" s="1"/>
  <c r="J22" i="5"/>
  <c r="K22" i="5" s="1"/>
  <c r="J23" i="5"/>
  <c r="K23" i="5" s="1"/>
  <c r="J24" i="5"/>
  <c r="I7" i="5"/>
  <c r="M7" i="5" s="1"/>
  <c r="I8" i="5"/>
  <c r="M8" i="5" s="1"/>
  <c r="I9" i="5"/>
  <c r="M9" i="5" s="1"/>
  <c r="I10" i="5"/>
  <c r="M10" i="5" s="1"/>
  <c r="I11" i="5"/>
  <c r="M11" i="5" s="1"/>
  <c r="I12" i="5"/>
  <c r="M12" i="5" s="1"/>
  <c r="I13" i="5"/>
  <c r="M13" i="5" s="1"/>
  <c r="I14" i="5"/>
  <c r="I15" i="5"/>
  <c r="M15" i="5" s="1"/>
  <c r="I16" i="5"/>
  <c r="M16" i="5" s="1"/>
  <c r="I17" i="5"/>
  <c r="M17" i="5" s="1"/>
  <c r="I18" i="5"/>
  <c r="M18" i="5" s="1"/>
  <c r="I19" i="5"/>
  <c r="M19" i="5" s="1"/>
  <c r="I20" i="5"/>
  <c r="M20" i="5" s="1"/>
  <c r="I21" i="5"/>
  <c r="M21" i="5" s="1"/>
  <c r="I22" i="5"/>
  <c r="I23" i="5"/>
  <c r="I24" i="5"/>
  <c r="J6" i="5" l="1"/>
  <c r="I6" i="5"/>
  <c r="H5" i="5" l="1"/>
  <c r="G5" i="5"/>
  <c r="L8" i="5" l="1"/>
  <c r="L16" i="5"/>
  <c r="L9" i="5"/>
  <c r="L17" i="5"/>
  <c r="L10" i="5"/>
  <c r="L18" i="5"/>
  <c r="L15" i="5"/>
  <c r="L11" i="5"/>
  <c r="L19" i="5"/>
  <c r="L12" i="5"/>
  <c r="L20" i="5"/>
  <c r="L13" i="5"/>
  <c r="L21" i="5"/>
  <c r="L7" i="5"/>
  <c r="L14" i="5"/>
  <c r="L6" i="5"/>
  <c r="L24" i="5"/>
  <c r="L22" i="5"/>
  <c r="L23" i="5"/>
  <c r="L25" i="5" l="1"/>
  <c r="M22" i="5"/>
  <c r="M23" i="5"/>
  <c r="M24" i="5"/>
  <c r="K6" i="5" l="1"/>
  <c r="M6" i="5"/>
  <c r="M2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Корнейчук </author>
  </authors>
  <commentList>
    <comment ref="C6" authorId="0" shapeId="0" xr:uid="{883CE3F7-FE6D-4D3D-BB20-DDBACDFB710A}">
      <text>
        <r>
          <rPr>
            <b/>
            <sz val="9"/>
            <color indexed="81"/>
            <rFont val="Tahoma"/>
            <family val="2"/>
            <charset val="204"/>
          </rPr>
          <t>Корнейчук :</t>
        </r>
        <r>
          <rPr>
            <sz val="9"/>
            <color indexed="81"/>
            <rFont val="Tahoma"/>
            <family val="2"/>
            <charset val="204"/>
          </rPr>
          <t xml:space="preserve">
Убрать все марки, Привести в идентичность с ТЗ</t>
        </r>
      </text>
    </comment>
  </commentList>
</comments>
</file>

<file path=xl/sharedStrings.xml><?xml version="1.0" encoding="utf-8"?>
<sst xmlns="http://schemas.openxmlformats.org/spreadsheetml/2006/main" count="75" uniqueCount="39">
  <si>
    <t xml:space="preserve">Кол-во </t>
  </si>
  <si>
    <t>шт</t>
  </si>
  <si>
    <t>№ п/п</t>
  </si>
  <si>
    <t>НМЦД</t>
  </si>
  <si>
    <t>Наименование</t>
  </si>
  <si>
    <t>Товар, работа, услуга - ТРУ</t>
  </si>
  <si>
    <t>ОКПД 2</t>
  </si>
  <si>
    <t>Однородность значений цен, используемых в расчёте</t>
  </si>
  <si>
    <t>Итог расчёта</t>
  </si>
  <si>
    <t>Расчёт (обоснование) 
начальной (максимальной) цены единицы товара, работы, услуги - НМЦед, 
начальной (максимальной) цены договора - НМЦД</t>
  </si>
  <si>
    <t>Ед. изм.</t>
  </si>
  <si>
    <t>Среднее
квадратичное
отклонение</t>
  </si>
  <si>
    <t>Среднее
арифметическое
значение</t>
  </si>
  <si>
    <t>28.29.13.120.</t>
  </si>
  <si>
    <t>Фильтр гидравлический НР 1351 А10АN; SH 63947</t>
  </si>
  <si>
    <t>Фильтр гидравлический MF4002P25NBP01; SH 63947</t>
  </si>
  <si>
    <t xml:space="preserve">№ 1 </t>
  </si>
  <si>
    <t xml:space="preserve">№ 2 </t>
  </si>
  <si>
    <t>ФОМ 5103 (280-11/8-16 UNF-2B-110) масляный фильтр</t>
  </si>
  <si>
    <t>ФОТ 6402/1 (322-110-1-14UNS-2B) сепаратор грубой очистки топлива</t>
  </si>
  <si>
    <t>ФОТ 6113 (H-178 D-96, G-M18x1,5) фильтр тонкой очистки топлива</t>
  </si>
  <si>
    <t>ФОМ 77840 (аналог MANN ZR 904 x/ OR745/1 ) фильтр масляный центрифуга</t>
  </si>
  <si>
    <t>ФОВ 4342М (603-300-178/10,5)(ЛИДА-1300/ЯМЗ-6561/6581 воздушный фильтр</t>
  </si>
  <si>
    <t>ФОВ 9101 осушителя воздуха KAMAZ, УРАЛ,SCANIA, MAN</t>
  </si>
  <si>
    <t>ФОМ 5307М, масляный фильтр (для ГАЗ-53 с двигателем ЗМЗ-53)</t>
  </si>
  <si>
    <t xml:space="preserve">ФОВ круглый Волга, 
ГАЗель /кор.20шт./ арт.763 </t>
  </si>
  <si>
    <t xml:space="preserve">ФОТ с отстойником 
ВАЗ, ГАЗ, ЗАЗ, УАЗ, ИЖ для 
карбюраторных двиг. 
/кор.150шт./арт.803 </t>
  </si>
  <si>
    <t>Ремкомплект для а/м ГАЗ-53 масляного фильтра, 7 предметов, 5310170*РК</t>
  </si>
  <si>
    <t>Фильтр гидравлический HEK 45-30,155-AS-SP,010 (F-202); SH 63163</t>
  </si>
  <si>
    <t>Фильтр Воздушный Внешний и внутренний 6I-2509, (P532509, Rs3514); Ekka EK3057AB</t>
  </si>
  <si>
    <t xml:space="preserve">Фильтр масляный ST 10775 (1/12), (ST10854 P551808 P551402 Р554005 LF619 LF691A 1R1808 LF3493 B7299); LF691А </t>
  </si>
  <si>
    <t xml:space="preserve">Фильтр топливный ST 20783 (1/20) (FC5517 1R0762 FF5624 P550625 h264wk); ФОТ </t>
  </si>
  <si>
    <t>Фильтр топливный 3261643 (СХ770В/1R0770/FS20007); ФОТ (сепаратор) SFC55170</t>
  </si>
  <si>
    <t>Фильтр гидравлический CDM102FV1 (EPA12NFD UFI); SH 63911</t>
  </si>
  <si>
    <t>ФОТ 00215-30 (Gilbarco R18189-30)</t>
  </si>
  <si>
    <t xml:space="preserve">Источники ценовой информации - ИЦИ </t>
  </si>
  <si>
    <t xml:space="preserve">Коэффициент
вариации
</t>
  </si>
  <si>
    <r>
      <rPr>
        <b/>
        <sz val="12"/>
        <rFont val="Arial Narrow"/>
        <family val="2"/>
        <charset val="204"/>
      </rPr>
      <t xml:space="preserve">НМЦед </t>
    </r>
    <r>
      <rPr>
        <sz val="12"/>
        <rFont val="Arial Narrow"/>
        <family val="2"/>
        <charset val="204"/>
      </rPr>
      <t xml:space="preserve">
с учётом количества
</t>
    </r>
    <r>
      <rPr>
        <i/>
        <sz val="12"/>
        <rFont val="Arial Narrow"/>
        <family val="2"/>
        <charset val="204"/>
      </rPr>
      <t>(вариант 1 - расчет по минимальному ИЦИ)</t>
    </r>
  </si>
  <si>
    <r>
      <rPr>
        <b/>
        <sz val="12"/>
        <rFont val="Arial Narrow"/>
        <family val="2"/>
        <charset val="204"/>
      </rPr>
      <t xml:space="preserve">НМЦед </t>
    </r>
    <r>
      <rPr>
        <sz val="12"/>
        <rFont val="Arial Narrow"/>
        <family val="2"/>
        <charset val="204"/>
      </rPr>
      <t xml:space="preserve">
с учётом количества
</t>
    </r>
    <r>
      <rPr>
        <i/>
        <sz val="12"/>
        <rFont val="Arial Narrow"/>
        <family val="2"/>
        <charset val="204"/>
      </rPr>
      <t>(вариант 2 - расчет по среднему арифметическому ИЦИ)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</si>
</sst>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#,##0.00\ &quot;₽&quot;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9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70C0"/>
      <name val="Arial Narrow"/>
      <family val="2"/>
      <charset val="204"/>
    </font>
    <font>
      <b/>
      <sz val="12"/>
      <color rgb="FF0070C0"/>
      <name val="Arial Narrow"/>
      <family val="2"/>
      <charset val="204"/>
    </font>
    <font>
      <sz val="8"/>
      <name val="Calibri"/>
      <family val="2"/>
      <charset val="204"/>
      <scheme val="minor"/>
    </font>
    <font>
      <sz val="12"/>
      <color indexed="8"/>
      <name val="Arial Narrow"/>
      <family val="2"/>
      <charset val="204"/>
    </font>
    <font>
      <sz val="12"/>
      <color rgb="FFFF0000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2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>
      <alignment horizontal="right" vertical="center"/>
    </xf>
    <xf numFmtId="0" fontId="7" fillId="0" borderId="0">
      <alignment horizontal="left" vertical="center"/>
    </xf>
    <xf numFmtId="0" fontId="7" fillId="0" borderId="0">
      <alignment horizontal="right" vertical="center"/>
    </xf>
    <xf numFmtId="0" fontId="8" fillId="0" borderId="0">
      <alignment horizontal="right" vertical="center"/>
    </xf>
    <xf numFmtId="0" fontId="9" fillId="0" borderId="0" applyNumberFormat="0" applyFill="0" applyBorder="0" applyAlignment="0" applyProtection="0"/>
    <xf numFmtId="0" fontId="5" fillId="0" borderId="0"/>
    <xf numFmtId="0" fontId="10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4" fillId="0" borderId="0" xfId="0" applyFont="1" applyAlignment="1">
      <alignment horizontal="center" vertical="top" wrapText="1"/>
    </xf>
    <xf numFmtId="4" fontId="12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top"/>
    </xf>
    <xf numFmtId="0" fontId="14" fillId="0" borderId="0" xfId="0" applyFont="1"/>
    <xf numFmtId="0" fontId="17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165" fontId="14" fillId="0" borderId="0" xfId="0" applyNumberFormat="1" applyFont="1" applyAlignment="1">
      <alignment vertical="center"/>
    </xf>
    <xf numFmtId="0" fontId="14" fillId="3" borderId="0" xfId="0" applyFont="1" applyFill="1"/>
    <xf numFmtId="0" fontId="4" fillId="3" borderId="0" xfId="0" applyFont="1" applyFill="1" applyAlignment="1">
      <alignment horizontal="center" vertical="top" wrapText="1"/>
    </xf>
    <xf numFmtId="4" fontId="12" fillId="3" borderId="0" xfId="0" applyNumberFormat="1" applyFont="1" applyFill="1" applyAlignment="1">
      <alignment horizontal="right" vertical="center" wrapText="1"/>
    </xf>
    <xf numFmtId="0" fontId="16" fillId="3" borderId="0" xfId="0" applyFont="1" applyFill="1" applyAlignment="1">
      <alignment wrapText="1"/>
    </xf>
    <xf numFmtId="0" fontId="3" fillId="3" borderId="0" xfId="0" applyFont="1" applyFill="1" applyAlignment="1">
      <alignment vertical="center" wrapText="1"/>
    </xf>
    <xf numFmtId="2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2" fontId="3" fillId="3" borderId="0" xfId="0" applyNumberFormat="1" applyFont="1" applyFill="1" applyAlignment="1">
      <alignment horizontal="center" vertical="center" wrapText="1"/>
    </xf>
    <xf numFmtId="2" fontId="11" fillId="3" borderId="0" xfId="0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3" fontId="11" fillId="3" borderId="0" xfId="7" applyNumberFormat="1" applyFont="1" applyFill="1" applyAlignment="1">
      <alignment horizontal="center" vertical="center" wrapText="1"/>
    </xf>
    <xf numFmtId="164" fontId="11" fillId="3" borderId="0" xfId="0" applyNumberFormat="1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right" vertical="center" wrapText="1"/>
    </xf>
    <xf numFmtId="10" fontId="3" fillId="3" borderId="0" xfId="0" applyNumberFormat="1" applyFont="1" applyFill="1" applyAlignment="1">
      <alignment horizontal="right" vertical="center" wrapText="1"/>
    </xf>
    <xf numFmtId="44" fontId="3" fillId="3" borderId="0" xfId="0" applyNumberFormat="1" applyFont="1" applyFill="1" applyAlignment="1">
      <alignment horizontal="right" vertical="center" wrapText="1"/>
    </xf>
    <xf numFmtId="0" fontId="14" fillId="3" borderId="0" xfId="0" applyFont="1" applyFill="1" applyAlignment="1">
      <alignment vertical="center"/>
    </xf>
    <xf numFmtId="165" fontId="14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2" fontId="4" fillId="3" borderId="0" xfId="0" applyNumberFormat="1" applyFont="1" applyFill="1" applyAlignment="1">
      <alignment vertical="center" wrapText="1"/>
    </xf>
    <xf numFmtId="164" fontId="4" fillId="3" borderId="0" xfId="0" applyNumberFormat="1" applyFont="1" applyFill="1" applyAlignment="1">
      <alignment horizontal="left" vertical="center" wrapText="1"/>
    </xf>
    <xf numFmtId="164" fontId="4" fillId="3" borderId="0" xfId="0" applyNumberFormat="1" applyFont="1" applyFill="1" applyAlignment="1">
      <alignment horizontal="right" vertical="center" wrapText="1"/>
    </xf>
    <xf numFmtId="44" fontId="4" fillId="3" borderId="0" xfId="0" applyNumberFormat="1" applyFont="1" applyFill="1" applyAlignment="1">
      <alignment horizontal="right" vertical="center" wrapText="1"/>
    </xf>
    <xf numFmtId="0" fontId="4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left" vertical="center" wrapText="1"/>
    </xf>
    <xf numFmtId="0" fontId="17" fillId="3" borderId="0" xfId="0" applyFont="1" applyFill="1"/>
    <xf numFmtId="0" fontId="15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164" fontId="14" fillId="3" borderId="0" xfId="0" applyNumberFormat="1" applyFont="1" applyFill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3" fontId="11" fillId="0" borderId="0" xfId="7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10" fontId="3" fillId="4" borderId="1" xfId="0" applyNumberFormat="1" applyFont="1" applyFill="1" applyBorder="1" applyAlignment="1">
      <alignment horizontal="right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/>
    </xf>
    <xf numFmtId="4" fontId="18" fillId="5" borderId="5" xfId="0" applyNumberFormat="1" applyFont="1" applyFill="1" applyBorder="1" applyAlignment="1">
      <alignment horizontal="center" vertical="center"/>
    </xf>
    <xf numFmtId="164" fontId="19" fillId="0" borderId="5" xfId="0" applyNumberFormat="1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horizontal="center" vertical="center" wrapText="1"/>
    </xf>
  </cellXfs>
  <cellStyles count="10">
    <cellStyle name="S11" xfId="1" xr:uid="{00000000-0005-0000-0000-000000000000}"/>
    <cellStyle name="S5" xfId="2" xr:uid="{00000000-0005-0000-0000-000001000000}"/>
    <cellStyle name="S6" xfId="3" xr:uid="{00000000-0005-0000-0000-000002000000}"/>
    <cellStyle name="S9" xfId="4" xr:uid="{00000000-0005-0000-0000-000003000000}"/>
    <cellStyle name="Гиперссылка 2" xfId="5" xr:uid="{00000000-0005-0000-0000-000004000000}"/>
    <cellStyle name="Обычный" xfId="0" builtinId="0"/>
    <cellStyle name="Обычный 2" xfId="6" xr:uid="{00000000-0005-0000-0000-000006000000}"/>
    <cellStyle name="Обычный 3" xfId="7" xr:uid="{00000000-0005-0000-0000-000007000000}"/>
    <cellStyle name="Обычный 3 3" xfId="8" xr:uid="{00000000-0005-0000-0000-000008000000}"/>
    <cellStyle name="Обычный 4" xfId="9" xr:uid="{00000000-0005-0000-0000-000009000000}"/>
  </cellStyles>
  <dxfs count="0"/>
  <tableStyles count="1" defaultTableStyle="TableStyleMedium2" defaultPivotStyle="PivotStyleLight16">
    <tableStyle name="Стиль таблицы 1" pivot="0" count="0" xr9:uid="{00000000-0011-0000-FFFF-FFFF00000000}"/>
  </tableStyles>
  <colors>
    <mruColors>
      <color rgb="FF70AC2E"/>
      <color rgb="FFEB9415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1056;&#1072;&#1089;&#1095;&#1077;&#1090; 3 - &#1062;&#1045;&#1055;&#1077;&#1076;'!A1"/><Relationship Id="rId2" Type="http://schemas.openxmlformats.org/officeDocument/2006/relationships/hyperlink" Target="#'&#1056;&#1072;&#1089;&#1095;&#1077;&#1090; 2 - &#1053;&#1052;&#1062;&#1044;'!A1"/><Relationship Id="rId1" Type="http://schemas.openxmlformats.org/officeDocument/2006/relationships/hyperlink" Target="#'&#1056;&#1072;&#1089;&#1095;&#1077;&#1090; 1 - &#1053;&#1052;&#1062;&#1077;&#1076;'!A1"/><Relationship Id="rId4" Type="http://schemas.openxmlformats.org/officeDocument/2006/relationships/hyperlink" Target="#'&#1056;&#1072;&#1089;&#1095;&#1077;&#1090; 4 - &#1062;&#1044;&#1045;&#1055;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1334233</xdr:colOff>
      <xdr:row>7</xdr:row>
      <xdr:rowOff>55684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4335DBB-0F10-4121-89C0-8AEE7F927AA8}"/>
            </a:ext>
          </a:extLst>
        </xdr:cNvPr>
        <xdr:cNvSpPr txBox="1"/>
      </xdr:nvSpPr>
      <xdr:spPr>
        <a:xfrm>
          <a:off x="6639658" y="332275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7</xdr:col>
      <xdr:colOff>1334233</xdr:colOff>
      <xdr:row>10</xdr:row>
      <xdr:rowOff>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86702FA-0947-4B89-9211-53AC56EFAA55}"/>
            </a:ext>
          </a:extLst>
        </xdr:cNvPr>
        <xdr:cNvSpPr txBox="1"/>
      </xdr:nvSpPr>
      <xdr:spPr>
        <a:xfrm>
          <a:off x="6639658" y="4552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7</xdr:col>
      <xdr:colOff>1334233</xdr:colOff>
      <xdr:row>14</xdr:row>
      <xdr:rowOff>0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A3C91E2-C072-4CDA-B667-5F7EF5AC91F8}"/>
            </a:ext>
          </a:extLst>
        </xdr:cNvPr>
        <xdr:cNvSpPr txBox="1"/>
      </xdr:nvSpPr>
      <xdr:spPr>
        <a:xfrm>
          <a:off x="6639658" y="5991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7</xdr:col>
      <xdr:colOff>1334233</xdr:colOff>
      <xdr:row>14</xdr:row>
      <xdr:rowOff>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A10E429-3109-4986-8A34-019D6B80DC26}"/>
            </a:ext>
          </a:extLst>
        </xdr:cNvPr>
        <xdr:cNvSpPr txBox="1"/>
      </xdr:nvSpPr>
      <xdr:spPr>
        <a:xfrm>
          <a:off x="6639658" y="5991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10</xdr:col>
      <xdr:colOff>1334233</xdr:colOff>
      <xdr:row>7</xdr:row>
      <xdr:rowOff>55684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32F4BAB-8315-4BE6-B3A1-0444189353FF}"/>
            </a:ext>
          </a:extLst>
        </xdr:cNvPr>
        <xdr:cNvSpPr txBox="1"/>
      </xdr:nvSpPr>
      <xdr:spPr>
        <a:xfrm>
          <a:off x="9782908" y="332275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7</xdr:col>
      <xdr:colOff>1334233</xdr:colOff>
      <xdr:row>10</xdr:row>
      <xdr:rowOff>55684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10F79BC-5BBA-4283-87E6-A36B1B38E663}"/>
            </a:ext>
          </a:extLst>
        </xdr:cNvPr>
        <xdr:cNvSpPr txBox="1"/>
      </xdr:nvSpPr>
      <xdr:spPr>
        <a:xfrm>
          <a:off x="6639658" y="460863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10</xdr:col>
      <xdr:colOff>1334233</xdr:colOff>
      <xdr:row>10</xdr:row>
      <xdr:rowOff>55684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EE3974E-52B3-41B2-9E60-660AD431E9B1}"/>
            </a:ext>
          </a:extLst>
        </xdr:cNvPr>
        <xdr:cNvSpPr txBox="1"/>
      </xdr:nvSpPr>
      <xdr:spPr>
        <a:xfrm>
          <a:off x="9782908" y="460863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twoCellAnchor>
    <xdr:from>
      <xdr:col>12</xdr:col>
      <xdr:colOff>352425</xdr:colOff>
      <xdr:row>2</xdr:row>
      <xdr:rowOff>38100</xdr:rowOff>
    </xdr:from>
    <xdr:to>
      <xdr:col>17</xdr:col>
      <xdr:colOff>285750</xdr:colOff>
      <xdr:row>7</xdr:row>
      <xdr:rowOff>95249</xdr:rowOff>
    </xdr:to>
    <xdr:sp macro="" textlink="">
      <xdr:nvSpPr>
        <xdr:cNvPr id="9" name="Прямоугольник: скругленные углы 8">
          <a:extLst>
            <a:ext uri="{FF2B5EF4-FFF2-40B4-BE49-F238E27FC236}">
              <a16:creationId xmlns:a16="http://schemas.microsoft.com/office/drawing/2014/main" id="{5701C76F-A3FC-4290-9D88-B26BB5B325BA}"/>
            </a:ext>
          </a:extLst>
        </xdr:cNvPr>
        <xdr:cNvSpPr/>
      </xdr:nvSpPr>
      <xdr:spPr>
        <a:xfrm>
          <a:off x="7019925" y="237259"/>
          <a:ext cx="2964007" cy="1052945"/>
        </a:xfrm>
        <a:prstGeom prst="round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Поставщик</a:t>
          </a:r>
          <a:r>
            <a:rPr lang="ru-RU" sz="12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(подрядчик, исполнитель)</a:t>
          </a:r>
        </a:p>
        <a:p>
          <a:pPr algn="ctr"/>
          <a:r>
            <a:rPr lang="ru-RU" sz="12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известен заранее?</a:t>
          </a:r>
          <a:endParaRPr lang="ru-RU" sz="12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9</xdr:col>
      <xdr:colOff>209550</xdr:colOff>
      <xdr:row>4</xdr:row>
      <xdr:rowOff>138546</xdr:rowOff>
    </xdr:from>
    <xdr:to>
      <xdr:col>12</xdr:col>
      <xdr:colOff>17318</xdr:colOff>
      <xdr:row>7</xdr:row>
      <xdr:rowOff>66675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id="{DC15A972-B960-4E83-AB7E-7EE9DDA0B0C8}"/>
            </a:ext>
          </a:extLst>
        </xdr:cNvPr>
        <xdr:cNvCxnSpPr/>
      </xdr:nvCxnSpPr>
      <xdr:spPr>
        <a:xfrm flipH="1">
          <a:off x="5058641" y="736023"/>
          <a:ext cx="1626177" cy="525607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588818</xdr:colOff>
      <xdr:row>4</xdr:row>
      <xdr:rowOff>121228</xdr:rowOff>
    </xdr:from>
    <xdr:to>
      <xdr:col>20</xdr:col>
      <xdr:colOff>304800</xdr:colOff>
      <xdr:row>8</xdr:row>
      <xdr:rowOff>19050</xdr:rowOff>
    </xdr:to>
    <xdr:cxnSp macro="">
      <xdr:nvCxnSpPr>
        <xdr:cNvPr id="14" name="Прямая со стрелкой 13">
          <a:extLst>
            <a:ext uri="{FF2B5EF4-FFF2-40B4-BE49-F238E27FC236}">
              <a16:creationId xmlns:a16="http://schemas.microsoft.com/office/drawing/2014/main" id="{8AFF0C3D-1F67-4F1C-81CA-3F223FE2F9EE}"/>
            </a:ext>
          </a:extLst>
        </xdr:cNvPr>
        <xdr:cNvCxnSpPr/>
      </xdr:nvCxnSpPr>
      <xdr:spPr>
        <a:xfrm>
          <a:off x="10287000" y="718705"/>
          <a:ext cx="1534391" cy="694459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86180</xdr:colOff>
      <xdr:row>4</xdr:row>
      <xdr:rowOff>111838</xdr:rowOff>
    </xdr:from>
    <xdr:ext cx="535083" cy="309315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06B2BDE-DD95-48F1-BC80-8BC8610CAC5F}"/>
            </a:ext>
          </a:extLst>
        </xdr:cNvPr>
        <xdr:cNvSpPr txBox="1"/>
      </xdr:nvSpPr>
      <xdr:spPr>
        <a:xfrm rot="20559658">
          <a:off x="5867855" y="911938"/>
          <a:ext cx="535083" cy="3093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200" b="1">
              <a:solidFill>
                <a:sysClr val="windowText" lastClr="000000"/>
              </a:solidFill>
              <a:latin typeface="Arial Black" panose="020B0A04020102020204" pitchFamily="34" charset="0"/>
            </a:rPr>
            <a:t>НЕТ</a:t>
          </a:r>
        </a:p>
      </xdr:txBody>
    </xdr:sp>
    <xdr:clientData/>
  </xdr:oneCellAnchor>
  <xdr:oneCellAnchor>
    <xdr:from>
      <xdr:col>9</xdr:col>
      <xdr:colOff>417833</xdr:colOff>
      <xdr:row>5</xdr:row>
      <xdr:rowOff>194058</xdr:rowOff>
    </xdr:from>
    <xdr:ext cx="1517082" cy="828112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45AB068C-08C2-427C-811E-BB2F2BEE4D61}"/>
            </a:ext>
          </a:extLst>
        </xdr:cNvPr>
        <xdr:cNvSpPr txBox="1"/>
      </xdr:nvSpPr>
      <xdr:spPr>
        <a:xfrm rot="20540066">
          <a:off x="5589908" y="1194183"/>
          <a:ext cx="1517082" cy="828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ru-RU" sz="10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Поставщик </a:t>
          </a:r>
        </a:p>
        <a:p>
          <a:pPr algn="ctr"/>
          <a:r>
            <a:rPr lang="ru-RU" sz="10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(подрядчик, исполнитель) </a:t>
          </a:r>
        </a:p>
        <a:p>
          <a:pPr algn="ctr"/>
          <a:r>
            <a:rPr lang="ru-RU" sz="10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будет определен </a:t>
          </a:r>
        </a:p>
        <a:p>
          <a:pPr algn="ctr"/>
          <a:r>
            <a:rPr lang="ru-RU" sz="10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по результатам </a:t>
          </a:r>
        </a:p>
        <a:p>
          <a:pPr algn="ctr"/>
          <a:r>
            <a:rPr lang="ru-RU" sz="10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проведения</a:t>
          </a:r>
          <a:r>
            <a:rPr lang="ru-RU" sz="1000" b="0" i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закупки.</a:t>
          </a:r>
          <a:endParaRPr lang="ru-RU" sz="1000" b="0" i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oneCellAnchor>
  <xdr:twoCellAnchor>
    <xdr:from>
      <xdr:col>5</xdr:col>
      <xdr:colOff>600075</xdr:colOff>
      <xdr:row>8</xdr:row>
      <xdr:rowOff>19049</xdr:rowOff>
    </xdr:from>
    <xdr:to>
      <xdr:col>8</xdr:col>
      <xdr:colOff>590550</xdr:colOff>
      <xdr:row>13</xdr:row>
      <xdr:rowOff>57149</xdr:rowOff>
    </xdr:to>
    <xdr:sp macro="" textlink="">
      <xdr:nvSpPr>
        <xdr:cNvPr id="18" name="Прямоугольник: скругленные углы 17">
          <a:extLst>
            <a:ext uri="{FF2B5EF4-FFF2-40B4-BE49-F238E27FC236}">
              <a16:creationId xmlns:a16="http://schemas.microsoft.com/office/drawing/2014/main" id="{30D2D098-8C56-43FC-87A1-95D91D63A1A7}"/>
            </a:ext>
          </a:extLst>
        </xdr:cNvPr>
        <xdr:cNvSpPr/>
      </xdr:nvSpPr>
      <xdr:spPr>
        <a:xfrm>
          <a:off x="3038475" y="1419224"/>
          <a:ext cx="1819275" cy="1038225"/>
        </a:xfrm>
        <a:prstGeom prst="round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Количество </a:t>
          </a:r>
        </a:p>
        <a:p>
          <a:pPr algn="ctr"/>
          <a:r>
            <a:rPr lang="ru-RU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приобретаемых </a:t>
          </a:r>
        </a:p>
        <a:p>
          <a:pPr algn="ctr"/>
          <a:r>
            <a:rPr lang="ru-RU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товаров (работ, услуг) </a:t>
          </a:r>
        </a:p>
        <a:p>
          <a:pPr algn="ctr"/>
          <a:r>
            <a:rPr lang="ru-RU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известно?</a:t>
          </a:r>
        </a:p>
      </xdr:txBody>
    </xdr:sp>
    <xdr:clientData/>
  </xdr:twoCellAnchor>
  <xdr:twoCellAnchor>
    <xdr:from>
      <xdr:col>3</xdr:col>
      <xdr:colOff>6803</xdr:colOff>
      <xdr:row>13</xdr:row>
      <xdr:rowOff>123264</xdr:rowOff>
    </xdr:from>
    <xdr:to>
      <xdr:col>5</xdr:col>
      <xdr:colOff>526677</xdr:colOff>
      <xdr:row>21</xdr:row>
      <xdr:rowOff>13608</xdr:rowOff>
    </xdr:to>
    <xdr:cxnSp macro="">
      <xdr:nvCxnSpPr>
        <xdr:cNvPr id="19" name="Прямая со стрелкой 18">
          <a:extLst>
            <a:ext uri="{FF2B5EF4-FFF2-40B4-BE49-F238E27FC236}">
              <a16:creationId xmlns:a16="http://schemas.microsoft.com/office/drawing/2014/main" id="{57B10A2E-D22A-4E9C-81DF-BADF99E69636}"/>
            </a:ext>
          </a:extLst>
        </xdr:cNvPr>
        <xdr:cNvCxnSpPr/>
      </xdr:nvCxnSpPr>
      <xdr:spPr>
        <a:xfrm flipH="1">
          <a:off x="1231446" y="2490907"/>
          <a:ext cx="1744517" cy="1468772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544863</xdr:colOff>
      <xdr:row>15</xdr:row>
      <xdr:rowOff>132744</xdr:rowOff>
    </xdr:from>
    <xdr:ext cx="535083" cy="309315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7E2A7A0A-6617-47A6-89B2-612E7F0F0907}"/>
            </a:ext>
          </a:extLst>
        </xdr:cNvPr>
        <xdr:cNvSpPr txBox="1"/>
      </xdr:nvSpPr>
      <xdr:spPr>
        <a:xfrm rot="19203150">
          <a:off x="2059338" y="3133119"/>
          <a:ext cx="535083" cy="3093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200" b="1">
              <a:solidFill>
                <a:sysClr val="windowText" lastClr="000000"/>
              </a:solidFill>
              <a:latin typeface="Arial Black" panose="020B0A04020102020204" pitchFamily="34" charset="0"/>
            </a:rPr>
            <a:t>НЕТ</a:t>
          </a:r>
        </a:p>
      </xdr:txBody>
    </xdr:sp>
    <xdr:clientData/>
  </xdr:oneCellAnchor>
  <xdr:twoCellAnchor>
    <xdr:from>
      <xdr:col>9</xdr:col>
      <xdr:colOff>76200</xdr:colOff>
      <xdr:row>16</xdr:row>
      <xdr:rowOff>47625</xdr:rowOff>
    </xdr:from>
    <xdr:to>
      <xdr:col>12</xdr:col>
      <xdr:colOff>0</xdr:colOff>
      <xdr:row>23</xdr:row>
      <xdr:rowOff>144236</xdr:rowOff>
    </xdr:to>
    <xdr:cxnSp macro="">
      <xdr:nvCxnSpPr>
        <xdr:cNvPr id="21" name="Прямая со стрелкой 20">
          <a:extLst>
            <a:ext uri="{FF2B5EF4-FFF2-40B4-BE49-F238E27FC236}">
              <a16:creationId xmlns:a16="http://schemas.microsoft.com/office/drawing/2014/main" id="{978C18A1-12DB-44E4-A70B-0AD61C7275D1}"/>
            </a:ext>
          </a:extLst>
        </xdr:cNvPr>
        <xdr:cNvCxnSpPr/>
      </xdr:nvCxnSpPr>
      <xdr:spPr>
        <a:xfrm>
          <a:off x="5248275" y="3248025"/>
          <a:ext cx="1752600" cy="1496786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162743</xdr:colOff>
      <xdr:row>15</xdr:row>
      <xdr:rowOff>113152</xdr:rowOff>
    </xdr:from>
    <xdr:ext cx="433324" cy="309315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59087A8-3617-4F37-A14E-D2E2276F96E0}"/>
            </a:ext>
          </a:extLst>
        </xdr:cNvPr>
        <xdr:cNvSpPr txBox="1"/>
      </xdr:nvSpPr>
      <xdr:spPr>
        <a:xfrm rot="2414161">
          <a:off x="5944418" y="3113527"/>
          <a:ext cx="433324" cy="3093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200" b="1">
              <a:solidFill>
                <a:sysClr val="windowText" lastClr="000000"/>
              </a:solidFill>
              <a:latin typeface="Arial Black" panose="020B0A04020102020204" pitchFamily="34" charset="0"/>
            </a:rPr>
            <a:t>ДА</a:t>
          </a:r>
        </a:p>
      </xdr:txBody>
    </xdr:sp>
    <xdr:clientData/>
  </xdr:oneCellAnchor>
  <xdr:oneCellAnchor>
    <xdr:from>
      <xdr:col>3</xdr:col>
      <xdr:colOff>594580</xdr:colOff>
      <xdr:row>16</xdr:row>
      <xdr:rowOff>62696</xdr:rowOff>
    </xdr:from>
    <xdr:ext cx="1427570" cy="681149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B211EFE0-1111-440E-B566-2F490A8AFF9F}"/>
            </a:ext>
          </a:extLst>
        </xdr:cNvPr>
        <xdr:cNvSpPr txBox="1"/>
      </xdr:nvSpPr>
      <xdr:spPr>
        <a:xfrm rot="19181732">
          <a:off x="2109055" y="3263096"/>
          <a:ext cx="1427570" cy="681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ru-RU" sz="10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Товар (работы, услуги)</a:t>
          </a:r>
        </a:p>
        <a:p>
          <a:pPr algn="ctr"/>
          <a:r>
            <a:rPr lang="ru-RU" sz="10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будут приобретаться</a:t>
          </a:r>
        </a:p>
        <a:p>
          <a:pPr algn="ctr"/>
          <a:r>
            <a:rPr lang="ru-RU" sz="10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по заявкам</a:t>
          </a:r>
        </a:p>
        <a:p>
          <a:pPr algn="ctr"/>
          <a:r>
            <a:rPr lang="ru-RU" sz="10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по мере необходимости</a:t>
          </a:r>
          <a:r>
            <a:rPr lang="ru-RU" sz="1000" b="1" i="1">
              <a:solidFill>
                <a:sysClr val="windowText" lastClr="000000"/>
              </a:solidFill>
              <a:latin typeface="Arial Narrow" panose="020B0606020202030204" pitchFamily="34" charset="0"/>
            </a:rPr>
            <a:t>.</a:t>
          </a:r>
        </a:p>
      </xdr:txBody>
    </xdr:sp>
    <xdr:clientData/>
  </xdr:oneCellAnchor>
  <xdr:twoCellAnchor>
    <xdr:from>
      <xdr:col>21</xdr:col>
      <xdr:colOff>6308</xdr:colOff>
      <xdr:row>9</xdr:row>
      <xdr:rowOff>16451</xdr:rowOff>
    </xdr:from>
    <xdr:to>
      <xdr:col>23</xdr:col>
      <xdr:colOff>602920</xdr:colOff>
      <xdr:row>14</xdr:row>
      <xdr:rowOff>54551</xdr:rowOff>
    </xdr:to>
    <xdr:sp macro="" textlink="">
      <xdr:nvSpPr>
        <xdr:cNvPr id="37" name="Прямоугольник: скругленные углы 36">
          <a:extLst>
            <a:ext uri="{FF2B5EF4-FFF2-40B4-BE49-F238E27FC236}">
              <a16:creationId xmlns:a16="http://schemas.microsoft.com/office/drawing/2014/main" id="{284CE482-1CFF-4BC4-BDD0-5F853ADC2BA7}"/>
            </a:ext>
          </a:extLst>
        </xdr:cNvPr>
        <xdr:cNvSpPr/>
      </xdr:nvSpPr>
      <xdr:spPr>
        <a:xfrm>
          <a:off x="12129035" y="1609724"/>
          <a:ext cx="1808885" cy="1033895"/>
        </a:xfrm>
        <a:prstGeom prst="round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Количество </a:t>
          </a:r>
        </a:p>
        <a:p>
          <a:pPr algn="ctr"/>
          <a:r>
            <a:rPr lang="ru-RU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приобретаемых </a:t>
          </a:r>
        </a:p>
        <a:p>
          <a:pPr algn="ctr"/>
          <a:r>
            <a:rPr lang="ru-RU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товаров (работ, услуг) </a:t>
          </a:r>
        </a:p>
        <a:p>
          <a:pPr algn="ctr"/>
          <a:r>
            <a:rPr lang="ru-RU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известно?</a:t>
          </a:r>
        </a:p>
      </xdr:txBody>
    </xdr:sp>
    <xdr:clientData/>
  </xdr:twoCellAnchor>
  <xdr:twoCellAnchor>
    <xdr:from>
      <xdr:col>18</xdr:col>
      <xdr:colOff>19173</xdr:colOff>
      <xdr:row>14</xdr:row>
      <xdr:rowOff>120666</xdr:rowOff>
    </xdr:from>
    <xdr:to>
      <xdr:col>20</xdr:col>
      <xdr:colOff>539046</xdr:colOff>
      <xdr:row>22</xdr:row>
      <xdr:rowOff>11010</xdr:rowOff>
    </xdr:to>
    <xdr:cxnSp macro="">
      <xdr:nvCxnSpPr>
        <xdr:cNvPr id="38" name="Прямая со стрелкой 37">
          <a:extLst>
            <a:ext uri="{FF2B5EF4-FFF2-40B4-BE49-F238E27FC236}">
              <a16:creationId xmlns:a16="http://schemas.microsoft.com/office/drawing/2014/main" id="{71588161-CE3C-4E02-8E02-C7E866D61047}"/>
            </a:ext>
          </a:extLst>
        </xdr:cNvPr>
        <xdr:cNvCxnSpPr/>
      </xdr:nvCxnSpPr>
      <xdr:spPr>
        <a:xfrm flipH="1">
          <a:off x="10323491" y="2709734"/>
          <a:ext cx="1732146" cy="1483617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560696</xdr:colOff>
      <xdr:row>16</xdr:row>
      <xdr:rowOff>130146</xdr:rowOff>
    </xdr:from>
    <xdr:ext cx="535083" cy="309315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9414117D-97DD-4B8E-A130-BB921B607D80}"/>
            </a:ext>
          </a:extLst>
        </xdr:cNvPr>
        <xdr:cNvSpPr txBox="1"/>
      </xdr:nvSpPr>
      <xdr:spPr>
        <a:xfrm rot="19203150">
          <a:off x="11219171" y="3330546"/>
          <a:ext cx="535083" cy="3093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200" b="1">
              <a:solidFill>
                <a:sysClr val="windowText" lastClr="000000"/>
              </a:solidFill>
              <a:latin typeface="Arial Black" panose="020B0A04020102020204" pitchFamily="34" charset="0"/>
            </a:rPr>
            <a:t>НЕТ</a:t>
          </a:r>
        </a:p>
      </xdr:txBody>
    </xdr:sp>
    <xdr:clientData/>
  </xdr:oneCellAnchor>
  <xdr:twoCellAnchor>
    <xdr:from>
      <xdr:col>24</xdr:col>
      <xdr:colOff>88570</xdr:colOff>
      <xdr:row>14</xdr:row>
      <xdr:rowOff>121227</xdr:rowOff>
    </xdr:from>
    <xdr:to>
      <xdr:col>27</xdr:col>
      <xdr:colOff>12370</xdr:colOff>
      <xdr:row>22</xdr:row>
      <xdr:rowOff>17813</xdr:rowOff>
    </xdr:to>
    <xdr:cxnSp macro="">
      <xdr:nvCxnSpPr>
        <xdr:cNvPr id="40" name="Прямая со стрелкой 39">
          <a:extLst>
            <a:ext uri="{FF2B5EF4-FFF2-40B4-BE49-F238E27FC236}">
              <a16:creationId xmlns:a16="http://schemas.microsoft.com/office/drawing/2014/main" id="{F2C21143-2FC5-45C1-A828-551D8DA159EB}"/>
            </a:ext>
          </a:extLst>
        </xdr:cNvPr>
        <xdr:cNvCxnSpPr/>
      </xdr:nvCxnSpPr>
      <xdr:spPr>
        <a:xfrm>
          <a:off x="14029706" y="2710295"/>
          <a:ext cx="1742209" cy="1489859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606950</xdr:colOff>
      <xdr:row>17</xdr:row>
      <xdr:rowOff>60194</xdr:rowOff>
    </xdr:from>
    <xdr:ext cx="1427570" cy="680956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7B1EEE64-1EF7-4E6F-A200-5D81FD7B1045}"/>
            </a:ext>
          </a:extLst>
        </xdr:cNvPr>
        <xdr:cNvSpPr txBox="1"/>
      </xdr:nvSpPr>
      <xdr:spPr>
        <a:xfrm rot="19181732">
          <a:off x="11265425" y="3460619"/>
          <a:ext cx="1427570" cy="6809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ru-RU" sz="10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Товар (работы, услуги)</a:t>
          </a:r>
        </a:p>
        <a:p>
          <a:pPr algn="ctr"/>
          <a:r>
            <a:rPr lang="ru-RU" sz="10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будут приобретаться</a:t>
          </a:r>
        </a:p>
        <a:p>
          <a:pPr algn="ctr"/>
          <a:r>
            <a:rPr lang="ru-RU" sz="10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по заявкам</a:t>
          </a:r>
        </a:p>
        <a:p>
          <a:pPr algn="ctr"/>
          <a:r>
            <a:rPr lang="ru-RU" sz="1000" b="0" i="1">
              <a:solidFill>
                <a:sysClr val="windowText" lastClr="000000"/>
              </a:solidFill>
              <a:latin typeface="Arial Narrow" panose="020B0606020202030204" pitchFamily="34" charset="0"/>
            </a:rPr>
            <a:t>по мере необходимости.</a:t>
          </a:r>
        </a:p>
      </xdr:txBody>
    </xdr:sp>
    <xdr:clientData/>
  </xdr:oneCellAnchor>
  <xdr:oneCellAnchor>
    <xdr:from>
      <xdr:col>19</xdr:col>
      <xdr:colOff>9439</xdr:colOff>
      <xdr:row>4</xdr:row>
      <xdr:rowOff>152985</xdr:rowOff>
    </xdr:from>
    <xdr:ext cx="433324" cy="309315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31D53E12-3815-4855-8B9E-B6D35809369D}"/>
            </a:ext>
          </a:extLst>
        </xdr:cNvPr>
        <xdr:cNvSpPr txBox="1"/>
      </xdr:nvSpPr>
      <xdr:spPr>
        <a:xfrm rot="1473934">
          <a:off x="11277514" y="953085"/>
          <a:ext cx="433324" cy="3093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200" b="1">
              <a:solidFill>
                <a:sysClr val="windowText" lastClr="000000"/>
              </a:solidFill>
              <a:latin typeface="Arial Black" panose="020B0A04020102020204" pitchFamily="34" charset="0"/>
            </a:rPr>
            <a:t>ДА</a:t>
          </a:r>
        </a:p>
      </xdr:txBody>
    </xdr:sp>
    <xdr:clientData/>
  </xdr:oneCellAnchor>
  <xdr:oneCellAnchor>
    <xdr:from>
      <xdr:col>25</xdr:col>
      <xdr:colOff>217258</xdr:colOff>
      <xdr:row>16</xdr:row>
      <xdr:rowOff>170303</xdr:rowOff>
    </xdr:from>
    <xdr:ext cx="433324" cy="309315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D8716E76-3739-47B2-BC1F-7C4A83580E65}"/>
            </a:ext>
          </a:extLst>
        </xdr:cNvPr>
        <xdr:cNvSpPr txBox="1"/>
      </xdr:nvSpPr>
      <xdr:spPr>
        <a:xfrm rot="2414161">
          <a:off x="15142933" y="3370703"/>
          <a:ext cx="433324" cy="3093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200" b="1">
              <a:solidFill>
                <a:sysClr val="windowText" lastClr="000000"/>
              </a:solidFill>
              <a:latin typeface="Arial Black" panose="020B0A04020102020204" pitchFamily="34" charset="0"/>
            </a:rPr>
            <a:t>ДА</a:t>
          </a:r>
        </a:p>
      </xdr:txBody>
    </xdr:sp>
    <xdr:clientData/>
  </xdr:oneCellAnchor>
  <xdr:twoCellAnchor>
    <xdr:from>
      <xdr:col>2</xdr:col>
      <xdr:colOff>0</xdr:colOff>
      <xdr:row>23</xdr:row>
      <xdr:rowOff>19050</xdr:rowOff>
    </xdr:from>
    <xdr:to>
      <xdr:col>4</xdr:col>
      <xdr:colOff>600075</xdr:colOff>
      <xdr:row>28</xdr:row>
      <xdr:rowOff>57150</xdr:rowOff>
    </xdr:to>
    <xdr:sp macro="" textlink="">
      <xdr:nvSpPr>
        <xdr:cNvPr id="49" name="Прямоугольник: скругленные углы 4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686FE7-6B16-45CE-8135-16DD93ECF028}"/>
            </a:ext>
          </a:extLst>
        </xdr:cNvPr>
        <xdr:cNvSpPr/>
      </xdr:nvSpPr>
      <xdr:spPr>
        <a:xfrm>
          <a:off x="904875" y="4619625"/>
          <a:ext cx="1819275" cy="1038225"/>
        </a:xfrm>
        <a:prstGeom prst="round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НАЖМИТЕ СЮДА</a:t>
          </a:r>
        </a:p>
      </xdr:txBody>
    </xdr:sp>
    <xdr:clientData/>
  </xdr:twoCellAnchor>
  <xdr:twoCellAnchor>
    <xdr:from>
      <xdr:col>10</xdr:col>
      <xdr:colOff>9525</xdr:colOff>
      <xdr:row>23</xdr:row>
      <xdr:rowOff>19050</xdr:rowOff>
    </xdr:from>
    <xdr:to>
      <xdr:col>13</xdr:col>
      <xdr:colOff>0</xdr:colOff>
      <xdr:row>28</xdr:row>
      <xdr:rowOff>57150</xdr:rowOff>
    </xdr:to>
    <xdr:sp macro="" textlink="">
      <xdr:nvSpPr>
        <xdr:cNvPr id="50" name="Прямоугольник: скругленные углы 4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D13698-D9D7-4508-AF15-5818BE51D4DF}"/>
            </a:ext>
          </a:extLst>
        </xdr:cNvPr>
        <xdr:cNvSpPr/>
      </xdr:nvSpPr>
      <xdr:spPr>
        <a:xfrm>
          <a:off x="5495925" y="4419600"/>
          <a:ext cx="1819275" cy="1038225"/>
        </a:xfrm>
        <a:prstGeom prst="round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НАЖМИТЕ СЮДА</a:t>
          </a:r>
        </a:p>
      </xdr:txBody>
    </xdr:sp>
    <xdr:clientData/>
  </xdr:twoCellAnchor>
  <xdr:twoCellAnchor>
    <xdr:from>
      <xdr:col>17</xdr:col>
      <xdr:colOff>9525</xdr:colOff>
      <xdr:row>23</xdr:row>
      <xdr:rowOff>28575</xdr:rowOff>
    </xdr:from>
    <xdr:to>
      <xdr:col>20</xdr:col>
      <xdr:colOff>0</xdr:colOff>
      <xdr:row>28</xdr:row>
      <xdr:rowOff>66675</xdr:rowOff>
    </xdr:to>
    <xdr:sp macro="" textlink="">
      <xdr:nvSpPr>
        <xdr:cNvPr id="51" name="Прямоугольник: скругленные углы 5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32EDF67-D0C2-4361-A260-4A47CFBBE917}"/>
            </a:ext>
          </a:extLst>
        </xdr:cNvPr>
        <xdr:cNvSpPr/>
      </xdr:nvSpPr>
      <xdr:spPr>
        <a:xfrm>
          <a:off x="10058400" y="4629150"/>
          <a:ext cx="1819275" cy="1038225"/>
        </a:xfrm>
        <a:prstGeom prst="round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НАЖМИТЕ</a:t>
          </a:r>
          <a:r>
            <a:rPr lang="ru-RU" sz="12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СЮДА</a:t>
          </a:r>
          <a:endParaRPr lang="ru-RU" sz="12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25</xdr:col>
      <xdr:colOff>19050</xdr:colOff>
      <xdr:row>23</xdr:row>
      <xdr:rowOff>28575</xdr:rowOff>
    </xdr:from>
    <xdr:to>
      <xdr:col>28</xdr:col>
      <xdr:colOff>9525</xdr:colOff>
      <xdr:row>28</xdr:row>
      <xdr:rowOff>66675</xdr:rowOff>
    </xdr:to>
    <xdr:sp macro="" textlink="">
      <xdr:nvSpPr>
        <xdr:cNvPr id="52" name="Прямоугольник: скругленные углы 5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57E2EC4-88F3-408A-9884-96B8B0168189}"/>
            </a:ext>
          </a:extLst>
        </xdr:cNvPr>
        <xdr:cNvSpPr/>
      </xdr:nvSpPr>
      <xdr:spPr>
        <a:xfrm>
          <a:off x="14649450" y="4429125"/>
          <a:ext cx="1819275" cy="1038225"/>
        </a:xfrm>
        <a:prstGeom prst="round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НАЖМИТЕ</a:t>
          </a:r>
          <a:r>
            <a:rPr lang="ru-RU" sz="12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С</a:t>
          </a:r>
          <a:r>
            <a:rPr lang="ru-RU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ЮДА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1334233</xdr:colOff>
      <xdr:row>22</xdr:row>
      <xdr:rowOff>55684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C6FF137-9FBC-4461-BB10-85D475C89D4F}"/>
            </a:ext>
          </a:extLst>
        </xdr:cNvPr>
        <xdr:cNvSpPr txBox="1"/>
      </xdr:nvSpPr>
      <xdr:spPr>
        <a:xfrm>
          <a:off x="8294810" y="342606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7</xdr:col>
      <xdr:colOff>1334233</xdr:colOff>
      <xdr:row>24</xdr:row>
      <xdr:rowOff>0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6BA80DF0-A77F-4826-8A33-DD600398167E}"/>
            </a:ext>
          </a:extLst>
        </xdr:cNvPr>
        <xdr:cNvSpPr txBox="1"/>
      </xdr:nvSpPr>
      <xdr:spPr>
        <a:xfrm>
          <a:off x="8287483" y="344896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7</xdr:col>
      <xdr:colOff>1334233</xdr:colOff>
      <xdr:row>27</xdr:row>
      <xdr:rowOff>0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BB9E0BF1-74B8-4C73-918D-5CBC9F549AE2}"/>
            </a:ext>
          </a:extLst>
        </xdr:cNvPr>
        <xdr:cNvSpPr txBox="1"/>
      </xdr:nvSpPr>
      <xdr:spPr>
        <a:xfrm>
          <a:off x="8298066" y="344235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7</xdr:col>
      <xdr:colOff>1334233</xdr:colOff>
      <xdr:row>27</xdr:row>
      <xdr:rowOff>0</xdr:rowOff>
    </xdr:from>
    <xdr:ext cx="65" cy="17222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24008A6E-AA6C-4201-861B-BD39745A85B3}"/>
            </a:ext>
          </a:extLst>
        </xdr:cNvPr>
        <xdr:cNvSpPr txBox="1"/>
      </xdr:nvSpPr>
      <xdr:spPr>
        <a:xfrm>
          <a:off x="8298066" y="364343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22</xdr:row>
      <xdr:rowOff>55684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11055EB-B647-42C7-A938-03623F9370FE}"/>
            </a:ext>
          </a:extLst>
        </xdr:cNvPr>
        <xdr:cNvSpPr txBox="1"/>
      </xdr:nvSpPr>
      <xdr:spPr>
        <a:xfrm>
          <a:off x="6657650" y="334710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7</xdr:col>
      <xdr:colOff>1334233</xdr:colOff>
      <xdr:row>24</xdr:row>
      <xdr:rowOff>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383376F-1371-4B17-BC89-2317E41E76AE}"/>
            </a:ext>
          </a:extLst>
        </xdr:cNvPr>
        <xdr:cNvSpPr txBox="1"/>
      </xdr:nvSpPr>
      <xdr:spPr>
        <a:xfrm>
          <a:off x="6657650" y="334710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24</xdr:row>
      <xdr:rowOff>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AC3155D-9275-4E25-9888-1C8E259C271E}"/>
            </a:ext>
          </a:extLst>
        </xdr:cNvPr>
        <xdr:cNvSpPr txBox="1"/>
      </xdr:nvSpPr>
      <xdr:spPr>
        <a:xfrm>
          <a:off x="9800900" y="334710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7</xdr:col>
      <xdr:colOff>1334233</xdr:colOff>
      <xdr:row>24</xdr:row>
      <xdr:rowOff>0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FCCE32B-6DB0-48EB-963D-C7ED186A934C}"/>
            </a:ext>
          </a:extLst>
        </xdr:cNvPr>
        <xdr:cNvSpPr txBox="1"/>
      </xdr:nvSpPr>
      <xdr:spPr>
        <a:xfrm>
          <a:off x="7694816" y="503766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7</xdr:col>
      <xdr:colOff>1334233</xdr:colOff>
      <xdr:row>24</xdr:row>
      <xdr:rowOff>0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C36A3A7-CE78-4E16-A65D-EFB114B4B6EB}"/>
            </a:ext>
          </a:extLst>
        </xdr:cNvPr>
        <xdr:cNvSpPr txBox="1"/>
      </xdr:nvSpPr>
      <xdr:spPr>
        <a:xfrm>
          <a:off x="7694816" y="509335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24</xdr:row>
      <xdr:rowOff>0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F2F6AA3-D564-4795-9FCB-928606500047}"/>
            </a:ext>
          </a:extLst>
        </xdr:cNvPr>
        <xdr:cNvSpPr txBox="1"/>
      </xdr:nvSpPr>
      <xdr:spPr>
        <a:xfrm>
          <a:off x="10838066" y="509335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7</xdr:col>
      <xdr:colOff>1334233</xdr:colOff>
      <xdr:row>24</xdr:row>
      <xdr:rowOff>0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D306D54-0CF1-4483-A963-C1C8839D9D7F}"/>
            </a:ext>
          </a:extLst>
        </xdr:cNvPr>
        <xdr:cNvSpPr txBox="1"/>
      </xdr:nvSpPr>
      <xdr:spPr>
        <a:xfrm>
          <a:off x="7694816" y="547158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7</xdr:col>
      <xdr:colOff>1334233</xdr:colOff>
      <xdr:row>24</xdr:row>
      <xdr:rowOff>0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31D5EF6-FC34-492D-9941-3549CF2220F9}"/>
            </a:ext>
          </a:extLst>
        </xdr:cNvPr>
        <xdr:cNvSpPr txBox="1"/>
      </xdr:nvSpPr>
      <xdr:spPr>
        <a:xfrm>
          <a:off x="7694816" y="552726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24</xdr:row>
      <xdr:rowOff>0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B0EBCA09-F525-4DB2-A634-C5E0DEF8114D}"/>
            </a:ext>
          </a:extLst>
        </xdr:cNvPr>
        <xdr:cNvSpPr txBox="1"/>
      </xdr:nvSpPr>
      <xdr:spPr>
        <a:xfrm>
          <a:off x="10838066" y="552726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7B5F0-C31E-488D-BD43-86A41EB473A6}">
  <sheetPr>
    <pageSetUpPr fitToPage="1"/>
  </sheetPr>
  <dimension ref="A1:AD33"/>
  <sheetViews>
    <sheetView zoomScaleNormal="100" zoomScaleSheetLayoutView="100" zoomScalePageLayoutView="80" workbookViewId="0">
      <selection activeCell="A34" sqref="A34"/>
    </sheetView>
  </sheetViews>
  <sheetFormatPr defaultRowHeight="15.75" x14ac:dyDescent="0.25"/>
  <cols>
    <col min="1" max="1" width="4.42578125" style="4" customWidth="1"/>
    <col min="2" max="18" width="9.140625" style="4" customWidth="1"/>
    <col min="19" max="20" width="9.140625" style="4"/>
    <col min="21" max="23" width="9.140625" style="4" customWidth="1"/>
    <col min="24" max="29" width="9.140625" style="4"/>
    <col min="30" max="30" width="4.5703125" style="4" customWidth="1"/>
    <col min="31" max="16384" width="9.140625" style="4"/>
  </cols>
  <sheetData>
    <row r="1" spans="1:30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x14ac:dyDescent="0.25">
      <c r="A2" s="10"/>
      <c r="B2" s="11"/>
      <c r="C2" s="11"/>
      <c r="D2" s="11"/>
      <c r="E2" s="11"/>
      <c r="F2" s="12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x14ac:dyDescent="0.25">
      <c r="A3" s="10"/>
      <c r="B3" s="10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x14ac:dyDescent="0.25">
      <c r="A4" s="10"/>
      <c r="B4" s="10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5"/>
      <c r="O4" s="15"/>
      <c r="P4" s="14"/>
      <c r="Q4" s="14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0" x14ac:dyDescent="0.25">
      <c r="A5" s="10"/>
      <c r="B5" s="10"/>
      <c r="C5" s="16"/>
      <c r="D5" s="16"/>
      <c r="E5" s="16"/>
      <c r="F5" s="16"/>
      <c r="G5" s="17"/>
      <c r="H5" s="17"/>
      <c r="I5" s="17"/>
      <c r="J5" s="18"/>
      <c r="K5" s="18"/>
      <c r="L5" s="18"/>
      <c r="M5" s="16"/>
      <c r="N5" s="16"/>
      <c r="O5" s="16"/>
      <c r="P5" s="16"/>
      <c r="Q5" s="16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6" customFormat="1" x14ac:dyDescent="0.25">
      <c r="A6" s="26"/>
      <c r="B6" s="26"/>
      <c r="C6" s="19"/>
      <c r="D6" s="20"/>
      <c r="E6" s="21"/>
      <c r="F6" s="19"/>
      <c r="G6" s="22"/>
      <c r="H6" s="22"/>
      <c r="I6" s="22"/>
      <c r="J6" s="22"/>
      <c r="K6" s="22"/>
      <c r="L6" s="22"/>
      <c r="M6" s="23"/>
      <c r="N6" s="23"/>
      <c r="O6" s="24"/>
      <c r="P6" s="25"/>
      <c r="Q6" s="25"/>
      <c r="R6" s="26"/>
      <c r="S6" s="26"/>
      <c r="T6" s="26"/>
      <c r="U6" s="27"/>
      <c r="V6" s="27"/>
      <c r="W6" s="27"/>
      <c r="X6" s="26"/>
      <c r="Y6" s="26"/>
      <c r="Z6" s="26"/>
      <c r="AA6" s="26"/>
      <c r="AB6" s="26"/>
      <c r="AC6" s="26"/>
      <c r="AD6" s="26"/>
    </row>
    <row r="7" spans="1:30" s="6" customFormat="1" x14ac:dyDescent="0.25">
      <c r="A7" s="26"/>
      <c r="B7" s="26"/>
      <c r="C7" s="19"/>
      <c r="D7" s="20"/>
      <c r="E7" s="21"/>
      <c r="F7" s="19"/>
      <c r="G7" s="22"/>
      <c r="H7" s="22"/>
      <c r="I7" s="22"/>
      <c r="J7" s="22"/>
      <c r="K7" s="22"/>
      <c r="L7" s="22"/>
      <c r="M7" s="23"/>
      <c r="N7" s="23"/>
      <c r="O7" s="24"/>
      <c r="P7" s="25"/>
      <c r="Q7" s="25"/>
      <c r="R7" s="26"/>
      <c r="S7" s="26"/>
      <c r="T7" s="26"/>
      <c r="U7" s="27"/>
      <c r="V7" s="27"/>
      <c r="W7" s="27"/>
      <c r="X7" s="26"/>
      <c r="Y7" s="26"/>
      <c r="Z7" s="26"/>
      <c r="AA7" s="26"/>
      <c r="AB7" s="26"/>
      <c r="AC7" s="26"/>
      <c r="AD7" s="26"/>
    </row>
    <row r="8" spans="1:30" s="6" customFormat="1" x14ac:dyDescent="0.25">
      <c r="A8" s="26"/>
      <c r="B8" s="26"/>
      <c r="C8" s="19"/>
      <c r="D8" s="20"/>
      <c r="E8" s="21"/>
      <c r="F8" s="19"/>
      <c r="G8" s="22"/>
      <c r="H8" s="22"/>
      <c r="I8" s="22"/>
      <c r="J8" s="22"/>
      <c r="K8" s="22"/>
      <c r="L8" s="22"/>
      <c r="M8" s="23"/>
      <c r="N8" s="23"/>
      <c r="O8" s="24"/>
      <c r="P8" s="25"/>
      <c r="Q8" s="25"/>
      <c r="R8" s="26"/>
      <c r="S8" s="26"/>
      <c r="T8" s="26"/>
      <c r="U8" s="27"/>
      <c r="V8" s="27"/>
      <c r="W8" s="27"/>
      <c r="X8" s="26"/>
      <c r="Y8" s="26"/>
      <c r="Z8" s="26"/>
      <c r="AA8" s="26"/>
      <c r="AB8" s="26"/>
      <c r="AC8" s="26"/>
      <c r="AD8" s="26"/>
    </row>
    <row r="9" spans="1:30" s="6" customFormat="1" x14ac:dyDescent="0.25">
      <c r="A9" s="26"/>
      <c r="B9" s="26"/>
      <c r="C9" s="19"/>
      <c r="D9" s="20"/>
      <c r="E9" s="21"/>
      <c r="F9" s="19"/>
      <c r="G9" s="22"/>
      <c r="H9" s="22"/>
      <c r="I9" s="22"/>
      <c r="J9" s="22"/>
      <c r="K9" s="22"/>
      <c r="L9" s="22"/>
      <c r="M9" s="23"/>
      <c r="N9" s="23"/>
      <c r="O9" s="24"/>
      <c r="P9" s="25"/>
      <c r="Q9" s="25"/>
      <c r="R9" s="26"/>
      <c r="S9" s="26"/>
      <c r="T9" s="26"/>
      <c r="U9" s="27"/>
      <c r="V9" s="27"/>
      <c r="W9" s="27"/>
      <c r="X9" s="26"/>
      <c r="Y9" s="26"/>
      <c r="Z9" s="26"/>
      <c r="AA9" s="26"/>
      <c r="AB9" s="26"/>
      <c r="AC9" s="26"/>
      <c r="AD9" s="26"/>
    </row>
    <row r="10" spans="1:30" s="6" customFormat="1" x14ac:dyDescent="0.25">
      <c r="A10" s="26"/>
      <c r="B10" s="26"/>
      <c r="C10" s="19"/>
      <c r="D10" s="20"/>
      <c r="E10" s="21"/>
      <c r="F10" s="19"/>
      <c r="G10" s="22"/>
      <c r="H10" s="22"/>
      <c r="I10" s="22"/>
      <c r="J10" s="22"/>
      <c r="K10" s="22"/>
      <c r="L10" s="22"/>
      <c r="M10" s="23"/>
      <c r="N10" s="23"/>
      <c r="O10" s="24"/>
      <c r="P10" s="25"/>
      <c r="Q10" s="25"/>
      <c r="R10" s="26"/>
      <c r="S10" s="26"/>
      <c r="T10" s="26"/>
      <c r="U10" s="27"/>
      <c r="V10" s="26"/>
      <c r="W10" s="26"/>
      <c r="X10" s="26"/>
      <c r="Y10" s="26"/>
      <c r="Z10" s="26"/>
      <c r="AA10" s="26"/>
      <c r="AB10" s="26"/>
      <c r="AC10" s="26"/>
      <c r="AD10" s="26"/>
    </row>
    <row r="11" spans="1:30" s="6" customFormat="1" x14ac:dyDescent="0.25">
      <c r="A11" s="26"/>
      <c r="B11" s="26"/>
      <c r="C11" s="19"/>
      <c r="D11" s="20"/>
      <c r="E11" s="21"/>
      <c r="F11" s="28"/>
      <c r="G11" s="22"/>
      <c r="H11" s="22"/>
      <c r="I11" s="22"/>
      <c r="J11" s="22"/>
      <c r="K11" s="22"/>
      <c r="L11" s="22"/>
      <c r="M11" s="23"/>
      <c r="N11" s="23"/>
      <c r="O11" s="24"/>
      <c r="P11" s="25"/>
      <c r="Q11" s="25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 spans="1:30" x14ac:dyDescent="0.25">
      <c r="A12" s="10"/>
      <c r="B12" s="10"/>
      <c r="C12" s="29"/>
      <c r="D12" s="30"/>
      <c r="E12" s="30"/>
      <c r="F12" s="31"/>
      <c r="G12" s="32"/>
      <c r="H12" s="30"/>
      <c r="I12" s="10"/>
      <c r="J12" s="10"/>
      <c r="K12" s="10"/>
      <c r="L12" s="10"/>
      <c r="M12" s="10"/>
      <c r="N12" s="10"/>
      <c r="O12" s="33"/>
      <c r="P12" s="33"/>
      <c r="Q12" s="34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x14ac:dyDescent="0.25">
      <c r="A13" s="10"/>
      <c r="B13" s="10"/>
      <c r="C13" s="35"/>
      <c r="D13" s="10"/>
      <c r="E13" s="10"/>
      <c r="F13" s="10"/>
      <c r="G13" s="36"/>
      <c r="H13" s="36"/>
      <c r="I13" s="36"/>
      <c r="J13" s="36"/>
      <c r="K13" s="36"/>
      <c r="L13" s="36"/>
      <c r="M13" s="10"/>
      <c r="N13" s="10"/>
      <c r="O13" s="37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x14ac:dyDescent="0.25">
      <c r="A14" s="10"/>
      <c r="B14" s="10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x14ac:dyDescent="0.25">
      <c r="A15" s="10"/>
      <c r="B15" s="10"/>
      <c r="C15" s="39"/>
      <c r="D15" s="39"/>
      <c r="E15" s="39"/>
      <c r="F15" s="39"/>
      <c r="G15" s="10"/>
      <c r="H15" s="10"/>
      <c r="I15" s="10"/>
      <c r="J15" s="10"/>
      <c r="K15" s="10"/>
      <c r="L15" s="10"/>
      <c r="M15" s="39"/>
      <c r="N15" s="39"/>
      <c r="O15" s="39"/>
      <c r="P15" s="39"/>
      <c r="Q15" s="39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4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</sheetData>
  <printOptions horizontalCentered="1"/>
  <pageMargins left="0.11811023622047245" right="0.11811023622047245" top="0.35433070866141736" bottom="0" header="0" footer="0"/>
  <pageSetup paperSize="9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8"/>
  <sheetViews>
    <sheetView tabSelected="1" zoomScale="90" zoomScaleNormal="90" zoomScaleSheetLayoutView="80" zoomScalePageLayoutView="80" workbookViewId="0">
      <selection activeCell="R21" sqref="R21"/>
    </sheetView>
  </sheetViews>
  <sheetFormatPr defaultRowHeight="15.75" x14ac:dyDescent="0.25"/>
  <cols>
    <col min="1" max="1" width="3" style="4" customWidth="1"/>
    <col min="2" max="2" width="7.140625" style="4" customWidth="1"/>
    <col min="3" max="3" width="35.5703125" style="4" customWidth="1"/>
    <col min="4" max="4" width="14.28515625" style="4" customWidth="1"/>
    <col min="5" max="6" width="9.85546875" style="4" customWidth="1"/>
    <col min="7" max="7" width="15.85546875" style="4" customWidth="1"/>
    <col min="8" max="8" width="16.140625" style="4" customWidth="1"/>
    <col min="9" max="13" width="20" style="4" customWidth="1"/>
    <col min="14" max="14" width="3" style="4" customWidth="1"/>
    <col min="15" max="16" width="9.140625" style="4"/>
    <col min="17" max="17" width="15.5703125" style="4" bestFit="1" customWidth="1"/>
    <col min="18" max="18" width="12.7109375" style="4" bestFit="1" customWidth="1"/>
    <col min="19" max="19" width="14.42578125" style="4" bestFit="1" customWidth="1"/>
    <col min="20" max="16384" width="9.140625" style="4"/>
  </cols>
  <sheetData>
    <row r="1" spans="1:19" ht="16.5" thickBot="1" x14ac:dyDescent="0.3">
      <c r="A1" s="1"/>
      <c r="B1" s="1"/>
      <c r="C1" s="1"/>
      <c r="D1" s="1"/>
      <c r="E1" s="1"/>
      <c r="F1" s="2"/>
    </row>
    <row r="2" spans="1:19" ht="47.25" customHeight="1" thickTop="1" thickBot="1" x14ac:dyDescent="0.3">
      <c r="B2" s="61" t="s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ht="57.75" customHeight="1" thickTop="1" thickBot="1" x14ac:dyDescent="0.3">
      <c r="B3" s="54"/>
      <c r="C3" s="64" t="s">
        <v>5</v>
      </c>
      <c r="D3" s="64"/>
      <c r="E3" s="64"/>
      <c r="F3" s="65"/>
      <c r="G3" s="63" t="s">
        <v>35</v>
      </c>
      <c r="H3" s="63"/>
      <c r="I3" s="62" t="s">
        <v>7</v>
      </c>
      <c r="J3" s="62"/>
      <c r="K3" s="62"/>
      <c r="L3" s="63" t="s">
        <v>8</v>
      </c>
      <c r="M3" s="63"/>
    </row>
    <row r="4" spans="1:19" ht="73.5" customHeight="1" thickTop="1" thickBot="1" x14ac:dyDescent="0.3">
      <c r="B4" s="63" t="s">
        <v>2</v>
      </c>
      <c r="C4" s="63" t="s">
        <v>4</v>
      </c>
      <c r="D4" s="63" t="s">
        <v>6</v>
      </c>
      <c r="E4" s="63" t="s">
        <v>0</v>
      </c>
      <c r="F4" s="63" t="s">
        <v>10</v>
      </c>
      <c r="G4" s="47" t="s">
        <v>16</v>
      </c>
      <c r="H4" s="47" t="s">
        <v>17</v>
      </c>
      <c r="I4" s="63" t="s">
        <v>12</v>
      </c>
      <c r="J4" s="63" t="s">
        <v>11</v>
      </c>
      <c r="K4" s="63" t="s">
        <v>36</v>
      </c>
      <c r="L4" s="63" t="s">
        <v>37</v>
      </c>
      <c r="M4" s="63" t="s">
        <v>38</v>
      </c>
    </row>
    <row r="5" spans="1:19" s="6" customFormat="1" ht="33.75" customHeight="1" thickTop="1" thickBot="1" x14ac:dyDescent="0.3">
      <c r="B5" s="63"/>
      <c r="C5" s="63"/>
      <c r="D5" s="63"/>
      <c r="E5" s="63"/>
      <c r="F5" s="63"/>
      <c r="G5" s="52">
        <f>SUMPRODUCT($E6:$E24,G6:G24)</f>
        <v>375651</v>
      </c>
      <c r="H5" s="52">
        <f>SUMPRODUCT($E6:$E24,H6:H24)</f>
        <v>387909</v>
      </c>
      <c r="I5" s="63"/>
      <c r="J5" s="63"/>
      <c r="K5" s="63"/>
      <c r="L5" s="63"/>
      <c r="M5" s="63"/>
      <c r="Q5" s="9"/>
      <c r="R5" s="9"/>
      <c r="S5" s="9"/>
    </row>
    <row r="6" spans="1:19" s="6" customFormat="1" ht="45" customHeight="1" thickTop="1" thickBot="1" x14ac:dyDescent="0.3">
      <c r="B6" s="48">
        <v>1</v>
      </c>
      <c r="C6" s="49" t="s">
        <v>18</v>
      </c>
      <c r="D6" s="48" t="s">
        <v>13</v>
      </c>
      <c r="E6" s="55">
        <v>24</v>
      </c>
      <c r="F6" s="48" t="s">
        <v>1</v>
      </c>
      <c r="G6" s="56">
        <v>1635</v>
      </c>
      <c r="H6" s="56">
        <v>2107</v>
      </c>
      <c r="I6" s="50">
        <f>ROUND(AVERAGE('Расчет 2 - НМЦД'!$G6:$H6),2)</f>
        <v>1871</v>
      </c>
      <c r="J6" s="50">
        <f>_xlfn.STDEV.S('Расчет 2 - НМЦД'!$G6:$H6)</f>
        <v>333.75440072005046</v>
      </c>
      <c r="K6" s="51">
        <f t="shared" ref="K6:K24" si="0">J6/I6</f>
        <v>0.17838289723145401</v>
      </c>
      <c r="L6" s="50">
        <f>(INDEX(G6:H6,MATCH(MIN($G$5:$H$5),$G$5:$H$5,0)))*E6</f>
        <v>39240</v>
      </c>
      <c r="M6" s="50">
        <f>E6*I6</f>
        <v>44904</v>
      </c>
      <c r="Q6" s="9"/>
      <c r="R6" s="9"/>
      <c r="S6" s="9"/>
    </row>
    <row r="7" spans="1:19" s="6" customFormat="1" ht="41.25" customHeight="1" thickTop="1" thickBot="1" x14ac:dyDescent="0.3">
      <c r="B7" s="48">
        <v>2</v>
      </c>
      <c r="C7" s="49" t="s">
        <v>19</v>
      </c>
      <c r="D7" s="48" t="s">
        <v>13</v>
      </c>
      <c r="E7" s="55">
        <v>24</v>
      </c>
      <c r="F7" s="48" t="s">
        <v>1</v>
      </c>
      <c r="G7" s="56">
        <v>2130</v>
      </c>
      <c r="H7" s="56">
        <v>2629</v>
      </c>
      <c r="I7" s="50">
        <f>ROUND(AVERAGE('Расчет 2 - НМЦД'!$G7:$H7),2)</f>
        <v>2379.5</v>
      </c>
      <c r="J7" s="50">
        <f>_xlfn.STDEV.S('Расчет 2 - НМЦД'!$G7:$H7)</f>
        <v>352.84628381208722</v>
      </c>
      <c r="K7" s="51">
        <f t="shared" si="0"/>
        <v>0.14828589359617031</v>
      </c>
      <c r="L7" s="50">
        <f t="shared" ref="L7:L21" si="1">(INDEX(G7:H7,MATCH(MIN($G$5:$H$5),$G$5:$H$5,0)))*E7</f>
        <v>51120</v>
      </c>
      <c r="M7" s="50">
        <f t="shared" ref="M7:M21" si="2">E7*I7</f>
        <v>57108</v>
      </c>
      <c r="Q7" s="9"/>
      <c r="R7" s="9"/>
      <c r="S7" s="9"/>
    </row>
    <row r="8" spans="1:19" s="6" customFormat="1" ht="36" customHeight="1" thickTop="1" thickBot="1" x14ac:dyDescent="0.3">
      <c r="B8" s="48">
        <v>3</v>
      </c>
      <c r="C8" s="49" t="s">
        <v>20</v>
      </c>
      <c r="D8" s="48" t="s">
        <v>13</v>
      </c>
      <c r="E8" s="55">
        <v>24</v>
      </c>
      <c r="F8" s="48" t="s">
        <v>1</v>
      </c>
      <c r="G8" s="56">
        <v>1200</v>
      </c>
      <c r="H8" s="56">
        <v>1188</v>
      </c>
      <c r="I8" s="50">
        <f>ROUND(AVERAGE('Расчет 2 - НМЦД'!$G8:$H8),2)</f>
        <v>1194</v>
      </c>
      <c r="J8" s="50">
        <f>_xlfn.STDEV.S('Расчет 2 - НМЦД'!$G8:$H8)</f>
        <v>8.4852813742385695</v>
      </c>
      <c r="K8" s="51">
        <f t="shared" si="0"/>
        <v>7.1066008159452005E-3</v>
      </c>
      <c r="L8" s="50">
        <f t="shared" si="1"/>
        <v>28800</v>
      </c>
      <c r="M8" s="50">
        <f t="shared" si="2"/>
        <v>28656</v>
      </c>
      <c r="Q8" s="9"/>
      <c r="R8" s="9"/>
      <c r="S8" s="9"/>
    </row>
    <row r="9" spans="1:19" s="6" customFormat="1" ht="48" customHeight="1" thickTop="1" thickBot="1" x14ac:dyDescent="0.3">
      <c r="B9" s="48">
        <v>4</v>
      </c>
      <c r="C9" s="49" t="s">
        <v>21</v>
      </c>
      <c r="D9" s="48" t="s">
        <v>13</v>
      </c>
      <c r="E9" s="55">
        <v>24</v>
      </c>
      <c r="F9" s="48" t="s">
        <v>1</v>
      </c>
      <c r="G9" s="56">
        <v>2600</v>
      </c>
      <c r="H9" s="56">
        <v>3155</v>
      </c>
      <c r="I9" s="50">
        <f>ROUND(AVERAGE('Расчет 2 - НМЦД'!$G9:$H9),2)</f>
        <v>2877.5</v>
      </c>
      <c r="J9" s="50">
        <f>_xlfn.STDEV.S('Расчет 2 - НМЦД'!$G9:$H9)</f>
        <v>392.44426355853386</v>
      </c>
      <c r="K9" s="51">
        <f t="shared" si="0"/>
        <v>0.13638375796995095</v>
      </c>
      <c r="L9" s="50">
        <f t="shared" si="1"/>
        <v>62400</v>
      </c>
      <c r="M9" s="50">
        <f t="shared" si="2"/>
        <v>69060</v>
      </c>
      <c r="Q9" s="9"/>
      <c r="R9" s="9"/>
      <c r="S9" s="9"/>
    </row>
    <row r="10" spans="1:19" s="6" customFormat="1" ht="53.25" customHeight="1" thickTop="1" thickBot="1" x14ac:dyDescent="0.3">
      <c r="B10" s="48">
        <v>5</v>
      </c>
      <c r="C10" s="49" t="s">
        <v>22</v>
      </c>
      <c r="D10" s="48" t="s">
        <v>13</v>
      </c>
      <c r="E10" s="55">
        <v>8</v>
      </c>
      <c r="F10" s="48" t="s">
        <v>1</v>
      </c>
      <c r="G10" s="56">
        <v>2250</v>
      </c>
      <c r="H10" s="56">
        <v>1589</v>
      </c>
      <c r="I10" s="50">
        <f>ROUND(AVERAGE('Расчет 2 - НМЦД'!$G10:$H10),2)</f>
        <v>1919.5</v>
      </c>
      <c r="J10" s="50">
        <f>_xlfn.STDEV.S('Расчет 2 - НМЦД'!$G10:$H10)</f>
        <v>467.39758236430794</v>
      </c>
      <c r="K10" s="51">
        <f t="shared" si="0"/>
        <v>0.24349965218249958</v>
      </c>
      <c r="L10" s="50">
        <f t="shared" si="1"/>
        <v>18000</v>
      </c>
      <c r="M10" s="50">
        <f t="shared" si="2"/>
        <v>15356</v>
      </c>
      <c r="Q10" s="9"/>
      <c r="R10" s="9"/>
      <c r="S10" s="9"/>
    </row>
    <row r="11" spans="1:19" s="6" customFormat="1" ht="46.5" customHeight="1" thickTop="1" thickBot="1" x14ac:dyDescent="0.3">
      <c r="B11" s="48">
        <v>6</v>
      </c>
      <c r="C11" s="49" t="s">
        <v>23</v>
      </c>
      <c r="D11" s="48" t="s">
        <v>13</v>
      </c>
      <c r="E11" s="55">
        <v>8</v>
      </c>
      <c r="F11" s="48" t="s">
        <v>1</v>
      </c>
      <c r="G11" s="58">
        <v>1730</v>
      </c>
      <c r="H11" s="58">
        <v>1588</v>
      </c>
      <c r="I11" s="50">
        <f>ROUND(AVERAGE('Расчет 2 - НМЦД'!$G11:$H11),2)</f>
        <v>1659</v>
      </c>
      <c r="J11" s="50">
        <f>_xlfn.STDEV.S('Расчет 2 - НМЦД'!$G11:$H11)</f>
        <v>100.40916292848975</v>
      </c>
      <c r="K11" s="51">
        <f t="shared" si="0"/>
        <v>6.0523907732664105E-2</v>
      </c>
      <c r="L11" s="50">
        <f t="shared" si="1"/>
        <v>13840</v>
      </c>
      <c r="M11" s="50">
        <f t="shared" si="2"/>
        <v>13272</v>
      </c>
      <c r="Q11" s="9"/>
      <c r="R11" s="9"/>
      <c r="S11" s="9"/>
    </row>
    <row r="12" spans="1:19" s="6" customFormat="1" ht="39.75" customHeight="1" thickTop="1" thickBot="1" x14ac:dyDescent="0.3">
      <c r="B12" s="48">
        <v>7</v>
      </c>
      <c r="C12" s="49" t="s">
        <v>24</v>
      </c>
      <c r="D12" s="48" t="s">
        <v>13</v>
      </c>
      <c r="E12" s="55">
        <v>14</v>
      </c>
      <c r="F12" s="48" t="s">
        <v>1</v>
      </c>
      <c r="G12" s="56">
        <v>180</v>
      </c>
      <c r="H12" s="56">
        <v>317</v>
      </c>
      <c r="I12" s="50">
        <f>ROUND(AVERAGE('Расчет 2 - НМЦД'!$G12:$H12),2)</f>
        <v>248.5</v>
      </c>
      <c r="J12" s="50">
        <f>_xlfn.STDEV.S('Расчет 2 - НМЦД'!$G12:$H12)</f>
        <v>96.873629022557012</v>
      </c>
      <c r="K12" s="51">
        <f t="shared" si="0"/>
        <v>0.38983351719338838</v>
      </c>
      <c r="L12" s="50">
        <f t="shared" si="1"/>
        <v>2520</v>
      </c>
      <c r="M12" s="50">
        <f t="shared" si="2"/>
        <v>3479</v>
      </c>
      <c r="Q12" s="9"/>
      <c r="R12" s="9"/>
      <c r="S12" s="9"/>
    </row>
    <row r="13" spans="1:19" s="6" customFormat="1" ht="39.75" customHeight="1" thickTop="1" thickBot="1" x14ac:dyDescent="0.3">
      <c r="B13" s="48">
        <v>8</v>
      </c>
      <c r="C13" s="49" t="s">
        <v>25</v>
      </c>
      <c r="D13" s="48" t="s">
        <v>13</v>
      </c>
      <c r="E13" s="55">
        <v>14</v>
      </c>
      <c r="F13" s="48" t="s">
        <v>1</v>
      </c>
      <c r="G13" s="56">
        <v>210</v>
      </c>
      <c r="H13" s="56">
        <v>238</v>
      </c>
      <c r="I13" s="50">
        <f>ROUND(AVERAGE('Расчет 2 - НМЦД'!$G13:$H13),2)</f>
        <v>224</v>
      </c>
      <c r="J13" s="50">
        <f>_xlfn.STDEV.S('Расчет 2 - НМЦД'!$G13:$H13)</f>
        <v>19.798989873223331</v>
      </c>
      <c r="K13" s="51">
        <f t="shared" si="0"/>
        <v>8.8388347648318447E-2</v>
      </c>
      <c r="L13" s="50">
        <f t="shared" si="1"/>
        <v>2940</v>
      </c>
      <c r="M13" s="50">
        <f t="shared" si="2"/>
        <v>3136</v>
      </c>
      <c r="Q13" s="9"/>
      <c r="R13" s="9"/>
      <c r="S13" s="9"/>
    </row>
    <row r="14" spans="1:19" s="6" customFormat="1" ht="66.75" customHeight="1" thickTop="1" thickBot="1" x14ac:dyDescent="0.3">
      <c r="B14" s="48">
        <v>9</v>
      </c>
      <c r="C14" s="49" t="s">
        <v>26</v>
      </c>
      <c r="D14" s="48" t="s">
        <v>13</v>
      </c>
      <c r="E14" s="55">
        <v>14</v>
      </c>
      <c r="F14" s="48" t="s">
        <v>1</v>
      </c>
      <c r="G14" s="56">
        <v>50</v>
      </c>
      <c r="H14" s="56">
        <v>67</v>
      </c>
      <c r="I14" s="50">
        <f>ROUND(AVERAGE('Расчет 2 - НМЦД'!$G14:$H14),2)</f>
        <v>58.5</v>
      </c>
      <c r="J14" s="50">
        <f>_xlfn.STDEV.S('Расчет 2 - НМЦД'!$G14:$H14)</f>
        <v>12.020815280171307</v>
      </c>
      <c r="K14" s="51">
        <f t="shared" si="0"/>
        <v>0.20548402188327022</v>
      </c>
      <c r="L14" s="50">
        <f t="shared" si="1"/>
        <v>700</v>
      </c>
      <c r="M14" s="50">
        <f t="shared" si="2"/>
        <v>819</v>
      </c>
      <c r="Q14" s="9"/>
      <c r="R14" s="9"/>
      <c r="S14" s="9"/>
    </row>
    <row r="15" spans="1:19" s="6" customFormat="1" ht="47.25" customHeight="1" thickTop="1" thickBot="1" x14ac:dyDescent="0.3">
      <c r="B15" s="48">
        <v>10</v>
      </c>
      <c r="C15" s="49" t="s">
        <v>27</v>
      </c>
      <c r="D15" s="48" t="s">
        <v>13</v>
      </c>
      <c r="E15" s="55">
        <v>12</v>
      </c>
      <c r="F15" s="48" t="s">
        <v>1</v>
      </c>
      <c r="G15" s="56">
        <v>108</v>
      </c>
      <c r="H15" s="56">
        <v>182</v>
      </c>
      <c r="I15" s="50">
        <f>ROUND(AVERAGE('Расчет 2 - НМЦД'!$G15:$H15),2)</f>
        <v>145</v>
      </c>
      <c r="J15" s="50">
        <f>_xlfn.STDEV.S('Расчет 2 - НМЦД'!$G15:$H15)</f>
        <v>52.32590180780452</v>
      </c>
      <c r="K15" s="51">
        <f t="shared" si="0"/>
        <v>0.36086828832968637</v>
      </c>
      <c r="L15" s="50">
        <f t="shared" si="1"/>
        <v>1296</v>
      </c>
      <c r="M15" s="50">
        <f t="shared" si="2"/>
        <v>1740</v>
      </c>
      <c r="Q15" s="9"/>
      <c r="R15" s="9"/>
      <c r="S15" s="9"/>
    </row>
    <row r="16" spans="1:19" s="6" customFormat="1" ht="34.5" customHeight="1" thickTop="1" thickBot="1" x14ac:dyDescent="0.3">
      <c r="B16" s="48">
        <v>11</v>
      </c>
      <c r="C16" s="49" t="s">
        <v>14</v>
      </c>
      <c r="D16" s="48" t="s">
        <v>13</v>
      </c>
      <c r="E16" s="55">
        <v>4</v>
      </c>
      <c r="F16" s="48" t="s">
        <v>1</v>
      </c>
      <c r="G16" s="56">
        <v>4140</v>
      </c>
      <c r="H16" s="56">
        <v>3578</v>
      </c>
      <c r="I16" s="50">
        <f>ROUND(AVERAGE('Расчет 2 - НМЦД'!$G16:$H16),2)</f>
        <v>3859</v>
      </c>
      <c r="J16" s="50">
        <f>_xlfn.STDEV.S('Расчет 2 - НМЦД'!$G16:$H16)</f>
        <v>397.39401102683973</v>
      </c>
      <c r="K16" s="51">
        <f t="shared" si="0"/>
        <v>0.10297849469469804</v>
      </c>
      <c r="L16" s="50">
        <f t="shared" si="1"/>
        <v>16560</v>
      </c>
      <c r="M16" s="50">
        <f t="shared" si="2"/>
        <v>15436</v>
      </c>
      <c r="Q16" s="9"/>
      <c r="R16" s="9"/>
      <c r="S16" s="9"/>
    </row>
    <row r="17" spans="2:19" s="6" customFormat="1" ht="36.75" customHeight="1" thickTop="1" thickBot="1" x14ac:dyDescent="0.3">
      <c r="B17" s="48">
        <v>12</v>
      </c>
      <c r="C17" s="49" t="s">
        <v>15</v>
      </c>
      <c r="D17" s="48" t="s">
        <v>13</v>
      </c>
      <c r="E17" s="55">
        <v>4</v>
      </c>
      <c r="F17" s="48" t="s">
        <v>1</v>
      </c>
      <c r="G17" s="56">
        <v>5620</v>
      </c>
      <c r="H17" s="56">
        <v>2947</v>
      </c>
      <c r="I17" s="50">
        <f>ROUND(AVERAGE('Расчет 2 - НМЦД'!$G17:$H17),2)</f>
        <v>4283.5</v>
      </c>
      <c r="J17" s="50">
        <f>_xlfn.STDEV.S('Расчет 2 - НМЦД'!$G17:$H17)</f>
        <v>1890.0964261116414</v>
      </c>
      <c r="K17" s="51">
        <f t="shared" si="0"/>
        <v>0.44125047884011709</v>
      </c>
      <c r="L17" s="50">
        <f t="shared" si="1"/>
        <v>22480</v>
      </c>
      <c r="M17" s="50">
        <f t="shared" si="2"/>
        <v>17134</v>
      </c>
      <c r="Q17" s="9"/>
      <c r="R17" s="9"/>
      <c r="S17" s="9"/>
    </row>
    <row r="18" spans="2:19" s="6" customFormat="1" ht="36" customHeight="1" thickTop="1" thickBot="1" x14ac:dyDescent="0.3">
      <c r="B18" s="48">
        <v>13</v>
      </c>
      <c r="C18" s="49" t="s">
        <v>28</v>
      </c>
      <c r="D18" s="48" t="s">
        <v>13</v>
      </c>
      <c r="E18" s="55">
        <v>8</v>
      </c>
      <c r="F18" s="48" t="s">
        <v>1</v>
      </c>
      <c r="G18" s="56">
        <v>3600</v>
      </c>
      <c r="H18" s="56">
        <v>2534</v>
      </c>
      <c r="I18" s="50">
        <f>ROUND(AVERAGE('Расчет 2 - НМЦД'!$G18:$H18),2)</f>
        <v>3067</v>
      </c>
      <c r="J18" s="50">
        <f>_xlfn.STDEV.S('Расчет 2 - НМЦД'!$G18:$H18)</f>
        <v>753.77582874485961</v>
      </c>
      <c r="K18" s="51">
        <f t="shared" si="0"/>
        <v>0.24576975179160732</v>
      </c>
      <c r="L18" s="50">
        <f t="shared" si="1"/>
        <v>28800</v>
      </c>
      <c r="M18" s="50">
        <f t="shared" si="2"/>
        <v>24536</v>
      </c>
      <c r="Q18" s="9"/>
      <c r="R18" s="9"/>
      <c r="S18" s="9"/>
    </row>
    <row r="19" spans="2:19" s="6" customFormat="1" ht="57" customHeight="1" thickTop="1" thickBot="1" x14ac:dyDescent="0.3">
      <c r="B19" s="48">
        <v>14</v>
      </c>
      <c r="C19" s="49" t="s">
        <v>29</v>
      </c>
      <c r="D19" s="48" t="s">
        <v>13</v>
      </c>
      <c r="E19" s="55">
        <v>3</v>
      </c>
      <c r="F19" s="48" t="s">
        <v>1</v>
      </c>
      <c r="G19" s="59">
        <v>7900</v>
      </c>
      <c r="H19" s="66">
        <v>9930</v>
      </c>
      <c r="I19" s="50">
        <f>ROUND(AVERAGE('Расчет 2 - НМЦД'!$G19:$H19),2)</f>
        <v>8915</v>
      </c>
      <c r="J19" s="50">
        <f>_xlfn.STDEV.S('Расчет 2 - НМЦД'!$G19:$H19)</f>
        <v>1435.4267658086915</v>
      </c>
      <c r="K19" s="51">
        <f t="shared" si="0"/>
        <v>0.16101253682654981</v>
      </c>
      <c r="L19" s="50">
        <f t="shared" si="1"/>
        <v>23700</v>
      </c>
      <c r="M19" s="50">
        <f t="shared" si="2"/>
        <v>26745</v>
      </c>
      <c r="Q19" s="9"/>
      <c r="R19" s="9"/>
      <c r="S19" s="9"/>
    </row>
    <row r="20" spans="2:19" s="6" customFormat="1" ht="81" customHeight="1" thickTop="1" thickBot="1" x14ac:dyDescent="0.3">
      <c r="B20" s="48">
        <v>15</v>
      </c>
      <c r="C20" s="49" t="s">
        <v>30</v>
      </c>
      <c r="D20" s="48" t="s">
        <v>13</v>
      </c>
      <c r="E20" s="55">
        <v>3</v>
      </c>
      <c r="F20" s="48" t="s">
        <v>1</v>
      </c>
      <c r="G20" s="56">
        <v>1960</v>
      </c>
      <c r="H20" s="56">
        <v>3041</v>
      </c>
      <c r="I20" s="50">
        <f>ROUND(AVERAGE('Расчет 2 - НМЦД'!$G20:$H20),2)</f>
        <v>2500.5</v>
      </c>
      <c r="J20" s="50">
        <f>_xlfn.STDEV.S('Расчет 2 - НМЦД'!$G20:$H20)</f>
        <v>764.38243046265791</v>
      </c>
      <c r="K20" s="51">
        <f t="shared" si="0"/>
        <v>0.30569183381829951</v>
      </c>
      <c r="L20" s="50">
        <f t="shared" si="1"/>
        <v>5880</v>
      </c>
      <c r="M20" s="50">
        <f t="shared" si="2"/>
        <v>7501.5</v>
      </c>
      <c r="Q20" s="9"/>
      <c r="R20" s="9"/>
      <c r="S20" s="9"/>
    </row>
    <row r="21" spans="2:19" s="6" customFormat="1" ht="46.5" customHeight="1" thickTop="1" thickBot="1" x14ac:dyDescent="0.3">
      <c r="B21" s="48">
        <v>16</v>
      </c>
      <c r="C21" s="49" t="s">
        <v>31</v>
      </c>
      <c r="D21" s="48" t="s">
        <v>13</v>
      </c>
      <c r="E21" s="55">
        <v>3</v>
      </c>
      <c r="F21" s="48" t="s">
        <v>1</v>
      </c>
      <c r="G21" s="56">
        <v>2300</v>
      </c>
      <c r="H21" s="56">
        <v>2243</v>
      </c>
      <c r="I21" s="50">
        <f>ROUND(AVERAGE('Расчет 2 - НМЦД'!$G21:$H21),2)</f>
        <v>2271.5</v>
      </c>
      <c r="J21" s="50">
        <f>_xlfn.STDEV.S('Расчет 2 - НМЦД'!$G21:$H21)</f>
        <v>40.305086527633208</v>
      </c>
      <c r="K21" s="51">
        <f t="shared" si="0"/>
        <v>1.7743819734815411E-2</v>
      </c>
      <c r="L21" s="50">
        <f t="shared" si="1"/>
        <v>6900</v>
      </c>
      <c r="M21" s="50">
        <f t="shared" si="2"/>
        <v>6814.5</v>
      </c>
      <c r="Q21" s="9"/>
      <c r="R21" s="9"/>
      <c r="S21" s="9"/>
    </row>
    <row r="22" spans="2:19" s="6" customFormat="1" ht="49.5" customHeight="1" thickTop="1" thickBot="1" x14ac:dyDescent="0.3">
      <c r="B22" s="48">
        <v>17</v>
      </c>
      <c r="C22" s="49" t="s">
        <v>32</v>
      </c>
      <c r="D22" s="48" t="s">
        <v>13</v>
      </c>
      <c r="E22" s="55">
        <v>3</v>
      </c>
      <c r="F22" s="48" t="s">
        <v>1</v>
      </c>
      <c r="G22" s="56">
        <v>2825</v>
      </c>
      <c r="H22" s="56">
        <v>3329</v>
      </c>
      <c r="I22" s="50">
        <f>ROUND(AVERAGE('Расчет 2 - НМЦД'!$G22:$H22),2)</f>
        <v>3077</v>
      </c>
      <c r="J22" s="50">
        <f>_xlfn.STDEV.S('Расчет 2 - НМЦД'!$G22:$H22)</f>
        <v>356.38181771801993</v>
      </c>
      <c r="K22" s="51">
        <f t="shared" si="0"/>
        <v>0.11582119522847577</v>
      </c>
      <c r="L22" s="50">
        <f>(INDEX(G22:H22,MATCH(MIN($G$5:$H$5),$G$5:$H$5,0)))*E22</f>
        <v>8475</v>
      </c>
      <c r="M22" s="50">
        <f>E22*I22</f>
        <v>9231</v>
      </c>
      <c r="Q22" s="9"/>
      <c r="R22" s="9"/>
      <c r="S22" s="9"/>
    </row>
    <row r="23" spans="2:19" s="6" customFormat="1" ht="33.75" customHeight="1" thickTop="1" thickBot="1" x14ac:dyDescent="0.3">
      <c r="B23" s="48">
        <v>18</v>
      </c>
      <c r="C23" s="49" t="s">
        <v>33</v>
      </c>
      <c r="D23" s="48" t="s">
        <v>13</v>
      </c>
      <c r="E23" s="55">
        <v>4</v>
      </c>
      <c r="F23" s="48" t="s">
        <v>1</v>
      </c>
      <c r="G23" s="56">
        <v>5100</v>
      </c>
      <c r="H23" s="56">
        <v>3294</v>
      </c>
      <c r="I23" s="50">
        <f>ROUND(AVERAGE('Расчет 2 - НМЦД'!$G23:$H23),2)</f>
        <v>4197</v>
      </c>
      <c r="J23" s="50">
        <f>_xlfn.STDEV.S('Расчет 2 - НМЦД'!$G23:$H23)</f>
        <v>1277.0348468229049</v>
      </c>
      <c r="K23" s="51">
        <f t="shared" si="0"/>
        <v>0.30427325394875027</v>
      </c>
      <c r="L23" s="50">
        <f>(INDEX(G23:H23,MATCH(MIN($G$5:$H$5),$G$5:$H$5,0)))*E23</f>
        <v>20400</v>
      </c>
      <c r="M23" s="50">
        <f>E23*I23</f>
        <v>16788</v>
      </c>
      <c r="Q23" s="9"/>
      <c r="R23" s="9"/>
      <c r="S23" s="9"/>
    </row>
    <row r="24" spans="2:19" s="6" customFormat="1" ht="33.75" customHeight="1" thickTop="1" thickBot="1" x14ac:dyDescent="0.3">
      <c r="B24" s="48">
        <v>19</v>
      </c>
      <c r="C24" s="49" t="s">
        <v>34</v>
      </c>
      <c r="D24" s="48" t="s">
        <v>13</v>
      </c>
      <c r="E24" s="55">
        <v>12</v>
      </c>
      <c r="F24" s="48" t="s">
        <v>1</v>
      </c>
      <c r="G24" s="57">
        <v>1800</v>
      </c>
      <c r="H24" s="57">
        <v>1544</v>
      </c>
      <c r="I24" s="50">
        <f>ROUND(AVERAGE('Расчет 2 - НМЦД'!$G24:$H24),2)</f>
        <v>1672</v>
      </c>
      <c r="J24" s="50">
        <f>_xlfn.STDEV.S('Расчет 2 - НМЦД'!$G24:$H24)</f>
        <v>181.01933598375618</v>
      </c>
      <c r="K24" s="51">
        <f t="shared" si="0"/>
        <v>0.10826515310033265</v>
      </c>
      <c r="L24" s="50">
        <f>(INDEX(G24:H24,MATCH(MIN($G$5:$H$5),$G$5:$H$5,0)))*E24</f>
        <v>21600</v>
      </c>
      <c r="M24" s="50">
        <f>E24*I24</f>
        <v>20064</v>
      </c>
      <c r="Q24" s="9"/>
      <c r="R24" s="9"/>
      <c r="S24" s="9"/>
    </row>
    <row r="25" spans="2:19" s="6" customFormat="1" ht="33.75" customHeight="1" thickTop="1" thickBot="1" x14ac:dyDescent="0.3">
      <c r="B25" s="41"/>
      <c r="C25" s="42"/>
      <c r="D25" s="41"/>
      <c r="E25" s="43"/>
      <c r="F25" s="44"/>
      <c r="G25" s="45"/>
      <c r="H25" s="45"/>
      <c r="I25" s="46"/>
      <c r="J25" s="46"/>
      <c r="K25" s="53" t="s">
        <v>3</v>
      </c>
      <c r="L25" s="53">
        <f>SUM(L6:L24)</f>
        <v>375651</v>
      </c>
      <c r="M25" s="53">
        <f>SUM(M6:M24)</f>
        <v>381780</v>
      </c>
    </row>
    <row r="26" spans="2:19" ht="16.5" thickTop="1" x14ac:dyDescent="0.25">
      <c r="B26" s="3"/>
      <c r="G26" s="8"/>
      <c r="H26" s="8"/>
      <c r="K26" s="5"/>
    </row>
    <row r="27" spans="2:19" ht="33.75" customHeight="1" x14ac:dyDescent="0.2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  <row r="28" spans="2:19" x14ac:dyDescent="0.25">
      <c r="B28" s="7"/>
      <c r="C28" s="7"/>
      <c r="D28" s="7"/>
      <c r="E28" s="7"/>
      <c r="F28" s="7"/>
      <c r="I28" s="7"/>
      <c r="J28" s="7"/>
      <c r="K28" s="7"/>
      <c r="L28" s="7"/>
      <c r="M28" s="7"/>
    </row>
  </sheetData>
  <mergeCells count="16">
    <mergeCell ref="B27:M27"/>
    <mergeCell ref="B2:M2"/>
    <mergeCell ref="I3:K3"/>
    <mergeCell ref="L3:M3"/>
    <mergeCell ref="C3:F3"/>
    <mergeCell ref="G3:H3"/>
    <mergeCell ref="B4:B5"/>
    <mergeCell ref="C4:C5"/>
    <mergeCell ref="D4:D5"/>
    <mergeCell ref="E4:E5"/>
    <mergeCell ref="F4:F5"/>
    <mergeCell ref="I4:I5"/>
    <mergeCell ref="J4:J5"/>
    <mergeCell ref="K4:K5"/>
    <mergeCell ref="L4:L5"/>
    <mergeCell ref="M4:M5"/>
  </mergeCells>
  <phoneticPr fontId="13" type="noConversion"/>
  <printOptions horizontalCentered="1"/>
  <pageMargins left="0.11811023622047245" right="0.11811023622047245" top="0.35433070866141736" bottom="0" header="0" footer="0"/>
  <pageSetup paperSize="9" scale="5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Выбор расчета</vt:lpstr>
      <vt:lpstr>Расчет 2 - НМЦД</vt:lpstr>
      <vt:lpstr>'Выбор расчета'!Область_печати</vt:lpstr>
      <vt:lpstr>'Расчет 2 - НМЦД'!Область_печати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Корнейчук </cp:lastModifiedBy>
  <cp:lastPrinted>2023-10-18T07:06:59Z</cp:lastPrinted>
  <dcterms:created xsi:type="dcterms:W3CDTF">2014-01-15T18:15:09Z</dcterms:created>
  <dcterms:modified xsi:type="dcterms:W3CDTF">2024-03-18T04:51:13Z</dcterms:modified>
</cp:coreProperties>
</file>