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\Desktop\АУКЦИОН 2024г. орг. питан. МЛ 148\"/>
    </mc:Choice>
  </mc:AlternateContent>
  <bookViews>
    <workbookView xWindow="120" yWindow="45" windowWidth="23895" windowHeight="9975" activeTab="2"/>
  </bookViews>
  <sheets>
    <sheet name="2024г." sheetId="1" r:id="rId1"/>
    <sheet name="2025г." sheetId="5" r:id="rId2"/>
    <sheet name="сводный лист" sheetId="4" r:id="rId3"/>
  </sheets>
  <calcPr calcId="152511"/>
</workbook>
</file>

<file path=xl/calcChain.xml><?xml version="1.0" encoding="utf-8"?>
<calcChain xmlns="http://schemas.openxmlformats.org/spreadsheetml/2006/main">
  <c r="P29" i="5" l="1"/>
  <c r="D29" i="5" l="1"/>
  <c r="D29" i="1"/>
  <c r="F17" i="5"/>
  <c r="K27" i="1" l="1"/>
  <c r="K28" i="1"/>
  <c r="K28" i="5"/>
  <c r="J28" i="5"/>
  <c r="F28" i="5"/>
  <c r="M28" i="5" s="1"/>
  <c r="N28" i="5" s="1"/>
  <c r="O28" i="5" s="1"/>
  <c r="K27" i="5"/>
  <c r="J27" i="5"/>
  <c r="F27" i="5"/>
  <c r="M27" i="5" s="1"/>
  <c r="N27" i="5" s="1"/>
  <c r="O27" i="5" s="1"/>
  <c r="K26" i="5"/>
  <c r="J26" i="5"/>
  <c r="F26" i="5"/>
  <c r="M26" i="5" s="1"/>
  <c r="N26" i="5" s="1"/>
  <c r="O26" i="5" s="1"/>
  <c r="K25" i="5"/>
  <c r="J25" i="5"/>
  <c r="F25" i="5"/>
  <c r="M25" i="5" s="1"/>
  <c r="N25" i="5" s="1"/>
  <c r="O25" i="5" s="1"/>
  <c r="K24" i="5"/>
  <c r="J24" i="5"/>
  <c r="L24" i="5" s="1"/>
  <c r="F24" i="5"/>
  <c r="M24" i="5" s="1"/>
  <c r="N24" i="5" s="1"/>
  <c r="O24" i="5" s="1"/>
  <c r="K23" i="5"/>
  <c r="J23" i="5"/>
  <c r="L23" i="5" s="1"/>
  <c r="F23" i="5"/>
  <c r="M23" i="5" s="1"/>
  <c r="N23" i="5" s="1"/>
  <c r="O23" i="5" s="1"/>
  <c r="K22" i="5"/>
  <c r="J22" i="5"/>
  <c r="L22" i="5" s="1"/>
  <c r="F22" i="5"/>
  <c r="M22" i="5" s="1"/>
  <c r="N22" i="5" s="1"/>
  <c r="O22" i="5" s="1"/>
  <c r="K21" i="5"/>
  <c r="J21" i="5"/>
  <c r="F21" i="5"/>
  <c r="M21" i="5" s="1"/>
  <c r="N21" i="5" s="1"/>
  <c r="O21" i="5" s="1"/>
  <c r="K20" i="5"/>
  <c r="J20" i="5"/>
  <c r="L20" i="5" s="1"/>
  <c r="F20" i="5"/>
  <c r="M20" i="5" s="1"/>
  <c r="N20" i="5" s="1"/>
  <c r="O20" i="5" s="1"/>
  <c r="K19" i="5"/>
  <c r="J19" i="5"/>
  <c r="L19" i="5" s="1"/>
  <c r="F19" i="5"/>
  <c r="M19" i="5" s="1"/>
  <c r="N19" i="5" s="1"/>
  <c r="O19" i="5" s="1"/>
  <c r="K18" i="5"/>
  <c r="J18" i="5"/>
  <c r="L18" i="5" s="1"/>
  <c r="F18" i="5"/>
  <c r="K17" i="5"/>
  <c r="J17" i="5"/>
  <c r="M17" i="5"/>
  <c r="N17" i="5" s="1"/>
  <c r="O17" i="5" s="1"/>
  <c r="F23" i="1"/>
  <c r="M23" i="1" s="1"/>
  <c r="N23" i="1" s="1"/>
  <c r="O23" i="1" s="1"/>
  <c r="J23" i="1"/>
  <c r="P23" i="1" s="1"/>
  <c r="K23" i="1"/>
  <c r="H26" i="4"/>
  <c r="J17" i="4"/>
  <c r="L26" i="5" l="1"/>
  <c r="L28" i="5"/>
  <c r="L17" i="5"/>
  <c r="L21" i="5"/>
  <c r="L25" i="5"/>
  <c r="L27" i="5"/>
  <c r="M18" i="5"/>
  <c r="N18" i="5" s="1"/>
  <c r="O18" i="5" s="1"/>
  <c r="F29" i="5"/>
  <c r="P22" i="5"/>
  <c r="P27" i="5"/>
  <c r="P23" i="5"/>
  <c r="P24" i="5"/>
  <c r="P28" i="5"/>
  <c r="P25" i="5"/>
  <c r="P26" i="5"/>
  <c r="P20" i="5"/>
  <c r="P17" i="5"/>
  <c r="P21" i="5"/>
  <c r="P18" i="5"/>
  <c r="P19" i="5"/>
  <c r="L23" i="1"/>
  <c r="M17" i="4"/>
  <c r="N17" i="4" s="1"/>
  <c r="O17" i="4" s="1"/>
  <c r="K18" i="4"/>
  <c r="J18" i="4"/>
  <c r="M18" i="4"/>
  <c r="N18" i="4" s="1"/>
  <c r="O18" i="4" s="1"/>
  <c r="K17" i="4"/>
  <c r="I31" i="5" l="1"/>
  <c r="P18" i="4"/>
  <c r="L18" i="4"/>
  <c r="L17" i="4"/>
  <c r="P17" i="4"/>
  <c r="F18" i="1"/>
  <c r="M18" i="1" s="1"/>
  <c r="N18" i="1" s="1"/>
  <c r="O18" i="1" s="1"/>
  <c r="F19" i="1"/>
  <c r="M19" i="1" s="1"/>
  <c r="N19" i="1" s="1"/>
  <c r="O19" i="1" s="1"/>
  <c r="F20" i="1"/>
  <c r="M20" i="1" s="1"/>
  <c r="N20" i="1" s="1"/>
  <c r="O20" i="1" s="1"/>
  <c r="F21" i="1"/>
  <c r="M21" i="1" s="1"/>
  <c r="N21" i="1" s="1"/>
  <c r="O21" i="1" s="1"/>
  <c r="F22" i="1"/>
  <c r="M22" i="1" s="1"/>
  <c r="N22" i="1" s="1"/>
  <c r="O22" i="1" s="1"/>
  <c r="F24" i="1"/>
  <c r="M24" i="1" s="1"/>
  <c r="N24" i="1" s="1"/>
  <c r="O24" i="1" s="1"/>
  <c r="F25" i="1"/>
  <c r="M25" i="1" s="1"/>
  <c r="N25" i="1" s="1"/>
  <c r="O25" i="1" s="1"/>
  <c r="F26" i="1"/>
  <c r="M26" i="1" s="1"/>
  <c r="N26" i="1" s="1"/>
  <c r="O26" i="1" s="1"/>
  <c r="F27" i="1"/>
  <c r="M27" i="1" s="1"/>
  <c r="N27" i="1" s="1"/>
  <c r="O27" i="1" s="1"/>
  <c r="F28" i="1"/>
  <c r="M28" i="1" s="1"/>
  <c r="N28" i="1" s="1"/>
  <c r="O28" i="1" s="1"/>
  <c r="F17" i="1"/>
  <c r="J28" i="1"/>
  <c r="L28" i="1" s="1"/>
  <c r="J18" i="1"/>
  <c r="K18" i="1"/>
  <c r="J19" i="1"/>
  <c r="K19" i="1"/>
  <c r="J20" i="1"/>
  <c r="K20" i="1"/>
  <c r="J21" i="1"/>
  <c r="K21" i="1"/>
  <c r="J22" i="1"/>
  <c r="K22" i="1"/>
  <c r="J24" i="1"/>
  <c r="K24" i="1"/>
  <c r="J25" i="1"/>
  <c r="K25" i="1"/>
  <c r="J26" i="1"/>
  <c r="K26" i="1"/>
  <c r="J27" i="1"/>
  <c r="L27" i="1" s="1"/>
  <c r="J17" i="1"/>
  <c r="K17" i="1"/>
  <c r="M17" i="1" l="1"/>
  <c r="N17" i="1" s="1"/>
  <c r="O17" i="1" s="1"/>
  <c r="F29" i="1"/>
  <c r="L25" i="1"/>
  <c r="P26" i="1"/>
  <c r="P19" i="1"/>
  <c r="P19" i="4"/>
  <c r="I21" i="4" s="1"/>
  <c r="P17" i="1"/>
  <c r="P25" i="1"/>
  <c r="L24" i="1"/>
  <c r="L18" i="1"/>
  <c r="P24" i="1"/>
  <c r="P20" i="1"/>
  <c r="P28" i="1"/>
  <c r="P18" i="1"/>
  <c r="L21" i="1"/>
  <c r="L26" i="1"/>
  <c r="L19" i="1"/>
  <c r="L20" i="1"/>
  <c r="P22" i="1"/>
  <c r="P21" i="1"/>
  <c r="L22" i="1"/>
  <c r="P27" i="1"/>
  <c r="L17" i="1"/>
  <c r="P29" i="1" l="1"/>
  <c r="I31" i="1" s="1"/>
</calcChain>
</file>

<file path=xl/sharedStrings.xml><?xml version="1.0" encoding="utf-8"?>
<sst xmlns="http://schemas.openxmlformats.org/spreadsheetml/2006/main" count="160" uniqueCount="56">
  <si>
    <t>расчет начальной (максимальной ) цены договора (НМЦД)</t>
  </si>
  <si>
    <t>№</t>
  </si>
  <si>
    <t>наименование предмета договора</t>
  </si>
  <si>
    <t>ед.изм.</t>
  </si>
  <si>
    <t>коммерческие предложения (руб./ед.изм.)</t>
  </si>
  <si>
    <t>оценка однородности совакупности значений выявленных цен, используемых в расчете Н(М)ЦД</t>
  </si>
  <si>
    <t xml:space="preserve">среднее квадратичное отклонение </t>
  </si>
  <si>
    <t>средняя арифметическая цена за еденицу &lt;ц&gt;</t>
  </si>
  <si>
    <t xml:space="preserve">коэффициент вариации цен, V, (%) (не должен превышать 33%) </t>
  </si>
  <si>
    <t>Расчет Н(М)ЦД по формуле V-количество (объем) закупаемого товара (работы,услуги)</t>
  </si>
  <si>
    <t>цена за еденицу изм. (руб.)</t>
  </si>
  <si>
    <t>Н(М)ЦД договора с учетом огкругления цены за еденицу (руб.)</t>
  </si>
  <si>
    <t>Н(М)ЦД, определяемая методом сопостовимых рыночных цен (анализа рынка)*</t>
  </si>
  <si>
    <t>В результате проведенного расчета Н(М)ЦД договора составила:</t>
  </si>
  <si>
    <t>Расчет договора заключается по минимальной цене и не превышает расчитанную цену по данному договору</t>
  </si>
  <si>
    <t>цена за еденицу изм. с округлением (вниз) до сотых долей после запятой (руб.)</t>
  </si>
  <si>
    <t>итого</t>
  </si>
  <si>
    <t>основные характеристики объекта закупки</t>
  </si>
  <si>
    <t>используемый метод определения НМЦД с обоснованием</t>
  </si>
  <si>
    <t>Муниципальное автономное общеобразовательное учреждение</t>
  </si>
  <si>
    <t xml:space="preserve">454004, г.Челябинск, улица Академика Сахарова, 8,  тел. 8(351)724-13-15  buh.sosh148@mail.ru
</t>
  </si>
  <si>
    <t>ИНН 7453035639  КПП 745301001  л/сч. № 3047307042А в Комитете финансов  города Челябинска</t>
  </si>
  <si>
    <t>Волошина М.П.</t>
  </si>
  <si>
    <t>Контрактный управляющий</t>
  </si>
  <si>
    <t>«Многопрофильный лицей № 148 г.Челябинска»</t>
  </si>
  <si>
    <t>детодни</t>
  </si>
  <si>
    <t>кол-во детодней</t>
  </si>
  <si>
    <t>Число дней работы</t>
  </si>
  <si>
    <t>Количество питающихся по льготе</t>
  </si>
  <si>
    <t>Обучающиеся  5-11 классы. Дети из малообеспеченных семей</t>
  </si>
  <si>
    <t>Обучающиеся  5-11 классы. Дети из многодетных семей</t>
  </si>
  <si>
    <t>Обучающиеся  5-11 классы. Дети из семей участников боевых действий</t>
  </si>
  <si>
    <t>Обучающиеся  5-11 классы. Дети-инвалиды и дети с ограниченными возможностями здоровья</t>
  </si>
  <si>
    <t>Обучающиеся в спортивных классах общеобразовательных учреждений</t>
  </si>
  <si>
    <t>Обучающиеся в кадетских классах общеобразовательных учреждений</t>
  </si>
  <si>
    <t>в соответствии с Техническим заданием (Приложением № 1 к дог.)</t>
  </si>
  <si>
    <t>услуга</t>
  </si>
  <si>
    <t xml:space="preserve">кол-во </t>
  </si>
  <si>
    <t>Приложения № 4 к конкурсной документации</t>
  </si>
  <si>
    <t>Поставщик №1 от 09.01.2024</t>
  </si>
  <si>
    <t>Поставщик №2 от 09.01.2024</t>
  </si>
  <si>
    <t>Поставщик №3 от 09.01.2024</t>
  </si>
  <si>
    <t>10.01.2024г.</t>
  </si>
  <si>
    <t>Дети с нарушениями здоровья, имеющие заболевания, относящиеся к нарушениям состояния здоровья: заболевания, связанные с недостаточностью питания, не связанные с тяжелой патологией и не требующие специальной диеты (белково-энергетическая недостаточность умеренной и легкой степени (код по международной статистической классификации болезней и проблем, связанных со здоровьем, МКБ 10 IV Е 44)), и задержку развития, обусловленную белково-энергетической недостаточностью (код по международной статистической классификации болезней и проблем, связанных со здоровьем, МКБ 10 IV Е 45)</t>
  </si>
  <si>
    <t>Обучающиеся  5-11 классы. Дети из семей, находящихся в социально опасном положении, находящихся в трудной жизненной ситуации</t>
  </si>
  <si>
    <t>Обучающиеся (1 -4-го класса), с ограниченными возможностями здоровья (ОВЗ) и дети-инвалиды</t>
  </si>
  <si>
    <t>Обучающиеся по образовательным программам начального общего образования, не отнесённые к отдельным категориям (учащиеся 1-х классов)</t>
  </si>
  <si>
    <t>Обучающиеся по образовательным программам начального общего образования, не отнесённые к отдельным категориям (учащиеся 2-4 классов при 5-ти дневной неделе)</t>
  </si>
  <si>
    <t xml:space="preserve"> оказание услуг по организации горячего питания учащихся на 2024г.  </t>
  </si>
  <si>
    <t xml:space="preserve"> оказание услуг по организации горячего питания учащихся на 2025г.  </t>
  </si>
  <si>
    <t xml:space="preserve">Обоснование начальной (максимальной) цены договора на право заключения договора на оказание услуг по организации горячего питания учащихся на 2024- 2025гг.  </t>
  </si>
  <si>
    <t xml:space="preserve">Обоснование начальной (максимальной) цены договора на право заключения договора на оказание услуг по организации горячего питания учащихся на 2025г.  </t>
  </si>
  <si>
    <t xml:space="preserve">Обоснование начальной (максимальной) цены договора на право заключения договора на оказание услуг по организации горячего питания учащихся на 2024г.  </t>
  </si>
  <si>
    <t>* При определении Н(М)ЦД договора Заказчиком приминяется Приказ Минэкономразвития России от 02.10.2013 №567 "Об утверждении Методических рекомендаций по приминению методов определения начальной (максимальной) цены договора, цены договора,заключаемого с единственным поставщиком (подрядчиком, исполнителем) "Метод сопоставимых рыночных цен (анализ рынка)</t>
  </si>
  <si>
    <t xml:space="preserve">Отдельные категории обучающихся, осваивающих программы основного общего, среднего общего образования: 
 -) обучающиеся, один из родителей которых является военнослужащим;
 -) обучающиеся, один из родителей которых является военнослужащим, погибшим (умершим) в результате участия в специальной военной операции;
 -) обучающиеся, один из родителей которых является иным участником специальной военной операции;
 -) обучающиеся, один из родителей которых является иным участником специальной военной операции, погибшим (умершим) в результате участия в специальной военной операции.
</t>
  </si>
  <si>
    <t>(Пятьдесят один миллион шестьсот девяносто восемь тысяч пятьсот семьдесят) рублей 97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</si>
</sst>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7" fillId="0" borderId="0" xfId="0" applyFont="1"/>
    <xf numFmtId="0" fontId="13" fillId="0" borderId="0" xfId="0" applyFont="1" applyAlignment="1"/>
    <xf numFmtId="0" fontId="1" fillId="0" borderId="0" xfId="0" applyFont="1" applyAlignment="1"/>
    <xf numFmtId="0" fontId="11" fillId="0" borderId="0" xfId="0" applyFont="1" applyAlignment="1"/>
    <xf numFmtId="0" fontId="1" fillId="3" borderId="0" xfId="0" applyFont="1" applyFill="1" applyAlignment="1"/>
    <xf numFmtId="0" fontId="7" fillId="0" borderId="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6" fontId="1" fillId="0" borderId="0" xfId="0" applyNumberFormat="1" applyFont="1" applyAlignment="1"/>
    <xf numFmtId="2" fontId="1" fillId="0" borderId="0" xfId="0" applyNumberFormat="1" applyFont="1" applyAlignment="1"/>
    <xf numFmtId="0" fontId="1" fillId="0" borderId="1" xfId="0" applyFont="1" applyBorder="1" applyAlignment="1"/>
    <xf numFmtId="0" fontId="11" fillId="0" borderId="1" xfId="0" applyFont="1" applyBorder="1" applyAlignment="1"/>
    <xf numFmtId="2" fontId="1" fillId="0" borderId="1" xfId="0" applyNumberFormat="1" applyFont="1" applyBorder="1" applyAlignment="1"/>
    <xf numFmtId="14" fontId="1" fillId="0" borderId="0" xfId="0" applyNumberFormat="1" applyFont="1" applyAlignment="1"/>
    <xf numFmtId="0" fontId="1" fillId="0" borderId="7" xfId="0" applyFont="1" applyBorder="1" applyAlignment="1"/>
    <xf numFmtId="4" fontId="5" fillId="0" borderId="0" xfId="0" applyNumberFormat="1" applyFont="1" applyAlignment="1"/>
    <xf numFmtId="0" fontId="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6" fillId="0" borderId="3" xfId="0" applyFont="1" applyFill="1" applyBorder="1" applyAlignment="1">
      <alignment wrapText="1"/>
    </xf>
    <xf numFmtId="4" fontId="9" fillId="3" borderId="2" xfId="0" applyNumberFormat="1" applyFont="1" applyFill="1" applyBorder="1" applyAlignment="1" applyProtection="1">
      <alignment wrapText="1"/>
      <protection locked="0"/>
    </xf>
    <xf numFmtId="0" fontId="16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4" fontId="16" fillId="3" borderId="2" xfId="0" applyNumberFormat="1" applyFont="1" applyFill="1" applyBorder="1" applyAlignment="1" applyProtection="1">
      <alignment wrapText="1"/>
      <protection locked="0"/>
    </xf>
    <xf numFmtId="2" fontId="11" fillId="0" borderId="3" xfId="0" applyNumberFormat="1" applyFont="1" applyBorder="1" applyAlignment="1"/>
    <xf numFmtId="165" fontId="11" fillId="0" borderId="3" xfId="0" applyNumberFormat="1" applyFont="1" applyBorder="1" applyAlignment="1"/>
    <xf numFmtId="0" fontId="9" fillId="0" borderId="3" xfId="0" applyFont="1" applyBorder="1" applyAlignment="1"/>
    <xf numFmtId="2" fontId="2" fillId="0" borderId="3" xfId="0" applyNumberFormat="1" applyFont="1" applyBorder="1" applyAlignment="1"/>
    <xf numFmtId="164" fontId="2" fillId="0" borderId="3" xfId="0" applyNumberFormat="1" applyFont="1" applyBorder="1" applyAlignment="1"/>
    <xf numFmtId="4" fontId="14" fillId="0" borderId="1" xfId="0" applyNumberFormat="1" applyFont="1" applyBorder="1" applyAlignment="1"/>
    <xf numFmtId="0" fontId="3" fillId="0" borderId="0" xfId="0" applyFont="1" applyAlignment="1"/>
    <xf numFmtId="0" fontId="2" fillId="0" borderId="0" xfId="0" applyFont="1" applyBorder="1" applyAlignment="1">
      <alignment wrapText="1"/>
    </xf>
    <xf numFmtId="0" fontId="10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" fontId="12" fillId="0" borderId="0" xfId="0" applyNumberFormat="1" applyFont="1" applyAlignment="1"/>
    <xf numFmtId="0" fontId="11" fillId="0" borderId="4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3" fillId="0" borderId="0" xfId="0" applyFont="1" applyAlignment="1"/>
    <xf numFmtId="0" fontId="2" fillId="0" borderId="0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/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7" fillId="3" borderId="11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7" fillId="3" borderId="12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2" borderId="0" xfId="0" applyFont="1" applyFill="1" applyAlignment="1"/>
    <xf numFmtId="0" fontId="7" fillId="0" borderId="20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6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0" fillId="0" borderId="1" xfId="0" applyNumberFormat="1" applyBorder="1"/>
    <xf numFmtId="4" fontId="0" fillId="0" borderId="1" xfId="0" applyNumberFormat="1" applyFill="1" applyBorder="1"/>
    <xf numFmtId="4" fontId="1" fillId="0" borderId="1" xfId="0" applyNumberFormat="1" applyFont="1" applyBorder="1"/>
    <xf numFmtId="4" fontId="1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79993</xdr:colOff>
      <xdr:row>14</xdr:row>
      <xdr:rowOff>67734</xdr:rowOff>
    </xdr:from>
    <xdr:to>
      <xdr:col>12</xdr:col>
      <xdr:colOff>526273</xdr:colOff>
      <xdr:row>14</xdr:row>
      <xdr:rowOff>264583</xdr:rowOff>
    </xdr:to>
    <xdr:pic>
      <xdr:nvPicPr>
        <xdr:cNvPr id="11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58076" y="3242734"/>
          <a:ext cx="446280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38100</xdr:colOff>
      <xdr:row>14</xdr:row>
      <xdr:rowOff>156051</xdr:rowOff>
    </xdr:from>
    <xdr:to>
      <xdr:col>10</xdr:col>
      <xdr:colOff>560917</xdr:colOff>
      <xdr:row>14</xdr:row>
      <xdr:rowOff>519307</xdr:rowOff>
    </xdr:to>
    <xdr:pic>
      <xdr:nvPicPr>
        <xdr:cNvPr id="1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43600" y="4050718"/>
          <a:ext cx="522817" cy="363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73142</xdr:colOff>
      <xdr:row>14</xdr:row>
      <xdr:rowOff>80044</xdr:rowOff>
    </xdr:from>
    <xdr:to>
      <xdr:col>11</xdr:col>
      <xdr:colOff>665920</xdr:colOff>
      <xdr:row>14</xdr:row>
      <xdr:rowOff>349250</xdr:rowOff>
    </xdr:to>
    <xdr:pic>
      <xdr:nvPicPr>
        <xdr:cNvPr id="1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30059" y="3678377"/>
          <a:ext cx="592778" cy="26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79993</xdr:colOff>
      <xdr:row>14</xdr:row>
      <xdr:rowOff>67734</xdr:rowOff>
    </xdr:from>
    <xdr:to>
      <xdr:col>12</xdr:col>
      <xdr:colOff>526273</xdr:colOff>
      <xdr:row>14</xdr:row>
      <xdr:rowOff>264583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38218" y="3620559"/>
          <a:ext cx="446280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38100</xdr:colOff>
      <xdr:row>14</xdr:row>
      <xdr:rowOff>156051</xdr:rowOff>
    </xdr:from>
    <xdr:to>
      <xdr:col>10</xdr:col>
      <xdr:colOff>560917</xdr:colOff>
      <xdr:row>14</xdr:row>
      <xdr:rowOff>519307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53325" y="3708876"/>
          <a:ext cx="503767" cy="363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73142</xdr:colOff>
      <xdr:row>14</xdr:row>
      <xdr:rowOff>80044</xdr:rowOff>
    </xdr:from>
    <xdr:to>
      <xdr:col>11</xdr:col>
      <xdr:colOff>665920</xdr:colOff>
      <xdr:row>14</xdr:row>
      <xdr:rowOff>349250</xdr:rowOff>
    </xdr:to>
    <xdr:pic>
      <xdr:nvPicPr>
        <xdr:cNvPr id="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31292" y="3632869"/>
          <a:ext cx="526103" cy="26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79993</xdr:colOff>
      <xdr:row>14</xdr:row>
      <xdr:rowOff>67734</xdr:rowOff>
    </xdr:from>
    <xdr:to>
      <xdr:col>12</xdr:col>
      <xdr:colOff>526273</xdr:colOff>
      <xdr:row>14</xdr:row>
      <xdr:rowOff>264583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57018" y="3620559"/>
          <a:ext cx="446280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38100</xdr:colOff>
      <xdr:row>14</xdr:row>
      <xdr:rowOff>156051</xdr:rowOff>
    </xdr:from>
    <xdr:to>
      <xdr:col>10</xdr:col>
      <xdr:colOff>560917</xdr:colOff>
      <xdr:row>14</xdr:row>
      <xdr:rowOff>519307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72125" y="3708876"/>
          <a:ext cx="503767" cy="363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73142</xdr:colOff>
      <xdr:row>14</xdr:row>
      <xdr:rowOff>80044</xdr:rowOff>
    </xdr:from>
    <xdr:to>
      <xdr:col>11</xdr:col>
      <xdr:colOff>665920</xdr:colOff>
      <xdr:row>14</xdr:row>
      <xdr:rowOff>349250</xdr:rowOff>
    </xdr:to>
    <xdr:pic>
      <xdr:nvPicPr>
        <xdr:cNvPr id="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50092" y="3632869"/>
          <a:ext cx="526103" cy="26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opLeftCell="A16" zoomScale="90" zoomScaleNormal="90" workbookViewId="0">
      <selection activeCell="P29" sqref="P29"/>
    </sheetView>
  </sheetViews>
  <sheetFormatPr defaultRowHeight="15" x14ac:dyDescent="0.25"/>
  <cols>
    <col min="1" max="1" width="3.5703125" style="11" customWidth="1"/>
    <col min="2" max="2" width="55.5703125" style="11" customWidth="1"/>
    <col min="3" max="3" width="5.140625" style="11" customWidth="1"/>
    <col min="4" max="4" width="5.42578125" style="11" customWidth="1"/>
    <col min="5" max="5" width="6" style="12" customWidth="1"/>
    <col min="6" max="6" width="7.140625" style="11" customWidth="1"/>
    <col min="7" max="7" width="6.7109375" style="11" customWidth="1"/>
    <col min="8" max="9" width="7.140625" style="11" customWidth="1"/>
    <col min="10" max="10" width="8.85546875" style="11" customWidth="1"/>
    <col min="11" max="11" width="8.140625" style="11" customWidth="1"/>
    <col min="12" max="12" width="9" style="11" customWidth="1"/>
    <col min="13" max="13" width="12.28515625" style="11" customWidth="1"/>
    <col min="14" max="14" width="9.42578125" style="11" customWidth="1"/>
    <col min="15" max="15" width="9.28515625" style="11" customWidth="1"/>
    <col min="16" max="16" width="11.7109375" style="11" customWidth="1"/>
    <col min="17" max="17" width="3.85546875" style="11" customWidth="1"/>
    <col min="18" max="18" width="14" style="11" customWidth="1"/>
    <col min="19" max="19" width="10.42578125" style="11" bestFit="1" customWidth="1"/>
    <col min="20" max="20" width="11" style="11" customWidth="1"/>
    <col min="21" max="21" width="10.42578125" style="11" bestFit="1" customWidth="1"/>
    <col min="22" max="22" width="9.42578125" style="11" bestFit="1" customWidth="1"/>
    <col min="23" max="16384" width="9.140625" style="11"/>
  </cols>
  <sheetData>
    <row r="1" spans="1:17" x14ac:dyDescent="0.25">
      <c r="M1" s="43" t="s">
        <v>38</v>
      </c>
      <c r="N1" s="43"/>
      <c r="O1" s="43"/>
      <c r="P1" s="43"/>
      <c r="Q1" s="43"/>
    </row>
    <row r="2" spans="1:17" ht="15" customHeight="1" x14ac:dyDescent="0.3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5" customHeight="1" x14ac:dyDescent="0.3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7" ht="15.75" thickBot="1" x14ac:dyDescent="0.3">
      <c r="A4" s="50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5" customHeight="1" thickTop="1" x14ac:dyDescent="0.25">
      <c r="A5" s="49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7" ht="1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7" s="9" customFormat="1" ht="15" customHeight="1" x14ac:dyDescent="0.2">
      <c r="A7" s="42" t="s">
        <v>52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7" ht="15" customHeight="1" x14ac:dyDescent="0.25">
      <c r="A8" s="24"/>
      <c r="B8" s="24"/>
      <c r="C8" s="24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7" ht="10.5" customHeight="1" x14ac:dyDescent="0.25">
      <c r="A9" s="57" t="s">
        <v>17</v>
      </c>
      <c r="B9" s="58"/>
      <c r="C9" s="58"/>
      <c r="D9" s="58"/>
      <c r="E9" s="58"/>
      <c r="F9" s="58"/>
      <c r="G9" s="59"/>
      <c r="H9" s="63" t="s">
        <v>35</v>
      </c>
      <c r="I9" s="64"/>
      <c r="J9" s="64"/>
      <c r="K9" s="64"/>
      <c r="L9" s="64"/>
      <c r="M9" s="64"/>
      <c r="N9" s="64"/>
      <c r="O9" s="64"/>
      <c r="P9" s="65"/>
    </row>
    <row r="10" spans="1:17" s="13" customFormat="1" ht="12.75" customHeight="1" x14ac:dyDescent="0.25">
      <c r="A10" s="60"/>
      <c r="B10" s="61"/>
      <c r="C10" s="61"/>
      <c r="D10" s="61"/>
      <c r="E10" s="61"/>
      <c r="F10" s="61"/>
      <c r="G10" s="62"/>
      <c r="H10" s="66"/>
      <c r="I10" s="67"/>
      <c r="J10" s="67"/>
      <c r="K10" s="67"/>
      <c r="L10" s="67"/>
      <c r="M10" s="67"/>
      <c r="N10" s="67"/>
      <c r="O10" s="67"/>
      <c r="P10" s="68"/>
    </row>
    <row r="11" spans="1:17" s="13" customFormat="1" ht="48.75" customHeight="1" x14ac:dyDescent="0.25">
      <c r="A11" s="69" t="s">
        <v>18</v>
      </c>
      <c r="B11" s="70"/>
      <c r="C11" s="70"/>
      <c r="D11" s="70"/>
      <c r="E11" s="70"/>
      <c r="F11" s="70"/>
      <c r="G11" s="71"/>
      <c r="H11" s="72" t="s">
        <v>53</v>
      </c>
      <c r="I11" s="73"/>
      <c r="J11" s="73"/>
      <c r="K11" s="73"/>
      <c r="L11" s="73"/>
      <c r="M11" s="73"/>
      <c r="N11" s="73"/>
      <c r="O11" s="73"/>
      <c r="P11" s="74"/>
    </row>
    <row r="12" spans="1:17" ht="19.5" x14ac:dyDescent="0.35">
      <c r="A12" s="75" t="s">
        <v>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7" ht="15.75" thickBot="1" x14ac:dyDescent="0.3"/>
    <row r="14" spans="1:17" ht="51.75" customHeight="1" x14ac:dyDescent="0.25">
      <c r="A14" s="52" t="s">
        <v>1</v>
      </c>
      <c r="B14" s="45" t="s">
        <v>2</v>
      </c>
      <c r="C14" s="45" t="s">
        <v>27</v>
      </c>
      <c r="D14" s="45" t="s">
        <v>28</v>
      </c>
      <c r="E14" s="45" t="s">
        <v>3</v>
      </c>
      <c r="F14" s="81" t="s">
        <v>26</v>
      </c>
      <c r="G14" s="76" t="s">
        <v>4</v>
      </c>
      <c r="H14" s="77"/>
      <c r="I14" s="77"/>
      <c r="J14" s="77" t="s">
        <v>5</v>
      </c>
      <c r="K14" s="77"/>
      <c r="L14" s="77"/>
      <c r="M14" s="77" t="s">
        <v>12</v>
      </c>
      <c r="N14" s="77"/>
      <c r="O14" s="77"/>
      <c r="P14" s="78"/>
    </row>
    <row r="15" spans="1:17" ht="94.5" customHeight="1" x14ac:dyDescent="0.25">
      <c r="A15" s="53"/>
      <c r="B15" s="46"/>
      <c r="C15" s="46"/>
      <c r="D15" s="46"/>
      <c r="E15" s="46"/>
      <c r="F15" s="82"/>
      <c r="G15" s="79" t="s">
        <v>39</v>
      </c>
      <c r="H15" s="79" t="s">
        <v>40</v>
      </c>
      <c r="I15" s="79" t="s">
        <v>41</v>
      </c>
      <c r="J15" s="86" t="s">
        <v>7</v>
      </c>
      <c r="K15" s="55" t="s">
        <v>6</v>
      </c>
      <c r="L15" s="55" t="s">
        <v>8</v>
      </c>
      <c r="M15" s="55" t="s">
        <v>9</v>
      </c>
      <c r="N15" s="55" t="s">
        <v>10</v>
      </c>
      <c r="O15" s="55" t="s">
        <v>15</v>
      </c>
      <c r="P15" s="84" t="s">
        <v>11</v>
      </c>
    </row>
    <row r="16" spans="1:17" ht="28.5" customHeight="1" thickBot="1" x14ac:dyDescent="0.3">
      <c r="A16" s="54"/>
      <c r="B16" s="47"/>
      <c r="C16" s="47"/>
      <c r="D16" s="47"/>
      <c r="E16" s="47"/>
      <c r="F16" s="83"/>
      <c r="G16" s="80"/>
      <c r="H16" s="80"/>
      <c r="I16" s="80"/>
      <c r="J16" s="87"/>
      <c r="K16" s="56"/>
      <c r="L16" s="56"/>
      <c r="M16" s="56"/>
      <c r="N16" s="56"/>
      <c r="O16" s="56"/>
      <c r="P16" s="85"/>
    </row>
    <row r="17" spans="1:21" ht="45.75" customHeight="1" x14ac:dyDescent="0.25">
      <c r="A17" s="4">
        <v>1</v>
      </c>
      <c r="B17" s="6" t="s">
        <v>46</v>
      </c>
      <c r="C17" s="26">
        <v>150</v>
      </c>
      <c r="D17" s="26">
        <v>426</v>
      </c>
      <c r="E17" s="28" t="s">
        <v>25</v>
      </c>
      <c r="F17" s="33">
        <f>C17*D17</f>
        <v>63900</v>
      </c>
      <c r="G17" s="27">
        <v>78.78</v>
      </c>
      <c r="H17" s="94">
        <v>79.78</v>
      </c>
      <c r="I17" s="27">
        <v>78.78</v>
      </c>
      <c r="J17" s="34">
        <f t="shared" ref="J17" si="0">AVERAGE(G17:I17)</f>
        <v>79.11333333333333</v>
      </c>
      <c r="K17" s="34">
        <f t="shared" ref="K17" si="1">STDEV(G17:I17)</f>
        <v>0.57735026918962573</v>
      </c>
      <c r="L17" s="35">
        <f t="shared" ref="L17" si="2">K17/J17*100</f>
        <v>0.72977618925123333</v>
      </c>
      <c r="M17" s="32">
        <f t="shared" ref="M17" si="3">F17/3*(G17+H17+I17)</f>
        <v>5055342</v>
      </c>
      <c r="N17" s="32">
        <f t="shared" ref="N17" si="4">M17</f>
        <v>5055342</v>
      </c>
      <c r="O17" s="31">
        <f t="shared" ref="O17" si="5">N17</f>
        <v>5055342</v>
      </c>
      <c r="P17" s="31">
        <f t="shared" ref="P17" si="6">J17*F17</f>
        <v>5055342</v>
      </c>
    </row>
    <row r="18" spans="1:21" ht="42.75" customHeight="1" x14ac:dyDescent="0.25">
      <c r="A18" s="3">
        <v>2</v>
      </c>
      <c r="B18" s="7" t="s">
        <v>47</v>
      </c>
      <c r="C18" s="28">
        <v>155</v>
      </c>
      <c r="D18" s="26">
        <v>1374</v>
      </c>
      <c r="E18" s="28" t="s">
        <v>25</v>
      </c>
      <c r="F18" s="33">
        <f t="shared" ref="F18:F28" si="7">C18*D18</f>
        <v>212970</v>
      </c>
      <c r="G18" s="27">
        <v>78.78</v>
      </c>
      <c r="H18" s="94">
        <v>79.78</v>
      </c>
      <c r="I18" s="27">
        <v>78.78</v>
      </c>
      <c r="J18" s="34">
        <f t="shared" ref="J18:J28" si="8">AVERAGE(G18:I18)</f>
        <v>79.11333333333333</v>
      </c>
      <c r="K18" s="34">
        <f t="shared" ref="K18:K26" si="9">STDEV(G18:I18)</f>
        <v>0.57735026918962573</v>
      </c>
      <c r="L18" s="35">
        <f t="shared" ref="L18:L26" si="10">K18/J18*100</f>
        <v>0.72977618925123333</v>
      </c>
      <c r="M18" s="32">
        <f t="shared" ref="M18:M28" si="11">F18/3*(G18+H18+I18)</f>
        <v>16848766.600000001</v>
      </c>
      <c r="N18" s="32">
        <f t="shared" ref="N18:N28" si="12">M18</f>
        <v>16848766.600000001</v>
      </c>
      <c r="O18" s="31">
        <f t="shared" ref="O18:O28" si="13">N18</f>
        <v>16848766.600000001</v>
      </c>
      <c r="P18" s="31">
        <f t="shared" ref="P18:P28" si="14">J18*F18</f>
        <v>16848766.599999998</v>
      </c>
    </row>
    <row r="19" spans="1:21" ht="26.25" customHeight="1" x14ac:dyDescent="0.25">
      <c r="A19" s="4">
        <v>3</v>
      </c>
      <c r="B19" s="8" t="s">
        <v>45</v>
      </c>
      <c r="C19" s="28">
        <v>155</v>
      </c>
      <c r="D19" s="26">
        <v>62</v>
      </c>
      <c r="E19" s="28" t="s">
        <v>25</v>
      </c>
      <c r="F19" s="33">
        <f t="shared" si="7"/>
        <v>9610</v>
      </c>
      <c r="G19" s="27">
        <v>153.91999999999999</v>
      </c>
      <c r="H19" s="95">
        <v>154.91999999999999</v>
      </c>
      <c r="I19" s="27">
        <v>153.91999999999999</v>
      </c>
      <c r="J19" s="34">
        <f t="shared" si="8"/>
        <v>154.25333333333333</v>
      </c>
      <c r="K19" s="34">
        <f t="shared" si="9"/>
        <v>0.57735026918962584</v>
      </c>
      <c r="L19" s="35">
        <f t="shared" si="10"/>
        <v>0.37428706188280697</v>
      </c>
      <c r="M19" s="32">
        <f t="shared" si="11"/>
        <v>1482374.5333333334</v>
      </c>
      <c r="N19" s="32">
        <f t="shared" si="12"/>
        <v>1482374.5333333334</v>
      </c>
      <c r="O19" s="31">
        <f t="shared" si="13"/>
        <v>1482374.5333333334</v>
      </c>
      <c r="P19" s="31">
        <f t="shared" si="14"/>
        <v>1482374.5333333332</v>
      </c>
    </row>
    <row r="20" spans="1:21" ht="24.75" customHeight="1" x14ac:dyDescent="0.25">
      <c r="A20" s="3">
        <v>4</v>
      </c>
      <c r="B20" s="14" t="s">
        <v>29</v>
      </c>
      <c r="C20" s="5">
        <v>120</v>
      </c>
      <c r="D20" s="26">
        <v>8</v>
      </c>
      <c r="E20" s="28" t="s">
        <v>25</v>
      </c>
      <c r="F20" s="33">
        <f t="shared" si="7"/>
        <v>960</v>
      </c>
      <c r="G20" s="27">
        <v>78.78</v>
      </c>
      <c r="H20" s="94">
        <v>79.78</v>
      </c>
      <c r="I20" s="27">
        <v>78.78</v>
      </c>
      <c r="J20" s="34">
        <f t="shared" si="8"/>
        <v>79.11333333333333</v>
      </c>
      <c r="K20" s="34">
        <f t="shared" si="9"/>
        <v>0.57735026918962573</v>
      </c>
      <c r="L20" s="35">
        <f t="shared" si="10"/>
        <v>0.72977618925123333</v>
      </c>
      <c r="M20" s="32">
        <f t="shared" si="11"/>
        <v>75948.800000000003</v>
      </c>
      <c r="N20" s="32">
        <f t="shared" si="12"/>
        <v>75948.800000000003</v>
      </c>
      <c r="O20" s="31">
        <f t="shared" si="13"/>
        <v>75948.800000000003</v>
      </c>
      <c r="P20" s="31">
        <f t="shared" si="14"/>
        <v>75948.800000000003</v>
      </c>
    </row>
    <row r="21" spans="1:21" ht="33.75" customHeight="1" x14ac:dyDescent="0.25">
      <c r="A21" s="4">
        <v>5</v>
      </c>
      <c r="B21" s="7" t="s">
        <v>44</v>
      </c>
      <c r="C21" s="29">
        <v>120</v>
      </c>
      <c r="D21" s="26">
        <v>20</v>
      </c>
      <c r="E21" s="28" t="s">
        <v>25</v>
      </c>
      <c r="F21" s="33">
        <f t="shared" si="7"/>
        <v>2400</v>
      </c>
      <c r="G21" s="27">
        <v>78.78</v>
      </c>
      <c r="H21" s="94">
        <v>79.78</v>
      </c>
      <c r="I21" s="27">
        <v>78.78</v>
      </c>
      <c r="J21" s="34">
        <f t="shared" si="8"/>
        <v>79.11333333333333</v>
      </c>
      <c r="K21" s="34">
        <f t="shared" si="9"/>
        <v>0.57735026918962573</v>
      </c>
      <c r="L21" s="35">
        <f t="shared" si="10"/>
        <v>0.72977618925123333</v>
      </c>
      <c r="M21" s="32">
        <f t="shared" si="11"/>
        <v>189872</v>
      </c>
      <c r="N21" s="32">
        <f t="shared" si="12"/>
        <v>189872</v>
      </c>
      <c r="O21" s="31">
        <f t="shared" si="13"/>
        <v>189872</v>
      </c>
      <c r="P21" s="31">
        <f t="shared" si="14"/>
        <v>189872</v>
      </c>
    </row>
    <row r="22" spans="1:21" ht="117.75" customHeight="1" x14ac:dyDescent="0.25">
      <c r="A22" s="3">
        <v>6</v>
      </c>
      <c r="B22" s="39" t="s">
        <v>43</v>
      </c>
      <c r="C22" s="5">
        <v>120</v>
      </c>
      <c r="D22" s="26">
        <v>1</v>
      </c>
      <c r="E22" s="28" t="s">
        <v>25</v>
      </c>
      <c r="F22" s="33">
        <f t="shared" si="7"/>
        <v>120</v>
      </c>
      <c r="G22" s="27">
        <v>78.78</v>
      </c>
      <c r="H22" s="94">
        <v>79.78</v>
      </c>
      <c r="I22" s="27">
        <v>78.78</v>
      </c>
      <c r="J22" s="34">
        <f t="shared" si="8"/>
        <v>79.11333333333333</v>
      </c>
      <c r="K22" s="34">
        <f t="shared" si="9"/>
        <v>0.57735026918962573</v>
      </c>
      <c r="L22" s="35">
        <f t="shared" si="10"/>
        <v>0.72977618925123333</v>
      </c>
      <c r="M22" s="32">
        <f t="shared" si="11"/>
        <v>9493.6</v>
      </c>
      <c r="N22" s="32">
        <f t="shared" si="12"/>
        <v>9493.6</v>
      </c>
      <c r="O22" s="31">
        <f t="shared" si="13"/>
        <v>9493.6</v>
      </c>
      <c r="P22" s="31">
        <f t="shared" si="14"/>
        <v>9493.6</v>
      </c>
    </row>
    <row r="23" spans="1:21" ht="123" customHeight="1" x14ac:dyDescent="0.25">
      <c r="A23" s="4">
        <v>7</v>
      </c>
      <c r="B23" s="40" t="s">
        <v>54</v>
      </c>
      <c r="C23" s="29">
        <v>120</v>
      </c>
      <c r="D23" s="26">
        <v>9</v>
      </c>
      <c r="E23" s="28" t="s">
        <v>25</v>
      </c>
      <c r="F23" s="33">
        <f t="shared" ref="F23" si="15">C23*D23</f>
        <v>1080</v>
      </c>
      <c r="G23" s="27">
        <v>153.91999999999999</v>
      </c>
      <c r="H23" s="95">
        <v>154.91999999999999</v>
      </c>
      <c r="I23" s="27">
        <v>153.91999999999999</v>
      </c>
      <c r="J23" s="34">
        <f t="shared" ref="J23" si="16">AVERAGE(G23:I23)</f>
        <v>154.25333333333333</v>
      </c>
      <c r="K23" s="34">
        <f t="shared" ref="K23" si="17">STDEV(G23:I23)</f>
        <v>0.57735026918962584</v>
      </c>
      <c r="L23" s="35">
        <f t="shared" ref="L23" si="18">K23/J23*100</f>
        <v>0.37428706188280697</v>
      </c>
      <c r="M23" s="32">
        <f t="shared" ref="M23" si="19">F23/3*(G23+H23+I23)</f>
        <v>166593.60000000001</v>
      </c>
      <c r="N23" s="32">
        <f t="shared" ref="N23" si="20">M23</f>
        <v>166593.60000000001</v>
      </c>
      <c r="O23" s="31">
        <f t="shared" ref="O23" si="21">N23</f>
        <v>166593.60000000001</v>
      </c>
      <c r="P23" s="31">
        <f t="shared" ref="P23" si="22">J23*F23</f>
        <v>166593.60000000001</v>
      </c>
    </row>
    <row r="24" spans="1:21" ht="23.25" x14ac:dyDescent="0.25">
      <c r="A24" s="3">
        <v>8</v>
      </c>
      <c r="B24" s="15" t="s">
        <v>30</v>
      </c>
      <c r="C24" s="5">
        <v>120</v>
      </c>
      <c r="D24" s="26">
        <v>32</v>
      </c>
      <c r="E24" s="28" t="s">
        <v>25</v>
      </c>
      <c r="F24" s="33">
        <f t="shared" si="7"/>
        <v>3840</v>
      </c>
      <c r="G24" s="27">
        <v>78.78</v>
      </c>
      <c r="H24" s="94">
        <v>79.78</v>
      </c>
      <c r="I24" s="27">
        <v>78.78</v>
      </c>
      <c r="J24" s="34">
        <f t="shared" si="8"/>
        <v>79.11333333333333</v>
      </c>
      <c r="K24" s="34">
        <f t="shared" si="9"/>
        <v>0.57735026918962573</v>
      </c>
      <c r="L24" s="35">
        <f t="shared" si="10"/>
        <v>0.72977618925123333</v>
      </c>
      <c r="M24" s="32">
        <f t="shared" si="11"/>
        <v>303795.20000000001</v>
      </c>
      <c r="N24" s="32">
        <f t="shared" si="12"/>
        <v>303795.20000000001</v>
      </c>
      <c r="O24" s="31">
        <f t="shared" si="13"/>
        <v>303795.20000000001</v>
      </c>
      <c r="P24" s="31">
        <f t="shared" si="14"/>
        <v>303795.20000000001</v>
      </c>
    </row>
    <row r="25" spans="1:21" ht="23.25" x14ac:dyDescent="0.25">
      <c r="A25" s="4">
        <v>9</v>
      </c>
      <c r="B25" s="15" t="s">
        <v>31</v>
      </c>
      <c r="C25" s="29">
        <v>120</v>
      </c>
      <c r="D25" s="26">
        <v>8</v>
      </c>
      <c r="E25" s="28" t="s">
        <v>25</v>
      </c>
      <c r="F25" s="33">
        <f t="shared" si="7"/>
        <v>960</v>
      </c>
      <c r="G25" s="27">
        <v>78.78</v>
      </c>
      <c r="H25" s="94">
        <v>79.78</v>
      </c>
      <c r="I25" s="27">
        <v>78.78</v>
      </c>
      <c r="J25" s="34">
        <f t="shared" si="8"/>
        <v>79.11333333333333</v>
      </c>
      <c r="K25" s="34">
        <f t="shared" si="9"/>
        <v>0.57735026918962573</v>
      </c>
      <c r="L25" s="35">
        <f t="shared" si="10"/>
        <v>0.72977618925123333</v>
      </c>
      <c r="M25" s="32">
        <f t="shared" si="11"/>
        <v>75948.800000000003</v>
      </c>
      <c r="N25" s="32">
        <f t="shared" si="12"/>
        <v>75948.800000000003</v>
      </c>
      <c r="O25" s="31">
        <f t="shared" si="13"/>
        <v>75948.800000000003</v>
      </c>
      <c r="P25" s="31">
        <f t="shared" si="14"/>
        <v>75948.800000000003</v>
      </c>
    </row>
    <row r="26" spans="1:21" ht="24.75" x14ac:dyDescent="0.25">
      <c r="A26" s="3">
        <v>10</v>
      </c>
      <c r="B26" s="15" t="s">
        <v>32</v>
      </c>
      <c r="C26" s="5">
        <v>120</v>
      </c>
      <c r="D26" s="26">
        <v>16</v>
      </c>
      <c r="E26" s="28" t="s">
        <v>25</v>
      </c>
      <c r="F26" s="33">
        <f t="shared" si="7"/>
        <v>1920</v>
      </c>
      <c r="G26" s="27">
        <v>153.91999999999999</v>
      </c>
      <c r="H26" s="95">
        <v>154.91999999999999</v>
      </c>
      <c r="I26" s="27">
        <v>153.91999999999999</v>
      </c>
      <c r="J26" s="34">
        <f t="shared" si="8"/>
        <v>154.25333333333333</v>
      </c>
      <c r="K26" s="34">
        <f t="shared" si="9"/>
        <v>0.57735026918962584</v>
      </c>
      <c r="L26" s="35">
        <f t="shared" si="10"/>
        <v>0.37428706188280697</v>
      </c>
      <c r="M26" s="32">
        <f t="shared" si="11"/>
        <v>296166.40000000002</v>
      </c>
      <c r="N26" s="32">
        <f t="shared" si="12"/>
        <v>296166.40000000002</v>
      </c>
      <c r="O26" s="31">
        <f t="shared" si="13"/>
        <v>296166.40000000002</v>
      </c>
      <c r="P26" s="31">
        <f t="shared" si="14"/>
        <v>296166.40000000002</v>
      </c>
    </row>
    <row r="27" spans="1:21" ht="23.25" x14ac:dyDescent="0.25">
      <c r="A27" s="4">
        <v>11</v>
      </c>
      <c r="B27" s="7" t="s">
        <v>33</v>
      </c>
      <c r="C27" s="29">
        <v>120</v>
      </c>
      <c r="D27" s="26">
        <v>15</v>
      </c>
      <c r="E27" s="28" t="s">
        <v>25</v>
      </c>
      <c r="F27" s="33">
        <f t="shared" si="7"/>
        <v>1800</v>
      </c>
      <c r="G27" s="27">
        <v>30</v>
      </c>
      <c r="H27" s="27">
        <v>31</v>
      </c>
      <c r="I27" s="27">
        <v>30</v>
      </c>
      <c r="J27" s="34">
        <f t="shared" si="8"/>
        <v>30.333333333333332</v>
      </c>
      <c r="K27" s="34">
        <f t="shared" ref="K27:K28" si="23">STDEV(G27:I27)</f>
        <v>0.57735026918962584</v>
      </c>
      <c r="L27" s="35">
        <f t="shared" ref="L27:L28" si="24">K27/J27*100</f>
        <v>1.9033525357899754</v>
      </c>
      <c r="M27" s="32">
        <f t="shared" si="11"/>
        <v>54600</v>
      </c>
      <c r="N27" s="32">
        <f t="shared" si="12"/>
        <v>54600</v>
      </c>
      <c r="O27" s="31">
        <f t="shared" si="13"/>
        <v>54600</v>
      </c>
      <c r="P27" s="31">
        <f t="shared" si="14"/>
        <v>54600</v>
      </c>
    </row>
    <row r="28" spans="1:21" ht="23.25" x14ac:dyDescent="0.25">
      <c r="A28" s="3">
        <v>12</v>
      </c>
      <c r="B28" s="7" t="s">
        <v>34</v>
      </c>
      <c r="C28" s="5">
        <v>120</v>
      </c>
      <c r="D28" s="26">
        <v>20</v>
      </c>
      <c r="E28" s="28" t="s">
        <v>25</v>
      </c>
      <c r="F28" s="33">
        <f t="shared" si="7"/>
        <v>2400</v>
      </c>
      <c r="G28" s="27">
        <v>30</v>
      </c>
      <c r="H28" s="27">
        <v>31</v>
      </c>
      <c r="I28" s="27">
        <v>30</v>
      </c>
      <c r="J28" s="34">
        <f t="shared" si="8"/>
        <v>30.333333333333332</v>
      </c>
      <c r="K28" s="34">
        <f t="shared" si="23"/>
        <v>0.57735026918962584</v>
      </c>
      <c r="L28" s="35">
        <f t="shared" si="24"/>
        <v>1.9033525357899754</v>
      </c>
      <c r="M28" s="32">
        <f t="shared" si="11"/>
        <v>72800</v>
      </c>
      <c r="N28" s="32">
        <f t="shared" si="12"/>
        <v>72800</v>
      </c>
      <c r="O28" s="31">
        <f t="shared" si="13"/>
        <v>72800</v>
      </c>
      <c r="P28" s="31">
        <f t="shared" si="14"/>
        <v>72800</v>
      </c>
      <c r="R28" s="16"/>
      <c r="S28" s="17"/>
      <c r="T28" s="17"/>
    </row>
    <row r="29" spans="1:21" x14ac:dyDescent="0.25">
      <c r="A29" s="18"/>
      <c r="B29" s="18" t="s">
        <v>16</v>
      </c>
      <c r="C29" s="18"/>
      <c r="D29" s="18">
        <f>SUM(D17:D28)</f>
        <v>1991</v>
      </c>
      <c r="E29" s="18"/>
      <c r="F29" s="18">
        <f>SUM(F17:F28)</f>
        <v>301960</v>
      </c>
      <c r="G29" s="18"/>
      <c r="H29" s="18"/>
      <c r="I29" s="18"/>
      <c r="J29" s="18"/>
      <c r="K29" s="20"/>
      <c r="L29" s="20"/>
      <c r="M29" s="18"/>
      <c r="N29" s="18"/>
      <c r="O29" s="18"/>
      <c r="P29" s="36">
        <f>SUM(P17:P28)</f>
        <v>24631701.533333335</v>
      </c>
      <c r="R29" s="17"/>
      <c r="S29" s="17"/>
      <c r="T29" s="17"/>
      <c r="U29" s="17"/>
    </row>
    <row r="31" spans="1:21" x14ac:dyDescent="0.25">
      <c r="A31" s="11" t="s">
        <v>13</v>
      </c>
      <c r="I31" s="44">
        <f>P29</f>
        <v>24631701.533333335</v>
      </c>
      <c r="J31" s="44"/>
    </row>
    <row r="33" spans="1:16" ht="18.75" x14ac:dyDescent="0.3">
      <c r="A33" s="2" t="s">
        <v>14</v>
      </c>
      <c r="B33" s="1"/>
      <c r="C33" s="1"/>
      <c r="D33" s="1"/>
      <c r="E33" s="10"/>
      <c r="F33" s="1"/>
      <c r="G33" s="1"/>
      <c r="H33" s="1"/>
      <c r="I33" s="1"/>
      <c r="J33" s="1"/>
      <c r="K33" s="1"/>
    </row>
    <row r="36" spans="1:16" x14ac:dyDescent="0.25">
      <c r="B36" s="11" t="s">
        <v>23</v>
      </c>
      <c r="H36" s="21" t="s">
        <v>42</v>
      </c>
      <c r="J36" s="11" t="s">
        <v>22</v>
      </c>
      <c r="L36" s="22"/>
    </row>
    <row r="41" spans="1:16" ht="15" customHeight="1" x14ac:dyDescent="0.25">
      <c r="A41" s="24"/>
      <c r="B41" s="24"/>
      <c r="C41" s="24"/>
      <c r="D41" s="24"/>
      <c r="E41" s="25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5" customHeight="1" x14ac:dyDescent="0.25">
      <c r="A42" s="24"/>
      <c r="B42" s="24"/>
      <c r="C42" s="24"/>
      <c r="D42" s="24"/>
      <c r="E42" s="25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5" customHeight="1" x14ac:dyDescent="0.25">
      <c r="A43" s="24"/>
      <c r="B43" s="24"/>
      <c r="C43" s="24"/>
      <c r="D43" s="24"/>
      <c r="E43" s="25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5" customHeight="1" x14ac:dyDescent="0.25">
      <c r="A44" s="24"/>
      <c r="B44" s="24"/>
      <c r="C44" s="24"/>
      <c r="D44" s="24"/>
      <c r="E44" s="25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5" customHeight="1" x14ac:dyDescent="0.25">
      <c r="A45" s="24"/>
      <c r="B45" s="24"/>
      <c r="C45" s="24"/>
      <c r="D45" s="24"/>
      <c r="E45" s="25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5" customHeight="1" x14ac:dyDescent="0.25">
      <c r="A46" s="24"/>
      <c r="B46" s="24"/>
      <c r="C46" s="24"/>
      <c r="D46" s="24"/>
      <c r="E46" s="25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15" customHeight="1" x14ac:dyDescent="0.25">
      <c r="A47" s="24"/>
      <c r="B47" s="24"/>
      <c r="C47" s="24"/>
      <c r="D47" s="24"/>
      <c r="E47" s="25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5" customHeight="1" x14ac:dyDescent="0.25">
      <c r="A48" s="24"/>
      <c r="B48" s="24"/>
      <c r="C48" s="24"/>
      <c r="D48" s="24"/>
      <c r="E48" s="25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5" customHeight="1" x14ac:dyDescent="0.25">
      <c r="A49" s="24"/>
      <c r="B49" s="24"/>
      <c r="C49" s="24"/>
      <c r="D49" s="24"/>
      <c r="E49" s="25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ht="15" customHeight="1" x14ac:dyDescent="0.25">
      <c r="A50" s="24"/>
      <c r="B50" s="24"/>
      <c r="C50" s="24"/>
      <c r="D50" s="24"/>
      <c r="E50" s="25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2" spans="1:16" ht="15.75" x14ac:dyDescent="0.25">
      <c r="J52" s="23"/>
    </row>
    <row r="54" spans="1:16" ht="18.75" x14ac:dyDescent="0.3">
      <c r="A54" s="2"/>
      <c r="B54" s="1"/>
      <c r="C54" s="1"/>
      <c r="D54" s="1"/>
      <c r="E54" s="10"/>
      <c r="F54" s="1"/>
      <c r="G54" s="1"/>
      <c r="H54" s="1"/>
      <c r="I54" s="1"/>
      <c r="J54" s="1"/>
      <c r="K54" s="1"/>
      <c r="L54" s="1"/>
    </row>
  </sheetData>
  <mergeCells count="31">
    <mergeCell ref="A12:P12"/>
    <mergeCell ref="G14:I14"/>
    <mergeCell ref="J14:L14"/>
    <mergeCell ref="M14:P14"/>
    <mergeCell ref="G15:G16"/>
    <mergeCell ref="E14:E16"/>
    <mergeCell ref="F14:F16"/>
    <mergeCell ref="H15:H16"/>
    <mergeCell ref="I15:I16"/>
    <mergeCell ref="P15:P16"/>
    <mergeCell ref="J15:J16"/>
    <mergeCell ref="L15:L16"/>
    <mergeCell ref="M15:M16"/>
    <mergeCell ref="N15:N16"/>
    <mergeCell ref="O15:O16"/>
    <mergeCell ref="A7:P7"/>
    <mergeCell ref="M1:Q1"/>
    <mergeCell ref="I31:J31"/>
    <mergeCell ref="C14:C16"/>
    <mergeCell ref="D14:D16"/>
    <mergeCell ref="A2:P2"/>
    <mergeCell ref="A5:P5"/>
    <mergeCell ref="A3:P3"/>
    <mergeCell ref="A4:Q4"/>
    <mergeCell ref="A14:A16"/>
    <mergeCell ref="K15:K16"/>
    <mergeCell ref="B14:B16"/>
    <mergeCell ref="A9:G10"/>
    <mergeCell ref="H9:P10"/>
    <mergeCell ref="A11:G11"/>
    <mergeCell ref="H11:P11"/>
  </mergeCells>
  <pageMargins left="0.59055118110236227" right="0.11811023622047245" top="0.55118110236220474" bottom="0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opLeftCell="A19" workbookViewId="0">
      <selection activeCell="S26" sqref="S26"/>
    </sheetView>
  </sheetViews>
  <sheetFormatPr defaultRowHeight="15" x14ac:dyDescent="0.25"/>
  <cols>
    <col min="1" max="1" width="3.5703125" style="11" customWidth="1"/>
    <col min="2" max="2" width="55.5703125" style="11" customWidth="1"/>
    <col min="3" max="3" width="5.140625" style="11" customWidth="1"/>
    <col min="4" max="4" width="5.42578125" style="11" customWidth="1"/>
    <col min="5" max="5" width="6.42578125" style="12" customWidth="1"/>
    <col min="6" max="6" width="7.140625" style="11" customWidth="1"/>
    <col min="7" max="7" width="7.28515625" style="11" customWidth="1"/>
    <col min="8" max="9" width="7.140625" style="11" customWidth="1"/>
    <col min="10" max="10" width="8.85546875" style="11" customWidth="1"/>
    <col min="11" max="11" width="8.140625" style="11" customWidth="1"/>
    <col min="12" max="12" width="9" style="11" customWidth="1"/>
    <col min="13" max="13" width="12.28515625" style="11" customWidth="1"/>
    <col min="14" max="14" width="9.7109375" style="11" customWidth="1"/>
    <col min="15" max="15" width="9.28515625" style="11" customWidth="1"/>
    <col min="16" max="16" width="11.7109375" style="11" customWidth="1"/>
    <col min="17" max="17" width="3.85546875" style="11" customWidth="1"/>
    <col min="18" max="18" width="14" style="11" customWidth="1"/>
    <col min="19" max="19" width="10.42578125" style="11" bestFit="1" customWidth="1"/>
    <col min="20" max="20" width="11" style="11" customWidth="1"/>
    <col min="21" max="21" width="10.42578125" style="11" bestFit="1" customWidth="1"/>
    <col min="22" max="22" width="9.42578125" style="11" bestFit="1" customWidth="1"/>
    <col min="23" max="16384" width="9.140625" style="11"/>
  </cols>
  <sheetData>
    <row r="1" spans="1:17" x14ac:dyDescent="0.25">
      <c r="M1" s="43" t="s">
        <v>38</v>
      </c>
      <c r="N1" s="43"/>
      <c r="O1" s="43"/>
      <c r="P1" s="43"/>
      <c r="Q1" s="43"/>
    </row>
    <row r="2" spans="1:17" ht="15" customHeight="1" x14ac:dyDescent="0.3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5" customHeight="1" x14ac:dyDescent="0.3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7" ht="15.75" customHeight="1" thickBot="1" x14ac:dyDescent="0.3">
      <c r="A4" s="88" t="s">
        <v>20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7" ht="15" customHeight="1" thickTop="1" x14ac:dyDescent="0.25">
      <c r="A5" s="49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7" ht="1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7" s="9" customFormat="1" ht="15" customHeight="1" x14ac:dyDescent="0.2">
      <c r="A7" s="89" t="s">
        <v>51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7" ht="15" customHeight="1" x14ac:dyDescent="0.25">
      <c r="A8" s="38"/>
      <c r="B8" s="38"/>
      <c r="C8" s="38"/>
      <c r="D8" s="38"/>
      <c r="E8" s="25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7" ht="10.5" customHeight="1" x14ac:dyDescent="0.25">
      <c r="A9" s="57" t="s">
        <v>17</v>
      </c>
      <c r="B9" s="58"/>
      <c r="C9" s="58"/>
      <c r="D9" s="58"/>
      <c r="E9" s="58"/>
      <c r="F9" s="58"/>
      <c r="G9" s="59"/>
      <c r="H9" s="63" t="s">
        <v>35</v>
      </c>
      <c r="I9" s="64"/>
      <c r="J9" s="64"/>
      <c r="K9" s="64"/>
      <c r="L9" s="64"/>
      <c r="M9" s="64"/>
      <c r="N9" s="64"/>
      <c r="O9" s="64"/>
      <c r="P9" s="65"/>
    </row>
    <row r="10" spans="1:17" s="13" customFormat="1" ht="12.75" customHeight="1" x14ac:dyDescent="0.25">
      <c r="A10" s="60"/>
      <c r="B10" s="61"/>
      <c r="C10" s="61"/>
      <c r="D10" s="61"/>
      <c r="E10" s="61"/>
      <c r="F10" s="61"/>
      <c r="G10" s="62"/>
      <c r="H10" s="66"/>
      <c r="I10" s="67"/>
      <c r="J10" s="67"/>
      <c r="K10" s="67"/>
      <c r="L10" s="67"/>
      <c r="M10" s="67"/>
      <c r="N10" s="67"/>
      <c r="O10" s="67"/>
      <c r="P10" s="68"/>
    </row>
    <row r="11" spans="1:17" s="13" customFormat="1" ht="48.75" customHeight="1" x14ac:dyDescent="0.25">
      <c r="A11" s="69" t="s">
        <v>18</v>
      </c>
      <c r="B11" s="70"/>
      <c r="C11" s="70"/>
      <c r="D11" s="70"/>
      <c r="E11" s="70"/>
      <c r="F11" s="70"/>
      <c r="G11" s="71"/>
      <c r="H11" s="72" t="s">
        <v>53</v>
      </c>
      <c r="I11" s="73"/>
      <c r="J11" s="73"/>
      <c r="K11" s="73"/>
      <c r="L11" s="73"/>
      <c r="M11" s="73"/>
      <c r="N11" s="73"/>
      <c r="O11" s="73"/>
      <c r="P11" s="74"/>
    </row>
    <row r="12" spans="1:17" ht="19.5" x14ac:dyDescent="0.35">
      <c r="A12" s="75" t="s">
        <v>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7" ht="15.75" thickBot="1" x14ac:dyDescent="0.3"/>
    <row r="14" spans="1:17" ht="51.75" customHeight="1" x14ac:dyDescent="0.25">
      <c r="A14" s="52" t="s">
        <v>1</v>
      </c>
      <c r="B14" s="45" t="s">
        <v>2</v>
      </c>
      <c r="C14" s="45" t="s">
        <v>27</v>
      </c>
      <c r="D14" s="45" t="s">
        <v>28</v>
      </c>
      <c r="E14" s="45" t="s">
        <v>3</v>
      </c>
      <c r="F14" s="81" t="s">
        <v>26</v>
      </c>
      <c r="G14" s="76" t="s">
        <v>4</v>
      </c>
      <c r="H14" s="77"/>
      <c r="I14" s="77"/>
      <c r="J14" s="77" t="s">
        <v>5</v>
      </c>
      <c r="K14" s="77"/>
      <c r="L14" s="77"/>
      <c r="M14" s="77" t="s">
        <v>12</v>
      </c>
      <c r="N14" s="77"/>
      <c r="O14" s="77"/>
      <c r="P14" s="78"/>
    </row>
    <row r="15" spans="1:17" ht="94.5" customHeight="1" x14ac:dyDescent="0.25">
      <c r="A15" s="53"/>
      <c r="B15" s="46"/>
      <c r="C15" s="46"/>
      <c r="D15" s="46"/>
      <c r="E15" s="46"/>
      <c r="F15" s="82"/>
      <c r="G15" s="79" t="s">
        <v>39</v>
      </c>
      <c r="H15" s="79" t="s">
        <v>40</v>
      </c>
      <c r="I15" s="79" t="s">
        <v>41</v>
      </c>
      <c r="J15" s="86" t="s">
        <v>7</v>
      </c>
      <c r="K15" s="55" t="s">
        <v>6</v>
      </c>
      <c r="L15" s="55" t="s">
        <v>8</v>
      </c>
      <c r="M15" s="55" t="s">
        <v>9</v>
      </c>
      <c r="N15" s="55" t="s">
        <v>10</v>
      </c>
      <c r="O15" s="55" t="s">
        <v>15</v>
      </c>
      <c r="P15" s="84" t="s">
        <v>11</v>
      </c>
    </row>
    <row r="16" spans="1:17" ht="28.5" customHeight="1" thickBot="1" x14ac:dyDescent="0.3">
      <c r="A16" s="54"/>
      <c r="B16" s="47"/>
      <c r="C16" s="47"/>
      <c r="D16" s="47"/>
      <c r="E16" s="47"/>
      <c r="F16" s="83"/>
      <c r="G16" s="80"/>
      <c r="H16" s="80"/>
      <c r="I16" s="80"/>
      <c r="J16" s="87"/>
      <c r="K16" s="56"/>
      <c r="L16" s="56"/>
      <c r="M16" s="56"/>
      <c r="N16" s="56"/>
      <c r="O16" s="56"/>
      <c r="P16" s="85"/>
    </row>
    <row r="17" spans="1:21" ht="45.75" customHeight="1" x14ac:dyDescent="0.25">
      <c r="A17" s="4">
        <v>1</v>
      </c>
      <c r="B17" s="6" t="s">
        <v>46</v>
      </c>
      <c r="C17" s="6">
        <v>165</v>
      </c>
      <c r="D17" s="41">
        <v>426</v>
      </c>
      <c r="E17" s="28" t="s">
        <v>25</v>
      </c>
      <c r="F17" s="33">
        <f>C17*D17</f>
        <v>70290</v>
      </c>
      <c r="G17" s="27">
        <v>78.78</v>
      </c>
      <c r="H17" s="92">
        <v>79.78</v>
      </c>
      <c r="I17" s="27">
        <v>78.78</v>
      </c>
      <c r="J17" s="34">
        <f t="shared" ref="J17:J28" si="0">AVERAGE(G17:I17)</f>
        <v>79.11333333333333</v>
      </c>
      <c r="K17" s="34">
        <f t="shared" ref="K17:K28" si="1">STDEV(G17:I17)</f>
        <v>0.57735026918962573</v>
      </c>
      <c r="L17" s="35">
        <f t="shared" ref="L17:L28" si="2">K17/J17*100</f>
        <v>0.72977618925123333</v>
      </c>
      <c r="M17" s="32">
        <f t="shared" ref="M17:M28" si="3">F17/3*(G17+H17+I17)</f>
        <v>5560876.2000000002</v>
      </c>
      <c r="N17" s="32">
        <f t="shared" ref="N17:O28" si="4">M17</f>
        <v>5560876.2000000002</v>
      </c>
      <c r="O17" s="31">
        <f t="shared" si="4"/>
        <v>5560876.2000000002</v>
      </c>
      <c r="P17" s="31">
        <f t="shared" ref="P17:P28" si="5">J17*F17</f>
        <v>5560876.2000000002</v>
      </c>
    </row>
    <row r="18" spans="1:21" ht="42.75" customHeight="1" x14ac:dyDescent="0.25">
      <c r="A18" s="3">
        <v>2</v>
      </c>
      <c r="B18" s="7" t="s">
        <v>47</v>
      </c>
      <c r="C18" s="7">
        <v>170</v>
      </c>
      <c r="D18" s="41">
        <v>1374</v>
      </c>
      <c r="E18" s="28" t="s">
        <v>25</v>
      </c>
      <c r="F18" s="33">
        <f t="shared" ref="F18:F28" si="6">C18*D18</f>
        <v>233580</v>
      </c>
      <c r="G18" s="27">
        <v>78.78</v>
      </c>
      <c r="H18" s="92">
        <v>79.78</v>
      </c>
      <c r="I18" s="27">
        <v>78.78</v>
      </c>
      <c r="J18" s="34">
        <f t="shared" si="0"/>
        <v>79.11333333333333</v>
      </c>
      <c r="K18" s="34">
        <f t="shared" si="1"/>
        <v>0.57735026918962573</v>
      </c>
      <c r="L18" s="35">
        <f t="shared" si="2"/>
        <v>0.72977618925123333</v>
      </c>
      <c r="M18" s="32">
        <f t="shared" si="3"/>
        <v>18479292.399999999</v>
      </c>
      <c r="N18" s="32">
        <f t="shared" si="4"/>
        <v>18479292.399999999</v>
      </c>
      <c r="O18" s="31">
        <f t="shared" si="4"/>
        <v>18479292.399999999</v>
      </c>
      <c r="P18" s="31">
        <f t="shared" si="5"/>
        <v>18479292.399999999</v>
      </c>
    </row>
    <row r="19" spans="1:21" ht="26.25" customHeight="1" x14ac:dyDescent="0.25">
      <c r="A19" s="4">
        <v>3</v>
      </c>
      <c r="B19" s="8" t="s">
        <v>45</v>
      </c>
      <c r="C19" s="6">
        <v>170</v>
      </c>
      <c r="D19" s="41">
        <v>62</v>
      </c>
      <c r="E19" s="28" t="s">
        <v>25</v>
      </c>
      <c r="F19" s="33">
        <f t="shared" si="6"/>
        <v>10540</v>
      </c>
      <c r="G19" s="27">
        <v>153.91999999999999</v>
      </c>
      <c r="H19" s="93">
        <v>154.91999999999999</v>
      </c>
      <c r="I19" s="27">
        <v>153.91999999999999</v>
      </c>
      <c r="J19" s="34">
        <f t="shared" si="0"/>
        <v>154.25333333333333</v>
      </c>
      <c r="K19" s="34">
        <f t="shared" si="1"/>
        <v>0.57735026918962584</v>
      </c>
      <c r="L19" s="35">
        <f t="shared" si="2"/>
        <v>0.37428706188280697</v>
      </c>
      <c r="M19" s="32">
        <f t="shared" si="3"/>
        <v>1625830.1333333333</v>
      </c>
      <c r="N19" s="32">
        <f t="shared" si="4"/>
        <v>1625830.1333333333</v>
      </c>
      <c r="O19" s="31">
        <f t="shared" si="4"/>
        <v>1625830.1333333333</v>
      </c>
      <c r="P19" s="31">
        <f t="shared" si="5"/>
        <v>1625830.1333333333</v>
      </c>
    </row>
    <row r="20" spans="1:21" ht="24.75" customHeight="1" x14ac:dyDescent="0.25">
      <c r="A20" s="3">
        <v>4</v>
      </c>
      <c r="B20" s="14" t="s">
        <v>29</v>
      </c>
      <c r="C20" s="6">
        <v>135</v>
      </c>
      <c r="D20" s="41">
        <v>8</v>
      </c>
      <c r="E20" s="28" t="s">
        <v>25</v>
      </c>
      <c r="F20" s="33">
        <f t="shared" si="6"/>
        <v>1080</v>
      </c>
      <c r="G20" s="27">
        <v>78.78</v>
      </c>
      <c r="H20" s="92">
        <v>79.78</v>
      </c>
      <c r="I20" s="27">
        <v>78.78</v>
      </c>
      <c r="J20" s="34">
        <f t="shared" si="0"/>
        <v>79.11333333333333</v>
      </c>
      <c r="K20" s="34">
        <f t="shared" si="1"/>
        <v>0.57735026918962573</v>
      </c>
      <c r="L20" s="35">
        <f t="shared" si="2"/>
        <v>0.72977618925123333</v>
      </c>
      <c r="M20" s="32">
        <f t="shared" si="3"/>
        <v>85442.4</v>
      </c>
      <c r="N20" s="32">
        <f t="shared" si="4"/>
        <v>85442.4</v>
      </c>
      <c r="O20" s="31">
        <f t="shared" si="4"/>
        <v>85442.4</v>
      </c>
      <c r="P20" s="31">
        <f t="shared" si="5"/>
        <v>85442.4</v>
      </c>
    </row>
    <row r="21" spans="1:21" ht="33.75" customHeight="1" x14ac:dyDescent="0.25">
      <c r="A21" s="4">
        <v>5</v>
      </c>
      <c r="B21" s="7" t="s">
        <v>44</v>
      </c>
      <c r="C21" s="7">
        <v>135</v>
      </c>
      <c r="D21" s="41">
        <v>20</v>
      </c>
      <c r="E21" s="28" t="s">
        <v>25</v>
      </c>
      <c r="F21" s="33">
        <f t="shared" si="6"/>
        <v>2700</v>
      </c>
      <c r="G21" s="27">
        <v>78.78</v>
      </c>
      <c r="H21" s="92">
        <v>79.78</v>
      </c>
      <c r="I21" s="27">
        <v>78.78</v>
      </c>
      <c r="J21" s="34">
        <f t="shared" si="0"/>
        <v>79.11333333333333</v>
      </c>
      <c r="K21" s="34">
        <f t="shared" si="1"/>
        <v>0.57735026918962573</v>
      </c>
      <c r="L21" s="35">
        <f t="shared" si="2"/>
        <v>0.72977618925123333</v>
      </c>
      <c r="M21" s="32">
        <f t="shared" si="3"/>
        <v>213606</v>
      </c>
      <c r="N21" s="32">
        <f t="shared" si="4"/>
        <v>213606</v>
      </c>
      <c r="O21" s="31">
        <f t="shared" si="4"/>
        <v>213606</v>
      </c>
      <c r="P21" s="31">
        <f t="shared" si="5"/>
        <v>213606</v>
      </c>
    </row>
    <row r="22" spans="1:21" ht="117.75" customHeight="1" x14ac:dyDescent="0.25">
      <c r="A22" s="3">
        <v>6</v>
      </c>
      <c r="B22" s="39" t="s">
        <v>43</v>
      </c>
      <c r="C22" s="6">
        <v>135</v>
      </c>
      <c r="D22" s="41">
        <v>1</v>
      </c>
      <c r="E22" s="28" t="s">
        <v>25</v>
      </c>
      <c r="F22" s="33">
        <f t="shared" si="6"/>
        <v>135</v>
      </c>
      <c r="G22" s="27">
        <v>78.78</v>
      </c>
      <c r="H22" s="92">
        <v>79.78</v>
      </c>
      <c r="I22" s="27">
        <v>78.78</v>
      </c>
      <c r="J22" s="34">
        <f t="shared" si="0"/>
        <v>79.11333333333333</v>
      </c>
      <c r="K22" s="34">
        <f t="shared" si="1"/>
        <v>0.57735026918962573</v>
      </c>
      <c r="L22" s="35">
        <f t="shared" si="2"/>
        <v>0.72977618925123333</v>
      </c>
      <c r="M22" s="32">
        <f t="shared" si="3"/>
        <v>10680.3</v>
      </c>
      <c r="N22" s="32">
        <f t="shared" si="4"/>
        <v>10680.3</v>
      </c>
      <c r="O22" s="31">
        <f t="shared" si="4"/>
        <v>10680.3</v>
      </c>
      <c r="P22" s="31">
        <f t="shared" si="5"/>
        <v>10680.3</v>
      </c>
    </row>
    <row r="23" spans="1:21" ht="118.5" customHeight="1" x14ac:dyDescent="0.25">
      <c r="A23" s="4">
        <v>7</v>
      </c>
      <c r="B23" s="40" t="s">
        <v>54</v>
      </c>
      <c r="C23" s="7">
        <v>135</v>
      </c>
      <c r="D23" s="41">
        <v>9</v>
      </c>
      <c r="E23" s="28" t="s">
        <v>25</v>
      </c>
      <c r="F23" s="33">
        <f t="shared" si="6"/>
        <v>1215</v>
      </c>
      <c r="G23" s="27">
        <v>153.91999999999999</v>
      </c>
      <c r="H23" s="93">
        <v>154.91999999999999</v>
      </c>
      <c r="I23" s="27">
        <v>153.91999999999999</v>
      </c>
      <c r="J23" s="34">
        <f t="shared" si="0"/>
        <v>154.25333333333333</v>
      </c>
      <c r="K23" s="34">
        <f t="shared" si="1"/>
        <v>0.57735026918962584</v>
      </c>
      <c r="L23" s="35">
        <f t="shared" si="2"/>
        <v>0.37428706188280697</v>
      </c>
      <c r="M23" s="32">
        <f t="shared" si="3"/>
        <v>187417.8</v>
      </c>
      <c r="N23" s="32">
        <f t="shared" si="4"/>
        <v>187417.8</v>
      </c>
      <c r="O23" s="31">
        <f t="shared" si="4"/>
        <v>187417.8</v>
      </c>
      <c r="P23" s="31">
        <f t="shared" si="5"/>
        <v>187417.8</v>
      </c>
    </row>
    <row r="24" spans="1:21" ht="23.25" customHeight="1" x14ac:dyDescent="0.25">
      <c r="A24" s="3">
        <v>8</v>
      </c>
      <c r="B24" s="15" t="s">
        <v>30</v>
      </c>
      <c r="C24" s="7">
        <v>135</v>
      </c>
      <c r="D24" s="41">
        <v>32</v>
      </c>
      <c r="E24" s="28" t="s">
        <v>25</v>
      </c>
      <c r="F24" s="33">
        <f t="shared" si="6"/>
        <v>4320</v>
      </c>
      <c r="G24" s="27">
        <v>78.78</v>
      </c>
      <c r="H24" s="92">
        <v>79.78</v>
      </c>
      <c r="I24" s="27">
        <v>78.78</v>
      </c>
      <c r="J24" s="34">
        <f t="shared" si="0"/>
        <v>79.11333333333333</v>
      </c>
      <c r="K24" s="34">
        <f t="shared" si="1"/>
        <v>0.57735026918962573</v>
      </c>
      <c r="L24" s="35">
        <f t="shared" si="2"/>
        <v>0.72977618925123333</v>
      </c>
      <c r="M24" s="32">
        <f t="shared" si="3"/>
        <v>341769.6</v>
      </c>
      <c r="N24" s="32">
        <f t="shared" si="4"/>
        <v>341769.6</v>
      </c>
      <c r="O24" s="31">
        <f t="shared" si="4"/>
        <v>341769.6</v>
      </c>
      <c r="P24" s="31">
        <f t="shared" si="5"/>
        <v>341769.6</v>
      </c>
    </row>
    <row r="25" spans="1:21" x14ac:dyDescent="0.25">
      <c r="A25" s="4">
        <v>9</v>
      </c>
      <c r="B25" s="15" t="s">
        <v>31</v>
      </c>
      <c r="C25" s="6">
        <v>135</v>
      </c>
      <c r="D25" s="41">
        <v>8</v>
      </c>
      <c r="E25" s="28" t="s">
        <v>25</v>
      </c>
      <c r="F25" s="33">
        <f t="shared" si="6"/>
        <v>1080</v>
      </c>
      <c r="G25" s="27">
        <v>78.78</v>
      </c>
      <c r="H25" s="92">
        <v>79.78</v>
      </c>
      <c r="I25" s="27">
        <v>78.78</v>
      </c>
      <c r="J25" s="34">
        <f t="shared" si="0"/>
        <v>79.11333333333333</v>
      </c>
      <c r="K25" s="34">
        <f t="shared" si="1"/>
        <v>0.57735026918962573</v>
      </c>
      <c r="L25" s="35">
        <f t="shared" si="2"/>
        <v>0.72977618925123333</v>
      </c>
      <c r="M25" s="32">
        <f t="shared" si="3"/>
        <v>85442.4</v>
      </c>
      <c r="N25" s="32">
        <f t="shared" si="4"/>
        <v>85442.4</v>
      </c>
      <c r="O25" s="31">
        <f t="shared" si="4"/>
        <v>85442.4</v>
      </c>
      <c r="P25" s="31">
        <f t="shared" si="5"/>
        <v>85442.4</v>
      </c>
    </row>
    <row r="26" spans="1:21" ht="24.75" x14ac:dyDescent="0.25">
      <c r="A26" s="3">
        <v>10</v>
      </c>
      <c r="B26" s="15" t="s">
        <v>32</v>
      </c>
      <c r="C26" s="7">
        <v>135</v>
      </c>
      <c r="D26" s="41">
        <v>16</v>
      </c>
      <c r="E26" s="28" t="s">
        <v>25</v>
      </c>
      <c r="F26" s="33">
        <f t="shared" si="6"/>
        <v>2160</v>
      </c>
      <c r="G26" s="27">
        <v>153.91999999999999</v>
      </c>
      <c r="H26" s="93">
        <v>154.91999999999999</v>
      </c>
      <c r="I26" s="27">
        <v>153.91999999999999</v>
      </c>
      <c r="J26" s="34">
        <f t="shared" si="0"/>
        <v>154.25333333333333</v>
      </c>
      <c r="K26" s="34">
        <f t="shared" si="1"/>
        <v>0.57735026918962584</v>
      </c>
      <c r="L26" s="35">
        <f t="shared" si="2"/>
        <v>0.37428706188280697</v>
      </c>
      <c r="M26" s="32">
        <f t="shared" si="3"/>
        <v>333187.20000000001</v>
      </c>
      <c r="N26" s="32">
        <f t="shared" si="4"/>
        <v>333187.20000000001</v>
      </c>
      <c r="O26" s="31">
        <f t="shared" si="4"/>
        <v>333187.20000000001</v>
      </c>
      <c r="P26" s="31">
        <f t="shared" si="5"/>
        <v>333187.20000000001</v>
      </c>
    </row>
    <row r="27" spans="1:21" x14ac:dyDescent="0.25">
      <c r="A27" s="4">
        <v>11</v>
      </c>
      <c r="B27" s="7" t="s">
        <v>33</v>
      </c>
      <c r="C27" s="6">
        <v>135</v>
      </c>
      <c r="D27" s="41">
        <v>15</v>
      </c>
      <c r="E27" s="28" t="s">
        <v>25</v>
      </c>
      <c r="F27" s="33">
        <f t="shared" si="6"/>
        <v>2025</v>
      </c>
      <c r="G27" s="27">
        <v>30</v>
      </c>
      <c r="H27" s="27">
        <v>31</v>
      </c>
      <c r="I27" s="27">
        <v>30</v>
      </c>
      <c r="J27" s="34">
        <f t="shared" si="0"/>
        <v>30.333333333333332</v>
      </c>
      <c r="K27" s="34">
        <f t="shared" si="1"/>
        <v>0.57735026918962584</v>
      </c>
      <c r="L27" s="35">
        <f t="shared" si="2"/>
        <v>1.9033525357899754</v>
      </c>
      <c r="M27" s="32">
        <f t="shared" si="3"/>
        <v>61425</v>
      </c>
      <c r="N27" s="32">
        <f t="shared" si="4"/>
        <v>61425</v>
      </c>
      <c r="O27" s="31">
        <f t="shared" si="4"/>
        <v>61425</v>
      </c>
      <c r="P27" s="31">
        <f t="shared" si="5"/>
        <v>61425</v>
      </c>
    </row>
    <row r="28" spans="1:21" x14ac:dyDescent="0.25">
      <c r="A28" s="3">
        <v>12</v>
      </c>
      <c r="B28" s="7" t="s">
        <v>34</v>
      </c>
      <c r="C28" s="7">
        <v>135</v>
      </c>
      <c r="D28" s="41">
        <v>20</v>
      </c>
      <c r="E28" s="28" t="s">
        <v>25</v>
      </c>
      <c r="F28" s="33">
        <f t="shared" si="6"/>
        <v>2700</v>
      </c>
      <c r="G28" s="27">
        <v>30</v>
      </c>
      <c r="H28" s="27">
        <v>31</v>
      </c>
      <c r="I28" s="27">
        <v>30</v>
      </c>
      <c r="J28" s="34">
        <f t="shared" si="0"/>
        <v>30.333333333333332</v>
      </c>
      <c r="K28" s="34">
        <f t="shared" si="1"/>
        <v>0.57735026918962584</v>
      </c>
      <c r="L28" s="35">
        <f t="shared" si="2"/>
        <v>1.9033525357899754</v>
      </c>
      <c r="M28" s="32">
        <f t="shared" si="3"/>
        <v>81900</v>
      </c>
      <c r="N28" s="32">
        <f t="shared" si="4"/>
        <v>81900</v>
      </c>
      <c r="O28" s="31">
        <f t="shared" si="4"/>
        <v>81900</v>
      </c>
      <c r="P28" s="31">
        <f t="shared" si="5"/>
        <v>81900</v>
      </c>
      <c r="R28" s="16"/>
      <c r="S28" s="17"/>
      <c r="T28" s="17"/>
    </row>
    <row r="29" spans="1:21" x14ac:dyDescent="0.25">
      <c r="A29" s="18"/>
      <c r="B29" s="18" t="s">
        <v>16</v>
      </c>
      <c r="C29" s="18"/>
      <c r="D29" s="18">
        <f>SUM(D17:D28)</f>
        <v>1991</v>
      </c>
      <c r="E29" s="18"/>
      <c r="F29" s="18">
        <f>SUM(F17:F28)</f>
        <v>331825</v>
      </c>
      <c r="G29" s="18"/>
      <c r="H29" s="18"/>
      <c r="I29" s="18"/>
      <c r="J29" s="18"/>
      <c r="K29" s="20"/>
      <c r="L29" s="20"/>
      <c r="M29" s="18"/>
      <c r="N29" s="18"/>
      <c r="O29" s="18"/>
      <c r="P29" s="36">
        <f>SUM(P17:P28)+0.01</f>
        <v>27066869.443333331</v>
      </c>
      <c r="R29" s="17"/>
      <c r="S29" s="17"/>
      <c r="T29" s="17"/>
      <c r="U29" s="17"/>
    </row>
    <row r="31" spans="1:21" x14ac:dyDescent="0.25">
      <c r="A31" s="11" t="s">
        <v>13</v>
      </c>
      <c r="I31" s="44">
        <f>P29</f>
        <v>27066869.443333331</v>
      </c>
      <c r="J31" s="44"/>
    </row>
    <row r="33" spans="1:16" ht="18.75" x14ac:dyDescent="0.3">
      <c r="A33" s="37" t="s">
        <v>14</v>
      </c>
      <c r="B33" s="1"/>
      <c r="C33" s="1"/>
      <c r="D33" s="1"/>
      <c r="E33" s="10"/>
      <c r="F33" s="1"/>
      <c r="G33" s="1"/>
      <c r="H33" s="1"/>
      <c r="I33" s="1"/>
      <c r="J33" s="1"/>
      <c r="K33" s="1"/>
    </row>
    <row r="36" spans="1:16" x14ac:dyDescent="0.25">
      <c r="B36" s="11" t="s">
        <v>23</v>
      </c>
      <c r="H36" s="21" t="s">
        <v>42</v>
      </c>
      <c r="J36" s="11" t="s">
        <v>22</v>
      </c>
      <c r="L36" s="22"/>
    </row>
    <row r="41" spans="1:16" ht="15" customHeight="1" x14ac:dyDescent="0.25">
      <c r="A41" s="38"/>
      <c r="B41" s="38"/>
      <c r="C41" s="38"/>
      <c r="D41" s="38"/>
      <c r="E41" s="25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ht="15" customHeight="1" x14ac:dyDescent="0.25">
      <c r="A42" s="38"/>
      <c r="B42" s="38"/>
      <c r="C42" s="38"/>
      <c r="D42" s="38"/>
      <c r="E42" s="25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ht="15" customHeight="1" x14ac:dyDescent="0.25">
      <c r="A43" s="38"/>
      <c r="B43" s="38"/>
      <c r="C43" s="38"/>
      <c r="D43" s="38"/>
      <c r="E43" s="25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ht="15" customHeight="1" x14ac:dyDescent="0.25">
      <c r="A44" s="38"/>
      <c r="B44" s="38"/>
      <c r="C44" s="38"/>
      <c r="D44" s="38"/>
      <c r="E44" s="25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5" customHeight="1" x14ac:dyDescent="0.25">
      <c r="A45" s="38"/>
      <c r="B45" s="38"/>
      <c r="C45" s="38"/>
      <c r="D45" s="38"/>
      <c r="E45" s="25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ht="15" customHeight="1" x14ac:dyDescent="0.25">
      <c r="A46" s="38"/>
      <c r="B46" s="38"/>
      <c r="C46" s="38"/>
      <c r="D46" s="38"/>
      <c r="E46" s="25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1:16" ht="15" customHeight="1" x14ac:dyDescent="0.25">
      <c r="A47" s="38"/>
      <c r="B47" s="38"/>
      <c r="C47" s="38"/>
      <c r="D47" s="38"/>
      <c r="E47" s="25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16" ht="15" customHeight="1" x14ac:dyDescent="0.25">
      <c r="A48" s="38"/>
      <c r="B48" s="38"/>
      <c r="C48" s="38"/>
      <c r="D48" s="38"/>
      <c r="E48" s="25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ht="15" customHeight="1" x14ac:dyDescent="0.25">
      <c r="A49" s="38"/>
      <c r="B49" s="38"/>
      <c r="C49" s="38"/>
      <c r="D49" s="38"/>
      <c r="E49" s="25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16" ht="15" customHeight="1" x14ac:dyDescent="0.25">
      <c r="A50" s="38"/>
      <c r="B50" s="38"/>
      <c r="C50" s="38"/>
      <c r="D50" s="38"/>
      <c r="E50" s="25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2" spans="1:16" ht="15.75" x14ac:dyDescent="0.25">
      <c r="J52" s="23"/>
    </row>
    <row r="54" spans="1:16" ht="18.75" x14ac:dyDescent="0.3">
      <c r="A54" s="37"/>
      <c r="B54" s="1"/>
      <c r="C54" s="1"/>
      <c r="D54" s="1"/>
      <c r="E54" s="10"/>
      <c r="F54" s="1"/>
      <c r="G54" s="1"/>
      <c r="H54" s="1"/>
      <c r="I54" s="1"/>
      <c r="J54" s="1"/>
      <c r="K54" s="1"/>
      <c r="L54" s="1"/>
    </row>
  </sheetData>
  <mergeCells count="31">
    <mergeCell ref="M1:Q1"/>
    <mergeCell ref="A2:P2"/>
    <mergeCell ref="A3:P3"/>
    <mergeCell ref="A5:P5"/>
    <mergeCell ref="A7:P7"/>
    <mergeCell ref="A14:A16"/>
    <mergeCell ref="B14:B16"/>
    <mergeCell ref="C14:C16"/>
    <mergeCell ref="D14:D16"/>
    <mergeCell ref="E14:E16"/>
    <mergeCell ref="A4:P4"/>
    <mergeCell ref="F14:F16"/>
    <mergeCell ref="G14:I14"/>
    <mergeCell ref="J14:L14"/>
    <mergeCell ref="M14:P14"/>
    <mergeCell ref="G15:G16"/>
    <mergeCell ref="H15:H16"/>
    <mergeCell ref="I15:I16"/>
    <mergeCell ref="J15:J16"/>
    <mergeCell ref="K15:K16"/>
    <mergeCell ref="L15:L16"/>
    <mergeCell ref="A9:G10"/>
    <mergeCell ref="H9:P10"/>
    <mergeCell ref="A11:G11"/>
    <mergeCell ref="H11:P11"/>
    <mergeCell ref="A12:P12"/>
    <mergeCell ref="M15:M16"/>
    <mergeCell ref="N15:N16"/>
    <mergeCell ref="O15:O16"/>
    <mergeCell ref="P15:P16"/>
    <mergeCell ref="I31:J31"/>
  </mergeCells>
  <pageMargins left="0.51181102362204722" right="0.11811023622047245" top="0.55118110236220474" bottom="0.35433070866141736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7" workbookViewId="0">
      <selection activeCell="N15" sqref="N15:N16"/>
    </sheetView>
  </sheetViews>
  <sheetFormatPr defaultRowHeight="15" x14ac:dyDescent="0.25"/>
  <cols>
    <col min="1" max="1" width="3.5703125" style="11" customWidth="1"/>
    <col min="2" max="2" width="25.85546875" style="11" customWidth="1"/>
    <col min="3" max="3" width="5.140625" style="11" hidden="1" customWidth="1"/>
    <col min="4" max="4" width="5.42578125" style="11" hidden="1" customWidth="1"/>
    <col min="5" max="5" width="6" style="12" customWidth="1"/>
    <col min="6" max="6" width="7.140625" style="11" customWidth="1"/>
    <col min="7" max="7" width="11.28515625" style="11" customWidth="1"/>
    <col min="8" max="8" width="12.42578125" style="11" customWidth="1"/>
    <col min="9" max="9" width="12" style="11" customWidth="1"/>
    <col min="10" max="10" width="10.28515625" style="11" customWidth="1"/>
    <col min="11" max="11" width="8.140625" style="11" customWidth="1"/>
    <col min="12" max="12" width="9" style="11" customWidth="1"/>
    <col min="13" max="13" width="12.28515625" style="11" customWidth="1"/>
    <col min="14" max="14" width="12.140625" style="11" customWidth="1"/>
    <col min="15" max="15" width="10.5703125" style="11" customWidth="1"/>
    <col min="16" max="16" width="11.7109375" style="11" customWidth="1"/>
    <col min="17" max="17" width="3.85546875" style="11" customWidth="1"/>
    <col min="18" max="18" width="14" style="11" customWidth="1"/>
    <col min="19" max="19" width="10.42578125" style="11" bestFit="1" customWidth="1"/>
    <col min="20" max="20" width="11" style="11" customWidth="1"/>
    <col min="21" max="21" width="10.42578125" style="11" bestFit="1" customWidth="1"/>
    <col min="22" max="22" width="9.42578125" style="11" bestFit="1" customWidth="1"/>
    <col min="23" max="16384" width="9.140625" style="11"/>
  </cols>
  <sheetData>
    <row r="1" spans="1:17" x14ac:dyDescent="0.25">
      <c r="M1" s="11" t="s">
        <v>38</v>
      </c>
    </row>
    <row r="2" spans="1:17" ht="15" customHeight="1" x14ac:dyDescent="0.3">
      <c r="A2" s="91" t="s">
        <v>19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7" ht="15" customHeight="1" x14ac:dyDescent="0.3">
      <c r="A3" s="91" t="s">
        <v>24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7" ht="15.75" thickBot="1" x14ac:dyDescent="0.3">
      <c r="A4" s="50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5" customHeight="1" thickTop="1" x14ac:dyDescent="0.25">
      <c r="A5" s="49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7" ht="1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7" s="9" customFormat="1" ht="15" customHeight="1" x14ac:dyDescent="0.2">
      <c r="A7" s="42" t="s">
        <v>50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7" ht="15" customHeight="1" x14ac:dyDescent="0.25">
      <c r="A8" s="24"/>
      <c r="B8" s="24"/>
      <c r="C8" s="24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7" ht="10.5" customHeight="1" x14ac:dyDescent="0.25">
      <c r="A9" s="57" t="s">
        <v>17</v>
      </c>
      <c r="B9" s="58"/>
      <c r="C9" s="58"/>
      <c r="D9" s="58"/>
      <c r="E9" s="58"/>
      <c r="F9" s="58"/>
      <c r="G9" s="59"/>
      <c r="H9" s="63" t="s">
        <v>35</v>
      </c>
      <c r="I9" s="64"/>
      <c r="J9" s="64"/>
      <c r="K9" s="64"/>
      <c r="L9" s="64"/>
      <c r="M9" s="64"/>
      <c r="N9" s="64"/>
      <c r="O9" s="64"/>
      <c r="P9" s="65"/>
    </row>
    <row r="10" spans="1:17" s="13" customFormat="1" ht="12.75" customHeight="1" x14ac:dyDescent="0.25">
      <c r="A10" s="60"/>
      <c r="B10" s="61"/>
      <c r="C10" s="61"/>
      <c r="D10" s="61"/>
      <c r="E10" s="61"/>
      <c r="F10" s="61"/>
      <c r="G10" s="62"/>
      <c r="H10" s="66"/>
      <c r="I10" s="67"/>
      <c r="J10" s="67"/>
      <c r="K10" s="67"/>
      <c r="L10" s="67"/>
      <c r="M10" s="67"/>
      <c r="N10" s="67"/>
      <c r="O10" s="67"/>
      <c r="P10" s="68"/>
    </row>
    <row r="11" spans="1:17" s="13" customFormat="1" ht="48.75" customHeight="1" x14ac:dyDescent="0.25">
      <c r="A11" s="69" t="s">
        <v>18</v>
      </c>
      <c r="B11" s="70"/>
      <c r="C11" s="70"/>
      <c r="D11" s="70"/>
      <c r="E11" s="70"/>
      <c r="F11" s="70"/>
      <c r="G11" s="71"/>
      <c r="H11" s="72" t="s">
        <v>53</v>
      </c>
      <c r="I11" s="73"/>
      <c r="J11" s="73"/>
      <c r="K11" s="73"/>
      <c r="L11" s="73"/>
      <c r="M11" s="73"/>
      <c r="N11" s="73"/>
      <c r="O11" s="73"/>
      <c r="P11" s="74"/>
    </row>
    <row r="12" spans="1:17" ht="19.5" x14ac:dyDescent="0.35">
      <c r="A12" s="75" t="s">
        <v>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7" ht="15.75" thickBot="1" x14ac:dyDescent="0.3"/>
    <row r="14" spans="1:17" ht="51.75" customHeight="1" x14ac:dyDescent="0.25">
      <c r="A14" s="52" t="s">
        <v>1</v>
      </c>
      <c r="B14" s="45" t="s">
        <v>2</v>
      </c>
      <c r="C14" s="45" t="s">
        <v>27</v>
      </c>
      <c r="D14" s="45" t="s">
        <v>28</v>
      </c>
      <c r="E14" s="45" t="s">
        <v>3</v>
      </c>
      <c r="F14" s="81" t="s">
        <v>37</v>
      </c>
      <c r="G14" s="76" t="s">
        <v>4</v>
      </c>
      <c r="H14" s="77"/>
      <c r="I14" s="77"/>
      <c r="J14" s="77" t="s">
        <v>5</v>
      </c>
      <c r="K14" s="77"/>
      <c r="L14" s="77"/>
      <c r="M14" s="77" t="s">
        <v>12</v>
      </c>
      <c r="N14" s="77"/>
      <c r="O14" s="77"/>
      <c r="P14" s="78"/>
    </row>
    <row r="15" spans="1:17" ht="94.5" customHeight="1" x14ac:dyDescent="0.25">
      <c r="A15" s="53"/>
      <c r="B15" s="46"/>
      <c r="C15" s="46"/>
      <c r="D15" s="46"/>
      <c r="E15" s="46"/>
      <c r="F15" s="82"/>
      <c r="G15" s="79" t="s">
        <v>39</v>
      </c>
      <c r="H15" s="79" t="s">
        <v>40</v>
      </c>
      <c r="I15" s="79" t="s">
        <v>41</v>
      </c>
      <c r="J15" s="86" t="s">
        <v>7</v>
      </c>
      <c r="K15" s="55" t="s">
        <v>6</v>
      </c>
      <c r="L15" s="55" t="s">
        <v>8</v>
      </c>
      <c r="M15" s="55" t="s">
        <v>9</v>
      </c>
      <c r="N15" s="55" t="s">
        <v>10</v>
      </c>
      <c r="O15" s="55" t="s">
        <v>15</v>
      </c>
      <c r="P15" s="84" t="s">
        <v>11</v>
      </c>
    </row>
    <row r="16" spans="1:17" ht="28.5" customHeight="1" thickBot="1" x14ac:dyDescent="0.3">
      <c r="A16" s="54"/>
      <c r="B16" s="47"/>
      <c r="C16" s="47"/>
      <c r="D16" s="47"/>
      <c r="E16" s="47"/>
      <c r="F16" s="83"/>
      <c r="G16" s="80"/>
      <c r="H16" s="80"/>
      <c r="I16" s="80"/>
      <c r="J16" s="87"/>
      <c r="K16" s="56"/>
      <c r="L16" s="56"/>
      <c r="M16" s="56"/>
      <c r="N16" s="56"/>
      <c r="O16" s="56"/>
      <c r="P16" s="85"/>
    </row>
    <row r="17" spans="1:21" ht="42" customHeight="1" x14ac:dyDescent="0.25">
      <c r="A17" s="4">
        <v>1</v>
      </c>
      <c r="B17" s="6" t="s">
        <v>48</v>
      </c>
      <c r="C17" s="4"/>
      <c r="D17" s="4"/>
      <c r="E17" s="26" t="s">
        <v>36</v>
      </c>
      <c r="F17" s="33">
        <v>1</v>
      </c>
      <c r="G17" s="30">
        <v>24531048.199999999</v>
      </c>
      <c r="H17" s="30">
        <v>24833008.199999999</v>
      </c>
      <c r="I17" s="30">
        <v>24531048.199999999</v>
      </c>
      <c r="J17" s="34">
        <f>AVERAGE(G17:I17)</f>
        <v>24631701.533333331</v>
      </c>
      <c r="K17" s="34">
        <f t="shared" ref="K17:K18" si="0">STDEV(G17:I17)</f>
        <v>174336.68728449941</v>
      </c>
      <c r="L17" s="35">
        <f t="shared" ref="L17:L18" si="1">K17/J17*100</f>
        <v>0.70777362679786815</v>
      </c>
      <c r="M17" s="32">
        <f t="shared" ref="M17:M18" si="2">F17/3*(G17+H17+I17)</f>
        <v>24631701.533333331</v>
      </c>
      <c r="N17" s="32">
        <f t="shared" ref="N17:O18" si="3">M17</f>
        <v>24631701.533333331</v>
      </c>
      <c r="O17" s="31">
        <f t="shared" si="3"/>
        <v>24631701.533333331</v>
      </c>
      <c r="P17" s="31">
        <f t="shared" ref="P17:P18" si="4">J17*F17</f>
        <v>24631701.533333331</v>
      </c>
    </row>
    <row r="18" spans="1:21" ht="42.75" customHeight="1" x14ac:dyDescent="0.25">
      <c r="A18" s="3">
        <v>2</v>
      </c>
      <c r="B18" s="7" t="s">
        <v>49</v>
      </c>
      <c r="C18" s="4"/>
      <c r="D18" s="4"/>
      <c r="E18" s="26" t="s">
        <v>36</v>
      </c>
      <c r="F18" s="33">
        <v>1</v>
      </c>
      <c r="G18" s="30">
        <v>26956261.100000001</v>
      </c>
      <c r="H18" s="30">
        <v>27288086.100000001</v>
      </c>
      <c r="I18" s="30">
        <v>26956261.100000001</v>
      </c>
      <c r="J18" s="34">
        <f t="shared" ref="J18" si="5">AVERAGE(G18:I18)</f>
        <v>27066869.433333337</v>
      </c>
      <c r="K18" s="34">
        <f t="shared" si="0"/>
        <v>191579.25307384756</v>
      </c>
      <c r="L18" s="35">
        <f t="shared" si="1"/>
        <v>0.70779981979709217</v>
      </c>
      <c r="M18" s="32">
        <f t="shared" si="2"/>
        <v>27066869.433333337</v>
      </c>
      <c r="N18" s="32">
        <f t="shared" si="3"/>
        <v>27066869.433333337</v>
      </c>
      <c r="O18" s="31">
        <f t="shared" si="3"/>
        <v>27066869.433333337</v>
      </c>
      <c r="P18" s="31">
        <f t="shared" si="4"/>
        <v>27066869.433333337</v>
      </c>
    </row>
    <row r="19" spans="1:21" x14ac:dyDescent="0.25">
      <c r="A19" s="18"/>
      <c r="B19" s="18" t="s">
        <v>16</v>
      </c>
      <c r="C19" s="18"/>
      <c r="D19" s="18"/>
      <c r="E19" s="19"/>
      <c r="F19" s="18"/>
      <c r="G19" s="18"/>
      <c r="H19" s="18"/>
      <c r="I19" s="18"/>
      <c r="J19" s="18"/>
      <c r="K19" s="20"/>
      <c r="L19" s="20"/>
      <c r="M19" s="18"/>
      <c r="N19" s="18"/>
      <c r="O19" s="18"/>
      <c r="P19" s="36">
        <f>SUM(P17:P18)</f>
        <v>51698570.966666669</v>
      </c>
      <c r="R19" s="17"/>
      <c r="S19" s="17"/>
      <c r="T19" s="17"/>
      <c r="U19" s="17"/>
    </row>
    <row r="21" spans="1:21" ht="28.5" customHeight="1" x14ac:dyDescent="0.25">
      <c r="A21" s="11" t="s">
        <v>13</v>
      </c>
      <c r="I21" s="44">
        <f>P19</f>
        <v>51698570.966666669</v>
      </c>
      <c r="J21" s="44"/>
      <c r="K21" s="90" t="s">
        <v>55</v>
      </c>
      <c r="L21" s="90"/>
      <c r="M21" s="90"/>
      <c r="N21" s="90"/>
      <c r="O21" s="90"/>
      <c r="P21" s="90"/>
    </row>
    <row r="23" spans="1:21" ht="18.75" x14ac:dyDescent="0.3">
      <c r="A23" s="2" t="s">
        <v>14</v>
      </c>
      <c r="B23" s="1"/>
      <c r="C23" s="1"/>
      <c r="D23" s="1"/>
      <c r="E23" s="10"/>
      <c r="F23" s="1"/>
      <c r="G23" s="1"/>
      <c r="H23" s="1"/>
      <c r="I23" s="1"/>
      <c r="J23" s="1"/>
      <c r="K23" s="1"/>
    </row>
    <row r="26" spans="1:21" x14ac:dyDescent="0.25">
      <c r="B26" s="11" t="s">
        <v>23</v>
      </c>
      <c r="H26" s="21" t="str">
        <f>'2024г.'!H36</f>
        <v>10.01.2024г.</v>
      </c>
      <c r="J26" s="11" t="s">
        <v>22</v>
      </c>
      <c r="L26" s="22"/>
    </row>
    <row r="31" spans="1:21" ht="15" customHeight="1" x14ac:dyDescent="0.25">
      <c r="A31" s="24"/>
      <c r="B31" s="24"/>
      <c r="C31" s="24"/>
      <c r="D31" s="24"/>
      <c r="E31" s="25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21" ht="15" customHeight="1" x14ac:dyDescent="0.25">
      <c r="A32" s="24"/>
      <c r="B32" s="24"/>
      <c r="C32" s="24"/>
      <c r="D32" s="24"/>
      <c r="E32" s="25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" customHeight="1" x14ac:dyDescent="0.25">
      <c r="A33" s="24"/>
      <c r="B33" s="24"/>
      <c r="C33" s="24"/>
      <c r="D33" s="24"/>
      <c r="E33" s="25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" customHeight="1" x14ac:dyDescent="0.25">
      <c r="A34" s="24"/>
      <c r="B34" s="24"/>
      <c r="C34" s="24"/>
      <c r="D34" s="24"/>
      <c r="E34" s="25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" customHeight="1" x14ac:dyDescent="0.25">
      <c r="A35" s="24"/>
      <c r="B35" s="24"/>
      <c r="C35" s="24"/>
      <c r="D35" s="24"/>
      <c r="E35" s="25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" customHeight="1" x14ac:dyDescent="0.25">
      <c r="A36" s="24"/>
      <c r="B36" s="24"/>
      <c r="C36" s="24"/>
      <c r="D36" s="24"/>
      <c r="E36" s="25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5" customHeight="1" x14ac:dyDescent="0.25">
      <c r="A37" s="24"/>
      <c r="B37" s="24"/>
      <c r="C37" s="24"/>
      <c r="D37" s="24"/>
      <c r="E37" s="25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5" customHeight="1" x14ac:dyDescent="0.25">
      <c r="A38" s="24"/>
      <c r="B38" s="24"/>
      <c r="C38" s="24"/>
      <c r="D38" s="24"/>
      <c r="E38" s="25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5" customHeight="1" x14ac:dyDescent="0.25">
      <c r="A39" s="24"/>
      <c r="B39" s="24"/>
      <c r="C39" s="24"/>
      <c r="D39" s="24"/>
      <c r="E39" s="25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15" customHeight="1" x14ac:dyDescent="0.25">
      <c r="A40" s="24"/>
      <c r="B40" s="24"/>
      <c r="C40" s="24"/>
      <c r="D40" s="24"/>
      <c r="E40" s="25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2" spans="1:16" ht="15.75" x14ac:dyDescent="0.25">
      <c r="J42" s="23"/>
    </row>
    <row r="44" spans="1:16" ht="18.75" x14ac:dyDescent="0.3">
      <c r="A44" s="2"/>
      <c r="B44" s="1"/>
      <c r="C44" s="1"/>
      <c r="D44" s="1"/>
      <c r="E44" s="10"/>
      <c r="F44" s="1"/>
      <c r="G44" s="1"/>
      <c r="H44" s="1"/>
      <c r="I44" s="1"/>
      <c r="J44" s="1"/>
      <c r="K44" s="1"/>
      <c r="L44" s="1"/>
    </row>
  </sheetData>
  <mergeCells count="31">
    <mergeCell ref="A2:P2"/>
    <mergeCell ref="A3:P3"/>
    <mergeCell ref="A4:Q4"/>
    <mergeCell ref="A5:P5"/>
    <mergeCell ref="A7:P7"/>
    <mergeCell ref="A14:A16"/>
    <mergeCell ref="B14:B16"/>
    <mergeCell ref="C14:C16"/>
    <mergeCell ref="D14:D16"/>
    <mergeCell ref="E14:E16"/>
    <mergeCell ref="A9:G10"/>
    <mergeCell ref="H9:P10"/>
    <mergeCell ref="A11:G11"/>
    <mergeCell ref="H11:P11"/>
    <mergeCell ref="A12:P12"/>
    <mergeCell ref="I21:J21"/>
    <mergeCell ref="K21:P21"/>
    <mergeCell ref="F14:F16"/>
    <mergeCell ref="G14:I14"/>
    <mergeCell ref="J14:L14"/>
    <mergeCell ref="M14:P14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</mergeCells>
  <pageMargins left="0.31496062992125984" right="0.31496062992125984" top="0.35433070866141736" bottom="0.19685039370078741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2024г.</vt:lpstr>
      <vt:lpstr>2025г.</vt:lpstr>
      <vt:lpstr>сводный лист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</cp:lastModifiedBy>
  <cp:lastPrinted>2024-01-09T15:35:36Z</cp:lastPrinted>
  <dcterms:created xsi:type="dcterms:W3CDTF">2015-12-15T05:37:13Z</dcterms:created>
  <dcterms:modified xsi:type="dcterms:W3CDTF">2024-01-10T13:58:20Z</dcterms:modified>
</cp:coreProperties>
</file>