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685" windowHeight="72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N11" i="1" l="1"/>
  <c r="I9" i="1"/>
  <c r="M10" i="1" l="1"/>
  <c r="N10" i="1" s="1"/>
  <c r="M9" i="1"/>
  <c r="N9" i="1" s="1"/>
  <c r="K10" i="1"/>
  <c r="L10" i="1" s="1"/>
  <c r="J9" i="1"/>
  <c r="K9" i="1"/>
  <c r="L9" i="1" s="1"/>
  <c r="J10" i="1"/>
</calcChain>
</file>

<file path=xl/sharedStrings.xml><?xml version="1.0" encoding="utf-8"?>
<sst xmlns="http://schemas.openxmlformats.org/spreadsheetml/2006/main" count="26" uniqueCount="24">
  <si>
    <t>Начальная (максимальная) цена договора</t>
  </si>
  <si>
    <t>№ п/п</t>
  </si>
  <si>
    <t>Объем</t>
  </si>
  <si>
    <t>Источник №1</t>
  </si>
  <si>
    <t>Источник №2</t>
  </si>
  <si>
    <t>Источник №3</t>
  </si>
  <si>
    <t>Средн. арифм.</t>
  </si>
  <si>
    <t>Кол-во знач.</t>
  </si>
  <si>
    <t>Сред.квадр.откл. σ=</t>
  </si>
  <si>
    <t>Коэфф вариации V=</t>
  </si>
  <si>
    <t>Совокупность значений</t>
  </si>
  <si>
    <t>Рыночная стоимость</t>
  </si>
  <si>
    <t>Ед.изм.</t>
  </si>
  <si>
    <t>Кол-во</t>
  </si>
  <si>
    <t>Цена за ед.изм.</t>
  </si>
  <si>
    <t>Наименование объекта закупки</t>
  </si>
  <si>
    <t>Обоснование начальной (максимальной) цены договора</t>
  </si>
  <si>
    <t>Используемый метод определения НМЦК с обоснованием</t>
  </si>
  <si>
    <t>Наименование товара</t>
  </si>
  <si>
    <t>Электрический  двигатель асинхронный с короткозамкнутым ротором</t>
  </si>
  <si>
    <t>шт</t>
  </si>
  <si>
    <t>Начальная (максимальная) цена договора составляет: Шестьсот шестьдесят три тысячи семьсот семь рублей семьдесят одна копейка.</t>
  </si>
  <si>
    <t>Начальная (максимальная) цена договора сформирована методом сопоставимых рыночных цен (анализа рынка) на основании Положения о закупке товаров, работ, услуг, утвержденным Приказом Муниципального Унитарного Предприятия "Междуреченский Водоканал" от 23.06.2022 г. № 802.
Цена договора определена и обоснована посредством применения метода сопоставимых рыночных цен (анализа рынка) путем сопоставления рыночных цен, предложенных поставщиками в виде коммерческих предложений, и рассчитана в целях выявления предложений, соответствующих установленным требованиям к товарам по определенным параметрам.</t>
  </si>
  <si>
    <r>
      <t>Поставка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электрического  двигателя асинхронного с короткозамкнутым ротором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</si>
</sst>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16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/>
    <xf numFmtId="0" fontId="6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wrapText="1"/>
    </xf>
    <xf numFmtId="0" fontId="8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tabSelected="1" topLeftCell="B1" zoomScale="80" zoomScaleNormal="80" workbookViewId="0">
      <selection activeCell="D4" sqref="D4:N5"/>
    </sheetView>
  </sheetViews>
  <sheetFormatPr defaultRowHeight="15" x14ac:dyDescent="0.25"/>
  <cols>
    <col min="1" max="1" width="0.140625" customWidth="1"/>
    <col min="2" max="2" width="6.42578125" customWidth="1"/>
    <col min="3" max="3" width="45.7109375" customWidth="1"/>
    <col min="4" max="4" width="9.140625" customWidth="1"/>
    <col min="6" max="6" width="15.140625" customWidth="1"/>
    <col min="7" max="7" width="16.42578125" customWidth="1"/>
    <col min="8" max="8" width="18.140625" customWidth="1"/>
    <col min="9" max="9" width="14" customWidth="1"/>
    <col min="10" max="10" width="10.85546875" customWidth="1"/>
    <col min="11" max="11" width="18.140625" customWidth="1"/>
    <col min="12" max="12" width="11.140625" customWidth="1"/>
    <col min="13" max="13" width="16.7109375" customWidth="1"/>
    <col min="14" max="14" width="20" customWidth="1"/>
    <col min="15" max="15" width="15.5703125" customWidth="1"/>
    <col min="16" max="16" width="12.85546875" customWidth="1"/>
  </cols>
  <sheetData>
    <row r="1" spans="2:16" ht="15.75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6" ht="33" customHeight="1" x14ac:dyDescent="0.25">
      <c r="B2" s="6"/>
      <c r="C2" s="6"/>
      <c r="D2" s="6"/>
      <c r="E2" s="6"/>
      <c r="F2" s="25" t="s">
        <v>16</v>
      </c>
      <c r="G2" s="25"/>
      <c r="H2" s="25"/>
      <c r="I2" s="6"/>
      <c r="J2" s="6"/>
      <c r="K2" s="6"/>
      <c r="L2" s="6"/>
      <c r="M2" s="6"/>
      <c r="N2" s="6"/>
    </row>
    <row r="3" spans="2:16" ht="18.75" x14ac:dyDescent="0.3">
      <c r="B3" s="24" t="s">
        <v>15</v>
      </c>
      <c r="C3" s="24"/>
      <c r="D3" s="24" t="s">
        <v>23</v>
      </c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6" ht="15" customHeight="1" x14ac:dyDescent="0.25">
      <c r="B4" s="24" t="s">
        <v>17</v>
      </c>
      <c r="C4" s="24"/>
      <c r="D4" s="24" t="s">
        <v>22</v>
      </c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2:16" ht="102.75" customHeight="1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2:16" ht="22.5" customHeight="1" x14ac:dyDescent="0.25">
      <c r="B6" s="29" t="s">
        <v>0</v>
      </c>
      <c r="C6" s="30"/>
      <c r="D6" s="27"/>
      <c r="E6" s="28"/>
      <c r="F6" s="11"/>
      <c r="G6" s="11"/>
      <c r="H6" s="11"/>
      <c r="I6" s="11"/>
      <c r="J6" s="12"/>
      <c r="K6" s="12"/>
      <c r="L6" s="13"/>
      <c r="M6" s="13"/>
      <c r="N6" s="14"/>
    </row>
    <row r="7" spans="2:16" ht="15" customHeight="1" x14ac:dyDescent="0.25">
      <c r="B7" s="35" t="s">
        <v>1</v>
      </c>
      <c r="C7" s="35" t="s">
        <v>18</v>
      </c>
      <c r="D7" s="39" t="s">
        <v>2</v>
      </c>
      <c r="E7" s="40"/>
      <c r="F7" s="15" t="s">
        <v>3</v>
      </c>
      <c r="G7" s="15" t="s">
        <v>4</v>
      </c>
      <c r="H7" s="15" t="s">
        <v>5</v>
      </c>
      <c r="I7" s="37" t="s">
        <v>6</v>
      </c>
      <c r="J7" s="35" t="s">
        <v>7</v>
      </c>
      <c r="K7" s="35" t="s">
        <v>8</v>
      </c>
      <c r="L7" s="35" t="s">
        <v>9</v>
      </c>
      <c r="M7" s="35" t="s">
        <v>10</v>
      </c>
      <c r="N7" s="26" t="s">
        <v>11</v>
      </c>
    </row>
    <row r="8" spans="2:16" ht="37.5" x14ac:dyDescent="0.25">
      <c r="B8" s="36"/>
      <c r="C8" s="36"/>
      <c r="D8" s="16" t="s">
        <v>12</v>
      </c>
      <c r="E8" s="17" t="s">
        <v>13</v>
      </c>
      <c r="F8" s="15" t="s">
        <v>14</v>
      </c>
      <c r="G8" s="15" t="s">
        <v>14</v>
      </c>
      <c r="H8" s="15" t="s">
        <v>14</v>
      </c>
      <c r="I8" s="38"/>
      <c r="J8" s="36"/>
      <c r="K8" s="36"/>
      <c r="L8" s="36"/>
      <c r="M8" s="36"/>
      <c r="N8" s="26"/>
    </row>
    <row r="9" spans="2:16" ht="45" customHeight="1" x14ac:dyDescent="0.25">
      <c r="B9" s="18">
        <v>1</v>
      </c>
      <c r="C9" s="19" t="s">
        <v>19</v>
      </c>
      <c r="D9" s="42" t="s">
        <v>20</v>
      </c>
      <c r="E9" s="20">
        <v>1</v>
      </c>
      <c r="F9" s="21">
        <v>754290</v>
      </c>
      <c r="G9" s="21">
        <v>693000</v>
      </c>
      <c r="H9" s="21">
        <v>543833.14</v>
      </c>
      <c r="I9" s="41">
        <f t="shared" ref="I9" si="0">ROUND(AVERAGE(F9:H9),2)</f>
        <v>663707.71</v>
      </c>
      <c r="J9" s="20">
        <f>COUNT(F9,G9,H9)</f>
        <v>3</v>
      </c>
      <c r="K9" s="18">
        <f>STDEV(F9,G9,H9)</f>
        <v>108243.0183609391</v>
      </c>
      <c r="L9" s="18">
        <f>K9/I9*100</f>
        <v>16.308838473631578</v>
      </c>
      <c r="M9" s="18">
        <f>(F9+G9+H9)*E9/3</f>
        <v>663707.71333333338</v>
      </c>
      <c r="N9" s="22">
        <f>M9*1</f>
        <v>663707.71333333338</v>
      </c>
    </row>
    <row r="10" spans="2:16" s="3" customFormat="1" ht="18.75" hidden="1" customHeight="1" x14ac:dyDescent="0.25">
      <c r="B10" s="18">
        <v>2</v>
      </c>
      <c r="C10" s="19"/>
      <c r="D10" s="23"/>
      <c r="E10" s="20"/>
      <c r="F10" s="21"/>
      <c r="G10" s="21"/>
      <c r="H10" s="21"/>
      <c r="I10" s="22"/>
      <c r="J10" s="20">
        <f t="shared" ref="J10" si="1">COUNT(F10,G10,H10)</f>
        <v>0</v>
      </c>
      <c r="K10" s="18" t="e">
        <f>STDEV(F10,G10,H10)</f>
        <v>#DIV/0!</v>
      </c>
      <c r="L10" s="18" t="e">
        <f>K10/I10*100</f>
        <v>#DIV/0!</v>
      </c>
      <c r="M10" s="18">
        <f>(F10+G10+H10)*E10/3</f>
        <v>0</v>
      </c>
      <c r="N10" s="22">
        <f t="shared" ref="N10" si="2">M10*1</f>
        <v>0</v>
      </c>
      <c r="O10" s="5"/>
      <c r="P10" s="5"/>
    </row>
    <row r="11" spans="2:16" ht="15" customHeight="1" x14ac:dyDescent="0.3">
      <c r="B11" s="33" t="s">
        <v>21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22">
        <f>SUM(N9:N9)</f>
        <v>663707.71333333338</v>
      </c>
      <c r="O11" s="5"/>
      <c r="P11" s="5"/>
    </row>
    <row r="12" spans="2:16" ht="12.75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2"/>
      <c r="P12" s="5"/>
    </row>
    <row r="13" spans="2:16" ht="15.75" x14ac:dyDescent="0.25">
      <c r="B13" s="6"/>
      <c r="C13" s="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6" ht="15.75" x14ac:dyDescent="0.25">
      <c r="B14" s="6"/>
      <c r="C14" s="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6" ht="15.75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6" ht="15.75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ht="15.75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ht="71.25" customHeight="1" x14ac:dyDescent="0.25">
      <c r="B18" s="6"/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ht="15.75" x14ac:dyDescent="0.25">
      <c r="B19" s="6"/>
      <c r="C19" s="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ht="15.75" x14ac:dyDescent="0.25">
      <c r="B20" s="6"/>
      <c r="C20" s="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ht="15.75" x14ac:dyDescent="0.25">
      <c r="B21" s="6"/>
      <c r="C21" s="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39.75" customHeight="1" x14ac:dyDescent="0.25">
      <c r="B22" s="6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10"/>
    </row>
    <row r="23" spans="2:14" ht="16.5" customHeight="1" x14ac:dyDescent="0.25">
      <c r="C23" s="31"/>
      <c r="D23" s="31"/>
      <c r="E23" s="31"/>
      <c r="F23" s="31"/>
      <c r="G23" s="31"/>
      <c r="H23" s="31"/>
      <c r="I23" s="31"/>
      <c r="J23" s="31"/>
    </row>
    <row r="24" spans="2:14" ht="5.25" hidden="1" customHeight="1" x14ac:dyDescent="0.25"/>
    <row r="25" spans="2:14" hidden="1" x14ac:dyDescent="0.25"/>
    <row r="26" spans="2:14" hidden="1" x14ac:dyDescent="0.25"/>
    <row r="28" spans="2:14" ht="6.75" customHeight="1" x14ac:dyDescent="0.25"/>
    <row r="29" spans="2:14" x14ac:dyDescent="0.25">
      <c r="C29" s="4"/>
    </row>
  </sheetData>
  <mergeCells count="19">
    <mergeCell ref="C23:J23"/>
    <mergeCell ref="C22:M22"/>
    <mergeCell ref="B11:M11"/>
    <mergeCell ref="J7:J8"/>
    <mergeCell ref="K7:K8"/>
    <mergeCell ref="L7:L8"/>
    <mergeCell ref="M7:M8"/>
    <mergeCell ref="I7:I8"/>
    <mergeCell ref="D7:E7"/>
    <mergeCell ref="C7:C8"/>
    <mergeCell ref="B7:B8"/>
    <mergeCell ref="D3:N3"/>
    <mergeCell ref="B4:C5"/>
    <mergeCell ref="D4:N5"/>
    <mergeCell ref="F2:H2"/>
    <mergeCell ref="N7:N8"/>
    <mergeCell ref="D6:E6"/>
    <mergeCell ref="B6:C6"/>
    <mergeCell ref="B3:C3"/>
  </mergeCells>
  <conditionalFormatting sqref="M9:M10">
    <cfRule type="containsText" dxfId="5" priority="76" operator="containsText" text="НЕ">
      <formula>NOT(ISERROR(SEARCH("НЕ",M9)))</formula>
    </cfRule>
    <cfRule type="containsText" dxfId="4" priority="77" operator="containsText" text="ОДНОРОДНЫЕ">
      <formula>NOT(ISERROR(SEARCH("ОДНОРОДНЫЕ",M9)))</formula>
    </cfRule>
    <cfRule type="containsText" dxfId="3" priority="78" operator="containsText" text="НЕОДНОРОДНЫЕ">
      <formula>NOT(ISERROR(SEARCH("НЕОДНОРОДНЫЕ",M9)))</formula>
    </cfRule>
  </conditionalFormatting>
  <conditionalFormatting sqref="M9:M10">
    <cfRule type="containsText" dxfId="2" priority="73" operator="containsText" text="НЕОДНОРОДНЫЕ">
      <formula>NOT(ISERROR(SEARCH("НЕОДНОРОДНЫЕ",M9)))</formula>
    </cfRule>
    <cfRule type="containsText" dxfId="1" priority="74" operator="containsText" text="ОДНОРОДНЫЕ">
      <formula>NOT(ISERROR(SEARCH("ОДНОРОДНЫЕ",M9)))</formula>
    </cfRule>
    <cfRule type="containsText" dxfId="0" priority="75" operator="containsText" text="НЕОДНОРОДНЫЕ">
      <formula>NOT(ISERROR(SEARCH("НЕОДНОРОДНЫЕ",M9)))</formula>
    </cfRule>
  </conditionalFormatting>
  <pageMargins left="0.70866141732283472" right="0.36" top="0.46" bottom="0.74803149606299213" header="0.31496062992125984" footer="0.31496062992125984"/>
  <pageSetup paperSize="9" scale="6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2022-08-22T05:23:10Z</dcterms:modified>
</cp:coreProperties>
</file>