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unaevaos\Desktop\Котировки август 2022\Поставка круп\"/>
    </mc:Choice>
  </mc:AlternateContent>
  <bookViews>
    <workbookView xWindow="480" yWindow="135" windowWidth="15480" windowHeight="11580"/>
  </bookViews>
  <sheets>
    <sheet name="Расчет цены" sheetId="1" r:id="rId1"/>
  </sheets>
  <definedNames>
    <definedName name="_xlnm.Print_Area" localSheetId="0">'Расчет цены'!$A$1:$Q$16</definedName>
  </definedNames>
  <calcPr calcId="162913" refMode="R1C1"/>
</workbook>
</file>

<file path=xl/calcChain.xml><?xml version="1.0" encoding="utf-8"?>
<calcChain xmlns="http://schemas.openxmlformats.org/spreadsheetml/2006/main">
  <c r="K7" i="1" l="1"/>
  <c r="N5" i="1" l="1"/>
  <c r="O5" i="1" s="1"/>
  <c r="P5" i="1" s="1"/>
  <c r="Q5" i="1" s="1"/>
  <c r="K5" i="1"/>
  <c r="L5" i="1" s="1"/>
  <c r="M5" i="1" s="1"/>
  <c r="K6" i="1" l="1"/>
  <c r="L6" i="1" s="1"/>
  <c r="N6" i="1" l="1"/>
  <c r="O6" i="1" s="1"/>
  <c r="P6" i="1" s="1"/>
  <c r="Q6" i="1" s="1"/>
  <c r="M6" i="1"/>
  <c r="N4" i="1" l="1"/>
  <c r="K4" i="1"/>
  <c r="L4" i="1" s="1"/>
  <c r="M4" i="1" s="1"/>
  <c r="O4" i="1" l="1"/>
  <c r="P4" i="1" s="1"/>
  <c r="Q4" i="1" s="1"/>
</calcChain>
</file>

<file path=xl/sharedStrings.xml><?xml version="1.0" encoding="utf-8"?>
<sst xmlns="http://schemas.openxmlformats.org/spreadsheetml/2006/main" count="42" uniqueCount="38">
  <si>
    <t>№</t>
  </si>
  <si>
    <t>Ед. изм</t>
  </si>
  <si>
    <t>Кол-во</t>
  </si>
  <si>
    <t>Коммерческие предложения (руб./ед.изм.)</t>
  </si>
  <si>
    <t>Применяемый коэффициент</t>
  </si>
  <si>
    <t xml:space="preserve">Средняя арифметическая цена за единицу     &lt;ц&gt; 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</si>
  <si>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</si>
  <si>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</si>
  <si>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</si>
  <si>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</si>
  <si>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</si>
  <si>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t>фио</t>
  </si>
  <si>
    <t>дата</t>
  </si>
  <si>
    <t xml:space="preserve">доставка осуществляется силами поставщика по адресу: ХМАО-Югра, г.Нижневартовск, ул. Первомайская, д. 39, стр.7 </t>
  </si>
  <si>
    <t>Экономист</t>
  </si>
  <si>
    <t>кг</t>
  </si>
  <si>
    <t>Обоснование начальной (максимальной) цены договора (Н(М)ЦД)</t>
  </si>
  <si>
    <t>Наименование предмета договора</t>
  </si>
  <si>
    <t>Существенные условия исполнения договора</t>
  </si>
  <si>
    <t>Данные реестра договоров (руб./ед.изм.)</t>
  </si>
  <si>
    <t xml:space="preserve">Номер сведений о договоре </t>
  </si>
  <si>
    <t>Однородность совокупности значений выявленных цен, используемых в расчете Н(М)ЦД</t>
  </si>
  <si>
    <r>
      <rPr>
        <b/>
        <sz val="10"/>
        <color indexed="8"/>
        <rFont val="Times New Roman"/>
        <family val="1"/>
        <charset val="204"/>
      </rPr>
      <t>Расчет Н(М)ЦД по формуле</t>
    </r>
    <r>
      <rPr>
        <sz val="10"/>
        <color indexed="8"/>
        <rFont val="Times New Roman"/>
        <family val="1"/>
        <charset val="204"/>
      </rPr>
      <t xml:space="preserve">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</si>
  <si>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Н(М)ЦД договора с учетом округления цены за единицу (руб.)</t>
  </si>
  <si>
    <t>Н(М)ЦД, определяемая методом сопоставимых рыночных цен (анализа рынка)*</t>
  </si>
  <si>
    <t>В результате проведенного расчета Н(М)ЦД договора составила:</t>
  </si>
  <si>
    <t>Расчет Н(М)ЦД произвел:</t>
  </si>
  <si>
    <t>* При определении Н(М)ЦД Заказчиком применяется Приказ Минэкономразвития России от 02.10.2013 N 567 "Об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исполнителем)". Данный Приказ не учитывает, что применение утвержденных формул определения Н(М)ЦД, может привести к формированию цены договора и цены за единицу товара (работы, услуги) с дробными значениями (количество знаков после запятой превышает 2). Большинство бухгалтерских программ, а также программное обеспечение реестра контрактов не позволяет проводить операции с такими значениями. Поэтому в случае необходимости Заказчиком применяется округление  (вниз) таких показателей.</t>
  </si>
  <si>
    <t>Поставщик №1</t>
  </si>
  <si>
    <t>Поставщик №2</t>
  </si>
  <si>
    <t xml:space="preserve">Поставщик №3 </t>
  </si>
  <si>
    <t>Архипова В.А.</t>
  </si>
  <si>
    <t>доставка осуществляется силами поставщика по адресу: ХМАО-Югра, г.Нижневартовск, ул. Первомайская, д. 39, стр.7</t>
  </si>
  <si>
    <t>Крупа ячневая 0,8 кг</t>
  </si>
  <si>
    <t>Крупа пшеничная 25,0 кг</t>
  </si>
  <si>
    <t>Крупа перловая 25,0 кг</t>
  </si>
  <si>
    <t xml:space="preserve">Заказчик: и.о директора </t>
  </si>
  <si>
    <t>Иванова Л.А.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</si>
</sst>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7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/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/>
    <xf numFmtId="0" fontId="5" fillId="0" borderId="0" xfId="0" applyFont="1" applyAlignment="1" applyProtection="1">
      <alignment wrapText="1"/>
      <protection locked="0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1" fillId="0" borderId="5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14" fontId="6" fillId="0" borderId="0" xfId="0" applyNumberFormat="1" applyFont="1" applyAlignment="1" applyProtection="1">
      <alignment horizontal="center" wrapText="1"/>
      <protection locked="0"/>
    </xf>
    <xf numFmtId="4" fontId="9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14" fontId="11" fillId="0" borderId="5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/>
    </xf>
    <xf numFmtId="14" fontId="7" fillId="0" borderId="0" xfId="0" applyNumberFormat="1" applyFont="1"/>
    <xf numFmtId="0" fontId="9" fillId="0" borderId="0" xfId="0" applyFont="1" applyAlignment="1">
      <alignment horizontal="left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2</xdr:row>
      <xdr:rowOff>952500</xdr:rowOff>
    </xdr:from>
    <xdr:to>
      <xdr:col>13</xdr:col>
      <xdr:colOff>0</xdr:colOff>
      <xdr:row>2</xdr:row>
      <xdr:rowOff>1304925</xdr:rowOff>
    </xdr:to>
    <xdr:pic>
      <xdr:nvPicPr>
        <xdr:cNvPr id="10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72650" y="33623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19050</xdr:colOff>
      <xdr:row>2</xdr:row>
      <xdr:rowOff>923925</xdr:rowOff>
    </xdr:from>
    <xdr:to>
      <xdr:col>11</xdr:col>
      <xdr:colOff>1019175</xdr:colOff>
      <xdr:row>2</xdr:row>
      <xdr:rowOff>1362075</xdr:rowOff>
    </xdr:to>
    <xdr:pic>
      <xdr:nvPicPr>
        <xdr:cNvPr id="10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43950" y="33337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2</xdr:row>
      <xdr:rowOff>1600200</xdr:rowOff>
    </xdr:from>
    <xdr:to>
      <xdr:col>13</xdr:col>
      <xdr:colOff>1504950</xdr:colOff>
      <xdr:row>2</xdr:row>
      <xdr:rowOff>1962150</xdr:rowOff>
    </xdr:to>
    <xdr:pic>
      <xdr:nvPicPr>
        <xdr:cNvPr id="106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725150" y="4010025"/>
          <a:ext cx="14859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266700</xdr:colOff>
      <xdr:row>2</xdr:row>
      <xdr:rowOff>1400175</xdr:rowOff>
    </xdr:from>
    <xdr:to>
      <xdr:col>13</xdr:col>
      <xdr:colOff>419100</xdr:colOff>
      <xdr:row>2</xdr:row>
      <xdr:rowOff>1628775</xdr:rowOff>
    </xdr:to>
    <xdr:pic>
      <xdr:nvPicPr>
        <xdr:cNvPr id="106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972800" y="38100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view="pageBreakPreview" zoomScaleNormal="112" zoomScaleSheetLayoutView="100" workbookViewId="0">
      <selection activeCell="F28" sqref="F28"/>
    </sheetView>
  </sheetViews>
  <sheetFormatPr defaultColWidth="9.140625" defaultRowHeight="12.75" x14ac:dyDescent="0.2"/>
  <cols>
    <col min="1" max="1" width="3.140625" style="1" customWidth="1"/>
    <col min="2" max="2" width="17.85546875" style="1" customWidth="1"/>
    <col min="3" max="3" width="26.7109375" style="1" customWidth="1"/>
    <col min="4" max="4" width="5.85546875" style="1" customWidth="1"/>
    <col min="5" max="5" width="6.85546875" style="1" customWidth="1"/>
    <col min="6" max="8" width="11.7109375" style="1" customWidth="1"/>
    <col min="9" max="9" width="9.85546875" style="1" customWidth="1"/>
    <col min="10" max="10" width="9.140625" style="1" customWidth="1"/>
    <col min="11" max="11" width="15.5703125" style="1" customWidth="1"/>
    <col min="12" max="12" width="15.42578125" style="1" customWidth="1"/>
    <col min="13" max="13" width="14.28515625" style="1" customWidth="1"/>
    <col min="14" max="14" width="22.7109375" style="1" customWidth="1"/>
    <col min="15" max="15" width="12.140625" style="1" customWidth="1"/>
    <col min="16" max="16" width="12.28515625" style="1" customWidth="1"/>
    <col min="17" max="17" width="12.85546875" style="1" customWidth="1"/>
    <col min="18" max="16384" width="9.140625" style="1"/>
  </cols>
  <sheetData>
    <row r="1" spans="1:17" ht="27.75" customHeight="1" x14ac:dyDescent="0.2">
      <c r="A1" s="41" t="s">
        <v>16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39" customHeight="1" x14ac:dyDescent="0.2">
      <c r="A2" s="42" t="s">
        <v>0</v>
      </c>
      <c r="B2" s="42" t="s">
        <v>17</v>
      </c>
      <c r="C2" s="43" t="s">
        <v>18</v>
      </c>
      <c r="D2" s="43" t="s">
        <v>1</v>
      </c>
      <c r="E2" s="43" t="s">
        <v>2</v>
      </c>
      <c r="F2" s="45" t="s">
        <v>3</v>
      </c>
      <c r="G2" s="46"/>
      <c r="H2" s="47"/>
      <c r="I2" s="45" t="s">
        <v>19</v>
      </c>
      <c r="J2" s="47"/>
      <c r="K2" s="48" t="s">
        <v>21</v>
      </c>
      <c r="L2" s="48"/>
      <c r="M2" s="48"/>
      <c r="N2" s="37" t="s">
        <v>24</v>
      </c>
      <c r="O2" s="37"/>
      <c r="P2" s="37"/>
      <c r="Q2" s="37"/>
    </row>
    <row r="3" spans="1:17" ht="159" customHeight="1" x14ac:dyDescent="0.2">
      <c r="A3" s="42"/>
      <c r="B3" s="43"/>
      <c r="C3" s="44"/>
      <c r="D3" s="44"/>
      <c r="E3" s="44"/>
      <c r="F3" s="3" t="s">
        <v>28</v>
      </c>
      <c r="G3" s="3" t="s">
        <v>29</v>
      </c>
      <c r="H3" s="3" t="s">
        <v>30</v>
      </c>
      <c r="I3" s="3" t="s">
        <v>20</v>
      </c>
      <c r="J3" s="3" t="s">
        <v>4</v>
      </c>
      <c r="K3" s="2" t="s">
        <v>5</v>
      </c>
      <c r="L3" s="2" t="s">
        <v>6</v>
      </c>
      <c r="M3" s="4" t="s">
        <v>7</v>
      </c>
      <c r="N3" s="6" t="s">
        <v>22</v>
      </c>
      <c r="O3" s="5" t="s">
        <v>8</v>
      </c>
      <c r="P3" s="5" t="s">
        <v>9</v>
      </c>
      <c r="Q3" s="5" t="s">
        <v>23</v>
      </c>
    </row>
    <row r="4" spans="1:17" s="12" customFormat="1" ht="53.25" customHeight="1" x14ac:dyDescent="0.25">
      <c r="A4" s="30">
        <v>1</v>
      </c>
      <c r="B4" s="26" t="s">
        <v>33</v>
      </c>
      <c r="C4" s="6" t="s">
        <v>13</v>
      </c>
      <c r="D4" s="7" t="s">
        <v>15</v>
      </c>
      <c r="E4" s="7">
        <v>1500</v>
      </c>
      <c r="F4" s="8">
        <v>45</v>
      </c>
      <c r="G4" s="9">
        <v>47.4</v>
      </c>
      <c r="H4" s="8">
        <v>66</v>
      </c>
      <c r="I4" s="8"/>
      <c r="J4" s="8"/>
      <c r="K4" s="8">
        <f>AVERAGE(F4:H4)</f>
        <v>52.800000000000004</v>
      </c>
      <c r="L4" s="32">
        <f>SQRT(((SUM((POWER(H4-K4,2)),(POWER(G4-K4,2)),(POWER(F4-K4,2)))/(COLUMNS(F4:H4)-1))))</f>
        <v>11.494346436400811</v>
      </c>
      <c r="M4" s="32">
        <f>L4/K4*100</f>
        <v>21.76959552348638</v>
      </c>
      <c r="N4" s="10">
        <f>((E4/3)*(SUM(F4:H4)))</f>
        <v>79200</v>
      </c>
      <c r="O4" s="11">
        <f>N4/E4</f>
        <v>52.8</v>
      </c>
      <c r="P4" s="10">
        <f>ROUNDDOWN(O4,2)</f>
        <v>52.8</v>
      </c>
      <c r="Q4" s="24">
        <f>P4*E4</f>
        <v>79200</v>
      </c>
    </row>
    <row r="5" spans="1:17" s="12" customFormat="1" ht="53.25" customHeight="1" x14ac:dyDescent="0.25">
      <c r="A5" s="30">
        <v>2</v>
      </c>
      <c r="B5" s="26" t="s">
        <v>34</v>
      </c>
      <c r="C5" s="6" t="s">
        <v>32</v>
      </c>
      <c r="D5" s="7" t="s">
        <v>15</v>
      </c>
      <c r="E5" s="7">
        <v>1500</v>
      </c>
      <c r="F5" s="8">
        <v>38.4</v>
      </c>
      <c r="G5" s="9">
        <v>88.2</v>
      </c>
      <c r="H5" s="8">
        <v>110</v>
      </c>
      <c r="I5" s="8"/>
      <c r="J5" s="8"/>
      <c r="K5" s="8">
        <f>AVERAGE(F5:H5)</f>
        <v>78.86666666666666</v>
      </c>
      <c r="L5" s="32">
        <f>SQRT(((SUM((POWER(H5-K5,2)),(POWER(G5-K5,2)),(POWER(F5-K5,2)))/(COLUMNS(F5:H5)-1))))</f>
        <v>36.701135313956343</v>
      </c>
      <c r="M5" s="32">
        <f>L5/K5*100</f>
        <v>46.535674531643714</v>
      </c>
      <c r="N5" s="10">
        <f>((E5/3)*(SUM(F5:H5)))</f>
        <v>118300</v>
      </c>
      <c r="O5" s="11">
        <f>N5/E5</f>
        <v>78.86666666666666</v>
      </c>
      <c r="P5" s="10">
        <f t="shared" ref="P5:P6" si="0">ROUNDDOWN(O5,2)</f>
        <v>78.86</v>
      </c>
      <c r="Q5" s="24">
        <f t="shared" ref="Q5:Q6" si="1">P5*E5</f>
        <v>118290</v>
      </c>
    </row>
    <row r="6" spans="1:17" s="12" customFormat="1" ht="54" customHeight="1" x14ac:dyDescent="0.25">
      <c r="A6" s="7">
        <v>3</v>
      </c>
      <c r="B6" s="26" t="s">
        <v>35</v>
      </c>
      <c r="C6" s="6" t="s">
        <v>13</v>
      </c>
      <c r="D6" s="7" t="s">
        <v>15</v>
      </c>
      <c r="E6" s="7">
        <v>1200</v>
      </c>
      <c r="F6" s="8">
        <v>38</v>
      </c>
      <c r="G6" s="8">
        <v>35.6</v>
      </c>
      <c r="H6" s="8">
        <v>57</v>
      </c>
      <c r="I6" s="8"/>
      <c r="J6" s="8"/>
      <c r="K6" s="8">
        <f t="shared" ref="K6" si="2">AVERAGE(F6:H6)</f>
        <v>43.533333333333331</v>
      </c>
      <c r="L6" s="32">
        <f t="shared" ref="L6" si="3">SQRT(((SUM((POWER(H6-K6,2)),(POWER(G6-K6,2)),(POWER(F6-K6,2)))/(COLUMNS(F6:H6)-1))))</f>
        <v>11.724049357339524</v>
      </c>
      <c r="M6" s="32">
        <f t="shared" ref="M6" si="4">L6/K6*100</f>
        <v>26.931200667701816</v>
      </c>
      <c r="N6" s="10">
        <f t="shared" ref="N6" si="5">((E6/3)*(SUM(F6:H6)))</f>
        <v>52240</v>
      </c>
      <c r="O6" s="11">
        <f t="shared" ref="O6" si="6">N6/E6</f>
        <v>43.533333333333331</v>
      </c>
      <c r="P6" s="10">
        <f t="shared" si="0"/>
        <v>43.53</v>
      </c>
      <c r="Q6" s="24">
        <f t="shared" si="1"/>
        <v>52236</v>
      </c>
    </row>
    <row r="7" spans="1:17" s="14" customFormat="1" ht="30.75" customHeight="1" x14ac:dyDescent="0.25">
      <c r="A7" s="38" t="s">
        <v>25</v>
      </c>
      <c r="B7" s="38"/>
      <c r="C7" s="38"/>
      <c r="D7" s="38"/>
      <c r="E7" s="38"/>
      <c r="F7" s="38"/>
      <c r="G7" s="38"/>
      <c r="H7" s="38"/>
      <c r="I7" s="38"/>
      <c r="J7" s="38"/>
      <c r="K7" s="28">
        <f>Q4+Q5+Q6</f>
        <v>249726</v>
      </c>
      <c r="L7" s="29" t="s">
        <v>10</v>
      </c>
      <c r="M7" s="23"/>
      <c r="N7" s="23"/>
      <c r="O7" s="23"/>
      <c r="P7" s="23"/>
      <c r="Q7" s="13"/>
    </row>
    <row r="8" spans="1:17" ht="60" customHeight="1" x14ac:dyDescent="0.2">
      <c r="A8" s="39" t="s">
        <v>27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5.75" customHeight="1" x14ac:dyDescent="0.25">
      <c r="A9" s="34" t="s">
        <v>26</v>
      </c>
      <c r="B9" s="34"/>
      <c r="C9" s="34"/>
      <c r="D9" s="15"/>
      <c r="E9" s="15"/>
      <c r="F9" s="25"/>
      <c r="G9" s="40"/>
      <c r="H9" s="40"/>
      <c r="I9" s="40"/>
      <c r="J9" s="25"/>
      <c r="K9" s="25"/>
      <c r="L9" s="25"/>
      <c r="M9" s="25"/>
    </row>
    <row r="10" spans="1:17" s="21" customFormat="1" ht="15.75" x14ac:dyDescent="0.25">
      <c r="A10" s="35" t="s">
        <v>14</v>
      </c>
      <c r="B10" s="35"/>
      <c r="C10" s="35"/>
      <c r="D10" s="35"/>
      <c r="E10" s="17"/>
      <c r="F10" s="18"/>
      <c r="G10" s="19"/>
      <c r="H10" s="36" t="s">
        <v>31</v>
      </c>
      <c r="I10" s="36"/>
    </row>
    <row r="11" spans="1:17" s="21" customFormat="1" ht="15.75" x14ac:dyDescent="0.25">
      <c r="A11" s="16"/>
      <c r="B11" s="16"/>
      <c r="C11" s="16"/>
      <c r="D11" s="16"/>
      <c r="E11" s="17"/>
      <c r="F11" s="18"/>
      <c r="G11" s="19"/>
      <c r="H11" s="20"/>
      <c r="I11" s="27">
        <v>44769</v>
      </c>
    </row>
    <row r="12" spans="1:17" s="21" customFormat="1" ht="11.25" customHeight="1" x14ac:dyDescent="0.25">
      <c r="A12" s="16"/>
      <c r="B12" s="16"/>
      <c r="C12" s="16"/>
      <c r="D12" s="16"/>
      <c r="E12" s="17"/>
      <c r="F12" s="18"/>
      <c r="G12" s="19"/>
      <c r="H12" s="20"/>
      <c r="I12" s="31" t="s">
        <v>12</v>
      </c>
    </row>
    <row r="13" spans="1:17" ht="19.5" customHeight="1" x14ac:dyDescent="0.25">
      <c r="A13" s="34" t="s">
        <v>36</v>
      </c>
      <c r="B13" s="34"/>
      <c r="C13" s="34"/>
      <c r="D13" s="15"/>
      <c r="E13" s="15"/>
      <c r="F13" s="15"/>
      <c r="G13" s="15"/>
      <c r="H13" s="40" t="s">
        <v>37</v>
      </c>
      <c r="I13" s="40"/>
    </row>
    <row r="14" spans="1:17" s="21" customFormat="1" ht="15.75" x14ac:dyDescent="0.25">
      <c r="A14" s="35"/>
      <c r="B14" s="35"/>
      <c r="C14" s="35"/>
      <c r="D14" s="35"/>
      <c r="E14" s="17"/>
      <c r="F14" s="18"/>
      <c r="G14" s="19"/>
      <c r="H14" s="36" t="s">
        <v>11</v>
      </c>
      <c r="I14" s="36"/>
    </row>
    <row r="15" spans="1:17" x14ac:dyDescent="0.2">
      <c r="I15" s="33">
        <v>44769</v>
      </c>
    </row>
    <row r="16" spans="1:17" x14ac:dyDescent="0.2">
      <c r="I16" s="22" t="s">
        <v>12</v>
      </c>
    </row>
  </sheetData>
  <mergeCells count="20">
    <mergeCell ref="A1:Q1"/>
    <mergeCell ref="A2:A3"/>
    <mergeCell ref="B2:B3"/>
    <mergeCell ref="C2:C3"/>
    <mergeCell ref="D2:D3"/>
    <mergeCell ref="E2:E3"/>
    <mergeCell ref="F2:H2"/>
    <mergeCell ref="I2:J2"/>
    <mergeCell ref="K2:M2"/>
    <mergeCell ref="A13:C13"/>
    <mergeCell ref="A14:D14"/>
    <mergeCell ref="H14:I14"/>
    <mergeCell ref="N2:Q2"/>
    <mergeCell ref="A7:J7"/>
    <mergeCell ref="A8:Q8"/>
    <mergeCell ref="A9:C9"/>
    <mergeCell ref="A10:D10"/>
    <mergeCell ref="H10:I10"/>
    <mergeCell ref="G9:I9"/>
    <mergeCell ref="H13:I13"/>
  </mergeCells>
  <pageMargins left="0.19685039370078741" right="0.11811023622047245" top="0.78740157480314965" bottom="0" header="0" footer="0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цены</vt:lpstr>
      <vt:lpstr>'Расчет цены'!Область_печати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ATorbenko</dc:creator>
  <cp:lastModifiedBy>Чунаева Ольга Сергеевна</cp:lastModifiedBy>
  <cp:lastPrinted>2022-07-27T09:40:26Z</cp:lastPrinted>
  <dcterms:created xsi:type="dcterms:W3CDTF">2014-01-28T13:50:42Z</dcterms:created>
  <dcterms:modified xsi:type="dcterms:W3CDTF">2022-07-28T10:12:36Z</dcterms:modified>
</cp:coreProperties>
</file>