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unaevaos\Desktop\Котировки август 2022\Поставка муки\"/>
    </mc:Choice>
  </mc:AlternateContent>
  <bookViews>
    <workbookView xWindow="480" yWindow="255" windowWidth="15480" windowHeight="11460"/>
  </bookViews>
  <sheets>
    <sheet name="Расчет цены" sheetId="1" r:id="rId1"/>
  </sheets>
  <definedNames>
    <definedName name="_xlnm.Print_Area" localSheetId="0">'Расчет цены'!$A$1:$Q$16</definedName>
  </definedNames>
  <calcPr calcId="162913" refMode="R1C1"/>
</workbook>
</file>

<file path=xl/calcChain.xml><?xml version="1.0" encoding="utf-8"?>
<calcChain xmlns="http://schemas.openxmlformats.org/spreadsheetml/2006/main">
  <c r="Q5" i="1" l="1"/>
  <c r="Q6" i="1"/>
  <c r="Q4" i="1"/>
  <c r="N5" i="1" l="1"/>
  <c r="O5" i="1" s="1"/>
  <c r="P5" i="1" s="1"/>
  <c r="N6" i="1"/>
  <c r="O6" i="1" s="1"/>
  <c r="P6" i="1" s="1"/>
  <c r="K5" i="1"/>
  <c r="L5" i="1" s="1"/>
  <c r="M5" i="1" s="1"/>
  <c r="K6" i="1"/>
  <c r="L6" i="1" s="1"/>
  <c r="M6" i="1" s="1"/>
  <c r="N4" i="1" l="1"/>
  <c r="O4" i="1" s="1"/>
  <c r="P4" i="1" s="1"/>
  <c r="K7" i="1" s="1"/>
  <c r="K4" i="1"/>
  <c r="L4" i="1" s="1"/>
  <c r="M4" i="1" s="1"/>
</calcChain>
</file>

<file path=xl/sharedStrings.xml><?xml version="1.0" encoding="utf-8"?>
<sst xmlns="http://schemas.openxmlformats.org/spreadsheetml/2006/main" count="42" uniqueCount="38">
  <si>
    <t>№</t>
  </si>
  <si>
    <t>Ед. изм</t>
  </si>
  <si>
    <t>Кол-во</t>
  </si>
  <si>
    <t>Коммерческие предложения (руб./ед.изм.)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</si>
  <si>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</si>
  <si>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</si>
  <si>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</si>
  <si>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</si>
  <si>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</si>
  <si>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</si>
  <si>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фио</t>
  </si>
  <si>
    <t>дата</t>
  </si>
  <si>
    <t>кг</t>
  </si>
  <si>
    <t>мука пшеничная                    высший сорт                                            фасовка 45,0-50,0 кг</t>
  </si>
  <si>
    <t xml:space="preserve">доставка осуществляется силами поставщика по адресу: ХМАО-Югра, г.Нижневартовск, ул. Первомайская, д. 39, стр.7 </t>
  </si>
  <si>
    <t>Экономист</t>
  </si>
  <si>
    <t>Обоснование начальной (максимальной) цены договора (Н(М)ЦД</t>
  </si>
  <si>
    <t>Наименование предмета договора</t>
  </si>
  <si>
    <t>Существенные условия исполнения договора</t>
  </si>
  <si>
    <t xml:space="preserve">Номер сведений о договоре </t>
  </si>
  <si>
    <t>Н(М)ЦД договора с учетом округления цены за единицу (руб.)</t>
  </si>
  <si>
    <t>Однородность совокупности значений выявленных цен, используемых в расчете Н(М)ЦД</t>
  </si>
  <si>
    <t>Данные реестра договоров (руб./ед.изм.)</t>
  </si>
  <si>
    <t>Н(М)ЦД, определяемая методом сопоставимых рыночных цен (анализа рынка)*</t>
  </si>
  <si>
    <t>В результате проведенного расчета Н(М)ЦД договора составила:</t>
  </si>
  <si>
    <t>* При определении Н(М)ЦД договора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Н(М)ЦД,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</t>
  </si>
  <si>
    <t>Расчет Н(М)ЦД произвел: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</si>
  <si>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</si>
  <si>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  <charset val="204"/>
      </rPr>
      <t xml:space="preserve">Расчет Н(М)ЦД по формуле                  </t>
    </r>
    <r>
      <rPr>
        <sz val="11"/>
        <color indexed="8"/>
        <rFont val="Times New Roman"/>
        <family val="1"/>
        <charset val="204"/>
      </rPr>
      <t xml:space="preserve">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</si>
  <si>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Поставщик №1 </t>
  </si>
  <si>
    <t xml:space="preserve">Поставщик №2 </t>
  </si>
  <si>
    <t xml:space="preserve">Поставщик №3 </t>
  </si>
  <si>
    <t>мука пшеничная                    высший сорт                                            фасовка 2,0 кг</t>
  </si>
  <si>
    <t>доставка осуществляется силами поставщика по адресу: ХМАО-Югра, г.Нижневартовск, ул. Первомайская, д. 39, стр.7</t>
  </si>
  <si>
    <t>мука ражанная обдирная                                                         фасовка 25 кг</t>
  </si>
  <si>
    <t>Архипова В.А.</t>
  </si>
  <si>
    <t>Иванова Л.А.</t>
  </si>
  <si>
    <t>Заказчик: И.о.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</si>
</sst>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2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 applyProtection="1">
      <alignment wrapText="1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5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right" vertical="top" wrapText="1"/>
      <protection locked="0"/>
    </xf>
    <xf numFmtId="14" fontId="2" fillId="0" borderId="0" xfId="0" applyNumberFormat="1" applyFont="1" applyAlignment="1" applyProtection="1">
      <alignment horizontal="left" vertical="top" wrapText="1"/>
      <protection locked="0"/>
    </xf>
    <xf numFmtId="14" fontId="5" fillId="0" borderId="6" xfId="0" applyNumberFormat="1" applyFont="1" applyBorder="1"/>
    <xf numFmtId="0" fontId="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</xdr:colOff>
      <xdr:row>2</xdr:row>
      <xdr:rowOff>1104900</xdr:rowOff>
    </xdr:from>
    <xdr:to>
      <xdr:col>13</xdr:col>
      <xdr:colOff>3810</xdr:colOff>
      <xdr:row>2</xdr:row>
      <xdr:rowOff>1457325</xdr:rowOff>
    </xdr:to>
    <xdr:pic>
      <xdr:nvPicPr>
        <xdr:cNvPr id="1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55" y="1924050"/>
          <a:ext cx="94488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1062990</xdr:colOff>
      <xdr:row>2</xdr:row>
      <xdr:rowOff>733425</xdr:rowOff>
    </xdr:from>
    <xdr:to>
      <xdr:col>11</xdr:col>
      <xdr:colOff>996315</xdr:colOff>
      <xdr:row>2</xdr:row>
      <xdr:rowOff>1171575</xdr:rowOff>
    </xdr:to>
    <xdr:pic>
      <xdr:nvPicPr>
        <xdr:cNvPr id="10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1548765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2</xdr:row>
      <xdr:rowOff>2047875</xdr:rowOff>
    </xdr:from>
    <xdr:to>
      <xdr:col>14</xdr:col>
      <xdr:colOff>0</xdr:colOff>
      <xdr:row>2</xdr:row>
      <xdr:rowOff>2409825</xdr:rowOff>
    </xdr:to>
    <xdr:pic>
      <xdr:nvPicPr>
        <xdr:cNvPr id="10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96600" y="28670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152400</xdr:colOff>
      <xdr:row>2</xdr:row>
      <xdr:rowOff>1885950</xdr:rowOff>
    </xdr:from>
    <xdr:to>
      <xdr:col>13</xdr:col>
      <xdr:colOff>304800</xdr:colOff>
      <xdr:row>2</xdr:row>
      <xdr:rowOff>2114550</xdr:rowOff>
    </xdr:to>
    <xdr:pic>
      <xdr:nvPicPr>
        <xdr:cNvPr id="10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020425" y="27051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topLeftCell="A4" zoomScaleNormal="112" zoomScaleSheetLayoutView="100" workbookViewId="0">
      <selection activeCell="F12" sqref="F12"/>
    </sheetView>
  </sheetViews>
  <sheetFormatPr defaultColWidth="9.140625" defaultRowHeight="12.75" x14ac:dyDescent="0.2"/>
  <cols>
    <col min="1" max="1" width="3.140625" style="1" customWidth="1"/>
    <col min="2" max="2" width="18.7109375" style="1" customWidth="1"/>
    <col min="3" max="3" width="29.7109375" style="1" customWidth="1"/>
    <col min="4" max="4" width="4.42578125" style="1" customWidth="1"/>
    <col min="5" max="5" width="7.28515625" style="1" customWidth="1"/>
    <col min="6" max="8" width="12.42578125" style="1" customWidth="1"/>
    <col min="9" max="9" width="10.140625" style="1" customWidth="1"/>
    <col min="10" max="10" width="9.140625" style="1" customWidth="1"/>
    <col min="11" max="11" width="14.42578125" style="1" customWidth="1"/>
    <col min="12" max="12" width="15.140625" style="1" customWidth="1"/>
    <col min="13" max="13" width="14.28515625" style="1" customWidth="1"/>
    <col min="14" max="14" width="22.5703125" style="1" customWidth="1"/>
    <col min="15" max="15" width="10.7109375" style="1" customWidth="1"/>
    <col min="16" max="16" width="11.5703125" style="1" customWidth="1"/>
    <col min="17" max="17" width="12.85546875" style="1" customWidth="1"/>
    <col min="18" max="16384" width="9.140625" style="1"/>
  </cols>
  <sheetData>
    <row r="1" spans="1:17" ht="25.5" customHeight="1" x14ac:dyDescent="0.2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45.75" customHeight="1" x14ac:dyDescent="0.2">
      <c r="A2" s="31" t="s">
        <v>0</v>
      </c>
      <c r="B2" s="31" t="s">
        <v>17</v>
      </c>
      <c r="C2" s="32" t="s">
        <v>18</v>
      </c>
      <c r="D2" s="32" t="s">
        <v>1</v>
      </c>
      <c r="E2" s="32" t="s">
        <v>2</v>
      </c>
      <c r="F2" s="34" t="s">
        <v>3</v>
      </c>
      <c r="G2" s="35"/>
      <c r="H2" s="36"/>
      <c r="I2" s="34" t="s">
        <v>22</v>
      </c>
      <c r="J2" s="36"/>
      <c r="K2" s="37" t="s">
        <v>21</v>
      </c>
      <c r="L2" s="37"/>
      <c r="M2" s="37"/>
      <c r="N2" s="41" t="s">
        <v>23</v>
      </c>
      <c r="O2" s="41"/>
      <c r="P2" s="41"/>
      <c r="Q2" s="41"/>
    </row>
    <row r="3" spans="1:17" ht="189.75" customHeight="1" x14ac:dyDescent="0.2">
      <c r="A3" s="31"/>
      <c r="B3" s="32"/>
      <c r="C3" s="33"/>
      <c r="D3" s="33"/>
      <c r="E3" s="33"/>
      <c r="F3" s="16" t="s">
        <v>29</v>
      </c>
      <c r="G3" s="16" t="s">
        <v>30</v>
      </c>
      <c r="H3" s="16" t="s">
        <v>31</v>
      </c>
      <c r="I3" s="16" t="s">
        <v>19</v>
      </c>
      <c r="J3" s="16" t="s">
        <v>4</v>
      </c>
      <c r="K3" s="17" t="s">
        <v>5</v>
      </c>
      <c r="L3" s="17" t="s">
        <v>6</v>
      </c>
      <c r="M3" s="18" t="s">
        <v>27</v>
      </c>
      <c r="N3" s="19" t="s">
        <v>28</v>
      </c>
      <c r="O3" s="20" t="s">
        <v>7</v>
      </c>
      <c r="P3" s="20" t="s">
        <v>8</v>
      </c>
      <c r="Q3" s="20" t="s">
        <v>20</v>
      </c>
    </row>
    <row r="4" spans="1:17" s="2" customFormat="1" ht="65.25" customHeight="1" x14ac:dyDescent="0.25">
      <c r="A4" s="21">
        <v>1</v>
      </c>
      <c r="B4" s="22" t="s">
        <v>13</v>
      </c>
      <c r="C4" s="22" t="s">
        <v>14</v>
      </c>
      <c r="D4" s="23" t="s">
        <v>12</v>
      </c>
      <c r="E4" s="29">
        <v>30000</v>
      </c>
      <c r="F4" s="24">
        <v>40</v>
      </c>
      <c r="G4" s="25">
        <v>37</v>
      </c>
      <c r="H4" s="24">
        <v>56</v>
      </c>
      <c r="I4" s="24"/>
      <c r="J4" s="24"/>
      <c r="K4" s="24">
        <f>AVERAGE(F4:H4)</f>
        <v>44.333333333333336</v>
      </c>
      <c r="L4" s="28">
        <f>SQRT(((SUM((POWER(H4-K4,2)),(POWER(G4-K4,2)),(POWER(F4-K4,2)))/(COLUMNS(F4:H4)-1))))</f>
        <v>10.214368964029708</v>
      </c>
      <c r="M4" s="28">
        <f>L4/K4*100</f>
        <v>23.03992999405197</v>
      </c>
      <c r="N4" s="26">
        <f>((E4/3)*(SUM(F4:H4)))</f>
        <v>1330000</v>
      </c>
      <c r="O4" s="26">
        <f>N4/E4</f>
        <v>44.333333333333336</v>
      </c>
      <c r="P4" s="26">
        <f>ROUNDDOWN(O4,2)</f>
        <v>44.33</v>
      </c>
      <c r="Q4" s="27">
        <f>P4*E4</f>
        <v>1329900</v>
      </c>
    </row>
    <row r="5" spans="1:17" s="2" customFormat="1" ht="65.25" customHeight="1" x14ac:dyDescent="0.25">
      <c r="A5" s="23">
        <v>2</v>
      </c>
      <c r="B5" s="22" t="s">
        <v>32</v>
      </c>
      <c r="C5" s="22" t="s">
        <v>33</v>
      </c>
      <c r="D5" s="23" t="s">
        <v>12</v>
      </c>
      <c r="E5" s="29">
        <v>4000</v>
      </c>
      <c r="F5" s="24">
        <v>45</v>
      </c>
      <c r="G5" s="24">
        <v>49</v>
      </c>
      <c r="H5" s="24">
        <v>66</v>
      </c>
      <c r="I5" s="24"/>
      <c r="J5" s="24"/>
      <c r="K5" s="24">
        <f t="shared" ref="K5:K6" si="0">AVERAGE(F5:H5)</f>
        <v>53.333333333333336</v>
      </c>
      <c r="L5" s="28">
        <f t="shared" ref="L5:L6" si="1">SQRT(((SUM((POWER(H5-K5,2)),(POWER(G5-K5,2)),(POWER(F5-K5,2)))/(COLUMNS(F5:H5)-1))))</f>
        <v>11.150485789118488</v>
      </c>
      <c r="M5" s="28">
        <f t="shared" ref="M5:M6" si="2">L5/K5*100</f>
        <v>20.907160854597162</v>
      </c>
      <c r="N5" s="26">
        <f t="shared" ref="N5:N6" si="3">((E5/3)*(SUM(F5:H5)))</f>
        <v>213333.33333333331</v>
      </c>
      <c r="O5" s="26">
        <f t="shared" ref="O5:O6" si="4">N5/E5</f>
        <v>53.333333333333329</v>
      </c>
      <c r="P5" s="26">
        <f t="shared" ref="P5:P6" si="5">ROUNDDOWN(O5,2)</f>
        <v>53.33</v>
      </c>
      <c r="Q5" s="27">
        <f t="shared" ref="Q5:Q6" si="6">P5*E5</f>
        <v>213320</v>
      </c>
    </row>
    <row r="6" spans="1:17" s="2" customFormat="1" ht="65.25" customHeight="1" x14ac:dyDescent="0.25">
      <c r="A6" s="23">
        <v>3</v>
      </c>
      <c r="B6" s="22" t="s">
        <v>34</v>
      </c>
      <c r="C6" s="22" t="s">
        <v>33</v>
      </c>
      <c r="D6" s="23" t="s">
        <v>12</v>
      </c>
      <c r="E6" s="29">
        <v>500</v>
      </c>
      <c r="F6" s="24">
        <v>37</v>
      </c>
      <c r="G6" s="24">
        <v>27</v>
      </c>
      <c r="H6" s="24">
        <v>50</v>
      </c>
      <c r="I6" s="24"/>
      <c r="J6" s="24"/>
      <c r="K6" s="24">
        <f t="shared" si="0"/>
        <v>38</v>
      </c>
      <c r="L6" s="28">
        <f t="shared" si="1"/>
        <v>11.532562594670797</v>
      </c>
      <c r="M6" s="28">
        <f t="shared" si="2"/>
        <v>30.348848933344204</v>
      </c>
      <c r="N6" s="26">
        <f t="shared" si="3"/>
        <v>19000</v>
      </c>
      <c r="O6" s="26">
        <f t="shared" si="4"/>
        <v>38</v>
      </c>
      <c r="P6" s="26">
        <f t="shared" si="5"/>
        <v>38</v>
      </c>
      <c r="Q6" s="27">
        <f t="shared" si="6"/>
        <v>19000</v>
      </c>
    </row>
    <row r="7" spans="1:17" s="4" customFormat="1" ht="30.75" customHeight="1" x14ac:dyDescent="0.25">
      <c r="A7" s="42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14">
        <f>Q4+Q5+Q6</f>
        <v>1562220</v>
      </c>
      <c r="L7" s="11" t="s">
        <v>9</v>
      </c>
      <c r="M7" s="11"/>
      <c r="N7" s="11"/>
      <c r="O7" s="11"/>
      <c r="P7" s="11"/>
      <c r="Q7" s="3"/>
    </row>
    <row r="8" spans="1:17" ht="57.75" customHeight="1" x14ac:dyDescent="0.2">
      <c r="A8" s="43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5.75" customHeight="1" x14ac:dyDescent="0.25">
      <c r="A9" s="39" t="s">
        <v>26</v>
      </c>
      <c r="B9" s="39"/>
      <c r="C9" s="39"/>
      <c r="D9" s="5"/>
      <c r="E9" s="5"/>
      <c r="F9" s="15"/>
      <c r="G9" s="15"/>
      <c r="H9" s="44"/>
      <c r="I9" s="44"/>
      <c r="J9" s="44"/>
      <c r="K9" s="44"/>
      <c r="L9" s="15"/>
      <c r="M9" s="15"/>
    </row>
    <row r="10" spans="1:17" s="9" customFormat="1" ht="15.75" x14ac:dyDescent="0.25">
      <c r="A10" s="45" t="s">
        <v>15</v>
      </c>
      <c r="B10" s="45"/>
      <c r="C10" s="45"/>
      <c r="D10" s="45"/>
      <c r="E10" s="6"/>
      <c r="F10" s="7"/>
      <c r="G10" s="8"/>
      <c r="H10" s="38" t="s">
        <v>35</v>
      </c>
      <c r="I10" s="38"/>
    </row>
    <row r="11" spans="1:17" s="9" customFormat="1" ht="15" customHeight="1" x14ac:dyDescent="0.25">
      <c r="A11" s="12"/>
      <c r="B11" s="12"/>
      <c r="C11" s="12"/>
      <c r="D11" s="12"/>
      <c r="E11" s="6"/>
      <c r="F11" s="7"/>
      <c r="G11" s="8"/>
      <c r="H11" s="13"/>
      <c r="I11" s="46">
        <v>44769</v>
      </c>
      <c r="J11" s="46"/>
      <c r="K11" s="46"/>
    </row>
    <row r="12" spans="1:17" s="9" customFormat="1" ht="11.25" customHeight="1" x14ac:dyDescent="0.25">
      <c r="A12" s="12"/>
      <c r="B12" s="12"/>
      <c r="C12" s="12"/>
      <c r="D12" s="12"/>
      <c r="E12" s="6"/>
      <c r="F12" s="7"/>
      <c r="G12" s="8"/>
      <c r="H12" s="13"/>
      <c r="I12" s="10" t="s">
        <v>11</v>
      </c>
    </row>
    <row r="13" spans="1:17" ht="19.5" customHeight="1" x14ac:dyDescent="0.25">
      <c r="A13" s="39" t="s">
        <v>37</v>
      </c>
      <c r="B13" s="39"/>
      <c r="C13" s="39"/>
      <c r="D13" s="5"/>
      <c r="E13" s="5"/>
      <c r="F13" s="5"/>
      <c r="G13" s="5"/>
      <c r="H13" s="48" t="s">
        <v>36</v>
      </c>
      <c r="I13" s="48"/>
    </row>
    <row r="14" spans="1:17" s="9" customFormat="1" ht="15.75" x14ac:dyDescent="0.25">
      <c r="A14" s="40"/>
      <c r="B14" s="40"/>
      <c r="C14" s="40"/>
      <c r="D14" s="40"/>
      <c r="E14" s="6"/>
      <c r="F14" s="7"/>
      <c r="G14" s="8"/>
      <c r="H14" s="38" t="s">
        <v>10</v>
      </c>
      <c r="I14" s="38"/>
    </row>
    <row r="15" spans="1:17" x14ac:dyDescent="0.2">
      <c r="I15" s="47">
        <v>44769</v>
      </c>
    </row>
    <row r="16" spans="1:17" x14ac:dyDescent="0.2">
      <c r="I16" s="10" t="s">
        <v>11</v>
      </c>
    </row>
  </sheetData>
  <mergeCells count="21">
    <mergeCell ref="H10:I10"/>
    <mergeCell ref="A13:C13"/>
    <mergeCell ref="A14:D14"/>
    <mergeCell ref="H14:I14"/>
    <mergeCell ref="N2:Q2"/>
    <mergeCell ref="A7:J7"/>
    <mergeCell ref="A8:Q8"/>
    <mergeCell ref="A9:C9"/>
    <mergeCell ref="H9:K9"/>
    <mergeCell ref="A10:D10"/>
    <mergeCell ref="I11:K11"/>
    <mergeCell ref="H13:I13"/>
    <mergeCell ref="A1:Q1"/>
    <mergeCell ref="A2:A3"/>
    <mergeCell ref="B2:B3"/>
    <mergeCell ref="C2:C3"/>
    <mergeCell ref="D2:D3"/>
    <mergeCell ref="E2:E3"/>
    <mergeCell ref="F2:H2"/>
    <mergeCell ref="I2:J2"/>
    <mergeCell ref="K2:M2"/>
  </mergeCells>
  <pageMargins left="0.19685039370078741" right="0" top="0.74803149606299213" bottom="0.55118110236220474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ATorbenko</dc:creator>
  <cp:lastModifiedBy>Чунаева Ольга Сергеевна</cp:lastModifiedBy>
  <cp:lastPrinted>2022-07-27T08:24:41Z</cp:lastPrinted>
  <dcterms:created xsi:type="dcterms:W3CDTF">2014-01-28T13:50:42Z</dcterms:created>
  <dcterms:modified xsi:type="dcterms:W3CDTF">2022-07-27T08:39:39Z</dcterms:modified>
</cp:coreProperties>
</file>