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Расчет цены" sheetId="1" r:id="rId1"/>
  </sheets>
  <definedNames>
    <definedName name="_xlnm.Print_Area" localSheetId="0">'Расчет цены'!#REF!</definedName>
  </definedNames>
  <calcPr fullCalcOnLoad="1"/>
</workbook>
</file>

<file path=xl/sharedStrings.xml><?xml version="1.0" encoding="utf-8"?>
<sst xmlns="http://schemas.openxmlformats.org/spreadsheetml/2006/main" count="43" uniqueCount="36">
  <si>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</si>
  <si>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</si>
  <si>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</si>
  <si>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</si>
  <si>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</si>
  <si>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r>
      <t xml:space="preserve">коэффициент вариации цен V (%)           </t>
    </r>
    <r>
      <rPr>
        <i/>
        <sz val="10"/>
        <color indexed="8"/>
        <rFont val="Times New Roman"/>
        <family val="1"/>
      </rPr>
      <t xml:space="preserve">         (не должен превышать 33%)</t>
    </r>
  </si>
  <si>
    <t>Цена за единицу изм. (руб.)</t>
  </si>
  <si>
    <t>Цена за единицу изм. с округлением (вниз) до сотых долей после запятой (руб.)</t>
  </si>
  <si>
    <t>рублей</t>
  </si>
  <si>
    <r>
      <t>Средняя арифметическая цена за единицу     &lt;</t>
    </r>
    <r>
      <rPr>
        <b/>
        <i/>
        <sz val="10"/>
        <color indexed="8"/>
        <rFont val="Times New Roman"/>
        <family val="1"/>
      </rPr>
      <t>ц</t>
    </r>
    <r>
      <rPr>
        <b/>
        <sz val="10"/>
        <color indexed="8"/>
        <rFont val="Times New Roman"/>
        <family val="1"/>
      </rPr>
      <t xml:space="preserve">&gt; </t>
    </r>
  </si>
  <si>
    <t>ИТОГО:</t>
  </si>
  <si>
    <r>
      <rPr>
        <b/>
        <sz val="10"/>
        <color indexed="8"/>
        <rFont val="Times New Roman"/>
        <family val="1"/>
      </rPr>
      <t>*</t>
    </r>
    <r>
      <rPr>
        <sz val="10"/>
        <color indexed="8"/>
        <rFont val="Times New Roman"/>
        <family val="1"/>
      </rPr>
      <t xml:space="preserve"> При определении Н(М)ЦК контракта Заказчиком применяется Приказ Минэкономразвития России от 02.10.2013 N 567 "Об утверждении Методических рекомендаций по применению методов определения начальной (максимальной) цены контракта, цены контракта, заключаемого с единственным поставщиком (подрядчиком, исполнителем)" (Метод сопоставимых рыночных цен (анализ рынка)).Коэффициент вариации не превышает 33 %, совокупность значения считается однородной.</t>
    </r>
  </si>
  <si>
    <t>Расчет Н(М)ЦК выполнен с примененим табличного редактора Excel</t>
  </si>
  <si>
    <t>Наименование заказчика</t>
  </si>
  <si>
    <t>Наименование предмета договора</t>
  </si>
  <si>
    <t>кг</t>
  </si>
  <si>
    <t>Обоснование начальной (максимальной) цены договора</t>
  </si>
  <si>
    <t>Поставщик №1</t>
  </si>
  <si>
    <t>Поставщик №2</t>
  </si>
  <si>
    <t xml:space="preserve">Поставщик №3 </t>
  </si>
  <si>
    <t>Дата 11.11.2021г</t>
  </si>
  <si>
    <t>Оценка однородности совокупности значений выявленных цен, используемых в расчете Н(М)ЦД</t>
  </si>
  <si>
    <r>
      <rPr>
        <b/>
        <sz val="10"/>
        <color indexed="8"/>
        <rFont val="Times New Roman"/>
        <family val="1"/>
      </rPr>
      <t>Расчет Н(М)ЦД по формуле</t>
    </r>
    <r>
      <rPr>
        <sz val="10"/>
        <color indexed="8"/>
        <rFont val="Times New Roman"/>
        <family val="1"/>
      </rPr>
      <t xml:space="preserve">            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</si>
  <si>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Н(М)ЦД,  определяемая методом сопоставимых рыночных цен (анализа рынка)*</t>
  </si>
  <si>
    <t>Н(М)ЦДдоговора с учетом округления цены за единицу (руб.)</t>
  </si>
  <si>
    <t>В результате проведенного расчета Н(М)ЦД договора составила:</t>
  </si>
  <si>
    <t xml:space="preserve">Расчет Н(М)ЦД произвел: </t>
  </si>
  <si>
    <t>МБДОУ  детский сад № 405</t>
  </si>
  <si>
    <t>Мясо говядины для детского питания, бескостное</t>
  </si>
  <si>
    <t>Филе грудок куриное, охлажденное</t>
  </si>
  <si>
    <t>Мясо птицы (цыпленок-бройлерный) охлажденная</t>
  </si>
  <si>
    <t>Минтай свежемороженый без голо-вы потрошеный</t>
  </si>
  <si>
    <t>Горбуша свежемороженая, без голо-вы, потрошеная</t>
  </si>
  <si>
    <t>Сосиски молочные</t>
  </si>
  <si>
    <t>Печень говяжья</t>
  </si>
  <si>
    <t>Мясо свинины нежирных сортов, бескостное, замороженное, Россия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</si>
</sst>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000"/>
    <numFmt numFmtId="183" formatCode="0.00000"/>
    <numFmt numFmtId="184" formatCode="0.000"/>
    <numFmt numFmtId="185" formatCode="0.000000"/>
    <numFmt numFmtId="186" formatCode="0.0000000"/>
    <numFmt numFmtId="187" formatCode="0.0000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 applyProtection="1">
      <alignment vertical="center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/>
    </xf>
    <xf numFmtId="0" fontId="6" fillId="0" borderId="0" xfId="0" applyFont="1" applyAlignment="1" applyProtection="1">
      <alignment wrapText="1"/>
      <protection locked="0"/>
    </xf>
    <xf numFmtId="182" fontId="6" fillId="0" borderId="0" xfId="0" applyNumberFormat="1" applyFont="1" applyFill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wrapText="1"/>
      <protection locked="0"/>
    </xf>
    <xf numFmtId="2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4" fontId="7" fillId="0" borderId="0" xfId="0" applyNumberFormat="1" applyFont="1" applyBorder="1" applyAlignment="1">
      <alignment horizontal="center" vertical="center"/>
    </xf>
    <xf numFmtId="0" fontId="9" fillId="0" borderId="0" xfId="0" applyFont="1" applyFill="1" applyAlignment="1" applyProtection="1">
      <alignment horizontal="right" vertical="center"/>
      <protection locked="0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3" fillId="0" borderId="0" xfId="0" applyFont="1" applyAlignment="1">
      <alignment/>
    </xf>
    <xf numFmtId="184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 applyProtection="1">
      <alignment wrapText="1"/>
      <protection locked="0"/>
    </xf>
    <xf numFmtId="0" fontId="9" fillId="0" borderId="0" xfId="0" applyFont="1" applyFill="1" applyAlignment="1" applyProtection="1">
      <alignment wrapText="1"/>
      <protection locked="0"/>
    </xf>
    <xf numFmtId="4" fontId="9" fillId="0" borderId="0" xfId="0" applyNumberFormat="1" applyFont="1" applyFill="1" applyAlignment="1">
      <alignment horizontal="center" vertical="top"/>
    </xf>
    <xf numFmtId="0" fontId="6" fillId="0" borderId="0" xfId="0" applyFont="1" applyFill="1" applyAlignment="1" applyProtection="1">
      <alignment horizontal="left" vertical="top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2" fillId="33" borderId="13" xfId="0" applyFont="1" applyFill="1" applyBorder="1" applyAlignment="1">
      <alignment horizontal="center" vertical="top" wrapText="1"/>
    </xf>
    <xf numFmtId="0" fontId="7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3" xfId="0" applyNumberFormat="1" applyFont="1" applyBorder="1" applyAlignment="1">
      <alignment horizontal="center" vertical="center" wrapText="1"/>
    </xf>
    <xf numFmtId="183" fontId="3" fillId="0" borderId="13" xfId="0" applyNumberFormat="1" applyFont="1" applyBorder="1" applyAlignment="1">
      <alignment horizontal="center" vertical="center" wrapText="1"/>
    </xf>
    <xf numFmtId="184" fontId="3" fillId="0" borderId="13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11" fillId="33" borderId="10" xfId="0" applyFont="1" applyFill="1" applyBorder="1" applyAlignment="1">
      <alignment horizontal="left" wrapText="1"/>
    </xf>
    <xf numFmtId="0" fontId="11" fillId="0" borderId="13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wrapText="1"/>
      <protection locked="0"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5</xdr:row>
      <xdr:rowOff>952500</xdr:rowOff>
    </xdr:from>
    <xdr:to>
      <xdr:col>11</xdr:col>
      <xdr:colOff>0</xdr:colOff>
      <xdr:row>5</xdr:row>
      <xdr:rowOff>1304925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82075" y="234315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19050</xdr:colOff>
      <xdr:row>5</xdr:row>
      <xdr:rowOff>923925</xdr:rowOff>
    </xdr:from>
    <xdr:to>
      <xdr:col>9</xdr:col>
      <xdr:colOff>1019175</xdr:colOff>
      <xdr:row>5</xdr:row>
      <xdr:rowOff>1362075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53375" y="2314575"/>
          <a:ext cx="10001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5</xdr:row>
      <xdr:rowOff>1600200</xdr:rowOff>
    </xdr:from>
    <xdr:to>
      <xdr:col>11</xdr:col>
      <xdr:colOff>1504950</xdr:colOff>
      <xdr:row>5</xdr:row>
      <xdr:rowOff>1962150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34575" y="2990850"/>
          <a:ext cx="1485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266700</xdr:colOff>
      <xdr:row>5</xdr:row>
      <xdr:rowOff>1400175</xdr:rowOff>
    </xdr:from>
    <xdr:to>
      <xdr:col>11</xdr:col>
      <xdr:colOff>419100</xdr:colOff>
      <xdr:row>5</xdr:row>
      <xdr:rowOff>1638300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0182225" y="2790825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zoomScale="85" zoomScaleNormal="85" zoomScalePageLayoutView="0" workbookViewId="0" topLeftCell="A4">
      <selection activeCell="C13" sqref="C13"/>
    </sheetView>
  </sheetViews>
  <sheetFormatPr defaultColWidth="9.140625" defaultRowHeight="15"/>
  <cols>
    <col min="1" max="1" width="4.421875" style="1" customWidth="1"/>
    <col min="2" max="2" width="14.57421875" style="1" customWidth="1"/>
    <col min="3" max="3" width="35.57421875" style="1" customWidth="1"/>
    <col min="4" max="4" width="6.00390625" style="1" customWidth="1"/>
    <col min="5" max="5" width="7.421875" style="1" customWidth="1"/>
    <col min="6" max="6" width="11.421875" style="1" customWidth="1"/>
    <col min="7" max="7" width="11.7109375" style="1" customWidth="1"/>
    <col min="8" max="8" width="12.28125" style="1" customWidth="1"/>
    <col min="9" max="9" width="15.57421875" style="1" customWidth="1"/>
    <col min="10" max="10" width="15.421875" style="1" customWidth="1"/>
    <col min="11" max="11" width="14.28125" style="1" customWidth="1"/>
    <col min="12" max="12" width="22.7109375" style="1" customWidth="1"/>
    <col min="13" max="13" width="9.140625" style="1" customWidth="1"/>
    <col min="14" max="14" width="9.421875" style="1" bestFit="1" customWidth="1"/>
    <col min="15" max="15" width="14.421875" style="1" customWidth="1"/>
    <col min="16" max="16" width="6.57421875" style="1" customWidth="1"/>
    <col min="17" max="17" width="11.57421875" style="1" customWidth="1"/>
    <col min="18" max="18" width="8.7109375" style="1" customWidth="1"/>
    <col min="19" max="16384" width="9.140625" style="1" customWidth="1"/>
  </cols>
  <sheetData>
    <row r="1" spans="1:15" ht="15.75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68"/>
      <c r="M1" s="68"/>
      <c r="N1" s="68"/>
      <c r="O1" s="68"/>
    </row>
    <row r="2" spans="1:15" ht="15.7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2"/>
      <c r="M2" s="22"/>
      <c r="N2" s="22"/>
      <c r="O2" s="22"/>
    </row>
    <row r="3" spans="1:15" ht="18.75">
      <c r="A3" s="69" t="s">
        <v>16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8.75">
      <c r="A4" s="26"/>
      <c r="B4" s="27"/>
      <c r="C4" s="26"/>
      <c r="D4" s="27"/>
      <c r="E4" s="27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5" ht="40.5" customHeight="1">
      <c r="A5" s="61" t="s">
        <v>0</v>
      </c>
      <c r="B5" s="62" t="s">
        <v>13</v>
      </c>
      <c r="C5" s="61" t="s">
        <v>14</v>
      </c>
      <c r="D5" s="62" t="s">
        <v>1</v>
      </c>
      <c r="E5" s="62" t="s">
        <v>2</v>
      </c>
      <c r="F5" s="76" t="s">
        <v>3</v>
      </c>
      <c r="G5" s="77"/>
      <c r="H5" s="78"/>
      <c r="I5" s="64" t="s">
        <v>21</v>
      </c>
      <c r="J5" s="64"/>
      <c r="K5" s="64"/>
      <c r="L5" s="72" t="s">
        <v>23</v>
      </c>
      <c r="M5" s="72"/>
      <c r="N5" s="72"/>
      <c r="O5" s="72"/>
    </row>
    <row r="6" spans="1:15" ht="166.5" customHeight="1">
      <c r="A6" s="61"/>
      <c r="B6" s="63"/>
      <c r="C6" s="62"/>
      <c r="D6" s="63"/>
      <c r="E6" s="63"/>
      <c r="F6" s="39" t="s">
        <v>17</v>
      </c>
      <c r="G6" s="39" t="s">
        <v>18</v>
      </c>
      <c r="H6" s="39" t="s">
        <v>19</v>
      </c>
      <c r="I6" s="2" t="s">
        <v>9</v>
      </c>
      <c r="J6" s="2" t="s">
        <v>4</v>
      </c>
      <c r="K6" s="3" t="s">
        <v>5</v>
      </c>
      <c r="L6" s="16" t="s">
        <v>22</v>
      </c>
      <c r="M6" s="2" t="s">
        <v>6</v>
      </c>
      <c r="N6" s="2" t="s">
        <v>7</v>
      </c>
      <c r="O6" s="2" t="s">
        <v>24</v>
      </c>
    </row>
    <row r="7" spans="1:15" ht="27.75" customHeight="1">
      <c r="A7" s="20">
        <v>1</v>
      </c>
      <c r="B7" s="65" t="s">
        <v>27</v>
      </c>
      <c r="C7" s="54" t="s">
        <v>28</v>
      </c>
      <c r="D7" s="19" t="s">
        <v>15</v>
      </c>
      <c r="E7" s="56">
        <v>325</v>
      </c>
      <c r="F7" s="24">
        <v>495</v>
      </c>
      <c r="G7" s="25">
        <v>510</v>
      </c>
      <c r="H7" s="24">
        <v>560</v>
      </c>
      <c r="I7" s="5">
        <f aca="true" t="shared" si="0" ref="I7:I14">AVERAGE(F7:H7)</f>
        <v>521.6666666666666</v>
      </c>
      <c r="J7" s="23">
        <f aca="true" t="shared" si="1" ref="J7:J14">STDEV(F7:H7)</f>
        <v>34.03429642777023</v>
      </c>
      <c r="K7" s="24">
        <f aca="true" t="shared" si="2" ref="K7:K14">J7/I7*100</f>
        <v>6.524146280083751</v>
      </c>
      <c r="L7" s="4">
        <f aca="true" t="shared" si="3" ref="L7:L14">((E7/3)*(SUM(F7:H7)))</f>
        <v>169541.66666666666</v>
      </c>
      <c r="M7" s="15">
        <f aca="true" t="shared" si="4" ref="M7:M14">L7/E7</f>
        <v>521.6666666666666</v>
      </c>
      <c r="N7" s="4">
        <f aca="true" t="shared" si="5" ref="N7:N14">ROUNDDOWN(M7,2)</f>
        <v>521.66</v>
      </c>
      <c r="O7" s="14">
        <f aca="true" t="shared" si="6" ref="O7:O14">N7*E7</f>
        <v>169539.5</v>
      </c>
    </row>
    <row r="8" spans="1:15" ht="27" customHeight="1">
      <c r="A8" s="20">
        <v>2</v>
      </c>
      <c r="B8" s="66"/>
      <c r="C8" s="54" t="s">
        <v>35</v>
      </c>
      <c r="D8" s="19" t="s">
        <v>15</v>
      </c>
      <c r="E8" s="56">
        <v>440</v>
      </c>
      <c r="F8" s="25">
        <v>365</v>
      </c>
      <c r="G8" s="25">
        <v>370</v>
      </c>
      <c r="H8" s="25">
        <v>456</v>
      </c>
      <c r="I8" s="5">
        <f t="shared" si="0"/>
        <v>397</v>
      </c>
      <c r="J8" s="23">
        <f t="shared" si="1"/>
        <v>51.15662224971465</v>
      </c>
      <c r="K8" s="24">
        <f t="shared" si="2"/>
        <v>12.88579905534374</v>
      </c>
      <c r="L8" s="4">
        <f t="shared" si="3"/>
        <v>174680</v>
      </c>
      <c r="M8" s="15">
        <f t="shared" si="4"/>
        <v>397</v>
      </c>
      <c r="N8" s="4">
        <f t="shared" si="5"/>
        <v>397</v>
      </c>
      <c r="O8" s="14">
        <f t="shared" si="6"/>
        <v>174680</v>
      </c>
    </row>
    <row r="9" spans="1:15" ht="15.75" customHeight="1">
      <c r="A9" s="20">
        <v>3</v>
      </c>
      <c r="B9" s="66"/>
      <c r="C9" s="54" t="s">
        <v>29</v>
      </c>
      <c r="D9" s="19" t="s">
        <v>15</v>
      </c>
      <c r="E9" s="56">
        <v>140</v>
      </c>
      <c r="F9" s="25">
        <v>345</v>
      </c>
      <c r="G9" s="25">
        <v>335</v>
      </c>
      <c r="H9" s="24">
        <v>356</v>
      </c>
      <c r="I9" s="5">
        <f t="shared" si="0"/>
        <v>345.3333333333333</v>
      </c>
      <c r="J9" s="23">
        <f t="shared" si="1"/>
        <v>10.503967504392488</v>
      </c>
      <c r="K9" s="24">
        <f t="shared" si="2"/>
        <v>3.0416894317738867</v>
      </c>
      <c r="L9" s="4">
        <f t="shared" si="3"/>
        <v>48346.666666666664</v>
      </c>
      <c r="M9" s="15">
        <f t="shared" si="4"/>
        <v>345.3333333333333</v>
      </c>
      <c r="N9" s="4">
        <f t="shared" si="5"/>
        <v>345.33</v>
      </c>
      <c r="O9" s="14">
        <f t="shared" si="6"/>
        <v>48346.2</v>
      </c>
    </row>
    <row r="10" spans="1:15" ht="27.75" customHeight="1">
      <c r="A10" s="41">
        <v>4</v>
      </c>
      <c r="B10" s="66"/>
      <c r="C10" s="54" t="s">
        <v>30</v>
      </c>
      <c r="D10" s="19" t="s">
        <v>15</v>
      </c>
      <c r="E10" s="56">
        <v>210</v>
      </c>
      <c r="F10" s="25">
        <v>195</v>
      </c>
      <c r="G10" s="25">
        <v>230</v>
      </c>
      <c r="H10" s="24">
        <v>198</v>
      </c>
      <c r="I10" s="5">
        <f t="shared" si="0"/>
        <v>207.66666666666666</v>
      </c>
      <c r="J10" s="23">
        <f t="shared" si="1"/>
        <v>19.39931270260195</v>
      </c>
      <c r="K10" s="24">
        <f t="shared" si="2"/>
        <v>9.341563099166269</v>
      </c>
      <c r="L10" s="4">
        <f t="shared" si="3"/>
        <v>43610</v>
      </c>
      <c r="M10" s="15">
        <f t="shared" si="4"/>
        <v>207.66666666666666</v>
      </c>
      <c r="N10" s="4">
        <f t="shared" si="5"/>
        <v>207.66</v>
      </c>
      <c r="O10" s="14">
        <f t="shared" si="6"/>
        <v>43608.6</v>
      </c>
    </row>
    <row r="11" spans="1:15" ht="30" customHeight="1">
      <c r="A11" s="41">
        <v>5</v>
      </c>
      <c r="B11" s="66"/>
      <c r="C11" s="54" t="s">
        <v>32</v>
      </c>
      <c r="D11" s="19" t="s">
        <v>15</v>
      </c>
      <c r="E11" s="56">
        <v>280</v>
      </c>
      <c r="F11" s="25">
        <v>310</v>
      </c>
      <c r="G11" s="25">
        <v>320</v>
      </c>
      <c r="H11" s="24">
        <v>288</v>
      </c>
      <c r="I11" s="5">
        <f t="shared" si="0"/>
        <v>306</v>
      </c>
      <c r="J11" s="23">
        <f t="shared" si="1"/>
        <v>16.3707055437449</v>
      </c>
      <c r="K11" s="24">
        <f t="shared" si="2"/>
        <v>5.3499037724656535</v>
      </c>
      <c r="L11" s="4">
        <f t="shared" si="3"/>
        <v>85680</v>
      </c>
      <c r="M11" s="15">
        <f t="shared" si="4"/>
        <v>306</v>
      </c>
      <c r="N11" s="4">
        <f t="shared" si="5"/>
        <v>306</v>
      </c>
      <c r="O11" s="14">
        <f t="shared" si="6"/>
        <v>85680</v>
      </c>
    </row>
    <row r="12" spans="1:15" ht="28.5">
      <c r="A12" s="41">
        <v>6</v>
      </c>
      <c r="B12" s="66"/>
      <c r="C12" s="54" t="s">
        <v>31</v>
      </c>
      <c r="D12" s="19" t="s">
        <v>15</v>
      </c>
      <c r="E12" s="56">
        <v>210</v>
      </c>
      <c r="F12" s="25">
        <v>152</v>
      </c>
      <c r="G12" s="25">
        <v>175</v>
      </c>
      <c r="H12" s="24">
        <v>135</v>
      </c>
      <c r="I12" s="5">
        <f t="shared" si="0"/>
        <v>154</v>
      </c>
      <c r="J12" s="23">
        <f t="shared" si="1"/>
        <v>20.074859899884732</v>
      </c>
      <c r="K12" s="24">
        <f t="shared" si="2"/>
        <v>13.035623311613461</v>
      </c>
      <c r="L12" s="4">
        <f t="shared" si="3"/>
        <v>32340</v>
      </c>
      <c r="M12" s="15">
        <f t="shared" si="4"/>
        <v>154</v>
      </c>
      <c r="N12" s="4">
        <f t="shared" si="5"/>
        <v>154</v>
      </c>
      <c r="O12" s="14">
        <f t="shared" si="6"/>
        <v>32340</v>
      </c>
    </row>
    <row r="13" spans="1:15" ht="14.25">
      <c r="A13" s="46">
        <v>7</v>
      </c>
      <c r="B13" s="66"/>
      <c r="C13" s="55" t="s">
        <v>33</v>
      </c>
      <c r="D13" s="47" t="s">
        <v>15</v>
      </c>
      <c r="E13" s="48">
        <v>80</v>
      </c>
      <c r="F13" s="49">
        <v>395</v>
      </c>
      <c r="G13" s="49">
        <v>395</v>
      </c>
      <c r="H13" s="57">
        <v>355</v>
      </c>
      <c r="I13" s="50">
        <f t="shared" si="0"/>
        <v>381.6666666666667</v>
      </c>
      <c r="J13" s="51">
        <f t="shared" si="1"/>
        <v>23.09401076758503</v>
      </c>
      <c r="K13" s="52">
        <f t="shared" si="2"/>
        <v>6.050832515524462</v>
      </c>
      <c r="L13" s="4">
        <f t="shared" si="3"/>
        <v>30533.333333333336</v>
      </c>
      <c r="M13" s="15">
        <f t="shared" si="4"/>
        <v>381.6666666666667</v>
      </c>
      <c r="N13" s="4">
        <f t="shared" si="5"/>
        <v>381.66</v>
      </c>
      <c r="O13" s="14">
        <f t="shared" si="6"/>
        <v>30532.800000000003</v>
      </c>
    </row>
    <row r="14" spans="1:15" ht="14.25">
      <c r="A14" s="46">
        <v>8</v>
      </c>
      <c r="B14" s="67"/>
      <c r="C14" s="55" t="s">
        <v>34</v>
      </c>
      <c r="D14" s="47" t="s">
        <v>15</v>
      </c>
      <c r="E14" s="48">
        <v>320</v>
      </c>
      <c r="F14" s="49">
        <v>285</v>
      </c>
      <c r="G14" s="49">
        <v>290</v>
      </c>
      <c r="H14" s="49">
        <v>350</v>
      </c>
      <c r="I14" s="50">
        <f t="shared" si="0"/>
        <v>308.3333333333333</v>
      </c>
      <c r="J14" s="51">
        <f t="shared" si="1"/>
        <v>36.17089069035117</v>
      </c>
      <c r="K14" s="52">
        <f t="shared" si="2"/>
        <v>11.731099683357138</v>
      </c>
      <c r="L14" s="4">
        <f t="shared" si="3"/>
        <v>98666.66666666667</v>
      </c>
      <c r="M14" s="15">
        <f t="shared" si="4"/>
        <v>308.33333333333337</v>
      </c>
      <c r="N14" s="4">
        <f t="shared" si="5"/>
        <v>308.33</v>
      </c>
      <c r="O14" s="14">
        <f t="shared" si="6"/>
        <v>98665.59999999999</v>
      </c>
    </row>
    <row r="15" spans="1:15" s="53" customFormat="1" ht="12.75">
      <c r="A15" s="3"/>
      <c r="B15" s="42"/>
      <c r="C15" s="43"/>
      <c r="D15" s="19"/>
      <c r="E15" s="44"/>
      <c r="F15" s="45"/>
      <c r="G15" s="45"/>
      <c r="H15" s="45"/>
      <c r="I15" s="5"/>
      <c r="J15" s="23"/>
      <c r="K15" s="24"/>
      <c r="L15" s="58" t="s">
        <v>10</v>
      </c>
      <c r="M15" s="59"/>
      <c r="N15" s="60"/>
      <c r="O15" s="14">
        <f>SUM(O7:O14)</f>
        <v>683392.7000000001</v>
      </c>
    </row>
    <row r="16" spans="1:15" ht="15.75">
      <c r="A16" s="73" t="s">
        <v>25</v>
      </c>
      <c r="B16" s="73"/>
      <c r="C16" s="73"/>
      <c r="D16" s="73"/>
      <c r="E16" s="73"/>
      <c r="F16" s="73"/>
      <c r="G16" s="73"/>
      <c r="H16" s="73"/>
      <c r="I16" s="17">
        <f>O15</f>
        <v>683392.7000000001</v>
      </c>
      <c r="J16" s="13" t="s">
        <v>8</v>
      </c>
      <c r="K16" s="13"/>
      <c r="L16" s="13"/>
      <c r="M16" s="13"/>
      <c r="N16" s="13"/>
      <c r="O16" s="12"/>
    </row>
    <row r="17" spans="1:15" ht="12.75">
      <c r="A17" s="74" t="s">
        <v>11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</row>
    <row r="18" spans="1:15" ht="12.75">
      <c r="A18" s="75" t="s">
        <v>12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</row>
    <row r="19" spans="1:15" s="33" customFormat="1" ht="15.75">
      <c r="A19" s="28" t="s">
        <v>26</v>
      </c>
      <c r="B19" s="28"/>
      <c r="C19" s="29"/>
      <c r="D19" s="30"/>
      <c r="E19" s="30"/>
      <c r="F19" s="30"/>
      <c r="G19" s="30"/>
      <c r="H19" s="31"/>
      <c r="I19" s="32"/>
      <c r="J19" s="30"/>
      <c r="K19" s="30"/>
      <c r="L19" s="30"/>
      <c r="M19" s="31"/>
      <c r="N19" s="31"/>
      <c r="O19" s="31"/>
    </row>
    <row r="20" spans="1:15" s="33" customFormat="1" ht="15.75">
      <c r="A20" s="28" t="s">
        <v>20</v>
      </c>
      <c r="B20" s="40"/>
      <c r="C20" s="29"/>
      <c r="D20" s="30"/>
      <c r="E20" s="30"/>
      <c r="F20" s="34"/>
      <c r="G20" s="10"/>
      <c r="H20" s="70"/>
      <c r="I20" s="71"/>
      <c r="J20" s="71"/>
      <c r="K20" s="71"/>
      <c r="L20" s="35"/>
      <c r="M20" s="18"/>
      <c r="N20" s="36"/>
      <c r="O20" s="6"/>
    </row>
    <row r="21" spans="1:15" s="33" customFormat="1" ht="15.75">
      <c r="A21" s="37"/>
      <c r="B21" s="37"/>
      <c r="C21" s="37"/>
      <c r="D21" s="37"/>
      <c r="E21" s="30"/>
      <c r="F21" s="34"/>
      <c r="G21" s="10"/>
      <c r="H21" s="6"/>
      <c r="I21" s="38"/>
      <c r="J21" s="38"/>
      <c r="K21" s="38"/>
      <c r="L21" s="38"/>
      <c r="M21" s="18"/>
      <c r="N21" s="36"/>
      <c r="O21" s="6"/>
    </row>
    <row r="22" spans="1:15" ht="15.75">
      <c r="A22" s="7"/>
      <c r="B22" s="7"/>
      <c r="C22" s="7"/>
      <c r="D22" s="7"/>
      <c r="E22" s="8"/>
      <c r="F22" s="9"/>
      <c r="G22" s="10"/>
      <c r="H22" s="6"/>
      <c r="I22" s="11"/>
      <c r="J22" s="11"/>
      <c r="K22" s="11"/>
      <c r="L22" s="11"/>
      <c r="M22" s="6"/>
      <c r="N22" s="6"/>
      <c r="O22" s="6"/>
    </row>
  </sheetData>
  <sheetProtection/>
  <mergeCells count="16">
    <mergeCell ref="A5:A6"/>
    <mergeCell ref="B5:B6"/>
    <mergeCell ref="L1:O1"/>
    <mergeCell ref="A3:O3"/>
    <mergeCell ref="H20:K20"/>
    <mergeCell ref="L5:O5"/>
    <mergeCell ref="A16:H16"/>
    <mergeCell ref="A17:O17"/>
    <mergeCell ref="A18:O18"/>
    <mergeCell ref="F5:H5"/>
    <mergeCell ref="L15:N15"/>
    <mergeCell ref="C5:C6"/>
    <mergeCell ref="D5:D6"/>
    <mergeCell ref="E5:E6"/>
    <mergeCell ref="I5:K5"/>
    <mergeCell ref="B7:B14"/>
  </mergeCells>
  <printOptions/>
  <pageMargins left="0.51" right="0.7086614173228347" top="0.7480314960629921" bottom="0.7480314960629921" header="0.31496062992125984" footer="0.31496062992125984"/>
  <pageSetup fitToHeight="1" fitToWidth="1" horizontalDpi="600" verticalDpi="600" orientation="landscape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Камалова Ирина Гизаровна</dc:creator>
  <cp:keywords/>
  <dc:description/>
  <cp:lastModifiedBy>ДС 405</cp:lastModifiedBy>
  <cp:lastPrinted>2016-01-26T08:02:23Z</cp:lastPrinted>
  <dcterms:created xsi:type="dcterms:W3CDTF">2014-01-15T18:15:09Z</dcterms:created>
  <dcterms:modified xsi:type="dcterms:W3CDTF">2021-11-15T05:14:50Z</dcterms:modified>
  <cp:category/>
  <cp:version/>
  <cp:contentType/>
  <cp:contentStatus/>
</cp:coreProperties>
</file>