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315" windowHeight="8955"/>
  </bookViews>
  <sheets>
    <sheet name="Расчет цены" sheetId="2" r:id="rId1"/>
  </sheets>
  <definedNames>
    <definedName name="_xlnm.Print_Area" localSheetId="0">'Расчет цены'!$A$1:$O$20</definedName>
  </definedNames>
  <calcPr calcId="145621"/>
</workbook>
</file>

<file path=xl/calcChain.xml><?xml version="1.0" encoding="utf-8"?>
<calcChain xmlns="http://schemas.openxmlformats.org/spreadsheetml/2006/main">
  <c r="H5" i="2" l="1"/>
  <c r="K12" i="2"/>
  <c r="L12" i="2" s="1"/>
  <c r="M12" i="2" s="1"/>
  <c r="H13" i="2"/>
  <c r="H12" i="2"/>
  <c r="I12" i="2" s="1"/>
  <c r="J12" i="2" s="1"/>
  <c r="H16" i="2" l="1"/>
  <c r="I16" i="2" s="1"/>
  <c r="J16" i="2" s="1"/>
  <c r="K15" i="2"/>
  <c r="L15" i="2" l="1"/>
  <c r="M15" i="2" s="1"/>
  <c r="N15" i="2" s="1"/>
  <c r="K16" i="2"/>
  <c r="L16" i="2" s="1"/>
  <c r="M16" i="2" s="1"/>
  <c r="N16" i="2" s="1"/>
  <c r="I13" i="2"/>
  <c r="J13" i="2" s="1"/>
  <c r="H14" i="2"/>
  <c r="I14" i="2" s="1"/>
  <c r="J14" i="2" s="1"/>
  <c r="H15" i="2"/>
  <c r="I15" i="2" s="1"/>
  <c r="J15" i="2" s="1"/>
  <c r="K13" i="2"/>
  <c r="L13" i="2" s="1"/>
  <c r="M13" i="2" s="1"/>
  <c r="N13" i="2" s="1"/>
  <c r="K14" i="2"/>
  <c r="L14" i="2" l="1"/>
  <c r="M14" i="2" s="1"/>
  <c r="N14" i="2" s="1"/>
  <c r="N12" i="2"/>
  <c r="N17" i="2" l="1"/>
  <c r="H18" i="2" s="1"/>
  <c r="H7" i="2" s="1"/>
</calcChain>
</file>

<file path=xl/sharedStrings.xml><?xml version="1.0" encoding="utf-8"?>
<sst xmlns="http://schemas.openxmlformats.org/spreadsheetml/2006/main" count="39" uniqueCount="35">
  <si>
    <t>№</t>
  </si>
  <si>
    <t>Ед. изм</t>
  </si>
  <si>
    <t>Кол-во</t>
  </si>
  <si>
    <t>Среднее квадратичное отклонение</t>
  </si>
  <si>
    <t xml:space="preserve">Средняя арифметическая цена за единицу     &lt;ц&gt; </t>
  </si>
  <si>
    <t>Цена за единицу изм. (руб.)</t>
  </si>
  <si>
    <t>Цена за единицу изм. с округлением (вниз) до сотых долей после запятой (руб.)</t>
  </si>
  <si>
    <t>рублей</t>
  </si>
  <si>
    <t xml:space="preserve">Наименование </t>
  </si>
  <si>
    <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</si>
  <si>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t>Поставщик 1</t>
  </si>
  <si>
    <t>Поставщик 2</t>
  </si>
  <si>
    <t>Поставщик 3</t>
  </si>
  <si>
    <t xml:space="preserve">Основные характеристики объекта закупки                                                                          </t>
  </si>
  <si>
    <t>ИТОГО (П1+П2+П3):</t>
  </si>
  <si>
    <t xml:space="preserve"> </t>
  </si>
  <si>
    <t xml:space="preserve">Используемый метод определения НМЦД с обоснованием:                                                                                                </t>
  </si>
  <si>
    <t>Обоснование начальной (максимальной) цены договора</t>
  </si>
  <si>
    <t xml:space="preserve">Расчет НМЦД                 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</si>
  <si>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</si>
  <si>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</si>
  <si>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rFont val="Times New Roman"/>
        <family val="1"/>
        <charset val="204"/>
      </rPr>
      <t>Расчет Н(М)ЦД по формуле</t>
    </r>
    <r>
      <rPr>
        <sz val="10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</si>
  <si>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с учетом округления цены за единицу (руб.)</t>
  </si>
  <si>
    <t>В результате проведенного расчета Н(М)ЦД составила:</t>
  </si>
  <si>
    <t xml:space="preserve">* При определении Н(М)ЦК(Д)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Н(М)ЦК(Д)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контрактов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</si>
  <si>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>шт</t>
  </si>
  <si>
    <t>Поставка электротехнической продукции для обеспечения нужд ГУП СК «Зеленокумский водоканал»</t>
  </si>
  <si>
    <t>Обоснование начальной (максимальной) цены контракта(Н(М)ЦД) на поставку электротехнической продукции для обеспечения нужд ГУП СК «Зеленокумский водоканал»</t>
  </si>
  <si>
    <t xml:space="preserve">метод сопоставимых рыночных цен (анализа рынка). В соответствии с ч.7 положения о закупке товаров, работ, услуг для нужд государственного унитарного предприятия Ставропольского края «Зеленокумский водоканал» (приказ от 01.04.2021 №73П), метод сопоставимых рыночных цен (анализа рынка) является приоритетным для определения и обоснования начальной (максимальной) цены контракта                </t>
  </si>
  <si>
    <t>Пускатель электромагнитный ПМА-3200 34А380В (1з), УХЛ4 В, с реле ЗЕЕ-141, откр</t>
  </si>
  <si>
    <t>Реле промежуточное РЭК77/4 (LY4) 10 А 220 В АС IEK (RRP10-4-220А)</t>
  </si>
  <si>
    <t>Разъем розеточный модульный РРМ77/4 (PTF14A) для РЭК77/4 (LY4) IEK (RRP10D-RRM-4)</t>
  </si>
  <si>
    <t>Автоматический выкл АП50Б-2МТ-40А-10Iн-500АС/220DC-УЗ КЭАЗ</t>
  </si>
  <si>
    <t>Провод ПВС 2*0,75, черный, БРЭКС, бухта 200 м</t>
  </si>
  <si>
    <t>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</si>
</sst>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4" fillId="0" borderId="0" xfId="0" applyNumberFormat="1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2" fontId="4" fillId="0" borderId="0" xfId="0" applyNumberFormat="1" applyFont="1"/>
    <xf numFmtId="0" fontId="5" fillId="0" borderId="0" xfId="0" applyFont="1" applyAlignment="1">
      <alignment horizontal="right" wrapText="1"/>
    </xf>
    <xf numFmtId="0" fontId="10" fillId="0" borderId="0" xfId="0" applyFont="1" applyAlignment="1">
      <alignment horizontal="center"/>
    </xf>
    <xf numFmtId="2" fontId="13" fillId="0" borderId="6" xfId="0" applyNumberFormat="1" applyFont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0" fillId="2" borderId="0" xfId="0" applyFill="1"/>
    <xf numFmtId="2" fontId="3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top" wrapText="1"/>
    </xf>
    <xf numFmtId="2" fontId="1" fillId="0" borderId="7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10</xdr:row>
      <xdr:rowOff>952500</xdr:rowOff>
    </xdr:from>
    <xdr:to>
      <xdr:col>10</xdr:col>
      <xdr:colOff>0</xdr:colOff>
      <xdr:row>10</xdr:row>
      <xdr:rowOff>1304925</xdr:rowOff>
    </xdr:to>
    <xdr:pic>
      <xdr:nvPicPr>
        <xdr:cNvPr id="2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0" y="210502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10</xdr:row>
      <xdr:rowOff>923925</xdr:rowOff>
    </xdr:from>
    <xdr:to>
      <xdr:col>8</xdr:col>
      <xdr:colOff>1019175</xdr:colOff>
      <xdr:row>10</xdr:row>
      <xdr:rowOff>1362075</xdr:rowOff>
    </xdr:to>
    <xdr:pic>
      <xdr:nvPicPr>
        <xdr:cNvPr id="2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06050" y="207645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10</xdr:row>
      <xdr:rowOff>1600200</xdr:rowOff>
    </xdr:from>
    <xdr:to>
      <xdr:col>10</xdr:col>
      <xdr:colOff>1504950</xdr:colOff>
      <xdr:row>10</xdr:row>
      <xdr:rowOff>1962150</xdr:rowOff>
    </xdr:to>
    <xdr:pic>
      <xdr:nvPicPr>
        <xdr:cNvPr id="21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287250" y="2752725"/>
          <a:ext cx="14859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10</xdr:row>
      <xdr:rowOff>1400175</xdr:rowOff>
    </xdr:from>
    <xdr:to>
      <xdr:col>10</xdr:col>
      <xdr:colOff>419100</xdr:colOff>
      <xdr:row>10</xdr:row>
      <xdr:rowOff>1628775</xdr:rowOff>
    </xdr:to>
    <xdr:pic>
      <xdr:nvPicPr>
        <xdr:cNvPr id="217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534900" y="25527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view="pageBreakPreview" topLeftCell="A7" zoomScale="80" zoomScaleSheetLayoutView="80" workbookViewId="0">
      <selection activeCell="B16" sqref="B16"/>
    </sheetView>
  </sheetViews>
  <sheetFormatPr defaultColWidth="9.140625" defaultRowHeight="12.75" x14ac:dyDescent="0.2"/>
  <cols>
    <col min="1" max="1" width="3.140625" style="2" customWidth="1"/>
    <col min="2" max="2" width="41.85546875" style="2" customWidth="1"/>
    <col min="3" max="3" width="7.5703125" style="2" customWidth="1"/>
    <col min="4" max="4" width="6.85546875" style="2" customWidth="1"/>
    <col min="5" max="5" width="13.28515625" style="2" customWidth="1"/>
    <col min="6" max="7" width="13.28515625" style="34" customWidth="1"/>
    <col min="8" max="8" width="15.5703125" style="2" customWidth="1"/>
    <col min="9" max="9" width="15.42578125" style="2" customWidth="1"/>
    <col min="10" max="10" width="14.28515625" style="2" customWidth="1"/>
    <col min="11" max="11" width="22.7109375" style="2" customWidth="1"/>
    <col min="12" max="12" width="11.7109375" style="2" customWidth="1"/>
    <col min="13" max="13" width="13.140625" style="2" customWidth="1"/>
    <col min="14" max="14" width="14.42578125" style="2" customWidth="1"/>
    <col min="15" max="15" width="9.140625" style="2"/>
    <col min="16" max="16" width="16.7109375" style="2" customWidth="1"/>
    <col min="17" max="17" width="10.140625" style="2" bestFit="1" customWidth="1"/>
    <col min="18" max="16384" width="9.140625" style="2"/>
  </cols>
  <sheetData>
    <row r="1" spans="1:17" ht="18" customHeight="1" x14ac:dyDescent="0.2">
      <c r="M1" s="44"/>
      <c r="N1" s="44"/>
      <c r="O1" s="44"/>
    </row>
    <row r="2" spans="1:17" ht="21" customHeight="1" x14ac:dyDescent="0.3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7" ht="21" customHeight="1" x14ac:dyDescent="0.25">
      <c r="A3" s="46" t="s">
        <v>26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7" ht="21" customHeight="1" x14ac:dyDescent="0.25">
      <c r="A4" s="27"/>
      <c r="B4"/>
      <c r="C4"/>
      <c r="D4"/>
      <c r="E4"/>
      <c r="F4" s="35"/>
      <c r="G4" s="35"/>
      <c r="H4"/>
      <c r="I4"/>
      <c r="J4"/>
      <c r="K4"/>
      <c r="L4"/>
      <c r="M4"/>
      <c r="N4"/>
    </row>
    <row r="5" spans="1:17" ht="36" customHeight="1" x14ac:dyDescent="0.25">
      <c r="A5" s="65" t="s">
        <v>13</v>
      </c>
      <c r="B5" s="65"/>
      <c r="C5" s="65"/>
      <c r="D5" s="65"/>
      <c r="E5" s="65"/>
      <c r="F5" s="65"/>
      <c r="G5" s="65"/>
      <c r="H5" s="65" t="str">
        <f>A3</f>
        <v>Поставка электротехнической продукции для обеспечения нужд ГУП СК «Зеленокумский водоканал»</v>
      </c>
      <c r="I5" s="65"/>
      <c r="J5" s="65"/>
      <c r="K5" s="65"/>
      <c r="L5" s="65"/>
      <c r="M5"/>
      <c r="N5"/>
    </row>
    <row r="6" spans="1:17" ht="98.25" customHeight="1" x14ac:dyDescent="0.25">
      <c r="A6" s="65" t="s">
        <v>16</v>
      </c>
      <c r="B6" s="65"/>
      <c r="C6" s="65"/>
      <c r="D6" s="65"/>
      <c r="E6" s="65"/>
      <c r="F6" s="65"/>
      <c r="G6" s="65"/>
      <c r="H6" s="65" t="s">
        <v>28</v>
      </c>
      <c r="I6" s="65"/>
      <c r="J6" s="65"/>
      <c r="K6" s="65"/>
      <c r="L6" s="65"/>
      <c r="M6"/>
      <c r="N6"/>
    </row>
    <row r="7" spans="1:17" ht="27.75" customHeight="1" x14ac:dyDescent="0.25">
      <c r="A7" s="66" t="s">
        <v>18</v>
      </c>
      <c r="B7" s="66"/>
      <c r="C7" s="66"/>
      <c r="D7" s="66"/>
      <c r="E7" s="66"/>
      <c r="F7" s="66"/>
      <c r="G7" s="66"/>
      <c r="H7" s="28">
        <f>H18</f>
        <v>76239.888000000006</v>
      </c>
      <c r="I7" s="67" t="s">
        <v>7</v>
      </c>
      <c r="J7" s="67"/>
      <c r="K7" s="67"/>
      <c r="L7" s="68"/>
      <c r="M7"/>
      <c r="N7"/>
    </row>
    <row r="8" spans="1:17" ht="21" customHeight="1" x14ac:dyDescent="0.2">
      <c r="K8" s="26"/>
      <c r="L8" s="26"/>
      <c r="M8" s="26"/>
      <c r="N8" s="26"/>
      <c r="O8" s="26"/>
    </row>
    <row r="9" spans="1:17" ht="30.75" customHeight="1" x14ac:dyDescent="0.2">
      <c r="A9" s="48" t="s">
        <v>27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7" ht="39" customHeight="1" x14ac:dyDescent="0.2">
      <c r="A10" s="49" t="s">
        <v>0</v>
      </c>
      <c r="B10" s="49" t="s">
        <v>8</v>
      </c>
      <c r="C10" s="49" t="s">
        <v>1</v>
      </c>
      <c r="D10" s="50" t="s">
        <v>2</v>
      </c>
      <c r="E10" s="61"/>
      <c r="F10" s="62"/>
      <c r="G10" s="63"/>
      <c r="H10" s="52" t="s">
        <v>19</v>
      </c>
      <c r="I10" s="53"/>
      <c r="J10" s="54"/>
      <c r="K10" s="55" t="s">
        <v>20</v>
      </c>
      <c r="L10" s="56"/>
      <c r="M10" s="56"/>
      <c r="N10" s="57"/>
    </row>
    <row r="11" spans="1:17" s="10" customFormat="1" ht="156" customHeight="1" x14ac:dyDescent="0.2">
      <c r="A11" s="49"/>
      <c r="B11" s="50"/>
      <c r="C11" s="50"/>
      <c r="D11" s="51"/>
      <c r="E11" s="30" t="s">
        <v>10</v>
      </c>
      <c r="F11" s="30" t="s">
        <v>11</v>
      </c>
      <c r="G11" s="37" t="s">
        <v>12</v>
      </c>
      <c r="H11" s="7" t="s">
        <v>4</v>
      </c>
      <c r="I11" s="7" t="s">
        <v>3</v>
      </c>
      <c r="J11" s="8" t="s">
        <v>9</v>
      </c>
      <c r="K11" s="9" t="s">
        <v>21</v>
      </c>
      <c r="L11" s="7" t="s">
        <v>5</v>
      </c>
      <c r="M11" s="7" t="s">
        <v>6</v>
      </c>
      <c r="N11" s="7" t="s">
        <v>22</v>
      </c>
    </row>
    <row r="12" spans="1:17" ht="52.5" customHeight="1" x14ac:dyDescent="0.25">
      <c r="A12" s="18">
        <v>1</v>
      </c>
      <c r="B12" s="38" t="s">
        <v>29</v>
      </c>
      <c r="C12" s="39" t="s">
        <v>25</v>
      </c>
      <c r="D12" s="40">
        <v>7</v>
      </c>
      <c r="E12" s="29">
        <v>3010</v>
      </c>
      <c r="F12" s="29">
        <v>3010</v>
      </c>
      <c r="G12" s="29">
        <v>3381.13</v>
      </c>
      <c r="H12" s="19">
        <f>AVERAGE(E12:G12)</f>
        <v>3133.7100000000005</v>
      </c>
      <c r="I12" s="20">
        <f>SQRT(((SUM((POWER(E12-H12,2)),(POWER(F12-H12,2)),(POWER(G12-H12,2)),)/(COLUMNS(E12:G12)-1))))</f>
        <v>214.27200540434586</v>
      </c>
      <c r="J12" s="20">
        <f>I12/H12*100</f>
        <v>6.8376462852129212</v>
      </c>
      <c r="K12" s="21">
        <f>((D12/3)*(SUM(E12:G12)))</f>
        <v>21935.970000000005</v>
      </c>
      <c r="L12" s="22">
        <f>K12/D12</f>
        <v>3133.7100000000005</v>
      </c>
      <c r="M12" s="21">
        <f>ROUNDDOWN(L12,2)</f>
        <v>3133.71</v>
      </c>
      <c r="N12" s="23">
        <f t="shared" ref="N12" si="0">M12*D12</f>
        <v>21935.97</v>
      </c>
      <c r="O12" s="6"/>
      <c r="Q12" s="25"/>
    </row>
    <row r="13" spans="1:17" ht="32.25" customHeight="1" x14ac:dyDescent="0.25">
      <c r="A13" s="18">
        <v>2</v>
      </c>
      <c r="B13" s="42" t="s">
        <v>30</v>
      </c>
      <c r="C13" s="39" t="s">
        <v>25</v>
      </c>
      <c r="D13" s="40">
        <v>14</v>
      </c>
      <c r="E13" s="29">
        <v>278.10000000000002</v>
      </c>
      <c r="F13" s="29">
        <v>276</v>
      </c>
      <c r="G13" s="43">
        <v>280.19</v>
      </c>
      <c r="H13" s="19">
        <f>AVERAGE(E13:G13)</f>
        <v>278.09666666666664</v>
      </c>
      <c r="I13" s="20">
        <f t="shared" ref="I13:I15" si="1">SQRT(((SUM((POWER(E13-H13,2)),(POWER(F13-H13,2)),(POWER(G13-H13,2)),)/(COLUMNS(E13:G13)-1))))</f>
        <v>2.0950019888614255</v>
      </c>
      <c r="J13" s="20">
        <f t="shared" ref="J13:J15" si="2">I13/H13*100</f>
        <v>0.75333588639253468</v>
      </c>
      <c r="K13" s="21">
        <f t="shared" ref="K13:K16" si="3">((D13/3)*(SUM(E13:G13)))</f>
        <v>3893.3533333333335</v>
      </c>
      <c r="L13" s="22">
        <f t="shared" ref="L13:L16" si="4">K13/D13</f>
        <v>278.09666666666669</v>
      </c>
      <c r="M13" s="21">
        <f t="shared" ref="M13:M16" si="5">ROUNDDOWN(L13,2)</f>
        <v>278.08999999999997</v>
      </c>
      <c r="N13" s="23">
        <f t="shared" ref="N13:N16" si="6">M13*D13</f>
        <v>3893.2599999999998</v>
      </c>
      <c r="O13" s="6"/>
      <c r="Q13" s="25"/>
    </row>
    <row r="14" spans="1:17" ht="47.25" x14ac:dyDescent="0.25">
      <c r="A14" s="18">
        <v>3</v>
      </c>
      <c r="B14" s="38" t="s">
        <v>31</v>
      </c>
      <c r="C14" s="39" t="s">
        <v>25</v>
      </c>
      <c r="D14" s="40">
        <v>14</v>
      </c>
      <c r="E14" s="29">
        <v>147.80000000000001</v>
      </c>
      <c r="F14" s="29">
        <v>127.8</v>
      </c>
      <c r="G14" s="43">
        <v>129.66999999999999</v>
      </c>
      <c r="H14" s="31">
        <f t="shared" ref="H14:H15" si="7">AVERAGE(E14:G14)</f>
        <v>135.09</v>
      </c>
      <c r="I14" s="32">
        <f t="shared" si="1"/>
        <v>11.046823072720963</v>
      </c>
      <c r="J14" s="32">
        <f t="shared" si="2"/>
        <v>8.1773803188400045</v>
      </c>
      <c r="K14" s="29">
        <f t="shared" si="3"/>
        <v>1891.26</v>
      </c>
      <c r="L14" s="33">
        <f>K14/D14</f>
        <v>135.09</v>
      </c>
      <c r="M14" s="29">
        <f t="shared" si="5"/>
        <v>135.09</v>
      </c>
      <c r="N14" s="23">
        <f t="shared" si="6"/>
        <v>1891.26</v>
      </c>
      <c r="O14" s="6"/>
      <c r="Q14" s="25"/>
    </row>
    <row r="15" spans="1:17" ht="30.75" customHeight="1" x14ac:dyDescent="0.25">
      <c r="A15" s="18">
        <v>4</v>
      </c>
      <c r="B15" s="38" t="s">
        <v>32</v>
      </c>
      <c r="C15" s="39" t="s">
        <v>25</v>
      </c>
      <c r="D15" s="40">
        <v>7</v>
      </c>
      <c r="E15" s="29">
        <v>949.5</v>
      </c>
      <c r="F15" s="29">
        <v>955</v>
      </c>
      <c r="G15" s="43">
        <v>1142.71</v>
      </c>
      <c r="H15" s="31">
        <f t="shared" si="7"/>
        <v>1015.7366666666667</v>
      </c>
      <c r="I15" s="32">
        <f t="shared" si="1"/>
        <v>109.99651373263308</v>
      </c>
      <c r="J15" s="32">
        <f t="shared" si="2"/>
        <v>10.829235306982428</v>
      </c>
      <c r="K15" s="29">
        <f>((D15/3)*(SUM(E15:G15)))</f>
        <v>7110.1566666666668</v>
      </c>
      <c r="L15" s="33">
        <f t="shared" si="4"/>
        <v>1015.7366666666667</v>
      </c>
      <c r="M15" s="29">
        <f t="shared" si="5"/>
        <v>1015.73</v>
      </c>
      <c r="N15" s="23">
        <f t="shared" si="6"/>
        <v>7110.1100000000006</v>
      </c>
      <c r="O15" s="6"/>
      <c r="Q15" s="25"/>
    </row>
    <row r="16" spans="1:17" ht="35.25" customHeight="1" x14ac:dyDescent="0.2">
      <c r="A16" s="18">
        <v>5</v>
      </c>
      <c r="B16" s="41" t="s">
        <v>33</v>
      </c>
      <c r="C16" s="39" t="s">
        <v>34</v>
      </c>
      <c r="D16" s="40">
        <v>1.8</v>
      </c>
      <c r="E16" s="29">
        <v>23458</v>
      </c>
      <c r="F16" s="43">
        <v>19317.5</v>
      </c>
      <c r="G16" s="43">
        <v>26240</v>
      </c>
      <c r="H16" s="31">
        <f>AVERAGE(E16:G16)</f>
        <v>23005.166666666668</v>
      </c>
      <c r="I16" s="32">
        <f>SQRT(((SUM((POWER(E16-H16,2)),(POWER(F16-H16,2)),(POWER(G16-H16,2)),)/(COLUMNS(E16:G16)-1))))</f>
        <v>3483.3956254398281</v>
      </c>
      <c r="J16" s="32">
        <f>I16/H16*100</f>
        <v>15.141796953321332</v>
      </c>
      <c r="K16" s="29">
        <f t="shared" si="3"/>
        <v>41409.299999999996</v>
      </c>
      <c r="L16" s="33">
        <f t="shared" si="4"/>
        <v>23005.166666666664</v>
      </c>
      <c r="M16" s="29">
        <f t="shared" si="5"/>
        <v>23005.16</v>
      </c>
      <c r="N16" s="23">
        <f t="shared" si="6"/>
        <v>41409.288</v>
      </c>
      <c r="O16" s="6"/>
      <c r="Q16" s="25"/>
    </row>
    <row r="17" spans="1:15" s="1" customFormat="1" ht="15" customHeight="1" x14ac:dyDescent="0.25">
      <c r="A17" s="11"/>
      <c r="B17" s="24"/>
      <c r="C17" s="12"/>
      <c r="D17" s="13"/>
      <c r="E17" s="14"/>
      <c r="F17" s="36"/>
      <c r="G17" s="36"/>
      <c r="H17" s="15"/>
      <c r="I17" s="16"/>
      <c r="J17" s="16"/>
      <c r="K17" s="59" t="s">
        <v>14</v>
      </c>
      <c r="L17" s="59"/>
      <c r="M17" s="60"/>
      <c r="N17" s="17">
        <f>SUM(N12:N16)</f>
        <v>76239.888000000006</v>
      </c>
    </row>
    <row r="18" spans="1:15" s="3" customFormat="1" ht="30.75" customHeight="1" x14ac:dyDescent="0.25">
      <c r="A18" s="58" t="s">
        <v>23</v>
      </c>
      <c r="B18" s="58"/>
      <c r="C18" s="58"/>
      <c r="D18" s="58"/>
      <c r="E18" s="58"/>
      <c r="F18" s="58"/>
      <c r="G18" s="58"/>
      <c r="H18" s="4">
        <f>N17</f>
        <v>76239.888000000006</v>
      </c>
      <c r="I18" s="5" t="s">
        <v>7</v>
      </c>
      <c r="J18" s="5"/>
      <c r="K18" s="5"/>
      <c r="L18" s="5"/>
      <c r="M18" s="5"/>
      <c r="N18" s="4" t="s">
        <v>15</v>
      </c>
    </row>
    <row r="19" spans="1:15" ht="72.75" customHeight="1" x14ac:dyDescent="0.2">
      <c r="A19" s="64" t="s">
        <v>24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24.75" customHeigh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</sheetData>
  <mergeCells count="21">
    <mergeCell ref="H5:L5"/>
    <mergeCell ref="A6:G6"/>
    <mergeCell ref="H6:L6"/>
    <mergeCell ref="A7:G7"/>
    <mergeCell ref="I7:L7"/>
    <mergeCell ref="M1:O1"/>
    <mergeCell ref="A2:N2"/>
    <mergeCell ref="A3:N3"/>
    <mergeCell ref="A20:O20"/>
    <mergeCell ref="A9:N9"/>
    <mergeCell ref="A10:A11"/>
    <mergeCell ref="B10:B11"/>
    <mergeCell ref="C10:C11"/>
    <mergeCell ref="D10:D11"/>
    <mergeCell ref="H10:J10"/>
    <mergeCell ref="K10:N10"/>
    <mergeCell ref="A18:G18"/>
    <mergeCell ref="K17:M17"/>
    <mergeCell ref="E10:G10"/>
    <mergeCell ref="A19:O19"/>
    <mergeCell ref="A5:G5"/>
  </mergeCells>
  <pageMargins left="0.70866141732283472" right="0.70866141732283472" top="0.74803149606299213" bottom="0.74803149606299213" header="0.31496062992125984" footer="0.31496062992125984"/>
  <pageSetup paperSize="9" scale="58" fitToHeight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Бухгалтер</cp:lastModifiedBy>
  <cp:lastPrinted>2021-04-19T06:27:01Z</cp:lastPrinted>
  <dcterms:created xsi:type="dcterms:W3CDTF">2014-01-15T18:15:09Z</dcterms:created>
  <dcterms:modified xsi:type="dcterms:W3CDTF">2021-05-20T07:16:13Z</dcterms:modified>
</cp:coreProperties>
</file>