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750" windowHeight="8880" activeTab="0"/>
  </bookViews>
  <sheets>
    <sheet name="1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M8" authorId="0">
      <text>
        <r>
          <rPr>
            <b/>
            <sz val="9"/>
            <rFont val="Tahoma"/>
            <family val="2"/>
          </rPr>
          <t>При формировании спецификации в плане-графике необходимо использовать округленные значения цены за единицу, так как при публикации извещения значения вводятся не менее 1 копейки</t>
        </r>
      </text>
    </comment>
  </commentList>
</comments>
</file>

<file path=xl/sharedStrings.xml><?xml version="1.0" encoding="utf-8"?>
<sst xmlns="http://schemas.openxmlformats.org/spreadsheetml/2006/main" count="56" uniqueCount="54">
  <si>
    <t>№</t>
  </si>
  <si>
    <t>Основные характеристики объекта закупки</t>
  </si>
  <si>
    <t>Коммерческие предложения (руб./ед.изм.)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</si>
  <si>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</rPr>
      <t>ц</t>
    </r>
    <r>
      <rPr>
        <b/>
        <sz val="10"/>
        <color indexed="8"/>
        <rFont val="Times New Roman"/>
        <family val="1"/>
      </rPr>
      <t xml:space="preserve">&gt; </t>
    </r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</si>
  <si>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</si>
  <si>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</si>
  <si>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</si>
  <si>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</si>
  <si>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 xml:space="preserve">По произведенным Заказчиком расчетам среднее квадратичное отклонение составило </t>
  </si>
  <si>
    <t>рублей</t>
  </si>
  <si>
    <t>и коэффициент вариации цены составил</t>
  </si>
  <si>
    <t>v - объем закупаемого товара;</t>
  </si>
  <si>
    <t>n - количество значений, используемых в расчете;</t>
  </si>
  <si>
    <t>i - номер источника ценовой информации;</t>
  </si>
  <si>
    <t>цi - цена единицы товара, представленная в источнике с номером i (руб.)</t>
  </si>
  <si>
    <t>ц - средняя арифметическая величина цены единицы товара;</t>
  </si>
  <si>
    <t>V - коэффициент вариации;</t>
  </si>
  <si>
    <t>Ответственный</t>
  </si>
  <si>
    <t>(должность)</t>
  </si>
  <si>
    <t>(подпись/расшифровка)</t>
  </si>
  <si>
    <t>ЛБО*</t>
  </si>
  <si>
    <t xml:space="preserve"> </t>
  </si>
  <si>
    <t>ИТОГО:</t>
  </si>
  <si>
    <t>1.</t>
  </si>
  <si>
    <t>2.</t>
  </si>
  <si>
    <t>3.</t>
  </si>
  <si>
    <t>4.</t>
  </si>
  <si>
    <t>5.</t>
  </si>
  <si>
    <t>6.</t>
  </si>
  <si>
    <t>Однородность совокупности значений выявленных цен, используемых в расчете Н(М)ЦД</t>
  </si>
  <si>
    <t>Н(М)ЦД, определяемая методом сопоставимых рыночных цен (анализа рынка)</t>
  </si>
  <si>
    <r>
      <rPr>
        <b/>
        <sz val="10"/>
        <color indexed="8"/>
        <rFont val="Times New Roman"/>
        <family val="1"/>
      </rPr>
      <t>Расчет Н(М)ЦД по формуле</t>
    </r>
    <r>
      <rPr>
        <sz val="10"/>
        <color indexed="8"/>
        <rFont val="Times New Roman"/>
        <family val="1"/>
      </rPr>
      <t xml:space="preserve">                                  </t>
    </r>
    <r>
      <rPr>
        <sz val="9"/>
        <color indexed="8"/>
        <rFont val="Times New Roman"/>
        <family val="1"/>
      </rPr>
      <t>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</si>
  <si>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Н(М)ЦД, ЦКЕП контракта с учетом округления цены за единицу (руб.)</t>
  </si>
  <si>
    <r>
      <t xml:space="preserve"> </t>
    </r>
    <r>
      <rPr>
        <b/>
        <sz val="12"/>
        <rFont val="Times New Roman"/>
        <family val="1"/>
      </rPr>
      <t xml:space="preserve">Начальная  (максимальная) цена договора: </t>
    </r>
  </si>
  <si>
    <t>В результате проведенного расчета НМЦД  составила:</t>
  </si>
  <si>
    <t xml:space="preserve">*При определении НМЦД контракта Заказчика применяется Приказ минэкономразвития россии от 02.10.2013 № 567 " Об утверждении методических рекомендаций по применению методов определения начальной (максимальной) цены договора., цены договора, заключаемого с единственным поставщиком". </t>
  </si>
  <si>
    <t>Расчет начальной (максимальной) цены договора произведён методом сопоставимых рыночных цен, где</t>
  </si>
  <si>
    <t>Бухгалтер</t>
  </si>
  <si>
    <t xml:space="preserve">Обоснование начальной (максимальной) цены договора </t>
  </si>
  <si>
    <t xml:space="preserve">Кол-во </t>
  </si>
  <si>
    <t>ед. изм.</t>
  </si>
  <si>
    <r>
      <rPr>
        <b/>
        <sz val="12"/>
        <rFont val="Times New Roman"/>
        <family val="1"/>
      </rPr>
      <t>Место поставки товара:</t>
    </r>
    <r>
      <rPr>
        <sz val="12"/>
        <rFont val="Times New Roman"/>
        <family val="1"/>
      </rPr>
      <t xml:space="preserve">  455000, Челябинская область, г. Магнитогорск, проспект Ленина, дом 16;</t>
    </r>
  </si>
  <si>
    <t xml:space="preserve">Поставщик №1 </t>
  </si>
  <si>
    <t>Поставщик №2</t>
  </si>
  <si>
    <t>Поставщик №3</t>
  </si>
  <si>
    <t>Исмаилова А.А.</t>
  </si>
  <si>
    <r>
      <rPr>
        <b/>
        <sz val="12"/>
        <rFont val="Times New Roman"/>
        <family val="1"/>
      </rPr>
      <t>Срок поставки товара:</t>
    </r>
    <r>
      <rPr>
        <sz val="12"/>
        <rFont val="Times New Roman"/>
        <family val="1"/>
      </rPr>
      <t xml:space="preserve"> в течение 10 (десяти) дней с даты заключения договора</t>
    </r>
  </si>
  <si>
    <t>Приложение №3 к документации об аукционе</t>
  </si>
  <si>
    <t>шт.</t>
  </si>
  <si>
    <r>
      <rPr>
        <b/>
        <sz val="12"/>
        <color indexed="8"/>
        <rFont val="Times New Roman"/>
        <family val="1"/>
      </rPr>
      <t>Порядок оплаты:</t>
    </r>
    <r>
      <rPr>
        <sz val="12"/>
        <color indexed="8"/>
        <rFont val="Times New Roman"/>
        <family val="1"/>
      </rPr>
      <t xml:space="preserve"> Оплата по договору осуществляется по безналичному расчету путем перечисления Заказчиком денежных средств на расчетный счет Поставщика</t>
    </r>
  </si>
  <si>
    <r>
      <rPr>
        <b/>
        <sz val="12"/>
        <color indexed="8"/>
        <rFont val="Times New Roman"/>
        <family val="1"/>
      </rPr>
      <t>Срок оплаты:</t>
    </r>
    <r>
      <rPr>
        <sz val="12"/>
        <color indexed="8"/>
        <rFont val="Times New Roman"/>
        <family val="1"/>
      </rPr>
      <t xml:space="preserve">  Оплата производится из внебюджетных средств, на основании счета и товарной накладной, подписанной обеими сторонами.Оплата Заказчиком Поставщику осуществляется путем перечисления денежных средств на расчетный счет Поставщика, в следующем порядке: 100% по факту поставки товаров в течение 30 (тридцати) дней после подписания товарной накладной</t>
    </r>
  </si>
  <si>
    <r>
      <rPr>
        <b/>
        <sz val="12"/>
        <color indexed="8"/>
        <rFont val="Times New Roman"/>
        <family val="1"/>
      </rPr>
      <t>Дата составления:</t>
    </r>
    <r>
      <rPr>
        <sz val="12"/>
        <color indexed="8"/>
        <rFont val="Times New Roman"/>
        <family val="1"/>
      </rPr>
      <t xml:space="preserve"> 22.03.2021г.</t>
    </r>
  </si>
  <si>
    <t>Писсуар сенсорный</t>
  </si>
  <si>
    <r>
      <rPr>
        <b/>
        <sz val="12"/>
        <rFont val="Times New Roman"/>
        <family val="1"/>
      </rPr>
      <t>Предполагаемые сроки проведения:</t>
    </r>
    <r>
      <rPr>
        <sz val="12"/>
        <rFont val="Times New Roman"/>
        <family val="1"/>
      </rPr>
      <t xml:space="preserve"> апрель 2021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</si>
</sst>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"/>
    <numFmt numFmtId="173" formatCode="#,##0.0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 tint="0.15000000596046448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left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52" fillId="0" borderId="0" xfId="0" applyNumberFormat="1" applyFont="1" applyFill="1" applyBorder="1" applyAlignment="1">
      <alignment vertical="center"/>
    </xf>
    <xf numFmtId="4" fontId="9" fillId="0" borderId="0" xfId="0" applyNumberFormat="1" applyFont="1" applyAlignment="1">
      <alignment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wrapText="1"/>
    </xf>
    <xf numFmtId="0" fontId="53" fillId="0" borderId="0" xfId="0" applyFon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2" fontId="10" fillId="0" borderId="0" xfId="0" applyNumberFormat="1" applyFont="1" applyAlignment="1">
      <alignment vertical="top"/>
    </xf>
    <xf numFmtId="2" fontId="2" fillId="0" borderId="0" xfId="0" applyNumberFormat="1" applyFont="1" applyAlignment="1">
      <alignment/>
    </xf>
    <xf numFmtId="0" fontId="10" fillId="0" borderId="11" xfId="0" applyFont="1" applyBorder="1" applyAlignment="1">
      <alignment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top"/>
    </xf>
    <xf numFmtId="2" fontId="52" fillId="0" borderId="0" xfId="0" applyNumberFormat="1" applyFont="1" applyAlignment="1">
      <alignment vertical="top"/>
    </xf>
    <xf numFmtId="171" fontId="4" fillId="0" borderId="10" xfId="60" applyFont="1" applyBorder="1" applyAlignment="1">
      <alignment vertical="center"/>
    </xf>
    <xf numFmtId="0" fontId="54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33" borderId="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" fontId="9" fillId="0" borderId="0" xfId="0" applyNumberFormat="1" applyFont="1" applyAlignment="1">
      <alignment horizontal="left" vertical="top" wrapText="1"/>
    </xf>
    <xf numFmtId="1" fontId="9" fillId="0" borderId="0" xfId="0" applyNumberFormat="1" applyFont="1" applyAlignment="1">
      <alignment horizontal="left" vertical="top"/>
    </xf>
    <xf numFmtId="4" fontId="3" fillId="33" borderId="0" xfId="0" applyNumberFormat="1" applyFont="1" applyFill="1" applyAlignment="1">
      <alignment vertical="top"/>
    </xf>
    <xf numFmtId="4" fontId="15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 wrapText="1"/>
    </xf>
    <xf numFmtId="173" fontId="10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1" fontId="55" fillId="0" borderId="10" xfId="60" applyFont="1" applyFill="1" applyBorder="1" applyAlignment="1">
      <alignment horizontal="center" vertical="center"/>
    </xf>
    <xf numFmtId="171" fontId="10" fillId="0" borderId="10" xfId="60" applyFont="1" applyBorder="1" applyAlignment="1">
      <alignment horizontal="center" vertical="center" wrapText="1"/>
    </xf>
    <xf numFmtId="171" fontId="56" fillId="0" borderId="12" xfId="6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171" fontId="10" fillId="0" borderId="14" xfId="60" applyFont="1" applyBorder="1" applyAlignment="1">
      <alignment horizontal="center" vertical="center" wrapText="1"/>
    </xf>
    <xf numFmtId="171" fontId="55" fillId="34" borderId="0" xfId="60" applyFont="1" applyFill="1" applyBorder="1" applyAlignment="1">
      <alignment horizontal="center" vertical="center" wrapText="1"/>
    </xf>
    <xf numFmtId="171" fontId="55" fillId="0" borderId="0" xfId="6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71" fontId="55" fillId="33" borderId="10" xfId="60" applyFont="1" applyFill="1" applyBorder="1" applyAlignment="1">
      <alignment horizontal="center" vertical="center" wrapText="1"/>
    </xf>
    <xf numFmtId="171" fontId="2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9" fillId="0" borderId="0" xfId="0" applyFont="1" applyBorder="1" applyAlignment="1">
      <alignment horizontal="right" vertical="center" wrapText="1"/>
    </xf>
    <xf numFmtId="4" fontId="9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wrapText="1"/>
    </xf>
    <xf numFmtId="0" fontId="14" fillId="0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horizontal="right" vertical="center"/>
    </xf>
    <xf numFmtId="10" fontId="12" fillId="0" borderId="0" xfId="56" applyNumberFormat="1" applyFont="1" applyBorder="1" applyAlignment="1">
      <alignment horizontal="left" vertical="center" wrapText="1"/>
    </xf>
    <xf numFmtId="4" fontId="9" fillId="0" borderId="14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 vertical="top"/>
    </xf>
    <xf numFmtId="0" fontId="5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11" xfId="0" applyFont="1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0" fontId="10" fillId="0" borderId="11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5" fillId="0" borderId="0" xfId="0" applyFont="1" applyAlignment="1">
      <alignment horizontal="left" vertical="top"/>
    </xf>
    <xf numFmtId="0" fontId="15" fillId="33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/>
    </xf>
    <xf numFmtId="0" fontId="10" fillId="0" borderId="15" xfId="0" applyFont="1" applyBorder="1" applyAlignment="1">
      <alignment horizontal="right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5</xdr:row>
      <xdr:rowOff>1057275</xdr:rowOff>
    </xdr:from>
    <xdr:to>
      <xdr:col>9</xdr:col>
      <xdr:colOff>923925</xdr:colOff>
      <xdr:row>5</xdr:row>
      <xdr:rowOff>1533525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2295525"/>
          <a:ext cx="895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5</xdr:row>
      <xdr:rowOff>733425</xdr:rowOff>
    </xdr:from>
    <xdr:to>
      <xdr:col>8</xdr:col>
      <xdr:colOff>771525</xdr:colOff>
      <xdr:row>5</xdr:row>
      <xdr:rowOff>1162050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1971675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5</xdr:row>
      <xdr:rowOff>1743075</xdr:rowOff>
    </xdr:from>
    <xdr:to>
      <xdr:col>10</xdr:col>
      <xdr:colOff>1476375</xdr:colOff>
      <xdr:row>5</xdr:row>
      <xdr:rowOff>2133600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05975" y="2981325"/>
          <a:ext cx="1466850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161925</xdr:colOff>
      <xdr:row>5</xdr:row>
      <xdr:rowOff>1457325</xdr:rowOff>
    </xdr:from>
    <xdr:to>
      <xdr:col>10</xdr:col>
      <xdr:colOff>323850</xdr:colOff>
      <xdr:row>5</xdr:row>
      <xdr:rowOff>1676400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58375" y="269557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4"/>
  <sheetViews>
    <sheetView tabSelected="1" zoomScale="80" zoomScaleNormal="80" zoomScaleSheetLayoutView="80" zoomScalePageLayoutView="30" workbookViewId="0" topLeftCell="A7">
      <selection activeCell="G34" sqref="G34:G35"/>
    </sheetView>
  </sheetViews>
  <sheetFormatPr defaultColWidth="10.57421875" defaultRowHeight="15"/>
  <cols>
    <col min="1" max="1" width="4.421875" style="1" bestFit="1" customWidth="1"/>
    <col min="2" max="2" width="36.7109375" style="1" customWidth="1"/>
    <col min="3" max="3" width="8.57421875" style="1" customWidth="1"/>
    <col min="4" max="4" width="9.140625" style="1" customWidth="1"/>
    <col min="5" max="7" width="15.57421875" style="1" bestFit="1" customWidth="1"/>
    <col min="8" max="8" width="13.8515625" style="1" customWidth="1"/>
    <col min="9" max="9" width="11.8515625" style="1" customWidth="1"/>
    <col min="10" max="10" width="14.140625" style="1" customWidth="1"/>
    <col min="11" max="11" width="23.57421875" style="1" customWidth="1"/>
    <col min="12" max="12" width="14.57421875" style="38" customWidth="1"/>
    <col min="13" max="13" width="11.28125" style="1" customWidth="1"/>
    <col min="14" max="14" width="19.140625" style="1" customWidth="1"/>
    <col min="15" max="15" width="0.13671875" style="1" hidden="1" customWidth="1"/>
    <col min="16" max="18" width="7.00390625" style="1" hidden="1" customWidth="1"/>
    <col min="19" max="21" width="12.57421875" style="1" hidden="1" customWidth="1"/>
    <col min="22" max="22" width="12.7109375" style="1" customWidth="1"/>
    <col min="23" max="248" width="9.140625" style="1" customWidth="1"/>
    <col min="249" max="249" width="3.140625" style="1" customWidth="1"/>
    <col min="250" max="250" width="15.57421875" style="1" customWidth="1"/>
    <col min="251" max="251" width="55.140625" style="1" customWidth="1"/>
    <col min="252" max="252" width="5.8515625" style="1" customWidth="1"/>
    <col min="253" max="253" width="6.8515625" style="1" customWidth="1"/>
    <col min="254" max="16384" width="10.57421875" style="1" customWidth="1"/>
  </cols>
  <sheetData>
    <row r="1" ht="12.75"/>
    <row r="2" ht="12.75">
      <c r="K2" s="1" t="s">
        <v>47</v>
      </c>
    </row>
    <row r="3" spans="1:14" ht="15.75" customHeight="1">
      <c r="A3" s="80" t="s">
        <v>38</v>
      </c>
      <c r="B3" s="80"/>
      <c r="C3" s="80"/>
      <c r="D3" s="80"/>
      <c r="E3" s="80"/>
      <c r="F3" s="80"/>
      <c r="G3" s="80"/>
      <c r="H3" s="80"/>
      <c r="I3" s="80"/>
      <c r="J3" s="80"/>
      <c r="K3" s="81"/>
      <c r="L3" s="81"/>
      <c r="M3" s="81"/>
      <c r="N3" s="2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5" ht="40.5" customHeight="1">
      <c r="A5" s="82" t="s">
        <v>0</v>
      </c>
      <c r="B5" s="83" t="s">
        <v>1</v>
      </c>
      <c r="C5" s="89" t="s">
        <v>39</v>
      </c>
      <c r="D5" s="82" t="s">
        <v>40</v>
      </c>
      <c r="E5" s="94" t="s">
        <v>2</v>
      </c>
      <c r="F5" s="94"/>
      <c r="G5" s="94"/>
      <c r="H5" s="95" t="s">
        <v>29</v>
      </c>
      <c r="I5" s="95"/>
      <c r="J5" s="95"/>
      <c r="K5" s="90" t="s">
        <v>30</v>
      </c>
      <c r="L5" s="90"/>
      <c r="M5" s="90"/>
      <c r="N5" s="90"/>
      <c r="O5" s="78" t="s">
        <v>20</v>
      </c>
    </row>
    <row r="6" spans="1:15" ht="168" customHeight="1">
      <c r="A6" s="82"/>
      <c r="B6" s="83"/>
      <c r="C6" s="89"/>
      <c r="D6" s="82"/>
      <c r="E6" s="42" t="s">
        <v>42</v>
      </c>
      <c r="F6" s="42" t="s">
        <v>43</v>
      </c>
      <c r="G6" s="42" t="s">
        <v>44</v>
      </c>
      <c r="H6" s="6" t="s">
        <v>3</v>
      </c>
      <c r="I6" s="6" t="s">
        <v>4</v>
      </c>
      <c r="J6" s="7" t="s">
        <v>5</v>
      </c>
      <c r="K6" s="8" t="s">
        <v>31</v>
      </c>
      <c r="L6" s="9" t="s">
        <v>6</v>
      </c>
      <c r="M6" s="6" t="s">
        <v>7</v>
      </c>
      <c r="N6" s="6" t="s">
        <v>32</v>
      </c>
      <c r="O6" s="79"/>
    </row>
    <row r="7" spans="1:21" s="11" customFormat="1" ht="12.75">
      <c r="A7" s="5">
        <v>1</v>
      </c>
      <c r="B7" s="64">
        <v>2</v>
      </c>
      <c r="C7" s="64">
        <v>3</v>
      </c>
      <c r="D7" s="64">
        <v>4</v>
      </c>
      <c r="E7" s="65">
        <v>6</v>
      </c>
      <c r="F7" s="10">
        <v>7</v>
      </c>
      <c r="G7" s="10">
        <v>8</v>
      </c>
      <c r="H7" s="10">
        <v>9</v>
      </c>
      <c r="I7" s="10">
        <v>10</v>
      </c>
      <c r="J7" s="10">
        <v>11</v>
      </c>
      <c r="K7" s="10">
        <v>12</v>
      </c>
      <c r="L7" s="10">
        <v>13</v>
      </c>
      <c r="M7" s="10">
        <v>14</v>
      </c>
      <c r="N7" s="10">
        <v>15</v>
      </c>
      <c r="O7" s="10">
        <v>16</v>
      </c>
      <c r="P7" s="1"/>
      <c r="Q7" s="1"/>
      <c r="R7" s="1"/>
      <c r="S7" s="1"/>
      <c r="T7" s="1"/>
      <c r="U7" s="1"/>
    </row>
    <row r="8" spans="1:22" s="11" customFormat="1" ht="15.75">
      <c r="A8" s="59">
        <v>1</v>
      </c>
      <c r="B8" s="77" t="s">
        <v>52</v>
      </c>
      <c r="C8" s="76">
        <v>2</v>
      </c>
      <c r="D8" s="75" t="s">
        <v>48</v>
      </c>
      <c r="E8" s="71">
        <v>19360</v>
      </c>
      <c r="F8" s="63">
        <v>27703</v>
      </c>
      <c r="G8" s="61">
        <v>34610</v>
      </c>
      <c r="H8" s="53">
        <f>AVERAGE(E8,F8,G8)</f>
        <v>27224.333333333332</v>
      </c>
      <c r="I8" s="54">
        <f>SQRT(VAR(E8:G8))</f>
        <v>7636.25997025594</v>
      </c>
      <c r="J8" s="55">
        <f>I8/H8*100</f>
        <v>28.049391978705106</v>
      </c>
      <c r="K8" s="56">
        <f>H8</f>
        <v>27224.333333333332</v>
      </c>
      <c r="L8" s="57">
        <f>H8</f>
        <v>27224.333333333332</v>
      </c>
      <c r="M8" s="58">
        <f>H8</f>
        <v>27224.333333333332</v>
      </c>
      <c r="N8" s="58">
        <v>54448.66</v>
      </c>
      <c r="O8" s="10"/>
      <c r="P8" s="1" t="e">
        <f>E8*#REF!</f>
        <v>#REF!</v>
      </c>
      <c r="Q8" s="1" t="e">
        <f>F8*#REF!</f>
        <v>#REF!</v>
      </c>
      <c r="R8" s="1" t="e">
        <f>G8*#REF!</f>
        <v>#REF!</v>
      </c>
      <c r="S8" s="68">
        <f>C8*E8</f>
        <v>38720</v>
      </c>
      <c r="T8" s="73">
        <f>C8*F8</f>
        <v>55406</v>
      </c>
      <c r="U8" s="69">
        <f>C8*G8</f>
        <v>69220</v>
      </c>
      <c r="V8" s="70"/>
    </row>
    <row r="9" spans="1:21" s="12" customFormat="1" ht="21.75" customHeight="1">
      <c r="A9" s="59"/>
      <c r="B9" s="93" t="s">
        <v>22</v>
      </c>
      <c r="C9" s="93"/>
      <c r="D9" s="66"/>
      <c r="E9" s="67">
        <f>$C$8*E8</f>
        <v>38720</v>
      </c>
      <c r="F9" s="67">
        <f>$C$8*F8</f>
        <v>55406</v>
      </c>
      <c r="G9" s="67">
        <f>$C$8*G8</f>
        <v>69220</v>
      </c>
      <c r="H9" s="62">
        <f>N9</f>
        <v>54448.66</v>
      </c>
      <c r="I9" s="54">
        <f>SQRT(VAR(E9:G9))</f>
        <v>15272.51994051188</v>
      </c>
      <c r="J9" s="55">
        <f>I9/H9*100</f>
        <v>28.049395413058615</v>
      </c>
      <c r="K9" s="60">
        <f>H9</f>
        <v>54448.66</v>
      </c>
      <c r="L9" s="57">
        <f>H9</f>
        <v>54448.66</v>
      </c>
      <c r="M9" s="58">
        <f>H9</f>
        <v>54448.66</v>
      </c>
      <c r="N9" s="58">
        <f>SUM(N8)</f>
        <v>54448.66</v>
      </c>
      <c r="O9" s="45" t="e">
        <f>SUM(#REF!)</f>
        <v>#REF!</v>
      </c>
      <c r="P9" s="1" t="e">
        <f aca="true" t="shared" si="0" ref="P9:U9">SUM(P8:P8)</f>
        <v>#REF!</v>
      </c>
      <c r="Q9" s="1" t="e">
        <f t="shared" si="0"/>
        <v>#REF!</v>
      </c>
      <c r="R9" s="1" t="e">
        <f t="shared" si="0"/>
        <v>#REF!</v>
      </c>
      <c r="S9" s="72">
        <f t="shared" si="0"/>
        <v>38720</v>
      </c>
      <c r="T9" s="72">
        <f t="shared" si="0"/>
        <v>55406</v>
      </c>
      <c r="U9" s="72">
        <f t="shared" si="0"/>
        <v>69220</v>
      </c>
    </row>
    <row r="10" spans="1:21" s="13" customFormat="1" ht="15.75">
      <c r="A10" s="14"/>
      <c r="B10" s="14"/>
      <c r="C10" s="15"/>
      <c r="D10" s="16"/>
      <c r="E10" s="16"/>
      <c r="F10" s="16"/>
      <c r="G10" s="16"/>
      <c r="H10" s="16"/>
      <c r="I10" s="17"/>
      <c r="J10" s="17"/>
      <c r="K10" s="18"/>
      <c r="L10" s="19"/>
      <c r="M10" s="18"/>
      <c r="N10" s="18"/>
      <c r="O10" s="1"/>
      <c r="P10" s="1"/>
      <c r="Q10" s="1"/>
      <c r="R10" s="1"/>
      <c r="S10" s="1"/>
      <c r="T10" s="1"/>
      <c r="U10" s="1"/>
    </row>
    <row r="11" spans="1:21" s="13" customFormat="1" ht="15">
      <c r="A11" s="91" t="s">
        <v>8</v>
      </c>
      <c r="B11" s="91"/>
      <c r="C11" s="91"/>
      <c r="D11" s="91"/>
      <c r="E11" s="91"/>
      <c r="F11" s="91"/>
      <c r="G11" s="91"/>
      <c r="H11" s="20">
        <f>I9</f>
        <v>15272.51994051188</v>
      </c>
      <c r="I11" s="21" t="s">
        <v>9</v>
      </c>
      <c r="J11" s="22" t="s">
        <v>10</v>
      </c>
      <c r="K11" s="22"/>
      <c r="L11" s="92">
        <f>J9/100</f>
        <v>0.28049395413058614</v>
      </c>
      <c r="M11" s="92"/>
      <c r="N11" s="92"/>
      <c r="O11" s="1"/>
      <c r="P11" s="1"/>
      <c r="Q11" s="1"/>
      <c r="R11" s="1"/>
      <c r="S11" s="1"/>
      <c r="T11" s="74"/>
      <c r="U11" s="1"/>
    </row>
    <row r="12" spans="1:21" s="13" customFormat="1" ht="15" customHeight="1">
      <c r="A12" s="26"/>
      <c r="B12" s="26"/>
      <c r="C12" s="22"/>
      <c r="D12" s="23"/>
      <c r="E12" s="23"/>
      <c r="F12" s="23"/>
      <c r="G12" s="23"/>
      <c r="H12" s="23"/>
      <c r="I12" s="23"/>
      <c r="J12" s="23"/>
      <c r="K12" s="23"/>
      <c r="L12" s="24"/>
      <c r="M12" s="25"/>
      <c r="N12" s="25"/>
      <c r="O12" s="1"/>
      <c r="P12" s="1"/>
      <c r="Q12" s="1"/>
      <c r="R12" s="1"/>
      <c r="S12" s="1"/>
      <c r="T12" s="1"/>
      <c r="U12" s="1"/>
    </row>
    <row r="13" spans="1:22" s="12" customFormat="1" ht="21" customHeight="1">
      <c r="A13" s="85" t="s">
        <v>34</v>
      </c>
      <c r="B13" s="85"/>
      <c r="C13" s="85"/>
      <c r="D13" s="85"/>
      <c r="E13" s="85"/>
      <c r="F13" s="85"/>
      <c r="G13" s="85"/>
      <c r="H13" s="86">
        <f>N9</f>
        <v>54448.66</v>
      </c>
      <c r="I13" s="86"/>
      <c r="J13" s="27" t="s">
        <v>9</v>
      </c>
      <c r="K13" s="27"/>
      <c r="L13" s="28"/>
      <c r="M13" s="29"/>
      <c r="N13" s="30"/>
      <c r="O13" s="1"/>
      <c r="P13" s="1"/>
      <c r="Q13" s="1" t="s">
        <v>21</v>
      </c>
      <c r="R13" s="1"/>
      <c r="S13" s="1"/>
      <c r="T13" s="1"/>
      <c r="U13" s="1"/>
      <c r="V13" s="13"/>
    </row>
    <row r="14" spans="1:22" ht="42" customHeight="1">
      <c r="A14" s="88" t="s">
        <v>35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13"/>
      <c r="P14" s="13"/>
      <c r="Q14" s="13"/>
      <c r="R14" s="13"/>
      <c r="S14" s="13"/>
      <c r="T14" s="13"/>
      <c r="U14" s="13"/>
      <c r="V14" s="13"/>
    </row>
    <row r="15" spans="1:22" ht="15">
      <c r="A15" s="87" t="s">
        <v>36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13"/>
      <c r="P15" s="13"/>
      <c r="Q15" s="13"/>
      <c r="R15" s="13"/>
      <c r="S15" s="13"/>
      <c r="T15" s="13"/>
      <c r="U15" s="13"/>
      <c r="V15" s="13"/>
    </row>
    <row r="16" spans="1:22" ht="15" customHeight="1">
      <c r="A16" s="31"/>
      <c r="B16" s="46" t="s">
        <v>11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13"/>
      <c r="P16" s="13"/>
      <c r="Q16" s="13"/>
      <c r="R16" s="13"/>
      <c r="S16" s="13"/>
      <c r="T16" s="13"/>
      <c r="U16" s="13"/>
      <c r="V16" s="13"/>
    </row>
    <row r="17" spans="1:14" ht="15" customHeight="1">
      <c r="A17" s="31"/>
      <c r="B17" s="84" t="s">
        <v>12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</row>
    <row r="18" spans="1:14" ht="15.75" customHeight="1">
      <c r="A18" s="31"/>
      <c r="B18" s="84" t="s">
        <v>13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</row>
    <row r="19" spans="1:14" ht="15.75" customHeight="1">
      <c r="A19" s="31"/>
      <c r="B19" s="84" t="s">
        <v>14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</row>
    <row r="20" spans="1:14" ht="15">
      <c r="A20" s="32"/>
      <c r="B20" s="97" t="s">
        <v>15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</row>
    <row r="21" spans="1:14" ht="15">
      <c r="A21" s="32"/>
      <c r="B21" s="98" t="s">
        <v>16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</row>
    <row r="22" spans="1:14" s="41" customFormat="1" ht="1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1:14" ht="14.25" customHeight="1">
      <c r="A23" s="105" t="s">
        <v>17</v>
      </c>
      <c r="B23" s="105"/>
      <c r="C23" s="105"/>
      <c r="D23" s="33"/>
      <c r="E23" s="33"/>
      <c r="F23" s="33"/>
      <c r="G23" s="33"/>
      <c r="H23" s="33"/>
      <c r="I23" s="33"/>
      <c r="J23" s="33"/>
      <c r="K23" s="33"/>
      <c r="L23" s="34"/>
      <c r="M23" s="33"/>
      <c r="N23" s="33"/>
    </row>
    <row r="24" spans="1:14" ht="15.75">
      <c r="A24" s="101" t="s">
        <v>37</v>
      </c>
      <c r="B24" s="101"/>
      <c r="C24" s="101"/>
      <c r="D24" s="39"/>
      <c r="E24" s="39"/>
      <c r="F24" s="99" t="s">
        <v>45</v>
      </c>
      <c r="G24" s="99"/>
      <c r="H24" s="33"/>
      <c r="I24" s="33"/>
      <c r="J24" s="33"/>
      <c r="K24" s="33"/>
      <c r="L24" s="34"/>
      <c r="M24" s="33"/>
      <c r="N24" s="33"/>
    </row>
    <row r="25" spans="1:14" ht="15.75">
      <c r="A25" s="33"/>
      <c r="B25" s="102" t="s">
        <v>18</v>
      </c>
      <c r="C25" s="102"/>
      <c r="D25" s="33"/>
      <c r="E25" s="106" t="s">
        <v>19</v>
      </c>
      <c r="F25" s="106"/>
      <c r="G25" s="106"/>
      <c r="H25" s="33"/>
      <c r="I25" s="33"/>
      <c r="J25" s="33"/>
      <c r="K25" s="33"/>
      <c r="L25" s="34"/>
      <c r="M25" s="33"/>
      <c r="N25" s="33"/>
    </row>
    <row r="26" spans="1:14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  <c r="M26" s="33"/>
      <c r="N26" s="33"/>
    </row>
    <row r="27" spans="1:14" ht="18" customHeight="1">
      <c r="A27" s="50" t="s">
        <v>23</v>
      </c>
      <c r="B27" s="100" t="s">
        <v>53</v>
      </c>
      <c r="C27" s="100"/>
      <c r="D27" s="100"/>
      <c r="E27" s="100"/>
      <c r="F27" s="35"/>
      <c r="G27" s="35"/>
      <c r="H27" s="35"/>
      <c r="I27" s="35"/>
      <c r="J27" s="35"/>
      <c r="K27" s="35"/>
      <c r="L27" s="35"/>
      <c r="M27" s="35"/>
      <c r="N27" s="35"/>
    </row>
    <row r="28" spans="1:14" ht="21" customHeight="1">
      <c r="A28" s="51" t="s">
        <v>24</v>
      </c>
      <c r="B28" s="107" t="s">
        <v>49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1:14" ht="38.25" customHeight="1">
      <c r="A29" s="51" t="s">
        <v>25</v>
      </c>
      <c r="B29" s="108" t="s">
        <v>50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</row>
    <row r="30" spans="1:20" ht="24.75" customHeight="1">
      <c r="A30" s="51" t="s">
        <v>26</v>
      </c>
      <c r="B30" s="103" t="s">
        <v>33</v>
      </c>
      <c r="C30" s="103"/>
      <c r="D30" s="103"/>
      <c r="E30" s="52">
        <f>H13</f>
        <v>54448.66</v>
      </c>
      <c r="F30" s="104" t="s">
        <v>9</v>
      </c>
      <c r="G30" s="104"/>
      <c r="H30" s="104"/>
      <c r="I30" s="104"/>
      <c r="J30" s="104"/>
      <c r="K30" s="104"/>
      <c r="L30" s="104"/>
      <c r="M30" s="48"/>
      <c r="N30" s="48"/>
      <c r="O30" s="48"/>
      <c r="P30" s="48"/>
      <c r="Q30" s="48"/>
      <c r="R30" s="48"/>
      <c r="S30" s="49"/>
      <c r="T30" s="49"/>
    </row>
    <row r="31" spans="1:14" ht="19.5" customHeight="1">
      <c r="A31" s="51" t="s">
        <v>27</v>
      </c>
      <c r="B31" s="103" t="s">
        <v>41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</row>
    <row r="32" spans="1:14" ht="15.75">
      <c r="A32" s="51" t="s">
        <v>28</v>
      </c>
      <c r="B32" s="47" t="s">
        <v>46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</row>
    <row r="33" spans="1:14" ht="9.75" customHeight="1">
      <c r="A33" s="33"/>
      <c r="B33" s="33"/>
      <c r="C33" s="43"/>
      <c r="D33" s="43"/>
      <c r="E33" s="43"/>
      <c r="F33" s="43"/>
      <c r="G33" s="43"/>
      <c r="H33" s="43"/>
      <c r="I33" s="43"/>
      <c r="J33" s="43"/>
      <c r="K33" s="43"/>
      <c r="L33" s="44"/>
      <c r="M33" s="43"/>
      <c r="N33" s="43"/>
    </row>
    <row r="34" spans="1:14" ht="15.75">
      <c r="A34" s="33"/>
      <c r="B34" s="96" t="s">
        <v>51</v>
      </c>
      <c r="C34" s="96"/>
      <c r="D34" s="96"/>
      <c r="E34" s="36"/>
      <c r="F34" s="36"/>
      <c r="G34" s="36"/>
      <c r="H34" s="36"/>
      <c r="I34" s="36"/>
      <c r="J34" s="36"/>
      <c r="K34" s="36"/>
      <c r="L34" s="37"/>
      <c r="M34" s="36"/>
      <c r="N34" s="36"/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mergeCells count="33">
    <mergeCell ref="F30:L30"/>
    <mergeCell ref="A23:C23"/>
    <mergeCell ref="E25:G25"/>
    <mergeCell ref="B28:N28"/>
    <mergeCell ref="B29:N29"/>
    <mergeCell ref="B30:D30"/>
    <mergeCell ref="B34:D34"/>
    <mergeCell ref="B20:N20"/>
    <mergeCell ref="B21:N21"/>
    <mergeCell ref="F24:G24"/>
    <mergeCell ref="B27:E27"/>
    <mergeCell ref="B17:N17"/>
    <mergeCell ref="B18:N18"/>
    <mergeCell ref="A24:C24"/>
    <mergeCell ref="B25:C25"/>
    <mergeCell ref="B31:N31"/>
    <mergeCell ref="K5:N5"/>
    <mergeCell ref="A11:G11"/>
    <mergeCell ref="L11:N11"/>
    <mergeCell ref="B9:C9"/>
    <mergeCell ref="D5:D6"/>
    <mergeCell ref="E5:G5"/>
    <mergeCell ref="H5:J5"/>
    <mergeCell ref="O5:O6"/>
    <mergeCell ref="A3:M3"/>
    <mergeCell ref="A5:A6"/>
    <mergeCell ref="B5:B6"/>
    <mergeCell ref="B19:N19"/>
    <mergeCell ref="A13:G13"/>
    <mergeCell ref="H13:I13"/>
    <mergeCell ref="A15:N15"/>
    <mergeCell ref="A14:N14"/>
    <mergeCell ref="C5:C6"/>
  </mergeCells>
  <conditionalFormatting sqref="J8">
    <cfRule type="cellIs" priority="6" dxfId="2" operator="greaterThan">
      <formula>33</formula>
    </cfRule>
  </conditionalFormatting>
  <conditionalFormatting sqref="J9">
    <cfRule type="cellIs" priority="4" dxfId="2" operator="greaterThan">
      <formula>33</formula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4"/>
  <headerFooter>
    <oddHeader>&amp;R&amp;P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Долинный Вячеслав Александрович</dc:creator>
  <cp:keywords/>
  <dc:description/>
  <cp:lastModifiedBy>buh-5</cp:lastModifiedBy>
  <cp:lastPrinted>2021-04-23T03:59:13Z</cp:lastPrinted>
  <dcterms:created xsi:type="dcterms:W3CDTF">2017-06-05T13:03:48Z</dcterms:created>
  <dcterms:modified xsi:type="dcterms:W3CDTF">2021-04-23T03:59:16Z</dcterms:modified>
  <cp:category/>
  <cp:version/>
  <cp:contentType/>
  <cp:contentStatus/>
</cp:coreProperties>
</file>