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50" windowHeight="8880" activeTab="0"/>
  </bookViews>
  <sheets>
    <sheet name="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M8" authorId="0">
      <text>
        <r>
          <rPr>
            <b/>
            <sz val="9"/>
            <rFont val="Tahoma"/>
            <family val="2"/>
          </rPr>
          <t>При формировании спецификации в плане-графике необходимо использовать округленные значения цены за единицу, так как при публикации извещения значения вводятся не менее 1 копейки</t>
        </r>
      </text>
    </comment>
  </commentList>
</comments>
</file>

<file path=xl/sharedStrings.xml><?xml version="1.0" encoding="utf-8"?>
<sst xmlns="http://schemas.openxmlformats.org/spreadsheetml/2006/main" count="72" uniqueCount="63">
  <si>
    <t>№</t>
  </si>
  <si>
    <t>Основные характеристики объекта закупки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</si>
  <si>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</si>
  <si>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</si>
  <si>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</si>
  <si>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</si>
  <si>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</si>
  <si>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</si>
  <si>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 xml:space="preserve">По произведенным Заказчиком расчетам среднее квадратичное отклонение составило </t>
  </si>
  <si>
    <t>рублей</t>
  </si>
  <si>
    <t>и коэффициент вариации цены составил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</si>
  <si>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</si>
  <si>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</si>
  <si>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</si>
  <si>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</si>
  <si>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</si>
  <si>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</si>
  <si>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</si>
  <si>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(должность)</t>
  </si>
  <si>
    <t>(подпись/расшифровка)</t>
  </si>
  <si>
    <t>ЛБО*</t>
  </si>
  <si>
    <t xml:space="preserve"> </t>
  </si>
  <si>
    <t>ИТОГО:</t>
  </si>
  <si>
    <t>1.</t>
  </si>
  <si>
    <t>2.</t>
  </si>
  <si>
    <t>3.</t>
  </si>
  <si>
    <t>4.</t>
  </si>
  <si>
    <t>5.</t>
  </si>
  <si>
    <t>6.</t>
  </si>
  <si>
    <t>Однородность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</si>
  <si>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</si>
  <si>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</si>
  <si>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ЦКЕП контракта с учетом округления цены за единицу (руб.)</t>
  </si>
  <si>
    <r>
      <t xml:space="preserve"> </t>
    </r>
    <r>
      <rPr>
        <b/>
        <sz val="12"/>
        <rFont val="Times New Roman"/>
        <family val="1"/>
      </rPr>
      <t xml:space="preserve">Начальная  (максимальная) цена договора: </t>
    </r>
  </si>
  <si>
    <t>В результате проведенного расчета НМЦД  составила:</t>
  </si>
  <si>
    <t xml:space="preserve">*При определении НМЦД контракта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договора., цены договора, заключаемого с единственным поставщиком". </t>
  </si>
  <si>
    <t>Расчет начальной (максимальной) цены договора произведён методом сопоставимых рыночных цен, где</t>
  </si>
  <si>
    <t>Бухгалтер</t>
  </si>
  <si>
    <t xml:space="preserve">Обоснование начальной (максимальной) цены договора </t>
  </si>
  <si>
    <t xml:space="preserve">Кол-во </t>
  </si>
  <si>
    <t>ед. изм.</t>
  </si>
  <si>
    <r>
      <rPr>
        <b/>
        <sz val="12"/>
        <rFont val="Times New Roman"/>
        <family val="1"/>
      </rPr>
      <t>Место поставки товара:</t>
    </r>
    <r>
      <rPr>
        <sz val="12"/>
        <rFont val="Times New Roman"/>
        <family val="1"/>
      </rPr>
      <t xml:space="preserve">  455000, Челябинская область, г. Магнитогорск, проспект Ленина, дом 16;</t>
    </r>
  </si>
  <si>
    <t xml:space="preserve">Поставщик №1 </t>
  </si>
  <si>
    <t>Поставщик №2</t>
  </si>
  <si>
    <t>Поставщик №3</t>
  </si>
  <si>
    <t>Исмаилова А.А.</t>
  </si>
  <si>
    <t>Приложение №3 к документации об аукционе</t>
  </si>
  <si>
    <r>
      <rPr>
        <b/>
        <sz val="12"/>
        <color indexed="8"/>
        <rFont val="Times New Roman"/>
        <family val="1"/>
      </rPr>
      <t>Порядок оплаты:</t>
    </r>
    <r>
      <rPr>
        <sz val="12"/>
        <color indexed="8"/>
        <rFont val="Times New Roman"/>
        <family val="1"/>
      </rPr>
      <t xml:space="preserve"> Оплата по договору осуществляется по безналичному расчету путем перечисления Заказчиком денежных средств на расчетный счет Поставщика</t>
    </r>
  </si>
  <si>
    <r>
      <rPr>
        <b/>
        <sz val="12"/>
        <color indexed="8"/>
        <rFont val="Times New Roman"/>
        <family val="1"/>
      </rPr>
      <t>Срок оплаты:</t>
    </r>
    <r>
      <rPr>
        <sz val="12"/>
        <color indexed="8"/>
        <rFont val="Times New Roman"/>
        <family val="1"/>
      </rPr>
      <t xml:space="preserve">  Оплата производится из внебюджетных средств, на основании счета и товарной накладной, подписанной обеими сторонами.Оплата Заказчиком Поставщику осуществляется путем перечисления денежных средств на расчетный счет Поставщика, в следующем порядке: 100% по факту поставки товаров в течение 30 (тридцати) дней после подписания товарной накладной</t>
    </r>
  </si>
  <si>
    <r>
      <rPr>
        <b/>
        <sz val="12"/>
        <rFont val="Times New Roman"/>
        <family val="1"/>
      </rPr>
      <t>Предполагаемые сроки проведения:</t>
    </r>
    <r>
      <rPr>
        <sz val="12"/>
        <rFont val="Times New Roman"/>
        <family val="1"/>
      </rPr>
      <t xml:space="preserve"> апрель 2021</t>
    </r>
  </si>
  <si>
    <r>
      <rPr>
        <b/>
        <sz val="12"/>
        <rFont val="Times New Roman"/>
        <family val="1"/>
      </rPr>
      <t>Срок поставки товара:</t>
    </r>
    <r>
      <rPr>
        <sz val="12"/>
        <rFont val="Times New Roman"/>
        <family val="1"/>
      </rPr>
      <t xml:space="preserve"> в течение 10 (десяти) дней с даты подписания договора</t>
    </r>
  </si>
  <si>
    <t>Стиральный порошок</t>
  </si>
  <si>
    <t xml:space="preserve">Антистатик </t>
  </si>
  <si>
    <t>Ватные палочки</t>
  </si>
  <si>
    <t>Ватные диски</t>
  </si>
  <si>
    <t>Мицелярная вода</t>
  </si>
  <si>
    <t>Пенка (мусс) для укладки волос</t>
  </si>
  <si>
    <t>Набор ролик для одежды</t>
  </si>
  <si>
    <t xml:space="preserve">Запасные ролики для одежды </t>
  </si>
  <si>
    <t xml:space="preserve">Крем для обуви </t>
  </si>
  <si>
    <t>шт.</t>
  </si>
  <si>
    <t>уп.</t>
  </si>
  <si>
    <r>
      <rPr>
        <b/>
        <sz val="12"/>
        <color indexed="8"/>
        <rFont val="Times New Roman"/>
        <family val="1"/>
      </rPr>
      <t>Дата составления:</t>
    </r>
    <r>
      <rPr>
        <sz val="12"/>
        <color indexed="8"/>
        <rFont val="Times New Roman"/>
        <family val="1"/>
      </rPr>
      <t xml:space="preserve"> 12.04.2021г.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</si>
</sst>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#,##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2" fontId="2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2" fontId="55" fillId="0" borderId="0" xfId="0" applyNumberFormat="1" applyFont="1" applyAlignment="1">
      <alignment vertical="top"/>
    </xf>
    <xf numFmtId="171" fontId="4" fillId="0" borderId="10" xfId="62" applyFont="1" applyBorder="1" applyAlignment="1">
      <alignment vertical="center"/>
    </xf>
    <xf numFmtId="0" fontId="57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/>
    </xf>
    <xf numFmtId="4" fontId="3" fillId="33" borderId="0" xfId="0" applyNumberFormat="1" applyFont="1" applyFill="1" applyAlignment="1">
      <alignment vertical="top"/>
    </xf>
    <xf numFmtId="4" fontId="1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1" fontId="10" fillId="0" borderId="10" xfId="62" applyFont="1" applyBorder="1" applyAlignment="1">
      <alignment horizontal="center" vertical="center" wrapText="1"/>
    </xf>
    <xf numFmtId="171" fontId="58" fillId="34" borderId="0" xfId="62" applyFont="1" applyFill="1" applyBorder="1" applyAlignment="1">
      <alignment horizontal="center" vertical="center" wrapText="1"/>
    </xf>
    <xf numFmtId="171" fontId="58" fillId="0" borderId="0" xfId="62" applyFont="1" applyFill="1" applyBorder="1" applyAlignment="1">
      <alignment horizontal="center" vertical="center"/>
    </xf>
    <xf numFmtId="171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171" fontId="58" fillId="0" borderId="10" xfId="62" applyFont="1" applyBorder="1" applyAlignment="1">
      <alignment horizontal="center" vertical="center" wrapText="1"/>
    </xf>
    <xf numFmtId="171" fontId="58" fillId="0" borderId="12" xfId="62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5" fillId="3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center"/>
    </xf>
    <xf numFmtId="10" fontId="12" fillId="0" borderId="0" xfId="58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1057275</xdr:rowOff>
    </xdr:from>
    <xdr:to>
      <xdr:col>9</xdr:col>
      <xdr:colOff>923925</xdr:colOff>
      <xdr:row>5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295525"/>
          <a:ext cx="895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5</xdr:row>
      <xdr:rowOff>733425</xdr:rowOff>
    </xdr:from>
    <xdr:to>
      <xdr:col>8</xdr:col>
      <xdr:colOff>771525</xdr:colOff>
      <xdr:row>5</xdr:row>
      <xdr:rowOff>1162050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9716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</xdr:row>
      <xdr:rowOff>1743075</xdr:rowOff>
    </xdr:from>
    <xdr:to>
      <xdr:col>10</xdr:col>
      <xdr:colOff>1476375</xdr:colOff>
      <xdr:row>5</xdr:row>
      <xdr:rowOff>2133600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2981325"/>
          <a:ext cx="146685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5</xdr:row>
      <xdr:rowOff>1457325</xdr:rowOff>
    </xdr:from>
    <xdr:to>
      <xdr:col>10</xdr:col>
      <xdr:colOff>323850</xdr:colOff>
      <xdr:row>5</xdr:row>
      <xdr:rowOff>1676400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26955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tabSelected="1" zoomScale="80" zoomScaleNormal="80" zoomScaleSheetLayoutView="80" zoomScalePageLayoutView="30" workbookViewId="0" topLeftCell="A1">
      <selection activeCell="N21" sqref="N21"/>
    </sheetView>
  </sheetViews>
  <sheetFormatPr defaultColWidth="10.57421875" defaultRowHeight="15"/>
  <cols>
    <col min="1" max="1" width="4.421875" style="1" bestFit="1" customWidth="1"/>
    <col min="2" max="2" width="36.7109375" style="1" customWidth="1"/>
    <col min="3" max="3" width="8.57421875" style="1" customWidth="1"/>
    <col min="4" max="4" width="9.140625" style="1" customWidth="1"/>
    <col min="5" max="7" width="15.57421875" style="1" bestFit="1" customWidth="1"/>
    <col min="8" max="8" width="13.8515625" style="1" customWidth="1"/>
    <col min="9" max="9" width="11.8515625" style="1" customWidth="1"/>
    <col min="10" max="10" width="14.140625" style="1" customWidth="1"/>
    <col min="11" max="11" width="23.57421875" style="1" customWidth="1"/>
    <col min="12" max="12" width="14.57421875" style="38" customWidth="1"/>
    <col min="13" max="13" width="12.8515625" style="1" customWidth="1"/>
    <col min="14" max="14" width="19.140625" style="1" customWidth="1"/>
    <col min="15" max="15" width="0.13671875" style="1" hidden="1" customWidth="1"/>
    <col min="16" max="18" width="7.00390625" style="1" hidden="1" customWidth="1"/>
    <col min="19" max="21" width="12.57421875" style="1" hidden="1" customWidth="1"/>
    <col min="22" max="24" width="13.8515625" style="1" bestFit="1" customWidth="1"/>
    <col min="25" max="25" width="17.28125" style="1" customWidth="1"/>
    <col min="26" max="248" width="9.140625" style="1" customWidth="1"/>
    <col min="249" max="249" width="3.140625" style="1" customWidth="1"/>
    <col min="250" max="250" width="15.57421875" style="1" customWidth="1"/>
    <col min="251" max="251" width="55.140625" style="1" customWidth="1"/>
    <col min="252" max="252" width="5.8515625" style="1" customWidth="1"/>
    <col min="253" max="253" width="6.8515625" style="1" customWidth="1"/>
    <col min="254" max="16384" width="10.57421875" style="1" customWidth="1"/>
  </cols>
  <sheetData>
    <row r="1" ht="12.75"/>
    <row r="2" ht="12.75">
      <c r="K2" s="1" t="s">
        <v>46</v>
      </c>
    </row>
    <row r="3" spans="1:14" ht="15.75" customHeight="1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100"/>
      <c r="M3" s="100"/>
      <c r="N3" s="2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40.5" customHeight="1">
      <c r="A5" s="94" t="s">
        <v>0</v>
      </c>
      <c r="B5" s="101" t="s">
        <v>1</v>
      </c>
      <c r="C5" s="106" t="s">
        <v>39</v>
      </c>
      <c r="D5" s="94" t="s">
        <v>40</v>
      </c>
      <c r="E5" s="95" t="s">
        <v>2</v>
      </c>
      <c r="F5" s="95"/>
      <c r="G5" s="95"/>
      <c r="H5" s="96" t="s">
        <v>29</v>
      </c>
      <c r="I5" s="96"/>
      <c r="J5" s="96"/>
      <c r="K5" s="89" t="s">
        <v>30</v>
      </c>
      <c r="L5" s="89"/>
      <c r="M5" s="89"/>
      <c r="N5" s="89"/>
      <c r="O5" s="97" t="s">
        <v>20</v>
      </c>
    </row>
    <row r="6" spans="1:15" ht="168" customHeight="1">
      <c r="A6" s="94"/>
      <c r="B6" s="101"/>
      <c r="C6" s="106"/>
      <c r="D6" s="94"/>
      <c r="E6" s="42" t="s">
        <v>42</v>
      </c>
      <c r="F6" s="42" t="s">
        <v>43</v>
      </c>
      <c r="G6" s="42" t="s">
        <v>44</v>
      </c>
      <c r="H6" s="6" t="s">
        <v>3</v>
      </c>
      <c r="I6" s="6" t="s">
        <v>4</v>
      </c>
      <c r="J6" s="7" t="s">
        <v>5</v>
      </c>
      <c r="K6" s="8" t="s">
        <v>31</v>
      </c>
      <c r="L6" s="9" t="s">
        <v>6</v>
      </c>
      <c r="M6" s="6" t="s">
        <v>7</v>
      </c>
      <c r="N6" s="6" t="s">
        <v>32</v>
      </c>
      <c r="O6" s="98"/>
    </row>
    <row r="7" spans="1:21" s="11" customFormat="1" ht="12.75">
      <c r="A7" s="5">
        <v>1</v>
      </c>
      <c r="B7" s="5">
        <v>2</v>
      </c>
      <c r="C7" s="5">
        <v>3</v>
      </c>
      <c r="D7" s="5">
        <v>4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  <c r="N7" s="10">
        <v>15</v>
      </c>
      <c r="O7" s="10">
        <v>16</v>
      </c>
      <c r="P7" s="1"/>
      <c r="Q7" s="1"/>
      <c r="R7" s="1"/>
      <c r="S7" s="1"/>
      <c r="T7" s="1"/>
      <c r="U7" s="1"/>
    </row>
    <row r="8" spans="1:24" s="11" customFormat="1" ht="15.75">
      <c r="A8" s="59">
        <v>1</v>
      </c>
      <c r="B8" s="73" t="s">
        <v>51</v>
      </c>
      <c r="C8" s="70">
        <v>2</v>
      </c>
      <c r="D8" s="70" t="s">
        <v>60</v>
      </c>
      <c r="E8" s="71">
        <v>1022</v>
      </c>
      <c r="F8" s="71">
        <v>1069</v>
      </c>
      <c r="G8" s="71">
        <v>851</v>
      </c>
      <c r="H8" s="53">
        <f aca="true" t="shared" si="0" ref="H8:H16">AVERAGE(F8,G8,E8)</f>
        <v>980.6666666666666</v>
      </c>
      <c r="I8" s="54">
        <f aca="true" t="shared" si="1" ref="I8:I16">SQRT(VAR(F8:V8))</f>
        <v>114.72721269748226</v>
      </c>
      <c r="J8" s="55">
        <f>I8/H8*100</f>
        <v>11.698900003142311</v>
      </c>
      <c r="K8" s="56">
        <f>H8</f>
        <v>980.6666666666666</v>
      </c>
      <c r="L8" s="57">
        <f>H8</f>
        <v>980.6666666666666</v>
      </c>
      <c r="M8" s="58">
        <f>H8</f>
        <v>980.6666666666666</v>
      </c>
      <c r="N8" s="58">
        <f>C8*M8</f>
        <v>1961.3333333333333</v>
      </c>
      <c r="O8" s="10"/>
      <c r="P8" s="1" t="e">
        <f>F8*#REF!</f>
        <v>#REF!</v>
      </c>
      <c r="Q8" s="1" t="e">
        <f>G8*#REF!</f>
        <v>#REF!</v>
      </c>
      <c r="R8" s="1" t="e">
        <f>E8*#REF!</f>
        <v>#REF!</v>
      </c>
      <c r="S8" s="62">
        <f>C8*F8</f>
        <v>2138</v>
      </c>
      <c r="T8" s="65">
        <f>C8*G8</f>
        <v>1702</v>
      </c>
      <c r="U8" s="63">
        <f>C8*E8</f>
        <v>2044</v>
      </c>
      <c r="V8" s="65"/>
      <c r="W8" s="65"/>
      <c r="X8" s="65"/>
    </row>
    <row r="9" spans="1:24" s="11" customFormat="1" ht="15.75">
      <c r="A9" s="59">
        <v>2</v>
      </c>
      <c r="B9" s="73" t="s">
        <v>52</v>
      </c>
      <c r="C9" s="70">
        <v>30</v>
      </c>
      <c r="D9" s="70" t="s">
        <v>60</v>
      </c>
      <c r="E9" s="72">
        <v>113.95</v>
      </c>
      <c r="F9" s="72">
        <v>135</v>
      </c>
      <c r="G9" s="72">
        <v>115.99</v>
      </c>
      <c r="H9" s="53">
        <f t="shared" si="0"/>
        <v>121.64666666666666</v>
      </c>
      <c r="I9" s="54">
        <f t="shared" si="1"/>
        <v>11.609221909039956</v>
      </c>
      <c r="J9" s="55">
        <f>I9/H9*100</f>
        <v>9.543395003869094</v>
      </c>
      <c r="K9" s="56">
        <f>H9</f>
        <v>121.64666666666666</v>
      </c>
      <c r="L9" s="57">
        <f>H9</f>
        <v>121.64666666666666</v>
      </c>
      <c r="M9" s="58">
        <f>H9</f>
        <v>121.64666666666666</v>
      </c>
      <c r="N9" s="58">
        <f aca="true" t="shared" si="2" ref="N9:N16">C9*M9</f>
        <v>3649.3999999999996</v>
      </c>
      <c r="O9" s="10"/>
      <c r="P9" s="1"/>
      <c r="Q9" s="1"/>
      <c r="R9" s="1"/>
      <c r="S9" s="62"/>
      <c r="T9" s="65"/>
      <c r="U9" s="63"/>
      <c r="V9" s="65"/>
      <c r="W9" s="65"/>
      <c r="X9" s="65"/>
    </row>
    <row r="10" spans="1:24" s="11" customFormat="1" ht="15.75">
      <c r="A10" s="59">
        <v>3</v>
      </c>
      <c r="B10" s="73" t="s">
        <v>53</v>
      </c>
      <c r="C10" s="70">
        <v>20</v>
      </c>
      <c r="D10" s="70" t="s">
        <v>61</v>
      </c>
      <c r="E10" s="72">
        <v>61.43</v>
      </c>
      <c r="F10" s="72">
        <v>44</v>
      </c>
      <c r="G10" s="72">
        <v>38</v>
      </c>
      <c r="H10" s="53">
        <f t="shared" si="0"/>
        <v>47.81</v>
      </c>
      <c r="I10" s="54">
        <f t="shared" si="1"/>
        <v>12.170797015807919</v>
      </c>
      <c r="J10" s="55">
        <f aca="true" t="shared" si="3" ref="J10:J16">I10/H10*100</f>
        <v>25.456592796084333</v>
      </c>
      <c r="K10" s="56">
        <f aca="true" t="shared" si="4" ref="K10:K16">H10</f>
        <v>47.81</v>
      </c>
      <c r="L10" s="57">
        <f aca="true" t="shared" si="5" ref="L10:L16">H10</f>
        <v>47.81</v>
      </c>
      <c r="M10" s="58">
        <f aca="true" t="shared" si="6" ref="M10:M16">H10</f>
        <v>47.81</v>
      </c>
      <c r="N10" s="58">
        <f t="shared" si="2"/>
        <v>956.2</v>
      </c>
      <c r="O10" s="10"/>
      <c r="P10" s="1"/>
      <c r="Q10" s="1"/>
      <c r="R10" s="1"/>
      <c r="S10" s="62"/>
      <c r="T10" s="65"/>
      <c r="U10" s="63"/>
      <c r="V10" s="65"/>
      <c r="W10" s="65"/>
      <c r="X10" s="65"/>
    </row>
    <row r="11" spans="1:24" s="11" customFormat="1" ht="15.75">
      <c r="A11" s="59">
        <v>4</v>
      </c>
      <c r="B11" s="73" t="s">
        <v>54</v>
      </c>
      <c r="C11" s="70">
        <v>30</v>
      </c>
      <c r="D11" s="70" t="s">
        <v>61</v>
      </c>
      <c r="E11" s="72">
        <v>196</v>
      </c>
      <c r="F11" s="72">
        <v>199</v>
      </c>
      <c r="G11" s="72">
        <v>156</v>
      </c>
      <c r="H11" s="53">
        <f t="shared" si="0"/>
        <v>183.66666666666666</v>
      </c>
      <c r="I11" s="54">
        <f t="shared" si="1"/>
        <v>24.00694344004117</v>
      </c>
      <c r="J11" s="55">
        <f t="shared" si="3"/>
        <v>13.0709310925814</v>
      </c>
      <c r="K11" s="56">
        <f t="shared" si="4"/>
        <v>183.66666666666666</v>
      </c>
      <c r="L11" s="57">
        <f t="shared" si="5"/>
        <v>183.66666666666666</v>
      </c>
      <c r="M11" s="58">
        <f t="shared" si="6"/>
        <v>183.66666666666666</v>
      </c>
      <c r="N11" s="58">
        <f t="shared" si="2"/>
        <v>5510</v>
      </c>
      <c r="O11" s="10"/>
      <c r="P11" s="1"/>
      <c r="Q11" s="1"/>
      <c r="R11" s="1"/>
      <c r="S11" s="62"/>
      <c r="T11" s="65"/>
      <c r="U11" s="63"/>
      <c r="V11" s="65"/>
      <c r="W11" s="65"/>
      <c r="X11" s="65"/>
    </row>
    <row r="12" spans="1:24" s="11" customFormat="1" ht="15.75">
      <c r="A12" s="59">
        <v>5</v>
      </c>
      <c r="B12" s="73" t="s">
        <v>55</v>
      </c>
      <c r="C12" s="70">
        <v>50</v>
      </c>
      <c r="D12" s="70" t="s">
        <v>60</v>
      </c>
      <c r="E12" s="72">
        <v>250</v>
      </c>
      <c r="F12" s="72">
        <v>250</v>
      </c>
      <c r="G12" s="72">
        <v>396</v>
      </c>
      <c r="H12" s="53">
        <f t="shared" si="0"/>
        <v>298.6666666666667</v>
      </c>
      <c r="I12" s="54">
        <f t="shared" si="1"/>
        <v>84.29313930168541</v>
      </c>
      <c r="J12" s="55">
        <f t="shared" si="3"/>
        <v>28.223149319760736</v>
      </c>
      <c r="K12" s="56">
        <f t="shared" si="4"/>
        <v>298.6666666666667</v>
      </c>
      <c r="L12" s="57">
        <f t="shared" si="5"/>
        <v>298.6666666666667</v>
      </c>
      <c r="M12" s="58">
        <f t="shared" si="6"/>
        <v>298.6666666666667</v>
      </c>
      <c r="N12" s="58">
        <f t="shared" si="2"/>
        <v>14933.333333333334</v>
      </c>
      <c r="O12" s="10"/>
      <c r="P12" s="1"/>
      <c r="Q12" s="1"/>
      <c r="R12" s="1"/>
      <c r="S12" s="62"/>
      <c r="T12" s="65"/>
      <c r="U12" s="63"/>
      <c r="V12" s="65"/>
      <c r="W12" s="65"/>
      <c r="X12" s="65"/>
    </row>
    <row r="13" spans="1:24" s="11" customFormat="1" ht="31.5">
      <c r="A13" s="59">
        <v>6</v>
      </c>
      <c r="B13" s="73" t="s">
        <v>56</v>
      </c>
      <c r="C13" s="70">
        <v>50</v>
      </c>
      <c r="D13" s="70" t="s">
        <v>60</v>
      </c>
      <c r="E13" s="72">
        <v>280.8</v>
      </c>
      <c r="F13" s="72">
        <v>271</v>
      </c>
      <c r="G13" s="72">
        <v>393</v>
      </c>
      <c r="H13" s="53">
        <f t="shared" si="0"/>
        <v>314.93333333333334</v>
      </c>
      <c r="I13" s="54">
        <f t="shared" si="1"/>
        <v>67.78505243291734</v>
      </c>
      <c r="J13" s="55">
        <f t="shared" si="3"/>
        <v>21.523619527810332</v>
      </c>
      <c r="K13" s="56">
        <f t="shared" si="4"/>
        <v>314.93333333333334</v>
      </c>
      <c r="L13" s="57">
        <f t="shared" si="5"/>
        <v>314.93333333333334</v>
      </c>
      <c r="M13" s="58">
        <f t="shared" si="6"/>
        <v>314.93333333333334</v>
      </c>
      <c r="N13" s="58">
        <f t="shared" si="2"/>
        <v>15746.666666666666</v>
      </c>
      <c r="O13" s="10"/>
      <c r="P13" s="1"/>
      <c r="Q13" s="1"/>
      <c r="R13" s="1"/>
      <c r="S13" s="62"/>
      <c r="T13" s="65"/>
      <c r="U13" s="63"/>
      <c r="V13" s="65"/>
      <c r="W13" s="65"/>
      <c r="X13" s="65"/>
    </row>
    <row r="14" spans="1:24" s="11" customFormat="1" ht="15.75">
      <c r="A14" s="59">
        <v>7</v>
      </c>
      <c r="B14" s="73" t="s">
        <v>57</v>
      </c>
      <c r="C14" s="70">
        <v>1</v>
      </c>
      <c r="D14" s="70" t="s">
        <v>60</v>
      </c>
      <c r="E14" s="72">
        <v>272.5</v>
      </c>
      <c r="F14" s="72">
        <v>330</v>
      </c>
      <c r="G14" s="72">
        <v>168</v>
      </c>
      <c r="H14" s="53">
        <f t="shared" si="0"/>
        <v>256.8333333333333</v>
      </c>
      <c r="I14" s="54">
        <f t="shared" si="1"/>
        <v>82.12845629459578</v>
      </c>
      <c r="J14" s="55">
        <f t="shared" si="3"/>
        <v>31.97733535156228</v>
      </c>
      <c r="K14" s="56">
        <f t="shared" si="4"/>
        <v>256.8333333333333</v>
      </c>
      <c r="L14" s="57">
        <f t="shared" si="5"/>
        <v>256.8333333333333</v>
      </c>
      <c r="M14" s="58">
        <f t="shared" si="6"/>
        <v>256.8333333333333</v>
      </c>
      <c r="N14" s="58">
        <f t="shared" si="2"/>
        <v>256.8333333333333</v>
      </c>
      <c r="O14" s="10"/>
      <c r="P14" s="1"/>
      <c r="Q14" s="1"/>
      <c r="R14" s="1"/>
      <c r="S14" s="62"/>
      <c r="T14" s="65"/>
      <c r="U14" s="63"/>
      <c r="V14" s="65"/>
      <c r="W14" s="65"/>
      <c r="X14" s="65"/>
    </row>
    <row r="15" spans="1:24" s="11" customFormat="1" ht="31.5">
      <c r="A15" s="59">
        <v>8</v>
      </c>
      <c r="B15" s="73" t="s">
        <v>58</v>
      </c>
      <c r="C15" s="70">
        <v>5</v>
      </c>
      <c r="D15" s="70" t="s">
        <v>60</v>
      </c>
      <c r="E15" s="72">
        <v>161</v>
      </c>
      <c r="F15" s="72">
        <v>194</v>
      </c>
      <c r="G15" s="72">
        <v>135</v>
      </c>
      <c r="H15" s="53">
        <f t="shared" si="0"/>
        <v>163.33333333333334</v>
      </c>
      <c r="I15" s="54">
        <f t="shared" si="1"/>
        <v>29.56912804486016</v>
      </c>
      <c r="J15" s="55">
        <f t="shared" si="3"/>
        <v>18.103547782567446</v>
      </c>
      <c r="K15" s="56">
        <f t="shared" si="4"/>
        <v>163.33333333333334</v>
      </c>
      <c r="L15" s="57">
        <f t="shared" si="5"/>
        <v>163.33333333333334</v>
      </c>
      <c r="M15" s="58">
        <f t="shared" si="6"/>
        <v>163.33333333333334</v>
      </c>
      <c r="N15" s="58">
        <f t="shared" si="2"/>
        <v>816.6666666666667</v>
      </c>
      <c r="O15" s="10"/>
      <c r="P15" s="1"/>
      <c r="Q15" s="1"/>
      <c r="R15" s="1"/>
      <c r="S15" s="62"/>
      <c r="T15" s="65"/>
      <c r="U15" s="63"/>
      <c r="V15" s="65"/>
      <c r="W15" s="65"/>
      <c r="X15" s="65"/>
    </row>
    <row r="16" spans="1:24" s="11" customFormat="1" ht="15.75">
      <c r="A16" s="59">
        <v>9</v>
      </c>
      <c r="B16" s="73" t="s">
        <v>59</v>
      </c>
      <c r="C16" s="70">
        <v>5</v>
      </c>
      <c r="D16" s="70" t="s">
        <v>60</v>
      </c>
      <c r="E16" s="72">
        <v>219.38</v>
      </c>
      <c r="F16" s="72">
        <v>320</v>
      </c>
      <c r="G16" s="72">
        <v>207</v>
      </c>
      <c r="H16" s="53">
        <f t="shared" si="0"/>
        <v>248.79333333333332</v>
      </c>
      <c r="I16" s="54">
        <f t="shared" si="1"/>
        <v>61.97667410674231</v>
      </c>
      <c r="J16" s="55">
        <f t="shared" si="3"/>
        <v>24.91090628369288</v>
      </c>
      <c r="K16" s="56">
        <f t="shared" si="4"/>
        <v>248.79333333333332</v>
      </c>
      <c r="L16" s="57">
        <f t="shared" si="5"/>
        <v>248.79333333333332</v>
      </c>
      <c r="M16" s="58">
        <f t="shared" si="6"/>
        <v>248.79333333333332</v>
      </c>
      <c r="N16" s="58">
        <f t="shared" si="2"/>
        <v>1243.9666666666667</v>
      </c>
      <c r="O16" s="10"/>
      <c r="P16" s="1"/>
      <c r="Q16" s="1"/>
      <c r="R16" s="1"/>
      <c r="S16" s="62"/>
      <c r="T16" s="65"/>
      <c r="U16" s="63"/>
      <c r="V16" s="65"/>
      <c r="W16" s="65"/>
      <c r="X16" s="65"/>
    </row>
    <row r="17" spans="1:25" s="12" customFormat="1" ht="21.75" customHeight="1">
      <c r="A17" s="59"/>
      <c r="B17" s="92" t="s">
        <v>22</v>
      </c>
      <c r="C17" s="93"/>
      <c r="D17" s="67"/>
      <c r="E17" s="68">
        <f>$C$8*E8+$C$9*E9+$C$10*E10+$C$11*E11+$C$12*E12+$C$13*E13+$C$14*E14+$C$15*E15+$C$16*E16</f>
        <v>41285.5</v>
      </c>
      <c r="F17" s="68">
        <f>$C$8*F8+$C$9*F9+$C$10*F10+$C$11*F11+$C$12*F12+$C$13*F13+$C$14*F14+$C$15*F15+$C$16*F16</f>
        <v>41988</v>
      </c>
      <c r="G17" s="68">
        <f>$C$8*G8+$C$9*G9+$C$10*G10+$C$11*G11+$C$12*G12+$C$13*G13+$C$14*G14+$C$15*G15+$C$16*G16</f>
        <v>51949.7</v>
      </c>
      <c r="H17" s="61">
        <f>(E17+F17+G17)/3+0.01</f>
        <v>45074.41</v>
      </c>
      <c r="I17" s="54">
        <f>SQRT(VAR(E17:G17))</f>
        <v>5964.535952611875</v>
      </c>
      <c r="J17" s="55">
        <f>I17/H17*100</f>
        <v>13.232643428082309</v>
      </c>
      <c r="K17" s="60">
        <f>H17</f>
        <v>45074.41</v>
      </c>
      <c r="L17" s="57">
        <f>H17</f>
        <v>45074.41</v>
      </c>
      <c r="M17" s="58">
        <f>H17</f>
        <v>45074.41</v>
      </c>
      <c r="N17" s="58">
        <f>SUM(N8:N16)</f>
        <v>45074.4</v>
      </c>
      <c r="O17" s="45" t="e">
        <f>SUM(#REF!)</f>
        <v>#REF!</v>
      </c>
      <c r="P17" s="1" t="e">
        <f aca="true" t="shared" si="7" ref="P17:U17">SUM(P8:P8)</f>
        <v>#REF!</v>
      </c>
      <c r="Q17" s="1" t="e">
        <f t="shared" si="7"/>
        <v>#REF!</v>
      </c>
      <c r="R17" s="1" t="e">
        <f t="shared" si="7"/>
        <v>#REF!</v>
      </c>
      <c r="S17" s="64">
        <f t="shared" si="7"/>
        <v>2138</v>
      </c>
      <c r="T17" s="64">
        <f t="shared" si="7"/>
        <v>1702</v>
      </c>
      <c r="U17" s="64">
        <f t="shared" si="7"/>
        <v>2044</v>
      </c>
      <c r="V17" s="69"/>
      <c r="W17" s="69"/>
      <c r="X17" s="69"/>
      <c r="Y17" s="69"/>
    </row>
    <row r="18" spans="1:21" s="13" customFormat="1" ht="15.75">
      <c r="A18" s="14"/>
      <c r="B18" s="14"/>
      <c r="C18" s="15"/>
      <c r="D18" s="16"/>
      <c r="E18" s="16"/>
      <c r="F18" s="16"/>
      <c r="G18" s="16"/>
      <c r="H18" s="16"/>
      <c r="I18" s="17"/>
      <c r="J18" s="17"/>
      <c r="K18" s="18"/>
      <c r="L18" s="19"/>
      <c r="M18" s="18"/>
      <c r="N18" s="18"/>
      <c r="O18" s="1"/>
      <c r="P18" s="1"/>
      <c r="Q18" s="1"/>
      <c r="R18" s="1"/>
      <c r="S18" s="1"/>
      <c r="T18" s="1"/>
      <c r="U18" s="1"/>
    </row>
    <row r="19" spans="1:21" s="13" customFormat="1" ht="15">
      <c r="A19" s="90" t="s">
        <v>8</v>
      </c>
      <c r="B19" s="90"/>
      <c r="C19" s="90"/>
      <c r="D19" s="90"/>
      <c r="E19" s="90"/>
      <c r="F19" s="90"/>
      <c r="G19" s="90"/>
      <c r="H19" s="20">
        <f>I17</f>
        <v>5964.535952611875</v>
      </c>
      <c r="I19" s="21" t="s">
        <v>9</v>
      </c>
      <c r="J19" s="22" t="s">
        <v>10</v>
      </c>
      <c r="K19" s="22"/>
      <c r="L19" s="91">
        <f>J17/100</f>
        <v>0.13232643428082308</v>
      </c>
      <c r="M19" s="91"/>
      <c r="N19" s="91"/>
      <c r="O19" s="1"/>
      <c r="P19" s="1"/>
      <c r="Q19" s="1"/>
      <c r="R19" s="1"/>
      <c r="S19" s="1"/>
      <c r="T19" s="66"/>
      <c r="U19" s="1"/>
    </row>
    <row r="20" spans="1:21" s="13" customFormat="1" ht="15" customHeight="1">
      <c r="A20" s="26"/>
      <c r="B20" s="26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25"/>
      <c r="N20" s="25"/>
      <c r="O20" s="1"/>
      <c r="P20" s="1"/>
      <c r="Q20" s="1"/>
      <c r="R20" s="1"/>
      <c r="S20" s="1"/>
      <c r="T20" s="1"/>
      <c r="U20" s="1"/>
    </row>
    <row r="21" spans="1:22" s="12" customFormat="1" ht="21" customHeight="1">
      <c r="A21" s="102" t="s">
        <v>34</v>
      </c>
      <c r="B21" s="102"/>
      <c r="C21" s="102"/>
      <c r="D21" s="102"/>
      <c r="E21" s="102"/>
      <c r="F21" s="102"/>
      <c r="G21" s="102"/>
      <c r="H21" s="103">
        <f>N17</f>
        <v>45074.4</v>
      </c>
      <c r="I21" s="103"/>
      <c r="J21" s="27" t="s">
        <v>9</v>
      </c>
      <c r="K21" s="27"/>
      <c r="L21" s="28"/>
      <c r="M21" s="29"/>
      <c r="N21" s="30"/>
      <c r="O21" s="1"/>
      <c r="P21" s="1"/>
      <c r="Q21" s="1" t="s">
        <v>21</v>
      </c>
      <c r="R21" s="1"/>
      <c r="S21" s="1"/>
      <c r="T21" s="1"/>
      <c r="U21" s="1"/>
      <c r="V21" s="13"/>
    </row>
    <row r="22" spans="1:22" ht="42" customHeight="1">
      <c r="A22" s="105" t="s">
        <v>35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3"/>
      <c r="P22" s="13"/>
      <c r="Q22" s="13"/>
      <c r="R22" s="13"/>
      <c r="S22" s="13"/>
      <c r="T22" s="13"/>
      <c r="U22" s="13"/>
      <c r="V22" s="13"/>
    </row>
    <row r="23" spans="1:22" ht="15">
      <c r="A23" s="104" t="s">
        <v>36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31"/>
      <c r="B24" s="46" t="s">
        <v>11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3"/>
      <c r="P24" s="13"/>
      <c r="Q24" s="13"/>
      <c r="R24" s="13"/>
      <c r="S24" s="13"/>
      <c r="T24" s="13"/>
      <c r="U24" s="13"/>
      <c r="V24" s="13"/>
    </row>
    <row r="25" spans="1:14" ht="15" customHeight="1">
      <c r="A25" s="31"/>
      <c r="B25" s="86" t="s">
        <v>12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 customHeight="1">
      <c r="A26" s="31"/>
      <c r="B26" s="86" t="s">
        <v>13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5.75" customHeight="1">
      <c r="A27" s="31"/>
      <c r="B27" s="86" t="s">
        <v>14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5">
      <c r="A28" s="32"/>
      <c r="B28" s="82" t="s">
        <v>15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5">
      <c r="A29" s="32"/>
      <c r="B29" s="83" t="s">
        <v>16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41" customFormat="1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4.25" customHeight="1">
      <c r="A31" s="76" t="s">
        <v>17</v>
      </c>
      <c r="B31" s="76"/>
      <c r="C31" s="76"/>
      <c r="D31" s="33"/>
      <c r="E31" s="33"/>
      <c r="F31" s="33"/>
      <c r="G31" s="33"/>
      <c r="H31" s="33"/>
      <c r="I31" s="33"/>
      <c r="J31" s="33"/>
      <c r="K31" s="33"/>
      <c r="L31" s="34"/>
      <c r="M31" s="33"/>
      <c r="N31" s="33"/>
    </row>
    <row r="32" spans="1:14" ht="15.75">
      <c r="A32" s="87" t="s">
        <v>37</v>
      </c>
      <c r="B32" s="87"/>
      <c r="C32" s="87"/>
      <c r="D32" s="39"/>
      <c r="E32" s="39"/>
      <c r="F32" s="84" t="s">
        <v>45</v>
      </c>
      <c r="G32" s="84"/>
      <c r="H32" s="33"/>
      <c r="I32" s="33"/>
      <c r="J32" s="33"/>
      <c r="K32" s="33"/>
      <c r="L32" s="34"/>
      <c r="M32" s="33"/>
      <c r="N32" s="33"/>
    </row>
    <row r="33" spans="1:14" ht="15.75">
      <c r="A33" s="33"/>
      <c r="B33" s="88" t="s">
        <v>18</v>
      </c>
      <c r="C33" s="88"/>
      <c r="D33" s="33"/>
      <c r="E33" s="77" t="s">
        <v>19</v>
      </c>
      <c r="F33" s="77"/>
      <c r="G33" s="77"/>
      <c r="H33" s="33"/>
      <c r="I33" s="33"/>
      <c r="J33" s="33"/>
      <c r="K33" s="33"/>
      <c r="L33" s="34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3"/>
      <c r="N34" s="33"/>
    </row>
    <row r="35" spans="1:14" ht="18" customHeight="1">
      <c r="A35" s="50" t="s">
        <v>23</v>
      </c>
      <c r="B35" s="85" t="s">
        <v>49</v>
      </c>
      <c r="C35" s="85"/>
      <c r="D35" s="85"/>
      <c r="E35" s="8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21" customHeight="1">
      <c r="A36" s="51" t="s">
        <v>24</v>
      </c>
      <c r="B36" s="78" t="s">
        <v>47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38.25" customHeight="1">
      <c r="A37" s="51" t="s">
        <v>25</v>
      </c>
      <c r="B37" s="79" t="s">
        <v>48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20" ht="24.75" customHeight="1">
      <c r="A38" s="51" t="s">
        <v>26</v>
      </c>
      <c r="B38" s="80" t="s">
        <v>33</v>
      </c>
      <c r="C38" s="80"/>
      <c r="D38" s="80"/>
      <c r="E38" s="52">
        <f>H21</f>
        <v>45074.4</v>
      </c>
      <c r="F38" s="75" t="s">
        <v>9</v>
      </c>
      <c r="G38" s="75"/>
      <c r="H38" s="75"/>
      <c r="I38" s="75"/>
      <c r="J38" s="75"/>
      <c r="K38" s="75"/>
      <c r="L38" s="75"/>
      <c r="M38" s="48"/>
      <c r="N38" s="48"/>
      <c r="O38" s="48"/>
      <c r="P38" s="48"/>
      <c r="Q38" s="48"/>
      <c r="R38" s="48"/>
      <c r="S38" s="49"/>
      <c r="T38" s="49"/>
    </row>
    <row r="39" spans="1:14" ht="19.5" customHeight="1">
      <c r="A39" s="51" t="s">
        <v>27</v>
      </c>
      <c r="B39" s="80" t="s">
        <v>41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4" ht="15.75">
      <c r="A40" s="51" t="s">
        <v>28</v>
      </c>
      <c r="B40" s="74" t="s">
        <v>50</v>
      </c>
      <c r="C40" s="74"/>
      <c r="D40" s="74"/>
      <c r="E40" s="74"/>
      <c r="F40" s="74"/>
      <c r="G40" s="74"/>
      <c r="H40" s="74"/>
      <c r="I40" s="74"/>
      <c r="J40" s="74"/>
      <c r="K40" s="74"/>
      <c r="L40" s="47"/>
      <c r="M40" s="47"/>
      <c r="N40" s="47"/>
    </row>
    <row r="41" spans="1:14" ht="9.75" customHeight="1">
      <c r="A41" s="33"/>
      <c r="B41" s="3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3"/>
    </row>
    <row r="42" spans="1:14" ht="15.75">
      <c r="A42" s="33"/>
      <c r="B42" s="81" t="s">
        <v>62</v>
      </c>
      <c r="C42" s="81"/>
      <c r="D42" s="81"/>
      <c r="E42" s="36"/>
      <c r="F42" s="36"/>
      <c r="G42" s="36"/>
      <c r="H42" s="36"/>
      <c r="I42" s="36"/>
      <c r="J42" s="36"/>
      <c r="K42" s="36"/>
      <c r="L42" s="37"/>
      <c r="M42" s="36"/>
      <c r="N42" s="36"/>
    </row>
    <row r="43" ht="12.75"/>
    <row r="44" ht="12.75"/>
    <row r="45" ht="12.75"/>
  </sheetData>
  <sheetProtection/>
  <mergeCells count="34">
    <mergeCell ref="O5:O6"/>
    <mergeCell ref="A3:M3"/>
    <mergeCell ref="A5:A6"/>
    <mergeCell ref="B5:B6"/>
    <mergeCell ref="B27:N27"/>
    <mergeCell ref="A21:G21"/>
    <mergeCell ref="H21:I21"/>
    <mergeCell ref="A23:N23"/>
    <mergeCell ref="A22:N22"/>
    <mergeCell ref="C5:C6"/>
    <mergeCell ref="K5:N5"/>
    <mergeCell ref="A19:G19"/>
    <mergeCell ref="L19:N19"/>
    <mergeCell ref="B17:C17"/>
    <mergeCell ref="D5:D6"/>
    <mergeCell ref="E5:G5"/>
    <mergeCell ref="H5:J5"/>
    <mergeCell ref="B42:D42"/>
    <mergeCell ref="B28:N28"/>
    <mergeCell ref="B29:N29"/>
    <mergeCell ref="F32:G32"/>
    <mergeCell ref="B35:E35"/>
    <mergeCell ref="B25:N25"/>
    <mergeCell ref="B26:N26"/>
    <mergeCell ref="A32:C32"/>
    <mergeCell ref="B33:C33"/>
    <mergeCell ref="B39:N39"/>
    <mergeCell ref="B40:K40"/>
    <mergeCell ref="F38:L38"/>
    <mergeCell ref="A31:C31"/>
    <mergeCell ref="E33:G33"/>
    <mergeCell ref="B36:N36"/>
    <mergeCell ref="B37:N37"/>
    <mergeCell ref="B38:D38"/>
  </mergeCells>
  <conditionalFormatting sqref="J8:J16">
    <cfRule type="cellIs" priority="6" dxfId="2" operator="greaterThan">
      <formula>33</formula>
    </cfRule>
  </conditionalFormatting>
  <conditionalFormatting sqref="J17">
    <cfRule type="cellIs" priority="4" dxfId="2" operator="greaterThan">
      <formula>33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4"/>
  <headerFooter>
    <oddHeader>&amp;R&amp;P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Долинный Вячеслав Александрович</dc:creator>
  <cp:keywords/>
  <dc:description/>
  <cp:lastModifiedBy>buh-5</cp:lastModifiedBy>
  <cp:lastPrinted>2021-04-15T07:47:02Z</cp:lastPrinted>
  <dcterms:created xsi:type="dcterms:W3CDTF">2017-06-05T13:03:48Z</dcterms:created>
  <dcterms:modified xsi:type="dcterms:W3CDTF">2021-04-15T07:47:06Z</dcterms:modified>
  <cp:category/>
  <cp:version/>
  <cp:contentType/>
  <cp:contentStatus/>
</cp:coreProperties>
</file>