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>
    <definedName name="_xlnm.Print_Area" localSheetId="0">'Лист2'!$A$1:$N$38</definedName>
    <definedName name="_xlnm.Print_Area_0" localSheetId="0">'Лист2'!$A$1:$N$38</definedName>
    <definedName name="_xlnm.Print_Area_0_0" localSheetId="0">'Лист2'!$A$1:$N$38</definedName>
    <definedName name="_xlnm.Print_Area_0_0_0" localSheetId="0">'Лист2'!$A$1:$N$38</definedName>
    <definedName name="_xlnm.Print_Area_0_0_0_0" localSheetId="0">'Лист2'!$A$1:$N$38</definedName>
    <definedName name="_xlnm.Print_Area_0_0_0_0_0" localSheetId="0">'Лист2'!$A$1:$N$38</definedName>
    <definedName name="_xlnm.Print_Area_0_0_0_0_0_0" localSheetId="0">'Лист2'!$A$1:$N$38</definedName>
    <definedName name="Print_Area_0" localSheetId="0">'Лист2'!$A$1:$N$38</definedName>
    <definedName name="Print_Area_0_0" localSheetId="0">'Лист2'!$A$1:$N$38</definedName>
    <definedName name="_xlnm.Print_Area" localSheetId="0">'Лист2'!$A$1:$N$38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ahoma"/>
            <family val="2"/>
          </rPr>
          <t>Здесь необходимо указать предмет контракта</t>
        </r>
      </text>
    </comment>
  </commentList>
</comments>
</file>

<file path=xl/sharedStrings.xml><?xml version="1.0" encoding="utf-8"?>
<sst xmlns="http://schemas.openxmlformats.org/spreadsheetml/2006/main" count="63" uniqueCount="52">
  <si>
    <t>Заказчик: Муниципальное унитарное предприятие «Архитектурно-планировочный центр»</t>
  </si>
  <si>
    <t>№</t>
  </si>
  <si>
    <t>Основные характеристики объекта закупки</t>
  </si>
  <si>
    <t>Ед. изм</t>
  </si>
  <si>
    <t>Кол-во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</si>
  <si>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</si>
  <si>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</si>
  <si>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</si>
  <si>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</si>
  <si>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</si>
  <si>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измерения с округлением (вниз) до сотых долей после запятой (руб.)</t>
  </si>
  <si>
    <t>ИТОГО</t>
  </si>
  <si>
    <t>По произведенным Заказчиком расчетам среднее квадратичное отклонение составило</t>
  </si>
  <si>
    <t>рублей</t>
  </si>
  <si>
    <t>и коэффициент вариации цены составил</t>
  </si>
  <si>
    <t>дополнительные исследования в целях увеличения количества ценовой информации, используемой в расчетах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</si>
  <si>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</si>
  <si>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</si>
  <si>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</si>
  <si>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</si>
  <si>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</si>
  <si>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</si>
  <si>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</si>
  <si>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Старший специалист по закупкам</t>
  </si>
  <si>
    <t>(должность)</t>
  </si>
  <si>
    <t>(подпись/расшифровка)</t>
  </si>
  <si>
    <t>Н(М)ЦД, ЦДЕП договора с учетом округления цены за единицу (руб.)</t>
  </si>
  <si>
    <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</si>
  <si>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Н(М)ЦД</t>
  </si>
  <si>
    <t>Поскольку коэффициент вариации цены менее 33%, совокупность значений, используемых в расчете, при определении НМЦД считается однородной  и не требуется</t>
  </si>
  <si>
    <t>Расчет начальной (максимальной) цены договора произведён методом сопоставимых рыночных цен, где</t>
  </si>
  <si>
    <t>Н(М)ЦД, определяемая методом сопоставимых рыночных цен (анализа рынка)</t>
  </si>
  <si>
    <t>В результате проведенного расчета НМЦД договора составила:</t>
  </si>
  <si>
    <t>шт.</t>
  </si>
  <si>
    <t>Системный блок (согласно спецификации)</t>
  </si>
  <si>
    <t>Клавиатура, мышь (комплект)</t>
  </si>
  <si>
    <t>Монитор 31.5"</t>
  </si>
  <si>
    <t>Монитор 27"</t>
  </si>
  <si>
    <t>Моноблок</t>
  </si>
  <si>
    <t>Источник бесперебойного питания</t>
  </si>
  <si>
    <t>Внешнийй жёсткий диск</t>
  </si>
  <si>
    <t>Обоснование начальной (максимальной) цены договора  на поставку вычислительной техники</t>
  </si>
  <si>
    <t>и периферийных устройств для нужд МУП "Архитектурно-планировочный центр"</t>
  </si>
  <si>
    <t>Автоподатчик оригиналов (реверсивный)</t>
  </si>
  <si>
    <t>Гигабитная сетевая карта</t>
  </si>
  <si>
    <t>Дата составления: 14.07.2020 год</t>
  </si>
  <si>
    <t>Коммерческое предложение №1 входящее №1084 от 14.07.2020г.</t>
  </si>
  <si>
    <t>Коммерческое предложение №2 входящее №1085 от 14.07.2020г.</t>
  </si>
  <si>
    <t>Коммерческое предложение №3 входящее №1086 от 14.07.2020г.</t>
  </si>
  <si>
    <t>МФУ формата А3</t>
  </si>
  <si>
    <t>МФУ форммата А4</t>
  </si>
  <si>
    <t>*При определении НМЦД договораа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контракта., цены контракта, заключаемого с единственным поставщиком".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</si>
</sst>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"/>
    <numFmt numFmtId="165" formatCode="#,##0.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0" xfId="57" applyNumberFormat="1" applyFont="1" applyBorder="1" applyAlignment="1" applyProtection="1">
      <alignment horizontal="left" vertical="center" wrapText="1"/>
      <protection/>
    </xf>
    <xf numFmtId="4" fontId="12" fillId="0" borderId="0" xfId="0" applyNumberFormat="1" applyFont="1" applyAlignment="1">
      <alignment horizontal="center" vertical="top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981075</xdr:rowOff>
    </xdr:from>
    <xdr:to>
      <xdr:col>9</xdr:col>
      <xdr:colOff>952500</xdr:colOff>
      <xdr:row>5</xdr:row>
      <xdr:rowOff>1447800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9350"/>
          <a:ext cx="923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19050</xdr:colOff>
      <xdr:row>5</xdr:row>
      <xdr:rowOff>638175</xdr:rowOff>
    </xdr:from>
    <xdr:to>
      <xdr:col>8</xdr:col>
      <xdr:colOff>800100</xdr:colOff>
      <xdr:row>5</xdr:row>
      <xdr:rowOff>1047750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076450"/>
          <a:ext cx="7810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190500</xdr:colOff>
      <xdr:row>5</xdr:row>
      <xdr:rowOff>1343025</xdr:rowOff>
    </xdr:from>
    <xdr:to>
      <xdr:col>10</xdr:col>
      <xdr:colOff>1581150</xdr:colOff>
      <xdr:row>5</xdr:row>
      <xdr:rowOff>1695450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2781300"/>
          <a:ext cx="13906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276225</xdr:colOff>
      <xdr:row>5</xdr:row>
      <xdr:rowOff>1066800</xdr:rowOff>
    </xdr:from>
    <xdr:to>
      <xdr:col>10</xdr:col>
      <xdr:colOff>419100</xdr:colOff>
      <xdr:row>5</xdr:row>
      <xdr:rowOff>1285875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2505075"/>
          <a:ext cx="142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80" zoomScaleNormal="75" zoomScaleSheetLayoutView="80" zoomScalePageLayoutView="0" workbookViewId="0" topLeftCell="A11">
      <selection activeCell="B29" sqref="B29:N29"/>
    </sheetView>
  </sheetViews>
  <sheetFormatPr defaultColWidth="10.57421875" defaultRowHeight="15"/>
  <cols>
    <col min="1" max="1" width="4.421875" style="0" customWidth="1"/>
    <col min="2" max="2" width="27.140625" style="0" customWidth="1"/>
    <col min="3" max="3" width="6.140625" style="0" customWidth="1"/>
    <col min="4" max="4" width="7.140625" style="0" customWidth="1"/>
    <col min="5" max="5" width="11.28125" style="0" customWidth="1"/>
    <col min="6" max="6" width="11.421875" style="0" customWidth="1"/>
    <col min="7" max="8" width="11.8515625" style="0" customWidth="1"/>
    <col min="9" max="9" width="13.140625" style="0" customWidth="1"/>
    <col min="10" max="10" width="15.28125" style="0" customWidth="1"/>
    <col min="11" max="11" width="28.140625" style="0" customWidth="1"/>
    <col min="12" max="12" width="14.7109375" style="0" customWidth="1"/>
    <col min="13" max="13" width="12.8515625" style="0" customWidth="1"/>
    <col min="14" max="14" width="13.00390625" style="0" customWidth="1"/>
    <col min="15" max="15" width="8.7109375" style="0" customWidth="1"/>
    <col min="16" max="16" width="11.7109375" style="0" customWidth="1"/>
    <col min="17" max="17" width="10.421875" style="0" customWidth="1"/>
    <col min="18" max="248" width="8.7109375" style="0" customWidth="1"/>
    <col min="249" max="249" width="3.140625" style="0" customWidth="1"/>
    <col min="250" max="250" width="15.57421875" style="0" customWidth="1"/>
    <col min="251" max="251" width="55.140625" style="0" customWidth="1"/>
    <col min="252" max="252" width="5.8515625" style="0" customWidth="1"/>
    <col min="253" max="253" width="6.8515625" style="0" customWidth="1"/>
  </cols>
  <sheetData>
    <row r="1" spans="12:14" ht="27.75" customHeight="1" hidden="1">
      <c r="L1" s="48"/>
      <c r="M1" s="48"/>
      <c r="N1" s="48"/>
    </row>
    <row r="2" spans="2:14" ht="20.25" customHeight="1">
      <c r="B2" s="47" t="s">
        <v>41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8.75" customHeight="1">
      <c r="B3" s="47" t="s">
        <v>42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9.2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7" ht="45" customHeight="1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50"/>
      <c r="G5" s="50"/>
      <c r="H5" s="51" t="s">
        <v>28</v>
      </c>
      <c r="I5" s="51"/>
      <c r="J5" s="51"/>
      <c r="K5" s="52" t="s">
        <v>31</v>
      </c>
      <c r="L5" s="52"/>
      <c r="M5" s="52"/>
      <c r="N5" s="52"/>
      <c r="Q5" s="4"/>
    </row>
    <row r="6" spans="1:14" ht="149.25" customHeight="1">
      <c r="A6" s="50"/>
      <c r="B6" s="50"/>
      <c r="C6" s="50"/>
      <c r="D6" s="50"/>
      <c r="E6" s="5" t="s">
        <v>46</v>
      </c>
      <c r="F6" s="5" t="s">
        <v>47</v>
      </c>
      <c r="G6" s="5" t="s">
        <v>48</v>
      </c>
      <c r="H6" s="3" t="s">
        <v>6</v>
      </c>
      <c r="I6" s="3" t="s">
        <v>7</v>
      </c>
      <c r="J6" s="3" t="s">
        <v>8</v>
      </c>
      <c r="K6" s="3" t="s">
        <v>27</v>
      </c>
      <c r="L6" s="2" t="s">
        <v>9</v>
      </c>
      <c r="M6" s="3" t="s">
        <v>10</v>
      </c>
      <c r="N6" s="3" t="s">
        <v>26</v>
      </c>
    </row>
    <row r="7" spans="1:17" s="6" customFormat="1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9</v>
      </c>
      <c r="I7" s="1">
        <v>10</v>
      </c>
      <c r="J7" s="1">
        <v>11</v>
      </c>
      <c r="K7" s="1">
        <v>12</v>
      </c>
      <c r="L7" s="1">
        <v>13</v>
      </c>
      <c r="M7" s="1">
        <v>14</v>
      </c>
      <c r="N7" s="1">
        <v>15</v>
      </c>
      <c r="Q7"/>
    </row>
    <row r="8" spans="1:14" ht="28.5" customHeight="1">
      <c r="A8" s="1">
        <v>1</v>
      </c>
      <c r="B8" s="7" t="s">
        <v>34</v>
      </c>
      <c r="C8" s="8" t="s">
        <v>33</v>
      </c>
      <c r="D8" s="8">
        <v>13</v>
      </c>
      <c r="E8" s="15">
        <v>59139.693</v>
      </c>
      <c r="F8" s="15">
        <v>61801</v>
      </c>
      <c r="G8" s="15">
        <v>63575</v>
      </c>
      <c r="H8" s="9">
        <f>AVERAGE(E8,F8)</f>
        <v>60470.3465</v>
      </c>
      <c r="I8" s="10">
        <f aca="true" t="shared" si="0" ref="I8:I19">SQRT(VAR(E8:G8))</f>
        <v>2232.397035046186</v>
      </c>
      <c r="J8" s="11">
        <f aca="true" t="shared" si="1" ref="J8:J14">I8/H8*100</f>
        <v>3.6917219170328157</v>
      </c>
      <c r="K8" s="12">
        <f aca="true" t="shared" si="2" ref="K8:K18">D8*SUM(E8:G8)/COLUMNS(E8:G8)</f>
        <v>799568.003</v>
      </c>
      <c r="L8" s="13">
        <f aca="true" t="shared" si="3" ref="L8:L18">K8/D8</f>
        <v>61505.231</v>
      </c>
      <c r="M8" s="14">
        <f aca="true" t="shared" si="4" ref="M8:M14">ROUNDDOWN(L8,2)</f>
        <v>61505.23</v>
      </c>
      <c r="N8" s="14">
        <f aca="true" t="shared" si="5" ref="N8:N18">M8*D8</f>
        <v>799567.99</v>
      </c>
    </row>
    <row r="9" spans="1:14" ht="21" customHeight="1">
      <c r="A9" s="1">
        <v>2</v>
      </c>
      <c r="B9" s="7" t="s">
        <v>36</v>
      </c>
      <c r="C9" s="8" t="s">
        <v>33</v>
      </c>
      <c r="D9" s="8">
        <v>4</v>
      </c>
      <c r="E9" s="15">
        <v>33948</v>
      </c>
      <c r="F9" s="15">
        <v>35476</v>
      </c>
      <c r="G9" s="15">
        <v>36494</v>
      </c>
      <c r="H9" s="9">
        <f aca="true" t="shared" si="6" ref="H9:H14">AVERAGE(E9,F9)</f>
        <v>34712</v>
      </c>
      <c r="I9" s="10">
        <f t="shared" si="0"/>
        <v>1281.4850759958151</v>
      </c>
      <c r="J9" s="11">
        <f t="shared" si="1"/>
        <v>3.6917638741524983</v>
      </c>
      <c r="K9" s="12">
        <f t="shared" si="2"/>
        <v>141224</v>
      </c>
      <c r="L9" s="13">
        <f t="shared" si="3"/>
        <v>35306</v>
      </c>
      <c r="M9" s="14">
        <f t="shared" si="4"/>
        <v>35306</v>
      </c>
      <c r="N9" s="14">
        <f t="shared" si="5"/>
        <v>141224</v>
      </c>
    </row>
    <row r="10" spans="1:14" ht="24.75" customHeight="1">
      <c r="A10" s="1">
        <v>3</v>
      </c>
      <c r="B10" s="7" t="s">
        <v>37</v>
      </c>
      <c r="C10" s="8" t="s">
        <v>33</v>
      </c>
      <c r="D10" s="8">
        <v>4</v>
      </c>
      <c r="E10" s="15">
        <v>30057</v>
      </c>
      <c r="F10" s="15">
        <v>31410</v>
      </c>
      <c r="G10" s="15">
        <v>32311</v>
      </c>
      <c r="H10" s="9">
        <f t="shared" si="6"/>
        <v>30733.5</v>
      </c>
      <c r="I10" s="10">
        <f t="shared" si="0"/>
        <v>1134.5282426336214</v>
      </c>
      <c r="J10" s="11">
        <f t="shared" si="1"/>
        <v>3.6915035470532853</v>
      </c>
      <c r="K10" s="12">
        <f t="shared" si="2"/>
        <v>125037.33333333333</v>
      </c>
      <c r="L10" s="13">
        <f t="shared" si="3"/>
        <v>31259.333333333332</v>
      </c>
      <c r="M10" s="14">
        <f t="shared" si="4"/>
        <v>31259.33</v>
      </c>
      <c r="N10" s="14">
        <f t="shared" si="5"/>
        <v>125037.32</v>
      </c>
    </row>
    <row r="11" spans="1:14" ht="21" customHeight="1">
      <c r="A11" s="1">
        <v>4</v>
      </c>
      <c r="B11" s="7" t="s">
        <v>40</v>
      </c>
      <c r="C11" s="8" t="s">
        <v>33</v>
      </c>
      <c r="D11" s="8">
        <v>1</v>
      </c>
      <c r="E11" s="15">
        <v>4223</v>
      </c>
      <c r="F11" s="15">
        <v>4413</v>
      </c>
      <c r="G11" s="15">
        <v>4540</v>
      </c>
      <c r="H11" s="9">
        <f>AVERAGE(E11,F11)</f>
        <v>4318</v>
      </c>
      <c r="I11" s="10">
        <f t="shared" si="0"/>
        <v>159.5399636454766</v>
      </c>
      <c r="J11" s="11">
        <f>I11/H11*100</f>
        <v>3.6947652534848685</v>
      </c>
      <c r="K11" s="12">
        <f t="shared" si="2"/>
        <v>4392</v>
      </c>
      <c r="L11" s="13">
        <f t="shared" si="3"/>
        <v>4392</v>
      </c>
      <c r="M11" s="14">
        <f>ROUNDDOWN(L11,2)</f>
        <v>4392</v>
      </c>
      <c r="N11" s="14">
        <f t="shared" si="5"/>
        <v>4392</v>
      </c>
    </row>
    <row r="12" spans="1:14" ht="27.75" customHeight="1">
      <c r="A12" s="1">
        <v>5</v>
      </c>
      <c r="B12" s="7" t="s">
        <v>39</v>
      </c>
      <c r="C12" s="8" t="s">
        <v>33</v>
      </c>
      <c r="D12" s="8">
        <v>8</v>
      </c>
      <c r="E12" s="15">
        <v>4637</v>
      </c>
      <c r="F12" s="15">
        <v>4846</v>
      </c>
      <c r="G12" s="15">
        <v>4985</v>
      </c>
      <c r="H12" s="9">
        <f t="shared" si="6"/>
        <v>4741.5</v>
      </c>
      <c r="I12" s="10">
        <f t="shared" si="0"/>
        <v>175.1694417794763</v>
      </c>
      <c r="J12" s="11">
        <f t="shared" si="1"/>
        <v>3.6943887330902947</v>
      </c>
      <c r="K12" s="12">
        <f t="shared" si="2"/>
        <v>38581.333333333336</v>
      </c>
      <c r="L12" s="13">
        <f t="shared" si="3"/>
        <v>4822.666666666667</v>
      </c>
      <c r="M12" s="14">
        <f t="shared" si="4"/>
        <v>4822.66</v>
      </c>
      <c r="N12" s="14">
        <f t="shared" si="5"/>
        <v>38581.28</v>
      </c>
    </row>
    <row r="13" spans="1:14" ht="21" customHeight="1">
      <c r="A13" s="1">
        <v>6</v>
      </c>
      <c r="B13" s="7" t="s">
        <v>38</v>
      </c>
      <c r="C13" s="8" t="s">
        <v>33</v>
      </c>
      <c r="D13" s="8">
        <v>1</v>
      </c>
      <c r="E13" s="15">
        <v>69500</v>
      </c>
      <c r="F13" s="15">
        <v>72628</v>
      </c>
      <c r="G13" s="15">
        <v>69500</v>
      </c>
      <c r="H13" s="9">
        <f>AVERAGE(E13,F13)</f>
        <v>71064</v>
      </c>
      <c r="I13" s="10">
        <f t="shared" si="0"/>
        <v>1805.9516420251493</v>
      </c>
      <c r="J13" s="11">
        <f>I13/H13*100</f>
        <v>2.5413031099081804</v>
      </c>
      <c r="K13" s="12">
        <f t="shared" si="2"/>
        <v>70542.66666666667</v>
      </c>
      <c r="L13" s="13">
        <f t="shared" si="3"/>
        <v>70542.66666666667</v>
      </c>
      <c r="M13" s="14">
        <f>ROUNDDOWN(L13,2)</f>
        <v>70542.66</v>
      </c>
      <c r="N13" s="14">
        <f t="shared" si="5"/>
        <v>70542.66</v>
      </c>
    </row>
    <row r="14" spans="1:14" ht="21" customHeight="1">
      <c r="A14" s="1">
        <v>7</v>
      </c>
      <c r="B14" s="7" t="s">
        <v>49</v>
      </c>
      <c r="C14" s="8" t="s">
        <v>33</v>
      </c>
      <c r="D14" s="8">
        <v>3</v>
      </c>
      <c r="E14" s="15">
        <v>98698</v>
      </c>
      <c r="F14" s="15">
        <v>103139</v>
      </c>
      <c r="G14" s="15">
        <v>106100</v>
      </c>
      <c r="H14" s="9">
        <f t="shared" si="6"/>
        <v>100918.5</v>
      </c>
      <c r="I14" s="10">
        <f t="shared" si="0"/>
        <v>3725.578389100588</v>
      </c>
      <c r="J14" s="11">
        <f t="shared" si="1"/>
        <v>3.6916703965086564</v>
      </c>
      <c r="K14" s="12">
        <f t="shared" si="2"/>
        <v>307937</v>
      </c>
      <c r="L14" s="13">
        <f t="shared" si="3"/>
        <v>102645.66666666667</v>
      </c>
      <c r="M14" s="14">
        <f t="shared" si="4"/>
        <v>102645.66</v>
      </c>
      <c r="N14" s="14">
        <f t="shared" si="5"/>
        <v>307936.98</v>
      </c>
    </row>
    <row r="15" spans="1:14" ht="27" customHeight="1">
      <c r="A15" s="1">
        <v>8</v>
      </c>
      <c r="B15" s="7" t="s">
        <v>43</v>
      </c>
      <c r="C15" s="8" t="s">
        <v>33</v>
      </c>
      <c r="D15" s="8">
        <v>3</v>
      </c>
      <c r="E15" s="15">
        <v>25337</v>
      </c>
      <c r="F15" s="15">
        <v>26477</v>
      </c>
      <c r="G15" s="15">
        <v>27237</v>
      </c>
      <c r="H15" s="9">
        <f>AVERAGE(E15,F15)</f>
        <v>25907</v>
      </c>
      <c r="I15" s="10">
        <f t="shared" si="0"/>
        <v>956.3123618009616</v>
      </c>
      <c r="J15" s="11">
        <f>I15/H15*100</f>
        <v>3.691328065005449</v>
      </c>
      <c r="K15" s="12">
        <f t="shared" si="2"/>
        <v>79051</v>
      </c>
      <c r="L15" s="13">
        <f t="shared" si="3"/>
        <v>26350.333333333332</v>
      </c>
      <c r="M15" s="14">
        <f>ROUNDDOWN(L15,2)</f>
        <v>26350.33</v>
      </c>
      <c r="N15" s="14">
        <f t="shared" si="5"/>
        <v>79050.99</v>
      </c>
    </row>
    <row r="16" spans="1:14" ht="21" customHeight="1">
      <c r="A16" s="1">
        <v>9</v>
      </c>
      <c r="B16" s="7" t="s">
        <v>44</v>
      </c>
      <c r="C16" s="8" t="s">
        <v>33</v>
      </c>
      <c r="D16" s="8">
        <v>3</v>
      </c>
      <c r="E16" s="15">
        <v>14076</v>
      </c>
      <c r="F16" s="15">
        <v>14709</v>
      </c>
      <c r="G16" s="15">
        <v>15132</v>
      </c>
      <c r="H16" s="9">
        <f>AVERAGE(E16,F16)</f>
        <v>14392.5</v>
      </c>
      <c r="I16" s="10">
        <f t="shared" si="0"/>
        <v>531.4687196816009</v>
      </c>
      <c r="J16" s="11">
        <f>I16/H16*100</f>
        <v>3.692678267719999</v>
      </c>
      <c r="K16" s="12">
        <f t="shared" si="2"/>
        <v>43917</v>
      </c>
      <c r="L16" s="13">
        <f t="shared" si="3"/>
        <v>14639</v>
      </c>
      <c r="M16" s="14">
        <f>ROUNDDOWN(L16,2)</f>
        <v>14639</v>
      </c>
      <c r="N16" s="14">
        <f t="shared" si="5"/>
        <v>43917</v>
      </c>
    </row>
    <row r="17" spans="1:14" ht="24.75" customHeight="1">
      <c r="A17" s="1">
        <v>10</v>
      </c>
      <c r="B17" s="7" t="s">
        <v>50</v>
      </c>
      <c r="C17" s="8" t="s">
        <v>33</v>
      </c>
      <c r="D17" s="8">
        <v>1</v>
      </c>
      <c r="E17" s="15">
        <v>61272</v>
      </c>
      <c r="F17" s="15">
        <v>64029</v>
      </c>
      <c r="G17" s="15">
        <v>65867</v>
      </c>
      <c r="H17" s="9">
        <f>AVERAGE(E17,F17)</f>
        <v>62650.5</v>
      </c>
      <c r="I17" s="10">
        <f t="shared" si="0"/>
        <v>2312.7659486712732</v>
      </c>
      <c r="J17" s="11">
        <f>I17/H17*100</f>
        <v>3.691536298467328</v>
      </c>
      <c r="K17" s="12">
        <f t="shared" si="2"/>
        <v>63722.666666666664</v>
      </c>
      <c r="L17" s="13">
        <f t="shared" si="3"/>
        <v>63722.666666666664</v>
      </c>
      <c r="M17" s="14">
        <f>ROUNDDOWN(L17,2)</f>
        <v>63722.66</v>
      </c>
      <c r="N17" s="14">
        <f t="shared" si="5"/>
        <v>63722.66</v>
      </c>
    </row>
    <row r="18" spans="1:14" ht="21" customHeight="1">
      <c r="A18" s="1">
        <v>11</v>
      </c>
      <c r="B18" s="7" t="s">
        <v>35</v>
      </c>
      <c r="C18" s="8" t="s">
        <v>33</v>
      </c>
      <c r="D18" s="8">
        <v>20</v>
      </c>
      <c r="E18" s="15">
        <v>1242</v>
      </c>
      <c r="F18" s="15">
        <v>1298</v>
      </c>
      <c r="G18" s="15">
        <v>1335</v>
      </c>
      <c r="H18" s="9">
        <f>AVERAGE(E18,F18)</f>
        <v>1270</v>
      </c>
      <c r="I18" s="10">
        <f t="shared" si="0"/>
        <v>46.82235933112868</v>
      </c>
      <c r="J18" s="11">
        <f>I18/H18*100</f>
        <v>3.6867999473329673</v>
      </c>
      <c r="K18" s="12">
        <f t="shared" si="2"/>
        <v>25833.333333333332</v>
      </c>
      <c r="L18" s="13">
        <f t="shared" si="3"/>
        <v>1291.6666666666665</v>
      </c>
      <c r="M18" s="14">
        <f>ROUNDDOWN(L18,2)</f>
        <v>1291.66</v>
      </c>
      <c r="N18" s="14">
        <f t="shared" si="5"/>
        <v>25833.2</v>
      </c>
    </row>
    <row r="19" spans="1:17" s="20" customFormat="1" ht="22.5" customHeight="1">
      <c r="A19" s="17"/>
      <c r="B19" s="18" t="s">
        <v>11</v>
      </c>
      <c r="C19" s="14"/>
      <c r="D19" s="14"/>
      <c r="E19" s="14">
        <f>SUM(E8:E18)</f>
        <v>402129.69299999997</v>
      </c>
      <c r="F19" s="14">
        <f>SUM(F8:F18)</f>
        <v>420226</v>
      </c>
      <c r="G19" s="14">
        <f>SUM(G8:G18)</f>
        <v>427076</v>
      </c>
      <c r="H19" s="14">
        <f>AVERAGE(E19:G19)</f>
        <v>416477.23099999997</v>
      </c>
      <c r="I19" s="19">
        <f t="shared" si="0"/>
        <v>12888.735779589999</v>
      </c>
      <c r="J19" s="11">
        <f>I19/H19*100</f>
        <v>3.0947035804677636</v>
      </c>
      <c r="K19" s="12">
        <f>SUM(K8:K18)</f>
        <v>1699806.3363333333</v>
      </c>
      <c r="L19" s="14"/>
      <c r="M19" s="14"/>
      <c r="N19" s="14">
        <f>SUM(N8:N18)</f>
        <v>1699806.0799999998</v>
      </c>
      <c r="Q19"/>
    </row>
    <row r="20" spans="1:14" ht="18.75" customHeight="1">
      <c r="A20" s="21"/>
      <c r="B20" s="22"/>
      <c r="C20" s="23"/>
      <c r="D20" s="23"/>
      <c r="E20" s="23"/>
      <c r="F20" s="23"/>
      <c r="G20" s="23"/>
      <c r="H20" s="23"/>
      <c r="I20" s="24"/>
      <c r="J20" s="24"/>
      <c r="K20" s="21"/>
      <c r="L20" s="25"/>
      <c r="M20" s="21"/>
      <c r="N20" s="21"/>
    </row>
    <row r="21" spans="1:14" ht="15" customHeight="1">
      <c r="A21" s="53" t="s">
        <v>12</v>
      </c>
      <c r="B21" s="53"/>
      <c r="C21" s="53"/>
      <c r="D21" s="53"/>
      <c r="E21" s="53"/>
      <c r="F21" s="53"/>
      <c r="G21" s="53"/>
      <c r="H21" s="26">
        <f>I19</f>
        <v>12888.735779589999</v>
      </c>
      <c r="I21" s="27" t="s">
        <v>13</v>
      </c>
      <c r="J21" s="28" t="s">
        <v>14</v>
      </c>
      <c r="K21" s="28"/>
      <c r="L21" s="29"/>
      <c r="M21" s="30"/>
      <c r="N21" s="31">
        <f>J19/100</f>
        <v>0.030947035804677635</v>
      </c>
    </row>
    <row r="22" spans="1:14" ht="15" customHeight="1">
      <c r="A22" s="32"/>
      <c r="B22" s="33" t="s">
        <v>29</v>
      </c>
      <c r="C22" s="34"/>
      <c r="D22" s="34"/>
      <c r="E22" s="34"/>
      <c r="F22" s="34"/>
      <c r="G22" s="34"/>
      <c r="H22" s="34"/>
      <c r="I22" s="34"/>
      <c r="J22" s="34"/>
      <c r="K22" s="34"/>
      <c r="L22" s="29"/>
      <c r="M22" s="30"/>
      <c r="N22" s="30"/>
    </row>
    <row r="23" spans="1:14" ht="17.25" customHeight="1">
      <c r="A23" s="35"/>
      <c r="B23" s="28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29"/>
      <c r="M23" s="30"/>
      <c r="N23" s="30"/>
    </row>
    <row r="24" spans="1:17" s="16" customFormat="1" ht="25.5" customHeight="1">
      <c r="A24" s="54" t="s">
        <v>32</v>
      </c>
      <c r="B24" s="54"/>
      <c r="C24" s="54"/>
      <c r="D24" s="54"/>
      <c r="E24" s="54"/>
      <c r="F24" s="54"/>
      <c r="G24" s="54"/>
      <c r="H24" s="55">
        <f>N19</f>
        <v>1699806.0799999998</v>
      </c>
      <c r="I24" s="55"/>
      <c r="J24" s="36" t="s">
        <v>13</v>
      </c>
      <c r="K24" s="36"/>
      <c r="L24" s="37"/>
      <c r="M24" s="38"/>
      <c r="N24" s="39"/>
      <c r="Q24"/>
    </row>
    <row r="25" spans="1:14" ht="30.75" customHeight="1">
      <c r="A25" s="40"/>
      <c r="B25" s="56" t="s">
        <v>51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customHeight="1">
      <c r="A26" s="57" t="s">
        <v>30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5" customHeight="1">
      <c r="A27" s="41"/>
      <c r="B27" s="58" t="s">
        <v>16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5" customHeight="1">
      <c r="A28" s="41"/>
      <c r="B28" s="56" t="s">
        <v>17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.75" customHeight="1">
      <c r="A29" s="41"/>
      <c r="B29" s="56" t="s">
        <v>18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.75" customHeight="1">
      <c r="A30" s="41"/>
      <c r="B30" s="56" t="s">
        <v>19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>
      <c r="A31" s="42"/>
      <c r="B31" s="58" t="s">
        <v>20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5">
      <c r="A32" s="42"/>
      <c r="B32" s="60" t="s">
        <v>21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4.25" customHeight="1">
      <c r="A34" s="61" t="s">
        <v>22</v>
      </c>
      <c r="B34" s="61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</row>
    <row r="35" spans="1:14" ht="15.75">
      <c r="A35" s="45"/>
      <c r="B35" s="45" t="s">
        <v>23</v>
      </c>
      <c r="C35" s="45"/>
      <c r="D35" s="45"/>
      <c r="E35" s="45"/>
      <c r="F35" s="45"/>
      <c r="G35" s="45"/>
      <c r="H35" s="43"/>
      <c r="I35" s="43"/>
      <c r="J35" s="43"/>
      <c r="K35" s="43"/>
      <c r="L35" s="44"/>
      <c r="M35" s="43"/>
      <c r="N35" s="43"/>
    </row>
    <row r="36" spans="1:14" ht="15.75">
      <c r="A36" s="43"/>
      <c r="B36" s="43" t="s">
        <v>24</v>
      </c>
      <c r="C36" s="43"/>
      <c r="D36" s="43"/>
      <c r="E36" s="59" t="s">
        <v>25</v>
      </c>
      <c r="F36" s="59"/>
      <c r="G36" s="59"/>
      <c r="H36" s="43"/>
      <c r="I36" s="43"/>
      <c r="J36" s="43"/>
      <c r="K36" s="43" t="s">
        <v>45</v>
      </c>
      <c r="L36" s="44"/>
      <c r="M36" s="43"/>
      <c r="N36" s="43"/>
    </row>
  </sheetData>
  <sheetProtection selectLockedCells="1" selectUnlockedCells="1"/>
  <mergeCells count="24">
    <mergeCell ref="B27:N27"/>
    <mergeCell ref="E36:G36"/>
    <mergeCell ref="B28:N28"/>
    <mergeCell ref="B29:N29"/>
    <mergeCell ref="B30:N30"/>
    <mergeCell ref="B31:N31"/>
    <mergeCell ref="B32:N32"/>
    <mergeCell ref="A34:B34"/>
    <mergeCell ref="K5:N5"/>
    <mergeCell ref="A21:G21"/>
    <mergeCell ref="A24:G24"/>
    <mergeCell ref="H24:I24"/>
    <mergeCell ref="B25:N25"/>
    <mergeCell ref="A26:N26"/>
    <mergeCell ref="B3:N3"/>
    <mergeCell ref="L1:N1"/>
    <mergeCell ref="B2:N2"/>
    <mergeCell ref="A4:N4"/>
    <mergeCell ref="A5:A6"/>
    <mergeCell ref="B5:B6"/>
    <mergeCell ref="C5:C6"/>
    <mergeCell ref="D5:D6"/>
    <mergeCell ref="E5:G5"/>
    <mergeCell ref="H5:J5"/>
  </mergeCells>
  <conditionalFormatting sqref="J8 J10 J13 J15:J19">
    <cfRule type="cellIs" priority="6" dxfId="0" operator="greaterThan" stopIfTrue="1">
      <formula>33</formula>
    </cfRule>
  </conditionalFormatting>
  <conditionalFormatting sqref="J9">
    <cfRule type="cellIs" priority="5" dxfId="0" operator="greaterThan" stopIfTrue="1">
      <formula>33</formula>
    </cfRule>
  </conditionalFormatting>
  <conditionalFormatting sqref="J14">
    <cfRule type="cellIs" priority="3" dxfId="0" operator="greaterThan" stopIfTrue="1">
      <formula>33</formula>
    </cfRule>
  </conditionalFormatting>
  <conditionalFormatting sqref="J11:J12">
    <cfRule type="cellIs" priority="2" dxfId="0" operator="greaterThan" stopIfTrue="1">
      <formula>33</formula>
    </cfRule>
  </conditionalFormatting>
  <printOptions/>
  <pageMargins left="0.3937007874015748" right="0" top="0.5511811023622047" bottom="0" header="0" footer="0"/>
  <pageSetup fitToHeight="2" fitToWidth="1" horizontalDpi="300" verticalDpi="3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2020-07-15T09:38:02Z</cp:lastPrinted>
  <dcterms:modified xsi:type="dcterms:W3CDTF">2020-08-24T11:02:06Z</dcterms:modified>
  <cp:category/>
  <cp:version/>
  <cp:contentType/>
  <cp:contentStatus/>
</cp:coreProperties>
</file>