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Текущий\Сметы\Фридом\2020 год\09-05-20\СД-Exsel-КР Гимназии № 80-эксп-торги\"/>
    </mc:Choice>
  </mc:AlternateContent>
  <bookViews>
    <workbookView xWindow="40860" yWindow="180" windowWidth="9720" windowHeight="7260"/>
  </bookViews>
  <sheets>
    <sheet name="ССР-бц" sheetId="2" r:id="rId1"/>
    <sheet name="ССР-тц" sheetId="5" r:id="rId2"/>
    <sheet name="ОСР-бц" sheetId="4" r:id="rId3"/>
  </sheets>
  <definedNames>
    <definedName name="_xlnm.Print_Titles" localSheetId="2">'ОСР-бц'!$14:$14</definedName>
    <definedName name="_xlnm.Print_Titles" localSheetId="0">'ССР-бц'!$21:$21</definedName>
    <definedName name="_xlnm.Print_Titles" localSheetId="1">'ССР-тц'!$21:$21</definedName>
  </definedNames>
  <calcPr calcId="162913"/>
</workbook>
</file>

<file path=xl/calcChain.xml><?xml version="1.0" encoding="utf-8"?>
<calcChain xmlns="http://schemas.openxmlformats.org/spreadsheetml/2006/main">
  <c r="G68" i="5" l="1"/>
  <c r="G66" i="5"/>
  <c r="F66" i="5"/>
  <c r="E66" i="5"/>
  <c r="D66" i="5"/>
  <c r="F59" i="2"/>
  <c r="E59" i="2"/>
  <c r="D59" i="2"/>
  <c r="I18" i="4" l="1"/>
  <c r="D18" i="4"/>
  <c r="F17" i="4"/>
  <c r="D17" i="4"/>
  <c r="D16" i="4"/>
  <c r="D15" i="4" l="1"/>
  <c r="H61" i="2" l="1"/>
  <c r="I16" i="4"/>
  <c r="H72" i="5" l="1"/>
  <c r="C7" i="5" s="1"/>
  <c r="C7" i="2"/>
  <c r="I15" i="4" l="1"/>
  <c r="G60" i="5" l="1"/>
  <c r="I17" i="4" l="1"/>
  <c r="G53" i="2" l="1"/>
  <c r="H17" i="4" l="1"/>
  <c r="H18" i="4"/>
  <c r="A17" i="4"/>
  <c r="A18" i="4"/>
  <c r="G62" i="5" l="1"/>
  <c r="F62" i="5"/>
  <c r="E62" i="5"/>
  <c r="D62" i="5"/>
  <c r="H60" i="5"/>
  <c r="G55" i="5"/>
  <c r="F55" i="5"/>
  <c r="G41" i="5"/>
  <c r="F41" i="5"/>
  <c r="E41" i="5"/>
  <c r="D41" i="5"/>
  <c r="H40" i="5"/>
  <c r="H41" i="5" s="1"/>
  <c r="G37" i="5"/>
  <c r="F37" i="5"/>
  <c r="E37" i="5"/>
  <c r="D37" i="5"/>
  <c r="H36" i="5"/>
  <c r="G33" i="5"/>
  <c r="F33" i="5"/>
  <c r="E33" i="5"/>
  <c r="D33" i="5"/>
  <c r="H32" i="5"/>
  <c r="H62" i="5" l="1"/>
  <c r="H37" i="5"/>
  <c r="H33" i="5"/>
  <c r="G45" i="5" l="1"/>
  <c r="G57" i="5" s="1"/>
  <c r="G64" i="5" s="1"/>
  <c r="D24" i="5" l="1"/>
  <c r="H16" i="4" l="1"/>
  <c r="G55" i="2" l="1"/>
  <c r="F55" i="2"/>
  <c r="G48" i="2"/>
  <c r="F48" i="2"/>
  <c r="G41" i="2"/>
  <c r="F41" i="2"/>
  <c r="E41" i="2"/>
  <c r="D41" i="2"/>
  <c r="H40" i="2"/>
  <c r="H41" i="2" s="1"/>
  <c r="G37" i="2"/>
  <c r="F37" i="2"/>
  <c r="E37" i="2"/>
  <c r="D37" i="2"/>
  <c r="H36" i="2"/>
  <c r="G33" i="2"/>
  <c r="F33" i="2"/>
  <c r="E33" i="2"/>
  <c r="D33" i="2"/>
  <c r="H32" i="2"/>
  <c r="G29" i="2"/>
  <c r="G25" i="2"/>
  <c r="F25" i="2"/>
  <c r="D25" i="2"/>
  <c r="G43" i="2" l="1"/>
  <c r="G50" i="2" s="1"/>
  <c r="G57" i="2" s="1"/>
  <c r="G59" i="2" s="1"/>
  <c r="H33" i="2"/>
  <c r="H37" i="2"/>
  <c r="D25" i="5" l="1"/>
  <c r="F25" i="5"/>
  <c r="G25" i="5"/>
  <c r="G29" i="5"/>
  <c r="A16" i="4"/>
  <c r="G43" i="5" l="1"/>
  <c r="I20" i="4"/>
  <c r="I7" i="4" s="1"/>
  <c r="G20" i="4"/>
  <c r="F20" i="4"/>
  <c r="E20" i="4"/>
  <c r="E28" i="2" s="1"/>
  <c r="D20" i="4"/>
  <c r="D28" i="2" s="1"/>
  <c r="D28" i="5" s="1"/>
  <c r="H15" i="4"/>
  <c r="E29" i="2" l="1"/>
  <c r="E28" i="5"/>
  <c r="F28" i="2"/>
  <c r="D29" i="2"/>
  <c r="D43" i="2" s="1"/>
  <c r="D46" i="2" s="1"/>
  <c r="H28" i="2"/>
  <c r="E29" i="5"/>
  <c r="D29" i="5"/>
  <c r="H20" i="4"/>
  <c r="I8" i="4" s="1"/>
  <c r="I6" i="4" s="1"/>
  <c r="D43" i="5" l="1"/>
  <c r="D45" i="5" s="1"/>
  <c r="F29" i="2"/>
  <c r="F28" i="5"/>
  <c r="D53" i="5" l="1"/>
  <c r="F43" i="2"/>
  <c r="F50" i="2" s="1"/>
  <c r="F57" i="2" s="1"/>
  <c r="H29" i="2"/>
  <c r="F29" i="5"/>
  <c r="F43" i="5" s="1"/>
  <c r="H28" i="5"/>
  <c r="D48" i="2"/>
  <c r="D50" i="2" s="1"/>
  <c r="F45" i="5" l="1"/>
  <c r="F57" i="5" s="1"/>
  <c r="F64" i="5" s="1"/>
  <c r="D55" i="5"/>
  <c r="H29" i="5"/>
  <c r="D55" i="2"/>
  <c r="D57" i="2" s="1"/>
  <c r="D57" i="5" l="1"/>
  <c r="D64" i="5" s="1"/>
  <c r="F68" i="5"/>
  <c r="F70" i="5" s="1"/>
  <c r="D68" i="5" l="1"/>
  <c r="D70" i="5" s="1"/>
  <c r="H24" i="5"/>
  <c r="E25" i="5" l="1"/>
  <c r="E43" i="5" l="1"/>
  <c r="H25" i="5"/>
  <c r="E45" i="5" l="1"/>
  <c r="E53" i="5" s="1"/>
  <c r="H43" i="5"/>
  <c r="H45" i="5" l="1"/>
  <c r="H24" i="2"/>
  <c r="E25" i="2"/>
  <c r="E55" i="5" l="1"/>
  <c r="H53" i="5"/>
  <c r="H25" i="2"/>
  <c r="E43" i="2"/>
  <c r="E46" i="2" s="1"/>
  <c r="H55" i="5" l="1"/>
  <c r="E57" i="5"/>
  <c r="H57" i="5" s="1"/>
  <c r="H43" i="2"/>
  <c r="H46" i="2"/>
  <c r="E64" i="5" l="1"/>
  <c r="E48" i="2"/>
  <c r="H48" i="2" s="1"/>
  <c r="H64" i="5" l="1"/>
  <c r="E50" i="2"/>
  <c r="H50" i="2" l="1"/>
  <c r="E55" i="2"/>
  <c r="H53" i="2"/>
  <c r="E68" i="5" l="1"/>
  <c r="E70" i="5" s="1"/>
  <c r="H55" i="2"/>
  <c r="E57" i="2"/>
  <c r="H57" i="2" l="1"/>
  <c r="H68" i="5" l="1"/>
  <c r="H66" i="5"/>
  <c r="G70" i="5" l="1"/>
  <c r="H70" i="5" s="1"/>
  <c r="C6" i="5" s="1"/>
  <c r="H59" i="2" l="1"/>
  <c r="C6" i="2" s="1"/>
</calcChain>
</file>

<file path=xl/sharedStrings.xml><?xml version="1.0" encoding="utf-8"?>
<sst xmlns="http://schemas.openxmlformats.org/spreadsheetml/2006/main" count="191" uniqueCount="114">
  <si>
    <t xml:space="preserve">СВОДНЫЙ СМЕТНЫЙ РАСЧЕТ СТОИМОСТИ СТРОИТЕЛЬСТВА </t>
  </si>
  <si>
    <t>№п/п</t>
  </si>
  <si>
    <t xml:space="preserve">расчетов </t>
  </si>
  <si>
    <t>и смет</t>
  </si>
  <si>
    <t>работ и затрат</t>
  </si>
  <si>
    <t>Сметная стоимость,тыс.руб.</t>
  </si>
  <si>
    <t>строительных</t>
  </si>
  <si>
    <t>работ</t>
  </si>
  <si>
    <t>монтажных</t>
  </si>
  <si>
    <t>оборудования,</t>
  </si>
  <si>
    <t>мебели,</t>
  </si>
  <si>
    <t>инвентаря</t>
  </si>
  <si>
    <t>прочих</t>
  </si>
  <si>
    <t>затрат</t>
  </si>
  <si>
    <t>сметная</t>
  </si>
  <si>
    <t>стоимость</t>
  </si>
  <si>
    <t>Глава 1.Подготовка территории строительства</t>
  </si>
  <si>
    <t>ИТОГО по главе 1</t>
  </si>
  <si>
    <t>ИТОГО по главе 2</t>
  </si>
  <si>
    <t>ИТОГО по главе 4</t>
  </si>
  <si>
    <t>ИТОГО по главе 5</t>
  </si>
  <si>
    <t>ИТОГО по главам 1-7</t>
  </si>
  <si>
    <t>(ссылка на документ об утверждении)</t>
  </si>
  <si>
    <t>ДИРЕКТОР ПРОЕКТНОЙ ОРГАНИЗАЦИИ</t>
  </si>
  <si>
    <t>ГЛАВНЫЙ ИНЖЕНЕР  ПРОЕКТА</t>
  </si>
  <si>
    <t>ЗАКАЗЧИК</t>
  </si>
  <si>
    <t>Глава 3.Объекты подсобного и обслуживающего назначения</t>
  </si>
  <si>
    <t>ИТОГО по главе 3</t>
  </si>
  <si>
    <t>затрат нет</t>
  </si>
  <si>
    <t>Номера сметных</t>
  </si>
  <si>
    <t>Наименование глав,объектов,</t>
  </si>
  <si>
    <t xml:space="preserve">Общая </t>
  </si>
  <si>
    <t>НАЧАЛЬНИК ОТДЕЛА</t>
  </si>
  <si>
    <t>Заказчик</t>
  </si>
  <si>
    <t>(наименование организации)</t>
  </si>
  <si>
    <t>"Утвержден" "     " __________________20____г.</t>
  </si>
  <si>
    <t xml:space="preserve"> тыс.руб.</t>
  </si>
  <si>
    <t>В тои числе возвратных сумм</t>
  </si>
  <si>
    <t>"____" _________ 20 ___ г.</t>
  </si>
  <si>
    <t>(КАПИТАЛЬНОГО РЕМОНТА)</t>
  </si>
  <si>
    <r>
      <t>(</t>
    </r>
    <r>
      <rPr>
        <sz val="8"/>
        <rFont val="Arial"/>
        <family val="2"/>
        <charset val="204"/>
      </rPr>
      <t>наименование стройки (ремонтируемого объекта))</t>
    </r>
  </si>
  <si>
    <t>Глава 2.Основные объекты строительства</t>
  </si>
  <si>
    <t>Форма № 3</t>
  </si>
  <si>
    <t>(объектная смета)</t>
  </si>
  <si>
    <t>на строительство</t>
  </si>
  <si>
    <t>Сметная стоимость ________________________________________________________________________________________________________________</t>
  </si>
  <si>
    <t>тыс. руб.</t>
  </si>
  <si>
    <t>Средства на оплату труда __________________________________________________________________________________________________________</t>
  </si>
  <si>
    <t>Расчетный измеритель единичной стоимости _____________________________________________________________________________________________</t>
  </si>
  <si>
    <t>Глава 2. ОСНОВНЫЕ ОБЪЕКТЫ СТРОИТЕЛЬСТВА</t>
  </si>
  <si>
    <t>Составлен в ценах по состоянию на 01.01.2000 г.</t>
  </si>
  <si>
    <t>Номер по порядку</t>
  </si>
  <si>
    <t xml:space="preserve">Номера сметных расчетов (смет) </t>
  </si>
  <si>
    <t>Наименование работ</t>
  </si>
  <si>
    <t>Сметная стоимость, тыс.руб.</t>
  </si>
  <si>
    <t>Средства на оплату труда, тыс.руб.</t>
  </si>
  <si>
    <t>Показатели единичной стоимости</t>
  </si>
  <si>
    <t>Обоснование</t>
  </si>
  <si>
    <t>строительных работ</t>
  </si>
  <si>
    <t>монтажных работ</t>
  </si>
  <si>
    <t>оборудования, мебели, инвентаря</t>
  </si>
  <si>
    <t>прочих затрат</t>
  </si>
  <si>
    <t>всего</t>
  </si>
  <si>
    <t>ИТОГО:</t>
  </si>
  <si>
    <t>Главный инженер проекта __________________________________________________________________________________________________________</t>
  </si>
  <si>
    <t>(подпись, Ф.И.О.)</t>
  </si>
  <si>
    <t>Начальник __________________________________________________________</t>
  </si>
  <si>
    <t>отдела __________________________________________________________________________________</t>
  </si>
  <si>
    <t>(наименование)</t>
  </si>
  <si>
    <t>Составил ___________________________________________________________________________________________________________________</t>
  </si>
  <si>
    <t>(должность, подпись, Ф.И.О.)</t>
  </si>
  <si>
    <t>Проверил __________________________________________________________________________________________________________________________</t>
  </si>
  <si>
    <t>ИТОГО ПО СМЕТЕ</t>
  </si>
  <si>
    <t>ВСЕГО ПО СМЕТЕ С НДС</t>
  </si>
  <si>
    <t>Составлен в ценах по состоянию на 01.01.2000 года</t>
  </si>
  <si>
    <t xml:space="preserve"> 02-01-01</t>
  </si>
  <si>
    <t xml:space="preserve"> 02-01-02</t>
  </si>
  <si>
    <t>ОБЪЕКТНЫЙ СМЕТНЫЙ РАСЧЕТ № 02-01</t>
  </si>
  <si>
    <t>Сводный сметный расчет в сумме</t>
  </si>
  <si>
    <t>ОСР № 02-01</t>
  </si>
  <si>
    <t xml:space="preserve"> </t>
  </si>
  <si>
    <t>НДС 20 %</t>
  </si>
  <si>
    <t>Демонтажные работы</t>
  </si>
  <si>
    <t>25.02.2020 г.)</t>
  </si>
  <si>
    <t>Глава 1.Подготовка площадок (территории) капитального ремонта</t>
  </si>
  <si>
    <t>Глава 4.Наружные сети и сооружения (водоснабжения, канализации, теплоснабжения, газоснабжения и т.п.)</t>
  </si>
  <si>
    <t>Глава 5.Благоустройство и озеленение территории</t>
  </si>
  <si>
    <t>ИТОГО по главам 1-5</t>
  </si>
  <si>
    <t>Глава 6.Временные здания и сооружения</t>
  </si>
  <si>
    <t>Глава 7.Прочие работы и затраты</t>
  </si>
  <si>
    <t>Итого по главе 6</t>
  </si>
  <si>
    <t>ИТОГО по главам 1-6</t>
  </si>
  <si>
    <t>Итого по главе 7</t>
  </si>
  <si>
    <t>ГСНр 81-05-01-2001,</t>
  </si>
  <si>
    <t>Капитальный ремонт спортивного ядра и площадки ГТО Гимназии № 80 по адресу: ул.Елькина, 88 в Советском районе г.Челябинска</t>
  </si>
  <si>
    <t>Стройка: Капитальный ремонт спортивного ядра и площадки ГТО Гимназии № 80 по адресу: ул.Елькина, 88 в Советском районе г.Челябинска</t>
  </si>
  <si>
    <t>Капитальный ремонт спортивного ядра и площадки ГТО</t>
  </si>
  <si>
    <t>таб.1, п.3.3</t>
  </si>
  <si>
    <t>Временные здания и сооружения 1,4 %</t>
  </si>
  <si>
    <t xml:space="preserve"> 02-01-03</t>
  </si>
  <si>
    <t xml:space="preserve"> 02-01-04</t>
  </si>
  <si>
    <t>Благоустройство</t>
  </si>
  <si>
    <t>Малые архитектурные формы</t>
  </si>
  <si>
    <t>Ограждение</t>
  </si>
  <si>
    <t xml:space="preserve"> х 1500 руб./тн</t>
  </si>
  <si>
    <t xml:space="preserve"> - оборудование - 3,82</t>
  </si>
  <si>
    <t>Размещение на полигоне ТБО 521,75688 тн х</t>
  </si>
  <si>
    <t>Возврат материалов (металлолом) (0,187тн х 12771руб./тн / 1000 х 1,2)</t>
  </si>
  <si>
    <t>С учетом индексов удорожания на 2 квартал</t>
  </si>
  <si>
    <t>2020 года (Письма Минстроя РФ № 19271-</t>
  </si>
  <si>
    <t xml:space="preserve"> -ИФ/09 от 21.05.2020 г. и № 6369-ИФ/09 от</t>
  </si>
  <si>
    <t>Составлен в ценах по состоянию на 2 квартал 2020 года</t>
  </si>
  <si>
    <t>Возврат материалов (металлолом) (0,187тн х 12771руб./тн / 7,2 / 1000)</t>
  </si>
  <si>
    <t xml:space="preserve"> - СМР - 6,37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</si>
</sst>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10"/>
      <name val="Arial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u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8"/>
      <color theme="1"/>
      <name val="Verdana"/>
      <family val="2"/>
      <charset val="204"/>
    </font>
    <font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>
      <alignment horizontal="center"/>
    </xf>
  </cellStyleXfs>
  <cellXfs count="128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4" fillId="0" borderId="5" xfId="0" applyFont="1" applyBorder="1"/>
    <xf numFmtId="0" fontId="2" fillId="0" borderId="5" xfId="0" applyFont="1" applyBorder="1"/>
    <xf numFmtId="0" fontId="5" fillId="0" borderId="5" xfId="0" applyFont="1" applyBorder="1"/>
    <xf numFmtId="0" fontId="0" fillId="0" borderId="15" xfId="0" applyBorder="1"/>
    <xf numFmtId="0" fontId="0" fillId="0" borderId="16" xfId="0" applyBorder="1"/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4" fillId="0" borderId="10" xfId="0" applyFont="1" applyBorder="1"/>
    <xf numFmtId="0" fontId="2" fillId="0" borderId="25" xfId="0" applyFont="1" applyBorder="1" applyAlignment="1">
      <alignment horizontal="center"/>
    </xf>
    <xf numFmtId="0" fontId="5" fillId="0" borderId="0" xfId="0" applyFont="1"/>
    <xf numFmtId="0" fontId="5" fillId="0" borderId="1" xfId="0" applyFont="1" applyBorder="1"/>
    <xf numFmtId="0" fontId="5" fillId="0" borderId="10" xfId="0" applyFont="1" applyBorder="1"/>
    <xf numFmtId="0" fontId="6" fillId="0" borderId="0" xfId="0" applyFont="1"/>
    <xf numFmtId="0" fontId="6" fillId="0" borderId="1" xfId="0" applyFont="1" applyBorder="1"/>
    <xf numFmtId="0" fontId="6" fillId="0" borderId="0" xfId="0" applyFont="1" applyBorder="1"/>
    <xf numFmtId="0" fontId="5" fillId="0" borderId="0" xfId="0" applyFont="1" applyBorder="1"/>
    <xf numFmtId="2" fontId="2" fillId="0" borderId="1" xfId="0" applyNumberFormat="1" applyFont="1" applyBorder="1"/>
    <xf numFmtId="0" fontId="7" fillId="0" borderId="0" xfId="0" applyFont="1"/>
    <xf numFmtId="2" fontId="0" fillId="0" borderId="0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2" fillId="0" borderId="29" xfId="0" applyNumberFormat="1" applyFon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2" fontId="0" fillId="0" borderId="11" xfId="0" applyNumberFormat="1" applyBorder="1"/>
    <xf numFmtId="2" fontId="0" fillId="0" borderId="31" xfId="0" applyNumberFormat="1" applyBorder="1"/>
    <xf numFmtId="2" fontId="0" fillId="0" borderId="0" xfId="0" applyNumberFormat="1" applyBorder="1"/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  <xf numFmtId="0" fontId="0" fillId="0" borderId="1" xfId="0" applyFont="1" applyBorder="1" applyAlignment="1"/>
    <xf numFmtId="0" fontId="11" fillId="0" borderId="0" xfId="0" applyFont="1" applyAlignment="1"/>
    <xf numFmtId="0" fontId="12" fillId="0" borderId="36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" fontId="0" fillId="0" borderId="0" xfId="0" applyNumberFormat="1" applyAlignment="1">
      <alignment horizontal="center"/>
    </xf>
    <xf numFmtId="0" fontId="8" fillId="0" borderId="0" xfId="0" applyFont="1"/>
    <xf numFmtId="0" fontId="11" fillId="0" borderId="0" xfId="0" applyFont="1" applyBorder="1"/>
    <xf numFmtId="0" fontId="10" fillId="0" borderId="0" xfId="0" applyFont="1"/>
    <xf numFmtId="4" fontId="0" fillId="0" borderId="0" xfId="0" applyNumberFormat="1" applyAlignment="1">
      <alignment horizontal="center"/>
    </xf>
    <xf numFmtId="4" fontId="5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4" fontId="8" fillId="0" borderId="0" xfId="0" applyNumberFormat="1" applyFont="1" applyAlignment="1">
      <alignment horizontal="center"/>
    </xf>
    <xf numFmtId="0" fontId="8" fillId="0" borderId="5" xfId="0" applyFont="1" applyBorder="1"/>
    <xf numFmtId="2" fontId="8" fillId="0" borderId="0" xfId="0" applyNumberFormat="1" applyFont="1" applyBorder="1" applyAlignment="1">
      <alignment horizontal="center"/>
    </xf>
    <xf numFmtId="2" fontId="8" fillId="0" borderId="5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2" fontId="13" fillId="0" borderId="26" xfId="0" applyNumberFormat="1" applyFont="1" applyBorder="1"/>
    <xf numFmtId="0" fontId="0" fillId="0" borderId="0" xfId="0" applyAlignment="1">
      <alignment horizontal="center"/>
    </xf>
    <xf numFmtId="0" fontId="2" fillId="0" borderId="16" xfId="0" applyFont="1" applyBorder="1" applyAlignment="1">
      <alignment horizontal="center" vertical="top"/>
    </xf>
    <xf numFmtId="16" fontId="2" fillId="0" borderId="0" xfId="0" applyNumberFormat="1" applyFont="1" applyBorder="1" applyAlignment="1">
      <alignment horizontal="center" vertical="top"/>
    </xf>
    <xf numFmtId="0" fontId="5" fillId="0" borderId="5" xfId="0" applyFont="1" applyBorder="1" applyAlignment="1">
      <alignment vertical="top" wrapText="1"/>
    </xf>
    <xf numFmtId="2" fontId="0" fillId="0" borderId="0" xfId="0" applyNumberFormat="1" applyBorder="1" applyAlignment="1">
      <alignment horizontal="center" vertical="top"/>
    </xf>
    <xf numFmtId="2" fontId="0" fillId="0" borderId="10" xfId="0" applyNumberFormat="1" applyBorder="1" applyAlignment="1">
      <alignment horizontal="center" vertical="top"/>
    </xf>
    <xf numFmtId="2" fontId="0" fillId="0" borderId="5" xfId="0" applyNumberFormat="1" applyBorder="1" applyAlignment="1">
      <alignment horizontal="center" vertical="top"/>
    </xf>
    <xf numFmtId="2" fontId="0" fillId="0" borderId="13" xfId="0" applyNumberFormat="1" applyBorder="1" applyAlignment="1">
      <alignment horizontal="center" vertical="top"/>
    </xf>
    <xf numFmtId="0" fontId="13" fillId="0" borderId="10" xfId="0" applyFont="1" applyBorder="1" applyAlignment="1">
      <alignment horizontal="center" wrapText="1"/>
    </xf>
    <xf numFmtId="2" fontId="13" fillId="0" borderId="28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20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Титул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72"/>
  <sheetViews>
    <sheetView tabSelected="1" workbookViewId="0"/>
  </sheetViews>
  <sheetFormatPr defaultRowHeight="12.75" x14ac:dyDescent="0.2"/>
  <cols>
    <col min="2" max="2" width="18.42578125" customWidth="1"/>
    <col min="3" max="3" width="42.28515625" customWidth="1"/>
    <col min="4" max="4" width="12.85546875" customWidth="1"/>
    <col min="5" max="5" width="11" customWidth="1"/>
    <col min="6" max="6" width="14.7109375" customWidth="1"/>
    <col min="7" max="7" width="12" customWidth="1"/>
    <col min="8" max="8" width="16" customWidth="1"/>
  </cols>
  <sheetData>
    <row r="2" spans="1:8" x14ac:dyDescent="0.2">
      <c r="A2" s="50" t="s">
        <v>33</v>
      </c>
      <c r="B2" s="51"/>
      <c r="C2" s="51"/>
      <c r="D2" s="50"/>
    </row>
    <row r="3" spans="1:8" x14ac:dyDescent="0.2">
      <c r="A3" s="50"/>
      <c r="B3" s="116" t="s">
        <v>34</v>
      </c>
      <c r="C3" s="116"/>
      <c r="D3" s="50"/>
    </row>
    <row r="4" spans="1:8" x14ac:dyDescent="0.2">
      <c r="A4" s="50" t="s">
        <v>35</v>
      </c>
      <c r="B4" s="52"/>
      <c r="C4" s="52"/>
      <c r="D4" s="50"/>
    </row>
    <row r="5" spans="1:8" x14ac:dyDescent="0.2">
      <c r="A5" s="47"/>
      <c r="B5" s="53"/>
      <c r="C5" s="3"/>
    </row>
    <row r="6" spans="1:8" ht="12.75" customHeight="1" x14ac:dyDescent="0.2">
      <c r="A6" s="117" t="s">
        <v>78</v>
      </c>
      <c r="B6" s="117"/>
      <c r="C6" s="54">
        <f>H59</f>
        <v>1505.97</v>
      </c>
      <c r="D6" s="47" t="s">
        <v>36</v>
      </c>
    </row>
    <row r="7" spans="1:8" x14ac:dyDescent="0.2">
      <c r="A7" s="50" t="s">
        <v>37</v>
      </c>
      <c r="B7" s="53"/>
      <c r="C7" s="99">
        <f>H61</f>
        <v>0.33</v>
      </c>
      <c r="D7" s="47" t="s">
        <v>36</v>
      </c>
    </row>
    <row r="8" spans="1:8" x14ac:dyDescent="0.2">
      <c r="A8" s="48"/>
      <c r="B8" s="48"/>
      <c r="C8" s="2"/>
      <c r="D8" s="2"/>
    </row>
    <row r="9" spans="1:8" x14ac:dyDescent="0.2">
      <c r="A9" s="116" t="s">
        <v>22</v>
      </c>
      <c r="B9" s="116"/>
      <c r="C9" s="116"/>
      <c r="D9" s="116"/>
    </row>
    <row r="10" spans="1:8" x14ac:dyDescent="0.2">
      <c r="A10" s="55" t="s">
        <v>38</v>
      </c>
      <c r="B10" s="53"/>
      <c r="C10" s="3"/>
      <c r="D10" s="3"/>
    </row>
    <row r="11" spans="1:8" x14ac:dyDescent="0.2">
      <c r="A11" s="55"/>
    </row>
    <row r="12" spans="1:8" x14ac:dyDescent="0.2">
      <c r="A12" s="118" t="s">
        <v>0</v>
      </c>
      <c r="B12" s="118"/>
      <c r="C12" s="118"/>
      <c r="D12" s="118"/>
      <c r="E12" s="118"/>
      <c r="F12" s="118"/>
      <c r="G12" s="118"/>
      <c r="H12" s="118"/>
    </row>
    <row r="13" spans="1:8" x14ac:dyDescent="0.2">
      <c r="A13" s="118" t="s">
        <v>39</v>
      </c>
      <c r="B13" s="118"/>
      <c r="C13" s="118"/>
      <c r="D13" s="118"/>
      <c r="E13" s="118"/>
      <c r="F13" s="118"/>
      <c r="G13" s="118"/>
      <c r="H13" s="118"/>
    </row>
    <row r="14" spans="1:8" x14ac:dyDescent="0.2">
      <c r="A14" s="110" t="s">
        <v>94</v>
      </c>
      <c r="B14" s="110"/>
      <c r="C14" s="110"/>
      <c r="D14" s="110"/>
      <c r="E14" s="110"/>
      <c r="F14" s="110"/>
      <c r="G14" s="110"/>
      <c r="H14" s="110"/>
    </row>
    <row r="15" spans="1:8" x14ac:dyDescent="0.2">
      <c r="A15" s="111" t="s">
        <v>40</v>
      </c>
      <c r="B15" s="112"/>
      <c r="C15" s="112"/>
      <c r="D15" s="112"/>
      <c r="E15" s="112"/>
      <c r="F15" s="112"/>
      <c r="G15" s="112"/>
      <c r="H15" s="112"/>
    </row>
    <row r="16" spans="1:8" ht="13.5" thickBot="1" x14ac:dyDescent="0.25">
      <c r="A16" s="47" t="s">
        <v>74</v>
      </c>
    </row>
    <row r="17" spans="1:8" x14ac:dyDescent="0.2">
      <c r="A17" s="8" t="s">
        <v>1</v>
      </c>
      <c r="B17" s="25" t="s">
        <v>29</v>
      </c>
      <c r="C17" s="27" t="s">
        <v>30</v>
      </c>
      <c r="D17" s="113" t="s">
        <v>5</v>
      </c>
      <c r="E17" s="114"/>
      <c r="F17" s="114"/>
      <c r="G17" s="115"/>
      <c r="H17" s="31" t="s">
        <v>31</v>
      </c>
    </row>
    <row r="18" spans="1:8" x14ac:dyDescent="0.2">
      <c r="A18" s="9"/>
      <c r="B18" s="23" t="s">
        <v>2</v>
      </c>
      <c r="C18" s="22" t="s">
        <v>4</v>
      </c>
      <c r="D18" s="29" t="s">
        <v>6</v>
      </c>
      <c r="E18" s="22" t="s">
        <v>8</v>
      </c>
      <c r="F18" s="29" t="s">
        <v>9</v>
      </c>
      <c r="G18" s="22" t="s">
        <v>12</v>
      </c>
      <c r="H18" s="32" t="s">
        <v>14</v>
      </c>
    </row>
    <row r="19" spans="1:8" x14ac:dyDescent="0.2">
      <c r="A19" s="9"/>
      <c r="B19" s="23" t="s">
        <v>3</v>
      </c>
      <c r="C19" s="22"/>
      <c r="D19" s="29" t="s">
        <v>7</v>
      </c>
      <c r="E19" s="22" t="s">
        <v>7</v>
      </c>
      <c r="F19" s="29" t="s">
        <v>10</v>
      </c>
      <c r="G19" s="22" t="s">
        <v>13</v>
      </c>
      <c r="H19" s="32" t="s">
        <v>15</v>
      </c>
    </row>
    <row r="20" spans="1:8" ht="13.5" thickBot="1" x14ac:dyDescent="0.25">
      <c r="A20" s="10"/>
      <c r="B20" s="26"/>
      <c r="C20" s="28"/>
      <c r="D20" s="30"/>
      <c r="E20" s="28"/>
      <c r="F20" s="30" t="s">
        <v>11</v>
      </c>
      <c r="G20" s="28"/>
      <c r="H20" s="33"/>
    </row>
    <row r="21" spans="1:8" ht="13.5" thickBot="1" x14ac:dyDescent="0.25">
      <c r="A21" s="4">
        <v>1</v>
      </c>
      <c r="B21" s="14">
        <v>2</v>
      </c>
      <c r="C21" s="16">
        <v>3</v>
      </c>
      <c r="D21" s="5">
        <v>4</v>
      </c>
      <c r="E21" s="16">
        <v>5</v>
      </c>
      <c r="F21" s="5">
        <v>6</v>
      </c>
      <c r="G21" s="16">
        <v>7</v>
      </c>
      <c r="H21" s="6">
        <v>8</v>
      </c>
    </row>
    <row r="22" spans="1:8" x14ac:dyDescent="0.2">
      <c r="A22" s="20"/>
      <c r="B22" s="3"/>
      <c r="C22" s="7"/>
      <c r="D22" s="3"/>
      <c r="E22" s="7"/>
      <c r="F22" s="3"/>
      <c r="G22" s="7"/>
      <c r="H22" s="15"/>
    </row>
    <row r="23" spans="1:8" x14ac:dyDescent="0.2">
      <c r="A23" s="21"/>
      <c r="B23" s="3"/>
      <c r="C23" s="17" t="s">
        <v>84</v>
      </c>
      <c r="D23" s="3"/>
      <c r="E23" s="7"/>
      <c r="F23" s="3"/>
      <c r="G23" s="7"/>
      <c r="H23" s="15"/>
    </row>
    <row r="24" spans="1:8" x14ac:dyDescent="0.2">
      <c r="A24" s="34">
        <v>1</v>
      </c>
      <c r="B24" s="35"/>
      <c r="C24" s="7" t="s">
        <v>28</v>
      </c>
      <c r="D24" s="56">
        <v>0</v>
      </c>
      <c r="E24" s="57">
        <v>0</v>
      </c>
      <c r="F24" s="56">
        <v>0</v>
      </c>
      <c r="G24" s="57">
        <v>0</v>
      </c>
      <c r="H24" s="58">
        <f>SUM(D24:G24)</f>
        <v>0</v>
      </c>
    </row>
    <row r="25" spans="1:8" x14ac:dyDescent="0.2">
      <c r="A25" s="38"/>
      <c r="B25" s="39"/>
      <c r="C25" s="42" t="s">
        <v>17</v>
      </c>
      <c r="D25" s="59">
        <f>SUM(D24:D24)</f>
        <v>0</v>
      </c>
      <c r="E25" s="60">
        <f>SUM(E24:E24)</f>
        <v>0</v>
      </c>
      <c r="F25" s="59">
        <f>SUM(F24:F24)</f>
        <v>0</v>
      </c>
      <c r="G25" s="60">
        <f>SUM(G24:G24)</f>
        <v>0</v>
      </c>
      <c r="H25" s="61">
        <f>SUM(D25:G25)</f>
        <v>0</v>
      </c>
    </row>
    <row r="26" spans="1:8" x14ac:dyDescent="0.2">
      <c r="A26" s="34"/>
      <c r="B26" s="35"/>
      <c r="C26" s="18"/>
      <c r="D26" s="62"/>
      <c r="E26" s="57"/>
      <c r="F26" s="56"/>
      <c r="G26" s="24"/>
      <c r="H26" s="36"/>
    </row>
    <row r="27" spans="1:8" x14ac:dyDescent="0.2">
      <c r="A27" s="34"/>
      <c r="B27" s="35"/>
      <c r="C27" s="17" t="s">
        <v>41</v>
      </c>
      <c r="D27" s="56"/>
      <c r="E27" s="57"/>
      <c r="F27" s="56"/>
      <c r="G27" s="57"/>
      <c r="H27" s="58"/>
    </row>
    <row r="28" spans="1:8" ht="25.5" x14ac:dyDescent="0.2">
      <c r="A28" s="101">
        <v>2</v>
      </c>
      <c r="B28" s="102" t="s">
        <v>79</v>
      </c>
      <c r="C28" s="103" t="s">
        <v>96</v>
      </c>
      <c r="D28" s="104">
        <f>'ОСР-бц'!D20</f>
        <v>1353.0500000000002</v>
      </c>
      <c r="E28" s="106">
        <f>'ОСР-бц'!E20</f>
        <v>0</v>
      </c>
      <c r="F28" s="104">
        <f>'ОСР-бц'!F20</f>
        <v>33.119999999999997</v>
      </c>
      <c r="G28" s="106">
        <v>0</v>
      </c>
      <c r="H28" s="107">
        <f>SUM(D28:G28)</f>
        <v>1386.17</v>
      </c>
    </row>
    <row r="29" spans="1:8" x14ac:dyDescent="0.2">
      <c r="A29" s="38"/>
      <c r="B29" s="39"/>
      <c r="C29" s="42" t="s">
        <v>18</v>
      </c>
      <c r="D29" s="59">
        <f>SUM(D28:D28)</f>
        <v>1353.0500000000002</v>
      </c>
      <c r="E29" s="60">
        <f>SUM(E28:E28)</f>
        <v>0</v>
      </c>
      <c r="F29" s="59">
        <f>SUM(F28:F28)</f>
        <v>33.119999999999997</v>
      </c>
      <c r="G29" s="60">
        <f>SUM(G28:G28)</f>
        <v>0</v>
      </c>
      <c r="H29" s="61">
        <f>SUM(D29:G29)</f>
        <v>1386.17</v>
      </c>
    </row>
    <row r="30" spans="1:8" x14ac:dyDescent="0.2">
      <c r="A30" s="34"/>
      <c r="B30" s="35"/>
      <c r="C30" s="18"/>
      <c r="D30" s="62"/>
      <c r="E30" s="24"/>
      <c r="F30" s="62"/>
      <c r="G30" s="24"/>
      <c r="H30" s="36"/>
    </row>
    <row r="31" spans="1:8" x14ac:dyDescent="0.2">
      <c r="A31" s="34"/>
      <c r="B31" s="35"/>
      <c r="C31" s="17" t="s">
        <v>26</v>
      </c>
      <c r="D31" s="56"/>
      <c r="E31" s="57"/>
      <c r="F31" s="56"/>
      <c r="G31" s="57"/>
      <c r="H31" s="58"/>
    </row>
    <row r="32" spans="1:8" x14ac:dyDescent="0.2">
      <c r="A32" s="34">
        <v>3</v>
      </c>
      <c r="B32" s="37"/>
      <c r="C32" s="7" t="s">
        <v>28</v>
      </c>
      <c r="D32" s="56">
        <v>0</v>
      </c>
      <c r="E32" s="57">
        <v>0</v>
      </c>
      <c r="F32" s="56">
        <v>0</v>
      </c>
      <c r="G32" s="57">
        <v>0</v>
      </c>
      <c r="H32" s="58">
        <f>SUM(D32:G32)</f>
        <v>0</v>
      </c>
    </row>
    <row r="33" spans="1:8" x14ac:dyDescent="0.2">
      <c r="A33" s="38"/>
      <c r="B33" s="39"/>
      <c r="C33" s="42" t="s">
        <v>27</v>
      </c>
      <c r="D33" s="59">
        <f>SUM(D32:D32)</f>
        <v>0</v>
      </c>
      <c r="E33" s="60">
        <f>SUM(E32:E32)</f>
        <v>0</v>
      </c>
      <c r="F33" s="59">
        <f>SUM(F32:F32)</f>
        <v>0</v>
      </c>
      <c r="G33" s="60">
        <f>SUM(G32:G32)</f>
        <v>0</v>
      </c>
      <c r="H33" s="61">
        <f>SUM(D33:G33)</f>
        <v>0</v>
      </c>
    </row>
    <row r="34" spans="1:8" x14ac:dyDescent="0.2">
      <c r="A34" s="34"/>
      <c r="B34" s="35"/>
      <c r="C34" s="7"/>
      <c r="D34" s="63"/>
      <c r="E34" s="64"/>
      <c r="F34" s="56"/>
      <c r="G34" s="57"/>
      <c r="H34" s="58"/>
    </row>
    <row r="35" spans="1:8" x14ac:dyDescent="0.2">
      <c r="A35" s="34"/>
      <c r="B35" s="35"/>
      <c r="C35" s="17" t="s">
        <v>85</v>
      </c>
      <c r="D35" s="63"/>
      <c r="E35" s="64"/>
      <c r="F35" s="56"/>
      <c r="G35" s="57"/>
      <c r="H35" s="58"/>
    </row>
    <row r="36" spans="1:8" x14ac:dyDescent="0.2">
      <c r="A36" s="34">
        <v>4</v>
      </c>
      <c r="B36" s="37"/>
      <c r="C36" s="19" t="s">
        <v>28</v>
      </c>
      <c r="D36" s="65">
        <v>0</v>
      </c>
      <c r="E36" s="66">
        <v>0</v>
      </c>
      <c r="F36" s="56">
        <v>0</v>
      </c>
      <c r="G36" s="57">
        <v>0</v>
      </c>
      <c r="H36" s="58">
        <f>SUM(D36:G36)</f>
        <v>0</v>
      </c>
    </row>
    <row r="37" spans="1:8" x14ac:dyDescent="0.2">
      <c r="A37" s="38"/>
      <c r="B37" s="39"/>
      <c r="C37" s="42" t="s">
        <v>19</v>
      </c>
      <c r="D37" s="59">
        <f>SUM(D36:D36)</f>
        <v>0</v>
      </c>
      <c r="E37" s="60">
        <f>SUM(E36:E36)</f>
        <v>0</v>
      </c>
      <c r="F37" s="59">
        <f>SUM(F36:F36)</f>
        <v>0</v>
      </c>
      <c r="G37" s="60">
        <f>SUM(G36:G36)</f>
        <v>0</v>
      </c>
      <c r="H37" s="61">
        <f>SUM(D37:G37)</f>
        <v>0</v>
      </c>
    </row>
    <row r="38" spans="1:8" x14ac:dyDescent="0.2">
      <c r="A38" s="34"/>
      <c r="B38" s="35"/>
      <c r="C38" s="7"/>
      <c r="D38" s="56"/>
      <c r="E38" s="57"/>
      <c r="F38" s="56"/>
      <c r="G38" s="57"/>
      <c r="H38" s="58"/>
    </row>
    <row r="39" spans="1:8" x14ac:dyDescent="0.2">
      <c r="A39" s="34"/>
      <c r="B39" s="35"/>
      <c r="C39" s="17" t="s">
        <v>86</v>
      </c>
      <c r="D39" s="56"/>
      <c r="E39" s="57"/>
      <c r="F39" s="56"/>
      <c r="G39" s="57"/>
      <c r="H39" s="58"/>
    </row>
    <row r="40" spans="1:8" x14ac:dyDescent="0.2">
      <c r="A40" s="34">
        <v>5</v>
      </c>
      <c r="B40" s="37"/>
      <c r="C40" s="7" t="s">
        <v>28</v>
      </c>
      <c r="D40" s="56">
        <v>0</v>
      </c>
      <c r="E40" s="57">
        <v>0</v>
      </c>
      <c r="F40" s="56">
        <v>0</v>
      </c>
      <c r="G40" s="57">
        <v>0</v>
      </c>
      <c r="H40" s="58">
        <f>SUM(D40:G40)</f>
        <v>0</v>
      </c>
    </row>
    <row r="41" spans="1:8" x14ac:dyDescent="0.2">
      <c r="A41" s="38"/>
      <c r="B41" s="39"/>
      <c r="C41" s="42" t="s">
        <v>20</v>
      </c>
      <c r="D41" s="59">
        <f>SUM(D40:D40)</f>
        <v>0</v>
      </c>
      <c r="E41" s="60">
        <f>SUM(E40:E40)</f>
        <v>0</v>
      </c>
      <c r="F41" s="59">
        <f>SUM(F40:F40)</f>
        <v>0</v>
      </c>
      <c r="G41" s="60">
        <f>SUM(G40:G40)</f>
        <v>0</v>
      </c>
      <c r="H41" s="61">
        <f>SUM(H40:H40)</f>
        <v>0</v>
      </c>
    </row>
    <row r="42" spans="1:8" x14ac:dyDescent="0.2">
      <c r="A42" s="34"/>
      <c r="B42" s="35"/>
      <c r="C42" s="7"/>
      <c r="D42" s="56"/>
      <c r="E42" s="57"/>
      <c r="F42" s="56"/>
      <c r="G42" s="57"/>
      <c r="H42" s="58"/>
    </row>
    <row r="43" spans="1:8" x14ac:dyDescent="0.2">
      <c r="A43" s="38"/>
      <c r="B43" s="39"/>
      <c r="C43" s="42" t="s">
        <v>87</v>
      </c>
      <c r="D43" s="59">
        <f>D25+D29+D33+D37+D41</f>
        <v>1353.0500000000002</v>
      </c>
      <c r="E43" s="69">
        <f t="shared" ref="E43:G43" si="0">E25+E29+E33+E37+E41</f>
        <v>0</v>
      </c>
      <c r="F43" s="60">
        <f t="shared" si="0"/>
        <v>33.119999999999997</v>
      </c>
      <c r="G43" s="69">
        <f t="shared" si="0"/>
        <v>0</v>
      </c>
      <c r="H43" s="70">
        <f>SUM(D43:G43)</f>
        <v>1386.17</v>
      </c>
    </row>
    <row r="44" spans="1:8" x14ac:dyDescent="0.2">
      <c r="A44" s="34"/>
      <c r="B44" s="35"/>
      <c r="C44" s="7"/>
      <c r="D44" s="56"/>
      <c r="E44" s="57"/>
      <c r="F44" s="56"/>
      <c r="G44" s="57"/>
      <c r="H44" s="58"/>
    </row>
    <row r="45" spans="1:8" x14ac:dyDescent="0.2">
      <c r="A45" s="34"/>
      <c r="B45" s="35"/>
      <c r="C45" s="17" t="s">
        <v>88</v>
      </c>
      <c r="D45" s="56"/>
      <c r="E45" s="57"/>
      <c r="F45" s="56"/>
      <c r="G45" s="57"/>
      <c r="H45" s="58"/>
    </row>
    <row r="46" spans="1:8" x14ac:dyDescent="0.2">
      <c r="A46" s="40">
        <v>6</v>
      </c>
      <c r="B46" s="43" t="s">
        <v>93</v>
      </c>
      <c r="C46" s="19" t="s">
        <v>98</v>
      </c>
      <c r="D46" s="56">
        <f>ROUND(D43*0.014,2)</f>
        <v>18.940000000000001</v>
      </c>
      <c r="E46" s="57">
        <f>ROUND(E43*0.014,2)</f>
        <v>0</v>
      </c>
      <c r="F46" s="56">
        <v>0</v>
      </c>
      <c r="G46" s="57">
        <v>0</v>
      </c>
      <c r="H46" s="58">
        <f>SUM(D46:G46)</f>
        <v>18.940000000000001</v>
      </c>
    </row>
    <row r="47" spans="1:8" x14ac:dyDescent="0.2">
      <c r="A47" s="40"/>
      <c r="B47" s="43" t="s">
        <v>97</v>
      </c>
      <c r="C47" s="49"/>
      <c r="D47" s="57"/>
      <c r="E47" s="67"/>
      <c r="F47" s="57"/>
      <c r="G47" s="67"/>
      <c r="H47" s="68"/>
    </row>
    <row r="48" spans="1:8" x14ac:dyDescent="0.2">
      <c r="A48" s="46"/>
      <c r="B48" s="44"/>
      <c r="C48" s="44" t="s">
        <v>90</v>
      </c>
      <c r="D48" s="69">
        <f>SUM(D46:D46)</f>
        <v>18.940000000000001</v>
      </c>
      <c r="E48" s="69">
        <f>SUM(E46:E46)</f>
        <v>0</v>
      </c>
      <c r="F48" s="69">
        <f>SUM(F46:F46)</f>
        <v>0</v>
      </c>
      <c r="G48" s="69">
        <f>SUM(G46:G46)</f>
        <v>0</v>
      </c>
      <c r="H48" s="70">
        <f>SUM(D48:G48)</f>
        <v>18.940000000000001</v>
      </c>
    </row>
    <row r="49" spans="1:8" x14ac:dyDescent="0.2">
      <c r="A49" s="40"/>
      <c r="B49" s="43"/>
      <c r="C49" s="12"/>
      <c r="D49" s="67"/>
      <c r="E49" s="67"/>
      <c r="F49" s="67"/>
      <c r="G49" s="67"/>
      <c r="H49" s="68"/>
    </row>
    <row r="50" spans="1:8" x14ac:dyDescent="0.2">
      <c r="A50" s="46"/>
      <c r="B50" s="44"/>
      <c r="C50" s="44" t="s">
        <v>91</v>
      </c>
      <c r="D50" s="69">
        <f>D43+D48</f>
        <v>1371.9900000000002</v>
      </c>
      <c r="E50" s="69">
        <f>E43+E48</f>
        <v>0</v>
      </c>
      <c r="F50" s="69">
        <f>F43+F48</f>
        <v>33.119999999999997</v>
      </c>
      <c r="G50" s="69">
        <f>G43+G48</f>
        <v>0</v>
      </c>
      <c r="H50" s="70">
        <f>SUM(D50:G50)</f>
        <v>1405.1100000000001</v>
      </c>
    </row>
    <row r="51" spans="1:8" x14ac:dyDescent="0.2">
      <c r="A51" s="40"/>
      <c r="B51" s="43"/>
      <c r="C51" s="12"/>
      <c r="D51" s="67"/>
      <c r="E51" s="67"/>
      <c r="F51" s="67"/>
      <c r="G51" s="67"/>
      <c r="H51" s="68"/>
    </row>
    <row r="52" spans="1:8" x14ac:dyDescent="0.2">
      <c r="A52" s="40"/>
      <c r="B52" s="43"/>
      <c r="C52" s="45" t="s">
        <v>89</v>
      </c>
      <c r="D52" s="67"/>
      <c r="E52" s="67"/>
      <c r="F52" s="67"/>
      <c r="G52" s="67"/>
      <c r="H52" s="68"/>
    </row>
    <row r="53" spans="1:8" x14ac:dyDescent="0.2">
      <c r="A53" s="34">
        <v>7</v>
      </c>
      <c r="B53" s="35"/>
      <c r="C53" s="49" t="s">
        <v>106</v>
      </c>
      <c r="D53" s="57">
        <v>0</v>
      </c>
      <c r="E53" s="67">
        <v>0</v>
      </c>
      <c r="F53" s="57">
        <v>0</v>
      </c>
      <c r="G53" s="67">
        <f>ROUND('ССР-тц'!G60/7.76,2)</f>
        <v>100.86</v>
      </c>
      <c r="H53" s="68">
        <f>SUM(D53:G53)</f>
        <v>100.86</v>
      </c>
    </row>
    <row r="54" spans="1:8" x14ac:dyDescent="0.2">
      <c r="A54" s="34"/>
      <c r="B54" s="35"/>
      <c r="C54" s="49" t="s">
        <v>104</v>
      </c>
      <c r="D54" s="57"/>
      <c r="E54" s="67"/>
      <c r="F54" s="57"/>
      <c r="G54" s="67"/>
      <c r="H54" s="68"/>
    </row>
    <row r="55" spans="1:8" x14ac:dyDescent="0.2">
      <c r="A55" s="38"/>
      <c r="B55" s="39"/>
      <c r="C55" s="42" t="s">
        <v>92</v>
      </c>
      <c r="D55" s="59">
        <f>SUM(D53:D54)</f>
        <v>0</v>
      </c>
      <c r="E55" s="60">
        <f>SUM(E53:E54)</f>
        <v>0</v>
      </c>
      <c r="F55" s="59">
        <f>SUM(F53:F54)</f>
        <v>0</v>
      </c>
      <c r="G55" s="60">
        <f>SUM(G53:G54)</f>
        <v>100.86</v>
      </c>
      <c r="H55" s="61">
        <f>SUM(D55:G55)</f>
        <v>100.86</v>
      </c>
    </row>
    <row r="56" spans="1:8" x14ac:dyDescent="0.2">
      <c r="A56" s="34"/>
      <c r="B56" s="35"/>
      <c r="C56" s="18"/>
      <c r="D56" s="62"/>
      <c r="E56" s="24"/>
      <c r="F56" s="56"/>
      <c r="G56" s="57"/>
      <c r="H56" s="36"/>
    </row>
    <row r="57" spans="1:8" ht="13.5" thickBot="1" x14ac:dyDescent="0.25">
      <c r="A57" s="38"/>
      <c r="B57" s="39"/>
      <c r="C57" s="42" t="s">
        <v>21</v>
      </c>
      <c r="D57" s="59">
        <f>D50+D55</f>
        <v>1371.9900000000002</v>
      </c>
      <c r="E57" s="60">
        <f>E50+E55</f>
        <v>0</v>
      </c>
      <c r="F57" s="60">
        <f>F50+F55</f>
        <v>33.119999999999997</v>
      </c>
      <c r="G57" s="60">
        <f>G50+G55</f>
        <v>100.86</v>
      </c>
      <c r="H57" s="61">
        <f>SUM(D57:G57)</f>
        <v>1505.97</v>
      </c>
    </row>
    <row r="58" spans="1:8" ht="12.75" customHeight="1" x14ac:dyDescent="0.2">
      <c r="A58" s="41"/>
      <c r="B58" s="11"/>
      <c r="C58" s="11"/>
      <c r="D58" s="71"/>
      <c r="E58" s="71"/>
      <c r="F58" s="71"/>
      <c r="G58" s="71"/>
      <c r="H58" s="72"/>
    </row>
    <row r="59" spans="1:8" x14ac:dyDescent="0.2">
      <c r="A59" s="40"/>
      <c r="B59" s="12"/>
      <c r="C59" s="43" t="s">
        <v>72</v>
      </c>
      <c r="D59" s="73">
        <f>D57</f>
        <v>1371.9900000000002</v>
      </c>
      <c r="E59" s="73">
        <f t="shared" ref="E59:G59" si="1">E57</f>
        <v>0</v>
      </c>
      <c r="F59" s="73">
        <f t="shared" si="1"/>
        <v>33.119999999999997</v>
      </c>
      <c r="G59" s="73">
        <f t="shared" si="1"/>
        <v>100.86</v>
      </c>
      <c r="H59" s="74">
        <f>SUM(D59:G59)</f>
        <v>1505.97</v>
      </c>
    </row>
    <row r="60" spans="1:8" x14ac:dyDescent="0.2">
      <c r="A60" s="40"/>
      <c r="B60" s="12"/>
      <c r="C60" s="43"/>
      <c r="D60" s="73"/>
      <c r="E60" s="73"/>
      <c r="F60" s="73"/>
      <c r="G60" s="73"/>
      <c r="H60" s="74"/>
    </row>
    <row r="61" spans="1:8" ht="25.5" x14ac:dyDescent="0.2">
      <c r="A61" s="40"/>
      <c r="B61" s="12"/>
      <c r="C61" s="108" t="s">
        <v>112</v>
      </c>
      <c r="D61" s="73"/>
      <c r="E61" s="73"/>
      <c r="F61" s="73"/>
      <c r="G61" s="73"/>
      <c r="H61" s="109">
        <f>ROUND(0.187*12771/7.2/1000,2)</f>
        <v>0.33</v>
      </c>
    </row>
    <row r="62" spans="1:8" ht="13.5" thickBot="1" x14ac:dyDescent="0.25">
      <c r="A62" s="10"/>
      <c r="B62" s="13"/>
      <c r="C62" s="13"/>
      <c r="D62" s="75"/>
      <c r="E62" s="75"/>
      <c r="F62" s="75"/>
      <c r="G62" s="75"/>
      <c r="H62" s="76"/>
    </row>
    <row r="63" spans="1:8" x14ac:dyDescent="0.2">
      <c r="A63" s="3"/>
      <c r="B63" s="3"/>
      <c r="C63" s="3"/>
      <c r="D63" s="77"/>
      <c r="E63" s="77"/>
      <c r="F63" s="77"/>
      <c r="G63" s="77"/>
      <c r="H63" s="77"/>
    </row>
    <row r="65" spans="1:8" ht="12" customHeight="1" x14ac:dyDescent="0.2">
      <c r="A65" s="1"/>
      <c r="B65" s="1" t="s">
        <v>23</v>
      </c>
      <c r="C65" s="1"/>
      <c r="D65" s="1"/>
      <c r="E65" s="1"/>
      <c r="F65" s="1"/>
      <c r="G65" s="1"/>
      <c r="H65" s="1"/>
    </row>
    <row r="66" spans="1:8" ht="12" customHeight="1" x14ac:dyDescent="0.2">
      <c r="A66" s="1"/>
      <c r="B66" s="1"/>
      <c r="C66" s="1"/>
      <c r="D66" s="1"/>
      <c r="E66" s="1"/>
      <c r="F66" s="1"/>
      <c r="G66" s="1"/>
      <c r="H66" s="1"/>
    </row>
    <row r="67" spans="1:8" x14ac:dyDescent="0.2">
      <c r="A67" s="1"/>
      <c r="B67" s="1" t="s">
        <v>24</v>
      </c>
      <c r="C67" s="1"/>
      <c r="D67" s="1"/>
      <c r="E67" s="1"/>
      <c r="F67" s="1"/>
      <c r="G67" s="1"/>
      <c r="H67" s="1"/>
    </row>
    <row r="68" spans="1:8" x14ac:dyDescent="0.2">
      <c r="A68" s="1"/>
      <c r="B68" s="1"/>
      <c r="C68" s="1"/>
      <c r="D68" s="1"/>
      <c r="E68" s="1"/>
      <c r="F68" s="1"/>
      <c r="G68" s="1"/>
      <c r="H68" s="1"/>
    </row>
    <row r="69" spans="1:8" x14ac:dyDescent="0.2">
      <c r="A69" s="1"/>
      <c r="B69" s="1" t="s">
        <v>32</v>
      </c>
      <c r="C69" s="1"/>
      <c r="D69" s="1"/>
      <c r="E69" s="1"/>
      <c r="F69" s="1"/>
      <c r="G69" s="1"/>
      <c r="H69" s="1"/>
    </row>
    <row r="70" spans="1:8" x14ac:dyDescent="0.2">
      <c r="A70" s="1"/>
      <c r="B70" s="1"/>
      <c r="C70" s="1"/>
      <c r="D70" s="1"/>
      <c r="E70" s="1"/>
      <c r="F70" s="1"/>
      <c r="G70" s="1"/>
      <c r="H70" s="1"/>
    </row>
    <row r="71" spans="1:8" x14ac:dyDescent="0.2">
      <c r="A71" s="1"/>
      <c r="B71" s="1" t="s">
        <v>25</v>
      </c>
      <c r="C71" s="1"/>
      <c r="D71" s="1"/>
      <c r="E71" s="1"/>
      <c r="F71" s="1"/>
      <c r="G71" s="1"/>
      <c r="H71" s="1"/>
    </row>
    <row r="72" spans="1:8" x14ac:dyDescent="0.2">
      <c r="A72" s="1"/>
      <c r="B72" s="1"/>
      <c r="C72" s="1"/>
      <c r="D72" s="1"/>
      <c r="E72" s="1"/>
      <c r="F72" s="1"/>
      <c r="G72" s="1"/>
      <c r="H72" s="1"/>
    </row>
  </sheetData>
  <dataConsolidate/>
  <mergeCells count="8">
    <mergeCell ref="A14:H14"/>
    <mergeCell ref="A15:H15"/>
    <mergeCell ref="D17:G17"/>
    <mergeCell ref="B3:C3"/>
    <mergeCell ref="A6:B6"/>
    <mergeCell ref="A9:D9"/>
    <mergeCell ref="A12:H12"/>
    <mergeCell ref="A13:H13"/>
  </mergeCells>
  <phoneticPr fontId="0" type="noConversion"/>
  <pageMargins left="1.0236220472440944" right="0.15748031496062992" top="0.59055118110236227" bottom="0.23622047244094491" header="0.19685039370078741" footer="0.19685039370078741"/>
  <pageSetup paperSize="9" scale="93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workbookViewId="0"/>
  </sheetViews>
  <sheetFormatPr defaultRowHeight="12.75" x14ac:dyDescent="0.2"/>
  <cols>
    <col min="2" max="2" width="17.85546875" customWidth="1"/>
    <col min="3" max="3" width="42.28515625" customWidth="1"/>
    <col min="4" max="4" width="12.85546875" customWidth="1"/>
    <col min="5" max="5" width="11" customWidth="1"/>
    <col min="6" max="6" width="14.7109375" customWidth="1"/>
    <col min="7" max="7" width="12" customWidth="1"/>
    <col min="8" max="8" width="16" customWidth="1"/>
  </cols>
  <sheetData>
    <row r="1" spans="1:8" ht="13.9" customHeight="1" x14ac:dyDescent="0.2"/>
    <row r="2" spans="1:8" x14ac:dyDescent="0.2">
      <c r="A2" s="50" t="s">
        <v>33</v>
      </c>
      <c r="B2" s="51"/>
      <c r="C2" s="51"/>
      <c r="D2" s="50"/>
    </row>
    <row r="3" spans="1:8" x14ac:dyDescent="0.2">
      <c r="A3" s="50"/>
      <c r="B3" s="116" t="s">
        <v>34</v>
      </c>
      <c r="C3" s="116"/>
      <c r="D3" s="50"/>
    </row>
    <row r="4" spans="1:8" x14ac:dyDescent="0.2">
      <c r="A4" s="50" t="s">
        <v>35</v>
      </c>
      <c r="B4" s="52"/>
      <c r="C4" s="52"/>
      <c r="D4" s="50"/>
    </row>
    <row r="5" spans="1:8" ht="12.75" customHeight="1" x14ac:dyDescent="0.2">
      <c r="A5" s="47"/>
      <c r="B5" s="53"/>
      <c r="C5" s="3"/>
    </row>
    <row r="6" spans="1:8" ht="12.75" customHeight="1" x14ac:dyDescent="0.2">
      <c r="A6" s="117" t="s">
        <v>78</v>
      </c>
      <c r="B6" s="117"/>
      <c r="C6" s="54">
        <f>H70</f>
        <v>11421.98</v>
      </c>
      <c r="D6" s="47" t="s">
        <v>36</v>
      </c>
    </row>
    <row r="7" spans="1:8" x14ac:dyDescent="0.2">
      <c r="A7" s="50" t="s">
        <v>37</v>
      </c>
      <c r="B7" s="53"/>
      <c r="C7" s="99">
        <f>H72</f>
        <v>2.87</v>
      </c>
      <c r="D7" s="47" t="s">
        <v>36</v>
      </c>
    </row>
    <row r="8" spans="1:8" x14ac:dyDescent="0.2">
      <c r="A8" s="48"/>
      <c r="B8" s="48"/>
      <c r="C8" s="2"/>
      <c r="D8" s="2"/>
    </row>
    <row r="9" spans="1:8" x14ac:dyDescent="0.2">
      <c r="A9" s="116" t="s">
        <v>22</v>
      </c>
      <c r="B9" s="116"/>
      <c r="C9" s="116"/>
      <c r="D9" s="116"/>
    </row>
    <row r="10" spans="1:8" x14ac:dyDescent="0.2">
      <c r="A10" s="55" t="s">
        <v>38</v>
      </c>
      <c r="B10" s="53"/>
      <c r="C10" s="3"/>
      <c r="D10" s="3"/>
    </row>
    <row r="11" spans="1:8" x14ac:dyDescent="0.2">
      <c r="A11" s="55"/>
    </row>
    <row r="12" spans="1:8" x14ac:dyDescent="0.2">
      <c r="A12" s="118" t="s">
        <v>0</v>
      </c>
      <c r="B12" s="118"/>
      <c r="C12" s="118"/>
      <c r="D12" s="118"/>
      <c r="E12" s="118"/>
      <c r="F12" s="118"/>
      <c r="G12" s="118"/>
      <c r="H12" s="118"/>
    </row>
    <row r="13" spans="1:8" x14ac:dyDescent="0.2">
      <c r="A13" s="118" t="s">
        <v>39</v>
      </c>
      <c r="B13" s="118"/>
      <c r="C13" s="118"/>
      <c r="D13" s="118"/>
      <c r="E13" s="118"/>
      <c r="F13" s="118"/>
      <c r="G13" s="118"/>
      <c r="H13" s="118"/>
    </row>
    <row r="14" spans="1:8" x14ac:dyDescent="0.2">
      <c r="A14" s="110" t="s">
        <v>94</v>
      </c>
      <c r="B14" s="110"/>
      <c r="C14" s="110"/>
      <c r="D14" s="110"/>
      <c r="E14" s="110"/>
      <c r="F14" s="110"/>
      <c r="G14" s="110"/>
      <c r="H14" s="110"/>
    </row>
    <row r="15" spans="1:8" x14ac:dyDescent="0.2">
      <c r="A15" s="111" t="s">
        <v>40</v>
      </c>
      <c r="B15" s="112"/>
      <c r="C15" s="112"/>
      <c r="D15" s="112"/>
      <c r="E15" s="112"/>
      <c r="F15" s="112"/>
      <c r="G15" s="112"/>
      <c r="H15" s="112"/>
    </row>
    <row r="16" spans="1:8" ht="13.5" thickBot="1" x14ac:dyDescent="0.25">
      <c r="A16" s="47" t="s">
        <v>111</v>
      </c>
    </row>
    <row r="17" spans="1:8" x14ac:dyDescent="0.2">
      <c r="A17" s="8" t="s">
        <v>1</v>
      </c>
      <c r="B17" s="25" t="s">
        <v>29</v>
      </c>
      <c r="C17" s="27" t="s">
        <v>30</v>
      </c>
      <c r="D17" s="113" t="s">
        <v>5</v>
      </c>
      <c r="E17" s="114"/>
      <c r="F17" s="114"/>
      <c r="G17" s="115"/>
      <c r="H17" s="31" t="s">
        <v>31</v>
      </c>
    </row>
    <row r="18" spans="1:8" x14ac:dyDescent="0.2">
      <c r="A18" s="9"/>
      <c r="B18" s="23" t="s">
        <v>2</v>
      </c>
      <c r="C18" s="22" t="s">
        <v>4</v>
      </c>
      <c r="D18" s="29" t="s">
        <v>6</v>
      </c>
      <c r="E18" s="22" t="s">
        <v>8</v>
      </c>
      <c r="F18" s="29" t="s">
        <v>9</v>
      </c>
      <c r="G18" s="22" t="s">
        <v>12</v>
      </c>
      <c r="H18" s="32" t="s">
        <v>14</v>
      </c>
    </row>
    <row r="19" spans="1:8" x14ac:dyDescent="0.2">
      <c r="A19" s="9"/>
      <c r="B19" s="23" t="s">
        <v>3</v>
      </c>
      <c r="C19" s="22"/>
      <c r="D19" s="29" t="s">
        <v>7</v>
      </c>
      <c r="E19" s="22" t="s">
        <v>7</v>
      </c>
      <c r="F19" s="29" t="s">
        <v>10</v>
      </c>
      <c r="G19" s="22" t="s">
        <v>13</v>
      </c>
      <c r="H19" s="32" t="s">
        <v>15</v>
      </c>
    </row>
    <row r="20" spans="1:8" ht="13.5" thickBot="1" x14ac:dyDescent="0.25">
      <c r="A20" s="10"/>
      <c r="B20" s="26"/>
      <c r="C20" s="28"/>
      <c r="D20" s="30"/>
      <c r="E20" s="28"/>
      <c r="F20" s="30" t="s">
        <v>11</v>
      </c>
      <c r="G20" s="28"/>
      <c r="H20" s="33"/>
    </row>
    <row r="21" spans="1:8" ht="13.5" thickBot="1" x14ac:dyDescent="0.25">
      <c r="A21" s="4">
        <v>1</v>
      </c>
      <c r="B21" s="14">
        <v>2</v>
      </c>
      <c r="C21" s="16">
        <v>3</v>
      </c>
      <c r="D21" s="5">
        <v>4</v>
      </c>
      <c r="E21" s="16">
        <v>5</v>
      </c>
      <c r="F21" s="5">
        <v>6</v>
      </c>
      <c r="G21" s="16">
        <v>7</v>
      </c>
      <c r="H21" s="6">
        <v>8</v>
      </c>
    </row>
    <row r="22" spans="1:8" x14ac:dyDescent="0.2">
      <c r="A22" s="20"/>
      <c r="B22" s="3"/>
      <c r="C22" s="7"/>
      <c r="D22" s="3"/>
      <c r="E22" s="7"/>
      <c r="F22" s="3"/>
      <c r="G22" s="7"/>
      <c r="H22" s="15"/>
    </row>
    <row r="23" spans="1:8" x14ac:dyDescent="0.2">
      <c r="A23" s="21"/>
      <c r="B23" s="3"/>
      <c r="C23" s="17" t="s">
        <v>16</v>
      </c>
      <c r="D23" s="3"/>
      <c r="E23" s="7"/>
      <c r="F23" s="3"/>
      <c r="G23" s="7"/>
      <c r="H23" s="15"/>
    </row>
    <row r="24" spans="1:8" x14ac:dyDescent="0.2">
      <c r="A24" s="34">
        <v>1</v>
      </c>
      <c r="B24" s="35"/>
      <c r="C24" s="7" t="s">
        <v>28</v>
      </c>
      <c r="D24" s="56">
        <f>'ССР-бц'!D24</f>
        <v>0</v>
      </c>
      <c r="E24" s="57">
        <v>0</v>
      </c>
      <c r="F24" s="56">
        <v>0</v>
      </c>
      <c r="G24" s="57">
        <v>0</v>
      </c>
      <c r="H24" s="58">
        <f>SUM(D24:G24)</f>
        <v>0</v>
      </c>
    </row>
    <row r="25" spans="1:8" x14ac:dyDescent="0.2">
      <c r="A25" s="38"/>
      <c r="B25" s="39"/>
      <c r="C25" s="42" t="s">
        <v>17</v>
      </c>
      <c r="D25" s="59">
        <f>SUM(D24:D24)</f>
        <v>0</v>
      </c>
      <c r="E25" s="60">
        <f>SUM(E24:E24)</f>
        <v>0</v>
      </c>
      <c r="F25" s="59">
        <f>SUM(F24:F24)</f>
        <v>0</v>
      </c>
      <c r="G25" s="60">
        <f>SUM(G24:G24)</f>
        <v>0</v>
      </c>
      <c r="H25" s="61">
        <f>SUM(D25:G25)</f>
        <v>0</v>
      </c>
    </row>
    <row r="26" spans="1:8" x14ac:dyDescent="0.2">
      <c r="A26" s="34"/>
      <c r="B26" s="35"/>
      <c r="C26" s="18"/>
      <c r="D26" s="62"/>
      <c r="E26" s="57"/>
      <c r="F26" s="56"/>
      <c r="G26" s="24"/>
      <c r="H26" s="36"/>
    </row>
    <row r="27" spans="1:8" x14ac:dyDescent="0.2">
      <c r="A27" s="34"/>
      <c r="B27" s="35"/>
      <c r="C27" s="17" t="s">
        <v>41</v>
      </c>
      <c r="D27" s="56"/>
      <c r="E27" s="57"/>
      <c r="F27" s="56"/>
      <c r="G27" s="57"/>
      <c r="H27" s="58"/>
    </row>
    <row r="28" spans="1:8" ht="25.5" x14ac:dyDescent="0.2">
      <c r="A28" s="101">
        <v>2</v>
      </c>
      <c r="B28" s="102" t="s">
        <v>79</v>
      </c>
      <c r="C28" s="103" t="s">
        <v>96</v>
      </c>
      <c r="D28" s="104">
        <f>'ССР-бц'!D28</f>
        <v>1353.0500000000002</v>
      </c>
      <c r="E28" s="105">
        <f>'ССР-бц'!E28</f>
        <v>0</v>
      </c>
      <c r="F28" s="106">
        <f>'ССР-бц'!F28</f>
        <v>33.119999999999997</v>
      </c>
      <c r="G28" s="106">
        <v>0</v>
      </c>
      <c r="H28" s="107">
        <f>SUM(D28:G28)</f>
        <v>1386.17</v>
      </c>
    </row>
    <row r="29" spans="1:8" x14ac:dyDescent="0.2">
      <c r="A29" s="38"/>
      <c r="B29" s="39"/>
      <c r="C29" s="42" t="s">
        <v>18</v>
      </c>
      <c r="D29" s="59">
        <f>SUM(D28:D28)</f>
        <v>1353.0500000000002</v>
      </c>
      <c r="E29" s="60">
        <f>SUM(E28:E28)</f>
        <v>0</v>
      </c>
      <c r="F29" s="59">
        <f>SUM(F28:F28)</f>
        <v>33.119999999999997</v>
      </c>
      <c r="G29" s="60">
        <f>SUM(G28:G28)</f>
        <v>0</v>
      </c>
      <c r="H29" s="61">
        <f>SUM(D29:G29)</f>
        <v>1386.17</v>
      </c>
    </row>
    <row r="30" spans="1:8" x14ac:dyDescent="0.2">
      <c r="A30" s="34"/>
      <c r="B30" s="35"/>
      <c r="C30" s="18"/>
      <c r="D30" s="62"/>
      <c r="E30" s="24"/>
      <c r="F30" s="62"/>
      <c r="G30" s="24"/>
      <c r="H30" s="36"/>
    </row>
    <row r="31" spans="1:8" x14ac:dyDescent="0.2">
      <c r="A31" s="34"/>
      <c r="B31" s="35"/>
      <c r="C31" s="17" t="s">
        <v>26</v>
      </c>
      <c r="D31" s="56"/>
      <c r="E31" s="57"/>
      <c r="F31" s="56"/>
      <c r="G31" s="57"/>
      <c r="H31" s="58"/>
    </row>
    <row r="32" spans="1:8" x14ac:dyDescent="0.2">
      <c r="A32" s="34">
        <v>3</v>
      </c>
      <c r="B32" s="37"/>
      <c r="C32" s="7" t="s">
        <v>28</v>
      </c>
      <c r="D32" s="56">
        <v>0</v>
      </c>
      <c r="E32" s="57">
        <v>0</v>
      </c>
      <c r="F32" s="56">
        <v>0</v>
      </c>
      <c r="G32" s="57">
        <v>0</v>
      </c>
      <c r="H32" s="58">
        <f>SUM(D32:G32)</f>
        <v>0</v>
      </c>
    </row>
    <row r="33" spans="1:8" x14ac:dyDescent="0.2">
      <c r="A33" s="38"/>
      <c r="B33" s="39"/>
      <c r="C33" s="42" t="s">
        <v>27</v>
      </c>
      <c r="D33" s="59">
        <f>SUM(D32:D32)</f>
        <v>0</v>
      </c>
      <c r="E33" s="60">
        <f>SUM(E32:E32)</f>
        <v>0</v>
      </c>
      <c r="F33" s="59">
        <f>SUM(F32:F32)</f>
        <v>0</v>
      </c>
      <c r="G33" s="60">
        <f>SUM(G32:G32)</f>
        <v>0</v>
      </c>
      <c r="H33" s="61">
        <f>SUM(D33:G33)</f>
        <v>0</v>
      </c>
    </row>
    <row r="34" spans="1:8" x14ac:dyDescent="0.2">
      <c r="A34" s="34"/>
      <c r="B34" s="35"/>
      <c r="C34" s="7"/>
      <c r="D34" s="63"/>
      <c r="E34" s="64"/>
      <c r="F34" s="56"/>
      <c r="G34" s="57"/>
      <c r="H34" s="58"/>
    </row>
    <row r="35" spans="1:8" x14ac:dyDescent="0.2">
      <c r="A35" s="34"/>
      <c r="B35" s="35"/>
      <c r="C35" s="17" t="s">
        <v>85</v>
      </c>
      <c r="D35" s="63"/>
      <c r="E35" s="64"/>
      <c r="F35" s="56"/>
      <c r="G35" s="57"/>
      <c r="H35" s="58"/>
    </row>
    <row r="36" spans="1:8" x14ac:dyDescent="0.2">
      <c r="A36" s="34">
        <v>4</v>
      </c>
      <c r="B36" s="37"/>
      <c r="C36" s="19" t="s">
        <v>28</v>
      </c>
      <c r="D36" s="65">
        <v>0</v>
      </c>
      <c r="E36" s="66">
        <v>0</v>
      </c>
      <c r="F36" s="56">
        <v>0</v>
      </c>
      <c r="G36" s="57">
        <v>0</v>
      </c>
      <c r="H36" s="58">
        <f>SUM(D36:G36)</f>
        <v>0</v>
      </c>
    </row>
    <row r="37" spans="1:8" x14ac:dyDescent="0.2">
      <c r="A37" s="38"/>
      <c r="B37" s="39"/>
      <c r="C37" s="42" t="s">
        <v>19</v>
      </c>
      <c r="D37" s="59">
        <f>SUM(D36:D36)</f>
        <v>0</v>
      </c>
      <c r="E37" s="60">
        <f>SUM(E36:E36)</f>
        <v>0</v>
      </c>
      <c r="F37" s="59">
        <f>SUM(F36:F36)</f>
        <v>0</v>
      </c>
      <c r="G37" s="60">
        <f>SUM(G36:G36)</f>
        <v>0</v>
      </c>
      <c r="H37" s="61">
        <f>SUM(D37:G37)</f>
        <v>0</v>
      </c>
    </row>
    <row r="38" spans="1:8" x14ac:dyDescent="0.2">
      <c r="A38" s="34"/>
      <c r="B38" s="35"/>
      <c r="C38" s="7"/>
      <c r="D38" s="56"/>
      <c r="E38" s="57"/>
      <c r="F38" s="56"/>
      <c r="G38" s="57"/>
      <c r="H38" s="58"/>
    </row>
    <row r="39" spans="1:8" x14ac:dyDescent="0.2">
      <c r="A39" s="34"/>
      <c r="B39" s="35"/>
      <c r="C39" s="17" t="s">
        <v>86</v>
      </c>
      <c r="D39" s="56"/>
      <c r="E39" s="57"/>
      <c r="F39" s="56"/>
      <c r="G39" s="57"/>
      <c r="H39" s="58"/>
    </row>
    <row r="40" spans="1:8" x14ac:dyDescent="0.2">
      <c r="A40" s="34">
        <v>5</v>
      </c>
      <c r="B40" s="37"/>
      <c r="C40" s="7" t="s">
        <v>28</v>
      </c>
      <c r="D40" s="56">
        <v>0</v>
      </c>
      <c r="E40" s="57">
        <v>0</v>
      </c>
      <c r="F40" s="56">
        <v>0</v>
      </c>
      <c r="G40" s="57">
        <v>0</v>
      </c>
      <c r="H40" s="58">
        <f>SUM(D40:G40)</f>
        <v>0</v>
      </c>
    </row>
    <row r="41" spans="1:8" x14ac:dyDescent="0.2">
      <c r="A41" s="38"/>
      <c r="B41" s="39"/>
      <c r="C41" s="42" t="s">
        <v>20</v>
      </c>
      <c r="D41" s="59">
        <f>SUM(D40:D40)</f>
        <v>0</v>
      </c>
      <c r="E41" s="60">
        <f>SUM(E40:E40)</f>
        <v>0</v>
      </c>
      <c r="F41" s="59">
        <f>SUM(F40:F40)</f>
        <v>0</v>
      </c>
      <c r="G41" s="60">
        <f>SUM(G40:G40)</f>
        <v>0</v>
      </c>
      <c r="H41" s="61">
        <f>SUM(H40:H40)</f>
        <v>0</v>
      </c>
    </row>
    <row r="42" spans="1:8" x14ac:dyDescent="0.2">
      <c r="A42" s="34"/>
      <c r="B42" s="35"/>
      <c r="C42" s="7"/>
      <c r="D42" s="56"/>
      <c r="E42" s="57"/>
      <c r="F42" s="56"/>
      <c r="G42" s="57"/>
      <c r="H42" s="58"/>
    </row>
    <row r="43" spans="1:8" x14ac:dyDescent="0.2">
      <c r="A43" s="38"/>
      <c r="B43" s="39"/>
      <c r="C43" s="42" t="s">
        <v>87</v>
      </c>
      <c r="D43" s="59">
        <f>D25+D29+D33+D37+D41</f>
        <v>1353.0500000000002</v>
      </c>
      <c r="E43" s="69">
        <f t="shared" ref="E43:G43" si="0">E25+E29+E33+E37+E41</f>
        <v>0</v>
      </c>
      <c r="F43" s="60">
        <f t="shared" si="0"/>
        <v>33.119999999999997</v>
      </c>
      <c r="G43" s="69">
        <f t="shared" si="0"/>
        <v>0</v>
      </c>
      <c r="H43" s="70">
        <f>SUM(D43:G43)</f>
        <v>1386.17</v>
      </c>
    </row>
    <row r="44" spans="1:8" x14ac:dyDescent="0.2">
      <c r="A44" s="34"/>
      <c r="B44" s="35"/>
      <c r="C44" s="7"/>
      <c r="D44" s="56"/>
      <c r="E44" s="57"/>
      <c r="F44" s="56"/>
      <c r="G44" s="57"/>
      <c r="H44" s="58"/>
    </row>
    <row r="45" spans="1:8" ht="15" x14ac:dyDescent="0.25">
      <c r="A45" s="34"/>
      <c r="B45" s="35"/>
      <c r="C45" s="95" t="s">
        <v>108</v>
      </c>
      <c r="D45" s="96">
        <f>ROUND(D43*6.37,2)</f>
        <v>8618.93</v>
      </c>
      <c r="E45" s="97">
        <f>ROUND(E43*6.37,2)</f>
        <v>0</v>
      </c>
      <c r="F45" s="62">
        <f>ROUND(F43*3.82,2)</f>
        <v>126.52</v>
      </c>
      <c r="G45" s="24">
        <f>ROUND(,2)</f>
        <v>0</v>
      </c>
      <c r="H45" s="98">
        <f>SUM(D45:G45)</f>
        <v>8745.4500000000007</v>
      </c>
    </row>
    <row r="46" spans="1:8" ht="15" x14ac:dyDescent="0.25">
      <c r="A46" s="34"/>
      <c r="B46" s="35"/>
      <c r="C46" s="95" t="s">
        <v>109</v>
      </c>
      <c r="D46" s="56"/>
      <c r="E46" s="57"/>
      <c r="F46" s="56"/>
      <c r="G46" s="57"/>
      <c r="H46" s="58"/>
    </row>
    <row r="47" spans="1:8" ht="15" x14ac:dyDescent="0.25">
      <c r="A47" s="34"/>
      <c r="B47" s="35"/>
      <c r="C47" s="95" t="s">
        <v>110</v>
      </c>
      <c r="D47" s="56"/>
      <c r="E47" s="57"/>
      <c r="F47" s="56"/>
      <c r="G47" s="57"/>
      <c r="H47" s="58"/>
    </row>
    <row r="48" spans="1:8" ht="15" x14ac:dyDescent="0.25">
      <c r="A48" s="34"/>
      <c r="B48" s="35"/>
      <c r="C48" s="95" t="s">
        <v>83</v>
      </c>
      <c r="D48" s="56"/>
      <c r="E48" s="57"/>
      <c r="F48" s="56"/>
      <c r="G48" s="57"/>
      <c r="H48" s="58"/>
    </row>
    <row r="49" spans="1:8" ht="15" x14ac:dyDescent="0.25">
      <c r="A49" s="34"/>
      <c r="B49" s="35"/>
      <c r="C49" s="95" t="s">
        <v>113</v>
      </c>
      <c r="D49" s="56"/>
      <c r="E49" s="57"/>
      <c r="F49" s="56"/>
      <c r="G49" s="57"/>
      <c r="H49" s="58"/>
    </row>
    <row r="50" spans="1:8" ht="15" x14ac:dyDescent="0.25">
      <c r="A50" s="34"/>
      <c r="B50" s="35"/>
      <c r="C50" s="95" t="s">
        <v>105</v>
      </c>
      <c r="D50" s="56"/>
      <c r="E50" s="57"/>
      <c r="F50" s="56"/>
      <c r="G50" s="57"/>
      <c r="H50" s="58"/>
    </row>
    <row r="51" spans="1:8" x14ac:dyDescent="0.2">
      <c r="A51" s="34"/>
      <c r="B51" s="35"/>
      <c r="C51" s="7"/>
      <c r="D51" s="56"/>
      <c r="E51" s="57"/>
      <c r="F51" s="56"/>
      <c r="G51" s="57"/>
      <c r="H51" s="58"/>
    </row>
    <row r="52" spans="1:8" x14ac:dyDescent="0.2">
      <c r="A52" s="34"/>
      <c r="B52" s="35"/>
      <c r="C52" s="17" t="s">
        <v>88</v>
      </c>
      <c r="D52" s="56"/>
      <c r="E52" s="57"/>
      <c r="F52" s="56"/>
      <c r="G52" s="57"/>
      <c r="H52" s="58"/>
    </row>
    <row r="53" spans="1:8" x14ac:dyDescent="0.2">
      <c r="A53" s="40">
        <v>6</v>
      </c>
      <c r="B53" s="43" t="s">
        <v>93</v>
      </c>
      <c r="C53" s="19" t="s">
        <v>98</v>
      </c>
      <c r="D53" s="56">
        <f>ROUND(D45*0.014,2)</f>
        <v>120.67</v>
      </c>
      <c r="E53" s="57">
        <f>ROUND(E45*0.014,2)</f>
        <v>0</v>
      </c>
      <c r="F53" s="56">
        <v>0</v>
      </c>
      <c r="G53" s="57">
        <v>0</v>
      </c>
      <c r="H53" s="58">
        <f>SUM(D53:G53)</f>
        <v>120.67</v>
      </c>
    </row>
    <row r="54" spans="1:8" x14ac:dyDescent="0.2">
      <c r="A54" s="40"/>
      <c r="B54" s="43" t="s">
        <v>97</v>
      </c>
      <c r="C54" s="49"/>
      <c r="D54" s="57"/>
      <c r="E54" s="67"/>
      <c r="F54" s="57"/>
      <c r="G54" s="67"/>
      <c r="H54" s="68"/>
    </row>
    <row r="55" spans="1:8" x14ac:dyDescent="0.2">
      <c r="A55" s="46"/>
      <c r="B55" s="44"/>
      <c r="C55" s="44" t="s">
        <v>90</v>
      </c>
      <c r="D55" s="69">
        <f>SUM(D53:D53)</f>
        <v>120.67</v>
      </c>
      <c r="E55" s="69">
        <f>SUM(E53:E53)</f>
        <v>0</v>
      </c>
      <c r="F55" s="69">
        <f>SUM(F53:F53)</f>
        <v>0</v>
      </c>
      <c r="G55" s="69">
        <f>SUM(G53:G53)</f>
        <v>0</v>
      </c>
      <c r="H55" s="70">
        <f>SUM(D55:G55)</f>
        <v>120.67</v>
      </c>
    </row>
    <row r="56" spans="1:8" x14ac:dyDescent="0.2">
      <c r="A56" s="40"/>
      <c r="B56" s="43"/>
      <c r="C56" s="12"/>
      <c r="D56" s="67"/>
      <c r="E56" s="67"/>
      <c r="F56" s="67"/>
      <c r="G56" s="67"/>
      <c r="H56" s="68"/>
    </row>
    <row r="57" spans="1:8" x14ac:dyDescent="0.2">
      <c r="A57" s="46"/>
      <c r="B57" s="44"/>
      <c r="C57" s="44" t="s">
        <v>91</v>
      </c>
      <c r="D57" s="69">
        <f>D45+D55</f>
        <v>8739.6</v>
      </c>
      <c r="E57" s="69">
        <f>E45+E55</f>
        <v>0</v>
      </c>
      <c r="F57" s="69">
        <f>F45+F55</f>
        <v>126.52</v>
      </c>
      <c r="G57" s="69">
        <f>G45+G55</f>
        <v>0</v>
      </c>
      <c r="H57" s="70">
        <f>SUM(D57:G57)</f>
        <v>8866.1200000000008</v>
      </c>
    </row>
    <row r="58" spans="1:8" x14ac:dyDescent="0.2">
      <c r="A58" s="40"/>
      <c r="B58" s="43"/>
      <c r="C58" s="12"/>
      <c r="D58" s="67"/>
      <c r="E58" s="67"/>
      <c r="F58" s="67"/>
      <c r="G58" s="67"/>
      <c r="H58" s="68"/>
    </row>
    <row r="59" spans="1:8" x14ac:dyDescent="0.2">
      <c r="A59" s="40"/>
      <c r="B59" s="43"/>
      <c r="C59" s="45" t="s">
        <v>89</v>
      </c>
      <c r="D59" s="67"/>
      <c r="E59" s="67"/>
      <c r="F59" s="67"/>
      <c r="G59" s="67"/>
      <c r="H59" s="68"/>
    </row>
    <row r="60" spans="1:8" x14ac:dyDescent="0.2">
      <c r="A60" s="34">
        <v>7</v>
      </c>
      <c r="B60" s="35"/>
      <c r="C60" s="49" t="s">
        <v>106</v>
      </c>
      <c r="D60" s="57">
        <v>0</v>
      </c>
      <c r="E60" s="67">
        <v>0</v>
      </c>
      <c r="F60" s="57">
        <v>0</v>
      </c>
      <c r="G60" s="67">
        <f>ROUND(521.75688*1500/1000,2)</f>
        <v>782.64</v>
      </c>
      <c r="H60" s="68">
        <f>SUM(D60:G60)</f>
        <v>782.64</v>
      </c>
    </row>
    <row r="61" spans="1:8" x14ac:dyDescent="0.2">
      <c r="A61" s="34"/>
      <c r="B61" s="35"/>
      <c r="C61" s="49" t="s">
        <v>104</v>
      </c>
      <c r="D61" s="57"/>
      <c r="E61" s="67"/>
      <c r="F61" s="57"/>
      <c r="G61" s="67"/>
      <c r="H61" s="68"/>
    </row>
    <row r="62" spans="1:8" x14ac:dyDescent="0.2">
      <c r="A62" s="38"/>
      <c r="B62" s="39"/>
      <c r="C62" s="42" t="s">
        <v>92</v>
      </c>
      <c r="D62" s="59">
        <f>SUM(D60:D61)</f>
        <v>0</v>
      </c>
      <c r="E62" s="60">
        <f>SUM(E60:E61)</f>
        <v>0</v>
      </c>
      <c r="F62" s="59">
        <f>SUM(F60:F61)</f>
        <v>0</v>
      </c>
      <c r="G62" s="60">
        <f>SUM(G60:G61)</f>
        <v>782.64</v>
      </c>
      <c r="H62" s="61">
        <f>SUM(D62:G62)</f>
        <v>782.64</v>
      </c>
    </row>
    <row r="63" spans="1:8" x14ac:dyDescent="0.2">
      <c r="A63" s="34"/>
      <c r="B63" s="35"/>
      <c r="C63" s="18"/>
      <c r="D63" s="62"/>
      <c r="E63" s="24"/>
      <c r="F63" s="56"/>
      <c r="G63" s="57"/>
      <c r="H63" s="36"/>
    </row>
    <row r="64" spans="1:8" ht="13.5" thickBot="1" x14ac:dyDescent="0.25">
      <c r="A64" s="38"/>
      <c r="B64" s="39"/>
      <c r="C64" s="42" t="s">
        <v>21</v>
      </c>
      <c r="D64" s="59">
        <f>D57+D62</f>
        <v>8739.6</v>
      </c>
      <c r="E64" s="60">
        <f>E57+E62</f>
        <v>0</v>
      </c>
      <c r="F64" s="60">
        <f>F57+F62</f>
        <v>126.52</v>
      </c>
      <c r="G64" s="60">
        <f>G57+G62</f>
        <v>782.64</v>
      </c>
      <c r="H64" s="61">
        <f>SUM(D64:G64)</f>
        <v>9648.76</v>
      </c>
    </row>
    <row r="65" spans="1:8" x14ac:dyDescent="0.2">
      <c r="A65" s="41"/>
      <c r="B65" s="11"/>
      <c r="C65" s="11"/>
      <c r="D65" s="71"/>
      <c r="E65" s="71"/>
      <c r="F65" s="71"/>
      <c r="G65" s="71"/>
      <c r="H65" s="72"/>
    </row>
    <row r="66" spans="1:8" x14ac:dyDescent="0.2">
      <c r="A66" s="40"/>
      <c r="B66" s="12"/>
      <c r="C66" s="43" t="s">
        <v>72</v>
      </c>
      <c r="D66" s="73">
        <f>D64</f>
        <v>8739.6</v>
      </c>
      <c r="E66" s="73">
        <f>E64</f>
        <v>0</v>
      </c>
      <c r="F66" s="73">
        <f>F64</f>
        <v>126.52</v>
      </c>
      <c r="G66" s="73">
        <f>G64</f>
        <v>782.64</v>
      </c>
      <c r="H66" s="74">
        <f>SUM(D66:G66)</f>
        <v>9648.76</v>
      </c>
    </row>
    <row r="67" spans="1:8" x14ac:dyDescent="0.2">
      <c r="A67" s="40"/>
      <c r="B67" s="12"/>
      <c r="C67" s="43"/>
      <c r="D67" s="73"/>
      <c r="E67" s="73"/>
      <c r="F67" s="73"/>
      <c r="G67" s="73"/>
      <c r="H67" s="74"/>
    </row>
    <row r="68" spans="1:8" x14ac:dyDescent="0.2">
      <c r="A68" s="40"/>
      <c r="B68" s="12"/>
      <c r="C68" s="43" t="s">
        <v>81</v>
      </c>
      <c r="D68" s="73">
        <f>ROUND(D66*0.2,2)</f>
        <v>1747.92</v>
      </c>
      <c r="E68" s="73">
        <f t="shared" ref="E68:F68" si="1">ROUND(E66*0.2,2)</f>
        <v>0</v>
      </c>
      <c r="F68" s="73">
        <f t="shared" si="1"/>
        <v>25.3</v>
      </c>
      <c r="G68" s="73">
        <f>ROUND((G66-G60)*0.2,2)</f>
        <v>0</v>
      </c>
      <c r="H68" s="74">
        <f>SUM(D68:G68)</f>
        <v>1773.22</v>
      </c>
    </row>
    <row r="69" spans="1:8" x14ac:dyDescent="0.2">
      <c r="A69" s="40"/>
      <c r="B69" s="12"/>
      <c r="C69" s="43"/>
      <c r="D69" s="73"/>
      <c r="E69" s="73"/>
      <c r="F69" s="73"/>
      <c r="G69" s="73"/>
      <c r="H69" s="74"/>
    </row>
    <row r="70" spans="1:8" x14ac:dyDescent="0.2">
      <c r="A70" s="40"/>
      <c r="B70" s="12"/>
      <c r="C70" s="43" t="s">
        <v>73</v>
      </c>
      <c r="D70" s="73">
        <f>D66+D68</f>
        <v>10487.52</v>
      </c>
      <c r="E70" s="73">
        <f>E66+E68</f>
        <v>0</v>
      </c>
      <c r="F70" s="73">
        <f t="shared" ref="F70:G70" si="2">F66+F68</f>
        <v>151.82</v>
      </c>
      <c r="G70" s="73">
        <f t="shared" si="2"/>
        <v>782.64</v>
      </c>
      <c r="H70" s="74">
        <f>SUM(D70:G70)</f>
        <v>11421.98</v>
      </c>
    </row>
    <row r="71" spans="1:8" x14ac:dyDescent="0.2">
      <c r="A71" s="40"/>
      <c r="B71" s="12"/>
      <c r="C71" s="43"/>
      <c r="D71" s="73"/>
      <c r="E71" s="73"/>
      <c r="F71" s="73"/>
      <c r="G71" s="73"/>
      <c r="H71" s="74"/>
    </row>
    <row r="72" spans="1:8" ht="25.5" x14ac:dyDescent="0.2">
      <c r="A72" s="40"/>
      <c r="B72" s="12"/>
      <c r="C72" s="108" t="s">
        <v>107</v>
      </c>
      <c r="D72" s="73"/>
      <c r="E72" s="73"/>
      <c r="F72" s="73"/>
      <c r="G72" s="73"/>
      <c r="H72" s="109">
        <f>ROUND(0.187*12771/1000*1.2,2)</f>
        <v>2.87</v>
      </c>
    </row>
    <row r="73" spans="1:8" ht="13.5" thickBot="1" x14ac:dyDescent="0.25">
      <c r="A73" s="10"/>
      <c r="B73" s="13"/>
      <c r="C73" s="13"/>
      <c r="D73" s="75"/>
      <c r="E73" s="75"/>
      <c r="F73" s="75"/>
      <c r="G73" s="75"/>
      <c r="H73" s="76"/>
    </row>
    <row r="74" spans="1:8" x14ac:dyDescent="0.2">
      <c r="A74" s="3"/>
      <c r="B74" s="3"/>
      <c r="C74" s="3"/>
      <c r="D74" s="77"/>
      <c r="E74" s="77"/>
      <c r="F74" s="77"/>
      <c r="G74" s="77"/>
      <c r="H74" s="77"/>
    </row>
    <row r="76" spans="1:8" x14ac:dyDescent="0.2">
      <c r="A76" s="1"/>
      <c r="B76" s="1" t="s">
        <v>23</v>
      </c>
      <c r="C76" s="1"/>
      <c r="D76" s="1"/>
      <c r="E76" s="1"/>
      <c r="F76" s="1"/>
      <c r="G76" s="1"/>
      <c r="H76" s="1"/>
    </row>
    <row r="77" spans="1:8" x14ac:dyDescent="0.2">
      <c r="A77" s="1"/>
      <c r="B77" s="1"/>
      <c r="C77" s="1"/>
      <c r="D77" s="1"/>
      <c r="E77" s="1"/>
      <c r="F77" s="1"/>
      <c r="G77" s="1"/>
      <c r="H77" s="1"/>
    </row>
    <row r="78" spans="1:8" x14ac:dyDescent="0.2">
      <c r="A78" s="1"/>
      <c r="B78" s="1" t="s">
        <v>24</v>
      </c>
      <c r="C78" s="1"/>
      <c r="D78" s="1"/>
      <c r="E78" s="1"/>
      <c r="F78" s="1"/>
      <c r="G78" s="1"/>
      <c r="H78" s="1"/>
    </row>
    <row r="79" spans="1:8" x14ac:dyDescent="0.2">
      <c r="A79" s="1"/>
      <c r="B79" s="1"/>
      <c r="C79" s="1"/>
      <c r="D79" s="1"/>
      <c r="E79" s="1"/>
      <c r="F79" s="1"/>
      <c r="G79" s="1"/>
      <c r="H79" s="1"/>
    </row>
    <row r="80" spans="1:8" x14ac:dyDescent="0.2">
      <c r="A80" s="1"/>
      <c r="B80" s="1" t="s">
        <v>32</v>
      </c>
      <c r="C80" s="1"/>
      <c r="D80" s="1"/>
      <c r="E80" s="1"/>
      <c r="F80" s="1"/>
      <c r="G80" s="1"/>
      <c r="H80" s="1"/>
    </row>
    <row r="81" spans="1:8" x14ac:dyDescent="0.2">
      <c r="A81" s="1"/>
      <c r="B81" s="1"/>
      <c r="C81" s="1"/>
      <c r="D81" s="1"/>
      <c r="E81" s="1"/>
      <c r="F81" s="1"/>
      <c r="G81" s="1"/>
      <c r="H81" s="1"/>
    </row>
    <row r="82" spans="1:8" x14ac:dyDescent="0.2">
      <c r="A82" s="1"/>
      <c r="B82" s="1" t="s">
        <v>25</v>
      </c>
      <c r="C82" s="1"/>
      <c r="D82" s="1"/>
      <c r="E82" s="1"/>
      <c r="F82" s="1"/>
      <c r="G82" s="1"/>
      <c r="H82" s="1"/>
    </row>
  </sheetData>
  <mergeCells count="8">
    <mergeCell ref="A15:H15"/>
    <mergeCell ref="D17:G17"/>
    <mergeCell ref="B3:C3"/>
    <mergeCell ref="A6:B6"/>
    <mergeCell ref="A9:D9"/>
    <mergeCell ref="A12:H12"/>
    <mergeCell ref="A13:H13"/>
    <mergeCell ref="A14:H14"/>
  </mergeCells>
  <pageMargins left="0.70866141732283472" right="0.70866141732283472" top="0.78740157480314965" bottom="0.74803149606299213" header="0.31496062992125984" footer="0.31496062992125984"/>
  <pageSetup paperSize="9" scale="98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workbookViewId="0"/>
  </sheetViews>
  <sheetFormatPr defaultRowHeight="12.75" x14ac:dyDescent="0.2"/>
  <cols>
    <col min="1" max="1" width="6.7109375" customWidth="1"/>
    <col min="2" max="2" width="10.7109375" customWidth="1"/>
    <col min="3" max="3" width="38.140625" customWidth="1"/>
    <col min="4" max="9" width="12.7109375" customWidth="1"/>
  </cols>
  <sheetData>
    <row r="1" spans="1:10" ht="15" x14ac:dyDescent="0.25">
      <c r="J1" s="79" t="s">
        <v>42</v>
      </c>
    </row>
    <row r="2" spans="1:10" x14ac:dyDescent="0.2">
      <c r="A2" s="119" t="s">
        <v>95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10" ht="15" x14ac:dyDescent="0.25">
      <c r="A3" s="120" t="s">
        <v>77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0" x14ac:dyDescent="0.2">
      <c r="A4" s="121" t="s">
        <v>43</v>
      </c>
      <c r="B4" s="121"/>
      <c r="C4" s="121"/>
      <c r="D4" s="121"/>
      <c r="E4" s="121"/>
      <c r="F4" s="121"/>
      <c r="G4" s="121"/>
      <c r="H4" s="121"/>
      <c r="I4" s="121"/>
      <c r="J4" s="121"/>
    </row>
    <row r="5" spans="1:10" ht="15" x14ac:dyDescent="0.25">
      <c r="A5" t="s">
        <v>44</v>
      </c>
      <c r="C5" s="80" t="s">
        <v>96</v>
      </c>
      <c r="D5" s="80"/>
      <c r="E5" s="80"/>
      <c r="F5" s="80"/>
      <c r="G5" s="80"/>
      <c r="H5" s="80"/>
      <c r="I5" s="81"/>
      <c r="J5" s="81"/>
    </row>
    <row r="6" spans="1:10" ht="15" x14ac:dyDescent="0.25">
      <c r="A6" t="s">
        <v>45</v>
      </c>
      <c r="I6" s="92">
        <f>I8</f>
        <v>1386.17</v>
      </c>
      <c r="J6" t="s">
        <v>46</v>
      </c>
    </row>
    <row r="7" spans="1:10" ht="15" x14ac:dyDescent="0.25">
      <c r="A7" t="s">
        <v>47</v>
      </c>
      <c r="I7" s="92">
        <f>I20</f>
        <v>26.099999999999998</v>
      </c>
      <c r="J7" t="s">
        <v>46</v>
      </c>
    </row>
    <row r="8" spans="1:10" ht="15" x14ac:dyDescent="0.25">
      <c r="A8" t="s">
        <v>48</v>
      </c>
      <c r="I8" s="92">
        <f>H20</f>
        <v>1386.17</v>
      </c>
      <c r="J8" t="s">
        <v>46</v>
      </c>
    </row>
    <row r="10" spans="1:10" ht="15" x14ac:dyDescent="0.25">
      <c r="A10" s="122" t="s">
        <v>49</v>
      </c>
      <c r="B10" s="122"/>
      <c r="C10" s="122"/>
      <c r="D10" s="122"/>
      <c r="E10" s="122"/>
      <c r="F10" s="122"/>
      <c r="G10" s="122"/>
      <c r="H10" s="122"/>
      <c r="I10" s="122"/>
      <c r="J10" s="122"/>
    </row>
    <row r="11" spans="1:10" ht="13.5" thickBot="1" x14ac:dyDescent="0.25">
      <c r="A11" s="47" t="s">
        <v>50</v>
      </c>
    </row>
    <row r="12" spans="1:10" ht="42.75" thickBot="1" x14ac:dyDescent="0.25">
      <c r="A12" s="123" t="s">
        <v>51</v>
      </c>
      <c r="B12" s="82" t="s">
        <v>52</v>
      </c>
      <c r="C12" s="123" t="s">
        <v>53</v>
      </c>
      <c r="D12" s="125" t="s">
        <v>54</v>
      </c>
      <c r="E12" s="126"/>
      <c r="F12" s="126"/>
      <c r="G12" s="126"/>
      <c r="H12" s="127"/>
      <c r="I12" s="123" t="s">
        <v>55</v>
      </c>
      <c r="J12" s="123" t="s">
        <v>56</v>
      </c>
    </row>
    <row r="13" spans="1:10" ht="32.25" thickBot="1" x14ac:dyDescent="0.25">
      <c r="A13" s="124"/>
      <c r="B13" s="83" t="s">
        <v>57</v>
      </c>
      <c r="C13" s="124"/>
      <c r="D13" s="83" t="s">
        <v>58</v>
      </c>
      <c r="E13" s="83" t="s">
        <v>59</v>
      </c>
      <c r="F13" s="83" t="s">
        <v>60</v>
      </c>
      <c r="G13" s="83" t="s">
        <v>61</v>
      </c>
      <c r="H13" s="83" t="s">
        <v>62</v>
      </c>
      <c r="I13" s="124"/>
      <c r="J13" s="124"/>
    </row>
    <row r="14" spans="1:10" ht="13.5" thickBot="1" x14ac:dyDescent="0.25">
      <c r="A14" s="84">
        <v>1</v>
      </c>
      <c r="B14" s="85">
        <v>2</v>
      </c>
      <c r="C14" s="85">
        <v>3</v>
      </c>
      <c r="D14" s="85">
        <v>4</v>
      </c>
      <c r="E14" s="85">
        <v>5</v>
      </c>
      <c r="F14" s="85">
        <v>6</v>
      </c>
      <c r="G14" s="85">
        <v>7</v>
      </c>
      <c r="H14" s="85">
        <v>8</v>
      </c>
      <c r="I14" s="85">
        <v>9</v>
      </c>
      <c r="J14" s="85">
        <v>10</v>
      </c>
    </row>
    <row r="15" spans="1:10" x14ac:dyDescent="0.2">
      <c r="A15" s="78">
        <v>1</v>
      </c>
      <c r="B15" s="86" t="s">
        <v>75</v>
      </c>
      <c r="C15" t="s">
        <v>82</v>
      </c>
      <c r="D15" s="90">
        <f>ROUND(57.442,2)</f>
        <v>57.44</v>
      </c>
      <c r="E15" s="90"/>
      <c r="F15" s="90"/>
      <c r="G15" s="90"/>
      <c r="H15" s="90">
        <f>SUM(D15:G15)</f>
        <v>57.44</v>
      </c>
      <c r="I15" s="90">
        <f>ROUND(10.102,2)</f>
        <v>10.1</v>
      </c>
    </row>
    <row r="16" spans="1:10" x14ac:dyDescent="0.2">
      <c r="A16" s="78">
        <f>A15+1</f>
        <v>2</v>
      </c>
      <c r="B16" s="86" t="s">
        <v>76</v>
      </c>
      <c r="C16" s="47" t="s">
        <v>101</v>
      </c>
      <c r="D16" s="90">
        <f>ROUND(855.731,2)</f>
        <v>855.73</v>
      </c>
      <c r="E16" s="90"/>
      <c r="F16" s="90"/>
      <c r="G16" s="90"/>
      <c r="H16" s="90">
        <f>SUM(D16:G16)</f>
        <v>855.73</v>
      </c>
      <c r="I16" s="90">
        <f>ROUND(13.086,2)</f>
        <v>13.09</v>
      </c>
    </row>
    <row r="17" spans="1:10" x14ac:dyDescent="0.2">
      <c r="A17" s="100">
        <f t="shared" ref="A17:A18" si="0">A16+1</f>
        <v>3</v>
      </c>
      <c r="B17" s="86" t="s">
        <v>99</v>
      </c>
      <c r="C17" s="47" t="s">
        <v>102</v>
      </c>
      <c r="D17" s="90">
        <f>ROUND(318.454,2)</f>
        <v>318.45</v>
      </c>
      <c r="E17" s="90"/>
      <c r="F17" s="90">
        <f>ROUND(33.116,2)</f>
        <v>33.119999999999997</v>
      </c>
      <c r="G17" s="90"/>
      <c r="H17" s="90">
        <f t="shared" ref="H17:H18" si="1">SUM(D17:G17)</f>
        <v>351.57</v>
      </c>
      <c r="I17" s="90">
        <f>ROUND(1.461,2)</f>
        <v>1.46</v>
      </c>
    </row>
    <row r="18" spans="1:10" x14ac:dyDescent="0.2">
      <c r="A18" s="100">
        <f t="shared" si="0"/>
        <v>4</v>
      </c>
      <c r="B18" s="86" t="s">
        <v>100</v>
      </c>
      <c r="C18" s="47" t="s">
        <v>103</v>
      </c>
      <c r="D18" s="90">
        <f>ROUND(121.43,2)</f>
        <v>121.43</v>
      </c>
      <c r="E18" s="90"/>
      <c r="F18" s="90"/>
      <c r="G18" s="90"/>
      <c r="H18" s="90">
        <f t="shared" si="1"/>
        <v>121.43</v>
      </c>
      <c r="I18" s="90">
        <f>ROUND(1.449,2)</f>
        <v>1.45</v>
      </c>
    </row>
    <row r="19" spans="1:10" x14ac:dyDescent="0.2">
      <c r="A19" s="93"/>
      <c r="B19" s="86"/>
      <c r="D19" s="91"/>
      <c r="E19" s="90"/>
      <c r="F19" s="90"/>
      <c r="G19" s="90"/>
      <c r="H19" s="90"/>
      <c r="I19" s="90"/>
    </row>
    <row r="20" spans="1:10" ht="15" x14ac:dyDescent="0.25">
      <c r="C20" s="87" t="s">
        <v>63</v>
      </c>
      <c r="D20" s="94">
        <f t="shared" ref="D20:I20" si="2">SUM(D15:D19)</f>
        <v>1353.0500000000002</v>
      </c>
      <c r="E20" s="94">
        <f t="shared" si="2"/>
        <v>0</v>
      </c>
      <c r="F20" s="94">
        <f t="shared" si="2"/>
        <v>33.119999999999997</v>
      </c>
      <c r="G20" s="94">
        <f t="shared" si="2"/>
        <v>0</v>
      </c>
      <c r="H20" s="94">
        <f t="shared" si="2"/>
        <v>1386.17</v>
      </c>
      <c r="I20" s="94">
        <f t="shared" si="2"/>
        <v>26.099999999999998</v>
      </c>
    </row>
    <row r="22" spans="1:10" ht="15" x14ac:dyDescent="0.25">
      <c r="A22" t="s">
        <v>64</v>
      </c>
      <c r="D22" s="88"/>
      <c r="E22" s="88"/>
      <c r="F22" s="88"/>
      <c r="G22" s="88"/>
      <c r="H22" s="88"/>
      <c r="I22" s="53" t="s">
        <v>80</v>
      </c>
      <c r="J22" s="88"/>
    </row>
    <row r="23" spans="1:10" x14ac:dyDescent="0.2">
      <c r="D23" s="89" t="s">
        <v>65</v>
      </c>
    </row>
    <row r="24" spans="1:10" x14ac:dyDescent="0.2">
      <c r="A24" t="s">
        <v>66</v>
      </c>
      <c r="D24" t="s">
        <v>67</v>
      </c>
      <c r="I24" s="47" t="s">
        <v>80</v>
      </c>
    </row>
    <row r="25" spans="1:10" x14ac:dyDescent="0.2">
      <c r="C25" s="89" t="s">
        <v>68</v>
      </c>
      <c r="F25" s="89" t="s">
        <v>65</v>
      </c>
    </row>
    <row r="26" spans="1:10" x14ac:dyDescent="0.2">
      <c r="A26" t="s">
        <v>69</v>
      </c>
      <c r="I26" s="47" t="s">
        <v>80</v>
      </c>
    </row>
    <row r="27" spans="1:10" x14ac:dyDescent="0.2">
      <c r="D27" s="89" t="s">
        <v>70</v>
      </c>
    </row>
    <row r="28" spans="1:10" x14ac:dyDescent="0.2">
      <c r="A28" t="s">
        <v>71</v>
      </c>
      <c r="I28" s="47" t="s">
        <v>80</v>
      </c>
    </row>
    <row r="29" spans="1:10" x14ac:dyDescent="0.2">
      <c r="D29" t="s">
        <v>70</v>
      </c>
    </row>
  </sheetData>
  <mergeCells count="9">
    <mergeCell ref="A2:J2"/>
    <mergeCell ref="A3:J3"/>
    <mergeCell ref="A4:J4"/>
    <mergeCell ref="A10:J10"/>
    <mergeCell ref="A12:A13"/>
    <mergeCell ref="C12:C13"/>
    <mergeCell ref="D12:H12"/>
    <mergeCell ref="I12:I13"/>
    <mergeCell ref="J12:J13"/>
  </mergeCells>
  <pageMargins left="0.70866141732283472" right="0.70866141732283472" top="0.59055118110236227" bottom="0.39370078740157483" header="0.31496062992125984" footer="0.31496062992125984"/>
  <pageSetup paperSize="9" scale="94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ССР-бц</vt:lpstr>
      <vt:lpstr>ССР-тц</vt:lpstr>
      <vt:lpstr>ОСР-бц</vt:lpstr>
      <vt:lpstr>'ОСР-бц'!Заголовки_для_печати</vt:lpstr>
      <vt:lpstr>'ССР-бц'!Заголовки_для_печати</vt:lpstr>
      <vt:lpstr>'ССР-тц'!Заголовки_для_печати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Игорь Горский</cp:lastModifiedBy>
  <cp:lastPrinted>2020-05-26T13:38:12Z</cp:lastPrinted>
  <dcterms:created xsi:type="dcterms:W3CDTF">1996-10-08T23:32:33Z</dcterms:created>
  <dcterms:modified xsi:type="dcterms:W3CDTF">2020-07-27T03:39:03Z</dcterms:modified>
</cp:coreProperties>
</file>